
<file path=[Content_Types].xml><?xml version="1.0" encoding="utf-8"?>
<Types xmlns="http://schemas.openxmlformats.org/package/2006/content-types">
  <Default Extension="jpg" ContentType="image/jp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drawings/drawing172.xml" ContentType="application/vnd.openxmlformats-officedocument.drawing+xml"/>
  <Override PartName="/xl/drawings/drawing173.xml" ContentType="application/vnd.openxmlformats-officedocument.drawing+xml"/>
  <Override PartName="/xl/drawings/drawing174.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drawings/drawing182.xml" ContentType="application/vnd.openxmlformats-officedocument.drawing+xml"/>
  <Override PartName="/xl/drawings/drawing183.xml" ContentType="application/vnd.openxmlformats-officedocument.drawing+xml"/>
  <Override PartName="/xl/drawings/drawing184.xml" ContentType="application/vnd.openxmlformats-officedocument.drawing+xml"/>
  <Override PartName="/xl/drawings/drawing185.xml" ContentType="application/vnd.openxmlformats-officedocument.drawing+xml"/>
  <Override PartName="/xl/drawings/drawing186.xml" ContentType="application/vnd.openxmlformats-officedocument.drawing+xml"/>
  <Override PartName="/xl/drawings/drawing187.xml" ContentType="application/vnd.openxmlformats-officedocument.drawing+xml"/>
  <Override PartName="/xl/drawings/drawing188.xml" ContentType="application/vnd.openxmlformats-officedocument.drawing+xml"/>
  <Override PartName="/xl/drawings/drawing189.xml" ContentType="application/vnd.openxmlformats-officedocument.drawing+xml"/>
  <Override PartName="/xl/drawings/drawing190.xml" ContentType="application/vnd.openxmlformats-officedocument.drawing+xml"/>
  <Override PartName="/xl/drawings/drawing191.xml" ContentType="application/vnd.openxmlformats-officedocument.drawing+xml"/>
  <Override PartName="/xl/drawings/drawing192.xml" ContentType="application/vnd.openxmlformats-officedocument.drawing+xml"/>
  <Override PartName="/xl/drawings/drawing193.xml" ContentType="application/vnd.openxmlformats-officedocument.drawing+xml"/>
  <Override PartName="/xl/drawings/drawing194.xml" ContentType="application/vnd.openxmlformats-officedocument.drawing+xml"/>
  <Override PartName="/xl/drawings/drawing195.xml" ContentType="application/vnd.openxmlformats-officedocument.drawing+xml"/>
  <Override PartName="/xl/drawings/drawing19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C:\Users\MichelaArena\Public First Dropbox\Policy and Research Team\Polling\Client Tables\Sky Sport\Polling Team Resources\"/>
    </mc:Choice>
  </mc:AlternateContent>
  <xr:revisionPtr revIDLastSave="0" documentId="13_ncr:1_{D5336B57-1E36-4878-B3AC-13DC94811456}" xr6:coauthVersionLast="47" xr6:coauthVersionMax="47" xr10:uidLastSave="{00000000-0000-0000-0000-000000000000}"/>
  <bookViews>
    <workbookView xWindow="-110" yWindow="-110" windowWidth="19420" windowHeight="11500" firstSheet="33" activeTab="33" xr2:uid="{00000000-000D-0000-FFFF-FFFF00000000}"/>
  </bookViews>
  <sheets>
    <sheet name="Cover Sheet" sheetId="1" r:id="rId1"/>
    <sheet name="Contents" sheetId="2" r:id="rId2"/>
    <sheet name="Full Results" sheetId="3" r:id="rId3"/>
    <sheet name="Table 1" sheetId="4" r:id="rId4"/>
    <sheet name="Table 2" sheetId="5" r:id="rId5"/>
    <sheet name="Table 3" sheetId="6" r:id="rId6"/>
    <sheet name="Table 4" sheetId="7" r:id="rId7"/>
    <sheet name="Table 5" sheetId="8" r:id="rId8"/>
    <sheet name="Table 6" sheetId="9" r:id="rId9"/>
    <sheet name="Table 7" sheetId="10" r:id="rId10"/>
    <sheet name="Table 8" sheetId="11" r:id="rId11"/>
    <sheet name="Table 9" sheetId="12" r:id="rId12"/>
    <sheet name="Table 10" sheetId="13" r:id="rId13"/>
    <sheet name="Table 11" sheetId="14" r:id="rId14"/>
    <sheet name="Table 12" sheetId="15" r:id="rId15"/>
    <sheet name="Table 13" sheetId="16" r:id="rId16"/>
    <sheet name="Table 14" sheetId="17" r:id="rId17"/>
    <sheet name="Table 15" sheetId="18" r:id="rId18"/>
    <sheet name="Table 16" sheetId="19" r:id="rId19"/>
    <sheet name="Table 17" sheetId="20" r:id="rId20"/>
    <sheet name="Table 18" sheetId="21" r:id="rId21"/>
    <sheet name="Table 19" sheetId="22" r:id="rId22"/>
    <sheet name="Table 20" sheetId="23" r:id="rId23"/>
    <sheet name="Table 21" sheetId="24" r:id="rId24"/>
    <sheet name="Table 22" sheetId="25" r:id="rId25"/>
    <sheet name="Table 23" sheetId="26" r:id="rId26"/>
    <sheet name="Table 24" sheetId="27" r:id="rId27"/>
    <sheet name="Table 25" sheetId="28" r:id="rId28"/>
    <sheet name="Table 26" sheetId="29" r:id="rId29"/>
    <sheet name="Table 27" sheetId="30" r:id="rId30"/>
    <sheet name="Table 28" sheetId="31" r:id="rId31"/>
    <sheet name="Table 29" sheetId="32" r:id="rId32"/>
    <sheet name="Table 30" sheetId="33" r:id="rId33"/>
    <sheet name="Table 31" sheetId="34" r:id="rId34"/>
    <sheet name="Table 32" sheetId="35" r:id="rId35"/>
    <sheet name="Table 33" sheetId="36" r:id="rId36"/>
    <sheet name="Table 34" sheetId="37" r:id="rId37"/>
    <sheet name="Table 35" sheetId="38" r:id="rId38"/>
    <sheet name="Table 36" sheetId="39" r:id="rId39"/>
    <sheet name="Table 37" sheetId="40" r:id="rId40"/>
    <sheet name="Table 38" sheetId="41" r:id="rId41"/>
    <sheet name="Table 39" sheetId="42" r:id="rId42"/>
    <sheet name="Table 40" sheetId="43" r:id="rId43"/>
    <sheet name="Table 41" sheetId="44" r:id="rId44"/>
    <sheet name="Table 42" sheetId="45" r:id="rId45"/>
    <sheet name="Table 43" sheetId="46" r:id="rId46"/>
    <sheet name="Table 44" sheetId="47" r:id="rId47"/>
    <sheet name="Table 45" sheetId="48" r:id="rId48"/>
    <sheet name="Table 46" sheetId="49" r:id="rId49"/>
    <sheet name="Table 47" sheetId="50" r:id="rId50"/>
    <sheet name="Table 48" sheetId="51" r:id="rId51"/>
    <sheet name="Table 49" sheetId="52" r:id="rId52"/>
    <sheet name="Table 50" sheetId="53" r:id="rId53"/>
    <sheet name="Table 51" sheetId="54" r:id="rId54"/>
    <sheet name="Table 52" sheetId="55" r:id="rId55"/>
    <sheet name="Table 53" sheetId="56" r:id="rId56"/>
    <sheet name="Table 54" sheetId="57" r:id="rId57"/>
    <sheet name="Table 55" sheetId="58" r:id="rId58"/>
    <sheet name="Table 56" sheetId="59" r:id="rId59"/>
    <sheet name="Table 57" sheetId="60" r:id="rId60"/>
    <sheet name="Table 58" sheetId="61" r:id="rId61"/>
    <sheet name="Table 59" sheetId="62" r:id="rId62"/>
    <sheet name="Table 60" sheetId="63" r:id="rId63"/>
    <sheet name="Table 61" sheetId="64" r:id="rId64"/>
    <sheet name="Table 62" sheetId="65" r:id="rId65"/>
    <sheet name="Table 63" sheetId="66" r:id="rId66"/>
    <sheet name="Table 64" sheetId="67" r:id="rId67"/>
    <sheet name="Table 65" sheetId="68" r:id="rId68"/>
    <sheet name="Table 66" sheetId="69" r:id="rId69"/>
    <sheet name="Table 67" sheetId="70" r:id="rId70"/>
    <sheet name="Table 68" sheetId="71" r:id="rId71"/>
    <sheet name="Table 69" sheetId="72" r:id="rId72"/>
    <sheet name="Table 70" sheetId="73" r:id="rId73"/>
    <sheet name="Table 71" sheetId="74" r:id="rId74"/>
    <sheet name="Table 72" sheetId="75" r:id="rId75"/>
    <sheet name="Table 73" sheetId="76" r:id="rId76"/>
    <sheet name="Table 74" sheetId="77" r:id="rId77"/>
    <sheet name="Table 75" sheetId="78" r:id="rId78"/>
    <sheet name="Table 76" sheetId="79" r:id="rId79"/>
    <sheet name="Table 77" sheetId="80" r:id="rId80"/>
    <sheet name="Table 78" sheetId="81" r:id="rId81"/>
    <sheet name="Table 79" sheetId="82" r:id="rId82"/>
    <sheet name="Table 80" sheetId="83" r:id="rId83"/>
    <sheet name="Table 81" sheetId="84" r:id="rId84"/>
    <sheet name="Table 82" sheetId="85" r:id="rId85"/>
    <sheet name="Table 83" sheetId="86" r:id="rId86"/>
    <sheet name="Table 84" sheetId="87" r:id="rId87"/>
    <sheet name="Table 85" sheetId="88" r:id="rId88"/>
    <sheet name="Table 86" sheetId="89" r:id="rId89"/>
    <sheet name="Table 87" sheetId="90" r:id="rId90"/>
    <sheet name="Table 88" sheetId="91" r:id="rId91"/>
    <sheet name="Table 89" sheetId="92" r:id="rId92"/>
    <sheet name="Table 90" sheetId="93" r:id="rId93"/>
    <sheet name="Table 91" sheetId="94" r:id="rId94"/>
    <sheet name="Table 92" sheetId="95" r:id="rId95"/>
    <sheet name="Table 93" sheetId="96" r:id="rId96"/>
    <sheet name="Table 94" sheetId="97" r:id="rId97"/>
    <sheet name="Table 95" sheetId="98" r:id="rId98"/>
    <sheet name="Table 96" sheetId="99" r:id="rId99"/>
    <sheet name="Table 97" sheetId="100" r:id="rId100"/>
    <sheet name="Table 98" sheetId="101" r:id="rId101"/>
    <sheet name="Table 99" sheetId="102" r:id="rId102"/>
    <sheet name="Table 100" sheetId="103" r:id="rId103"/>
    <sheet name="Table 101" sheetId="104" r:id="rId104"/>
    <sheet name="Table 102" sheetId="105" r:id="rId105"/>
    <sheet name="Table 103" sheetId="106" r:id="rId106"/>
    <sheet name="Table 104" sheetId="107" r:id="rId107"/>
    <sheet name="Table 105" sheetId="108" r:id="rId108"/>
    <sheet name="Table 106" sheetId="109" r:id="rId109"/>
    <sheet name="Table 107" sheetId="110" r:id="rId110"/>
    <sheet name="Table 108" sheetId="111" r:id="rId111"/>
    <sheet name="Table 109" sheetId="112" r:id="rId112"/>
    <sheet name="Table 110" sheetId="113" r:id="rId113"/>
    <sheet name="Table 111" sheetId="114" r:id="rId114"/>
    <sheet name="Table 112" sheetId="115" r:id="rId115"/>
    <sheet name="Table 113" sheetId="116" r:id="rId116"/>
    <sheet name="Table 114" sheetId="117" r:id="rId117"/>
    <sheet name="Table 115" sheetId="118" r:id="rId118"/>
    <sheet name="Table 116" sheetId="119" r:id="rId119"/>
    <sheet name="Table 117" sheetId="120" r:id="rId120"/>
    <sheet name="Table 118" sheetId="121" r:id="rId121"/>
    <sheet name="Table 119" sheetId="122" r:id="rId122"/>
    <sheet name="Table 120" sheetId="123" r:id="rId123"/>
    <sheet name="Table 121" sheetId="124" r:id="rId124"/>
    <sheet name="Table 122" sheetId="125" r:id="rId125"/>
    <sheet name="Table 123" sheetId="126" r:id="rId126"/>
    <sheet name="Table 124" sheetId="127" r:id="rId127"/>
    <sheet name="Table 125" sheetId="128" r:id="rId128"/>
    <sheet name="Table 126" sheetId="129" r:id="rId129"/>
    <sheet name="Table 127" sheetId="130" r:id="rId130"/>
    <sheet name="Table 128" sheetId="131" r:id="rId131"/>
    <sheet name="Table 129" sheetId="132" r:id="rId132"/>
    <sheet name="Table 130" sheetId="133" r:id="rId133"/>
    <sheet name="Table 131" sheetId="134" r:id="rId134"/>
    <sheet name="Table 132" sheetId="135" r:id="rId135"/>
    <sheet name="Table 133" sheetId="136" r:id="rId136"/>
    <sheet name="Table 134" sheetId="137" r:id="rId137"/>
    <sheet name="Table 135" sheetId="138" r:id="rId138"/>
    <sheet name="Table 136" sheetId="139" r:id="rId139"/>
    <sheet name="Table 137" sheetId="140" r:id="rId140"/>
    <sheet name="Table 138" sheetId="141" r:id="rId141"/>
    <sheet name="Table 139" sheetId="142" r:id="rId142"/>
    <sheet name="Table 140" sheetId="143" r:id="rId143"/>
    <sheet name="Table 141" sheetId="144" r:id="rId144"/>
    <sheet name="Table 142" sheetId="145" r:id="rId145"/>
    <sheet name="Table 143" sheetId="146" r:id="rId146"/>
    <sheet name="Table 144" sheetId="147" r:id="rId147"/>
    <sheet name="Table 145" sheetId="148" r:id="rId148"/>
    <sheet name="Table 146" sheetId="149" r:id="rId149"/>
    <sheet name="Table 147" sheetId="150" r:id="rId150"/>
    <sheet name="Table 148" sheetId="151" r:id="rId151"/>
    <sheet name="Table 149" sheetId="152" r:id="rId152"/>
    <sheet name="Table 150" sheetId="153" r:id="rId153"/>
    <sheet name="Table 151" sheetId="154" r:id="rId154"/>
    <sheet name="Table 152" sheetId="155" r:id="rId155"/>
    <sheet name="Table 153" sheetId="156" r:id="rId156"/>
    <sheet name="Table 154" sheetId="157" r:id="rId157"/>
    <sheet name="Table 155" sheetId="158" r:id="rId158"/>
    <sheet name="Table 156" sheetId="159" r:id="rId159"/>
    <sheet name="Table 157" sheetId="160" r:id="rId160"/>
    <sheet name="Table 158" sheetId="161" r:id="rId161"/>
    <sheet name="Table 159" sheetId="162" r:id="rId162"/>
    <sheet name="Table 160" sheetId="163" r:id="rId163"/>
    <sheet name="Table 161" sheetId="164" r:id="rId164"/>
    <sheet name="Table 162" sheetId="165" r:id="rId165"/>
    <sheet name="Table 163" sheetId="166" r:id="rId166"/>
    <sheet name="Table 164" sheetId="167" r:id="rId167"/>
    <sheet name="Table 165" sheetId="168" r:id="rId168"/>
    <sheet name="Table 166" sheetId="169" r:id="rId169"/>
    <sheet name="Table 167" sheetId="170" r:id="rId170"/>
    <sheet name="Table 168" sheetId="171" r:id="rId171"/>
    <sheet name="Table 169" sheetId="172" r:id="rId172"/>
    <sheet name="Table 170" sheetId="173" r:id="rId173"/>
    <sheet name="Table 171" sheetId="174" r:id="rId174"/>
    <sheet name="Table 172" sheetId="175" r:id="rId175"/>
    <sheet name="Table 173" sheetId="176" r:id="rId176"/>
    <sheet name="Table 174" sheetId="177" r:id="rId177"/>
    <sheet name="Table 175" sheetId="178" r:id="rId178"/>
    <sheet name="Table 176" sheetId="179" r:id="rId179"/>
    <sheet name="Table 177" sheetId="180" r:id="rId180"/>
    <sheet name="Table 178" sheetId="181" r:id="rId181"/>
    <sheet name="Table 179" sheetId="182" r:id="rId182"/>
    <sheet name="Table 180" sheetId="183" r:id="rId183"/>
    <sheet name="Table 181" sheetId="184" r:id="rId184"/>
    <sheet name="Table 182" sheetId="185" r:id="rId185"/>
    <sheet name="Table 183" sheetId="186" r:id="rId186"/>
    <sheet name="Table 184" sheetId="187" r:id="rId187"/>
    <sheet name="Table 185" sheetId="188" r:id="rId188"/>
    <sheet name="Table 186" sheetId="189" r:id="rId189"/>
    <sheet name="Table 187" sheetId="190" r:id="rId190"/>
    <sheet name="Table 188" sheetId="191" r:id="rId191"/>
    <sheet name="Table 189" sheetId="192" r:id="rId192"/>
    <sheet name="Table 190" sheetId="193" r:id="rId193"/>
    <sheet name="Table 191" sheetId="194" r:id="rId194"/>
    <sheet name="Table 192" sheetId="195" r:id="rId195"/>
    <sheet name="Table 193" sheetId="196" r:id="rId19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3" i="196" l="1"/>
  <c r="B23" i="195"/>
  <c r="B23" i="194"/>
  <c r="B23" i="193"/>
  <c r="B23" i="192"/>
  <c r="B22" i="191"/>
  <c r="B22" i="190"/>
  <c r="B22" i="189"/>
  <c r="B22" i="188"/>
  <c r="B22" i="187"/>
  <c r="B22" i="186"/>
  <c r="B22" i="185"/>
  <c r="B22" i="184"/>
  <c r="B22" i="183"/>
  <c r="B22" i="182"/>
  <c r="B21" i="181"/>
  <c r="B25" i="180"/>
  <c r="B17" i="179"/>
  <c r="B22" i="178"/>
  <c r="B22" i="177"/>
  <c r="B22" i="176"/>
  <c r="B22" i="175"/>
  <c r="B22" i="174"/>
  <c r="B22" i="173"/>
  <c r="B22" i="172"/>
  <c r="B22" i="171"/>
  <c r="B22" i="170"/>
  <c r="B22" i="169"/>
  <c r="B22" i="168"/>
  <c r="B22" i="167"/>
  <c r="B22" i="166"/>
  <c r="B22" i="165"/>
  <c r="B22" i="164"/>
  <c r="B22" i="163"/>
  <c r="B22" i="162"/>
  <c r="B22" i="161"/>
  <c r="B22" i="160"/>
  <c r="B22" i="159"/>
  <c r="B22" i="158"/>
  <c r="B25" i="157"/>
  <c r="B24" i="156"/>
  <c r="B22" i="155"/>
  <c r="B16" i="154"/>
  <c r="B16" i="153"/>
  <c r="B16" i="152"/>
  <c r="B16" i="151"/>
  <c r="B16" i="150"/>
  <c r="B16" i="149"/>
  <c r="B21" i="148"/>
  <c r="B17" i="147"/>
  <c r="B17" i="146"/>
  <c r="B17" i="145"/>
  <c r="B17" i="144"/>
  <c r="B17" i="143"/>
  <c r="B17" i="142"/>
  <c r="B17" i="141"/>
  <c r="B17" i="140"/>
  <c r="B17" i="139"/>
  <c r="B17" i="138"/>
  <c r="B17" i="137"/>
  <c r="B19" i="136"/>
  <c r="B24" i="135"/>
  <c r="B18" i="134"/>
  <c r="B16" i="133"/>
  <c r="B16" i="132"/>
  <c r="B16" i="131"/>
  <c r="B16" i="130"/>
  <c r="B16" i="129"/>
  <c r="B16" i="128"/>
  <c r="B16" i="127"/>
  <c r="B22" i="126"/>
  <c r="B20" i="125"/>
  <c r="B22" i="124"/>
  <c r="B22" i="123"/>
  <c r="B22" i="122"/>
  <c r="B22" i="121"/>
  <c r="B22" i="120"/>
  <c r="B22" i="119"/>
  <c r="B22" i="118"/>
  <c r="B22" i="117"/>
  <c r="B24" i="116"/>
  <c r="B19" i="115"/>
  <c r="B22" i="114"/>
  <c r="B19" i="113"/>
  <c r="B19" i="112"/>
  <c r="B21" i="111"/>
  <c r="B22" i="110"/>
  <c r="B23" i="109"/>
  <c r="B23" i="108"/>
  <c r="B23" i="107"/>
  <c r="B23" i="106"/>
  <c r="B23" i="105"/>
  <c r="B23" i="104"/>
  <c r="B23" i="103"/>
  <c r="B23" i="102"/>
  <c r="B23" i="101"/>
  <c r="B23" i="100"/>
  <c r="B22" i="99"/>
  <c r="B19" i="98"/>
  <c r="B19" i="97"/>
  <c r="B19" i="96"/>
  <c r="B27" i="95"/>
  <c r="B22" i="94"/>
  <c r="B22" i="93"/>
  <c r="B22" i="92"/>
  <c r="B22" i="91"/>
  <c r="B22" i="90"/>
  <c r="B22" i="89"/>
  <c r="B22" i="88"/>
  <c r="B22" i="87"/>
  <c r="B22" i="86"/>
  <c r="B22" i="85"/>
  <c r="B22" i="84"/>
  <c r="B22" i="83"/>
  <c r="B22" i="82"/>
  <c r="B22" i="81"/>
  <c r="B22" i="80"/>
  <c r="B22" i="79"/>
  <c r="B20" i="78"/>
  <c r="B22" i="77"/>
  <c r="B18" i="76"/>
  <c r="B21" i="75"/>
  <c r="B24" i="74"/>
  <c r="B22" i="73"/>
  <c r="B25" i="72"/>
  <c r="B25" i="71"/>
  <c r="B25" i="70"/>
  <c r="B25" i="69"/>
  <c r="B25" i="68"/>
  <c r="B25" i="67"/>
  <c r="B25" i="66"/>
  <c r="B25" i="65"/>
  <c r="B25" i="64"/>
  <c r="B25" i="63"/>
  <c r="B25" i="62"/>
  <c r="B25" i="61"/>
  <c r="B25" i="60"/>
  <c r="B25" i="59"/>
  <c r="B24" i="58"/>
  <c r="B24" i="57"/>
  <c r="B24" i="56"/>
  <c r="B24" i="55"/>
  <c r="B24" i="54"/>
  <c r="B24" i="53"/>
  <c r="B24" i="52"/>
  <c r="B24" i="51"/>
  <c r="B24" i="50"/>
  <c r="B24" i="49"/>
  <c r="B24" i="48"/>
  <c r="B24" i="47"/>
  <c r="B24" i="46"/>
  <c r="B24" i="45"/>
  <c r="B24" i="44"/>
  <c r="B23" i="43"/>
  <c r="B21" i="42"/>
  <c r="B19" i="41"/>
  <c r="B23" i="40"/>
  <c r="B19" i="39"/>
  <c r="B26" i="38"/>
  <c r="B22" i="37"/>
  <c r="B22" i="36"/>
  <c r="B22" i="35"/>
  <c r="B22" i="34"/>
  <c r="B22" i="33"/>
  <c r="B22" i="32"/>
  <c r="B22" i="31"/>
  <c r="B22" i="30"/>
  <c r="B22" i="29"/>
  <c r="B22" i="28"/>
  <c r="B34" i="27"/>
  <c r="B18" i="26"/>
  <c r="B41" i="25"/>
  <c r="B42" i="24"/>
  <c r="B42" i="23"/>
  <c r="B22" i="22"/>
  <c r="B19" i="21"/>
  <c r="B19" i="20"/>
  <c r="B19" i="19"/>
  <c r="B22" i="18"/>
  <c r="B22" i="17"/>
  <c r="B22" i="16"/>
  <c r="B22" i="15"/>
  <c r="B22" i="14"/>
  <c r="B22" i="13"/>
  <c r="B22" i="12"/>
  <c r="B22" i="11"/>
  <c r="B25" i="10"/>
  <c r="B25" i="9"/>
  <c r="B25" i="8"/>
  <c r="B25" i="7"/>
  <c r="B25" i="6"/>
  <c r="B25" i="5"/>
  <c r="B25" i="4"/>
  <c r="E201" i="2"/>
  <c r="D201" i="2"/>
  <c r="E200" i="2"/>
  <c r="D200" i="2"/>
  <c r="E199" i="2"/>
  <c r="D199" i="2"/>
  <c r="E198" i="2"/>
  <c r="D198" i="2"/>
  <c r="D197" i="2"/>
  <c r="E196" i="2"/>
  <c r="D196" i="2"/>
  <c r="E195" i="2"/>
  <c r="D195" i="2"/>
  <c r="E194" i="2"/>
  <c r="D194" i="2"/>
  <c r="E193" i="2"/>
  <c r="D193" i="2"/>
  <c r="E192" i="2"/>
  <c r="D192" i="2"/>
  <c r="E191" i="2"/>
  <c r="D191" i="2"/>
  <c r="E190" i="2"/>
  <c r="D190" i="2"/>
  <c r="E189" i="2"/>
  <c r="D189" i="2"/>
  <c r="E188" i="2"/>
  <c r="D188" i="2"/>
  <c r="D187" i="2"/>
  <c r="E186" i="2"/>
  <c r="D186" i="2"/>
  <c r="E185" i="2"/>
  <c r="D185" i="2"/>
  <c r="E184" i="2"/>
  <c r="D184" i="2"/>
  <c r="E183" i="2"/>
  <c r="D183" i="2"/>
  <c r="E182" i="2"/>
  <c r="D182" i="2"/>
  <c r="E181" i="2"/>
  <c r="D181" i="2"/>
  <c r="E180" i="2"/>
  <c r="D180" i="2"/>
  <c r="E179" i="2"/>
  <c r="D179" i="2"/>
  <c r="E178" i="2"/>
  <c r="D178" i="2"/>
  <c r="E177" i="2"/>
  <c r="D177" i="2"/>
  <c r="D176" i="2"/>
  <c r="E175" i="2"/>
  <c r="D175" i="2"/>
  <c r="E174" i="2"/>
  <c r="D174" i="2"/>
  <c r="E173" i="2"/>
  <c r="D173" i="2"/>
  <c r="E172" i="2"/>
  <c r="D172" i="2"/>
  <c r="E171" i="2"/>
  <c r="D171" i="2"/>
  <c r="D170" i="2"/>
  <c r="E169" i="2"/>
  <c r="D169" i="2"/>
  <c r="E168" i="2"/>
  <c r="D168" i="2"/>
  <c r="E167" i="2"/>
  <c r="D167" i="2"/>
  <c r="E166" i="2"/>
  <c r="D166" i="2"/>
  <c r="E165" i="2"/>
  <c r="D165" i="2"/>
  <c r="E164" i="2"/>
  <c r="D164" i="2"/>
  <c r="D163" i="2"/>
  <c r="E162" i="2"/>
  <c r="D162" i="2"/>
  <c r="E161" i="2"/>
  <c r="D161" i="2"/>
  <c r="E160" i="2"/>
  <c r="D160" i="2"/>
  <c r="E159" i="2"/>
  <c r="D159" i="2"/>
  <c r="E158" i="2"/>
  <c r="D158" i="2"/>
  <c r="E157" i="2"/>
  <c r="D157" i="2"/>
  <c r="E156" i="2"/>
  <c r="D156" i="2"/>
  <c r="E155" i="2"/>
  <c r="D155" i="2"/>
  <c r="D154" i="2"/>
  <c r="E153" i="2"/>
  <c r="D153" i="2"/>
  <c r="E152" i="2"/>
  <c r="D152" i="2"/>
  <c r="E151" i="2"/>
  <c r="D151" i="2"/>
  <c r="E150" i="2"/>
  <c r="D150" i="2"/>
  <c r="D149" i="2"/>
  <c r="E148" i="2"/>
  <c r="D148" i="2"/>
  <c r="E147" i="2"/>
  <c r="D147" i="2"/>
  <c r="E146" i="2"/>
  <c r="D146" i="2"/>
  <c r="E145" i="2"/>
  <c r="D145" i="2"/>
  <c r="E144" i="2"/>
  <c r="D144" i="2"/>
  <c r="E143" i="2"/>
  <c r="D143" i="2"/>
  <c r="D142" i="2"/>
  <c r="E141" i="2"/>
  <c r="D141" i="2"/>
  <c r="E140" i="2"/>
  <c r="D140" i="2"/>
  <c r="E139" i="2"/>
  <c r="D139" i="2"/>
  <c r="E138" i="2"/>
  <c r="D138" i="2"/>
  <c r="E137" i="2"/>
  <c r="D137" i="2"/>
  <c r="E136" i="2"/>
  <c r="D136" i="2"/>
  <c r="E135" i="2"/>
  <c r="D135" i="2"/>
  <c r="E134" i="2"/>
  <c r="D134" i="2"/>
  <c r="E133" i="2"/>
  <c r="D133" i="2"/>
  <c r="D132" i="2"/>
  <c r="E131" i="2"/>
  <c r="D131" i="2"/>
  <c r="E130" i="2"/>
  <c r="D130" i="2"/>
  <c r="E129" i="2"/>
  <c r="D129" i="2"/>
  <c r="E128" i="2"/>
  <c r="D128" i="2"/>
  <c r="E127" i="2"/>
  <c r="D127" i="2"/>
  <c r="E126" i="2"/>
  <c r="D126" i="2"/>
  <c r="E125" i="2"/>
  <c r="D125" i="2"/>
  <c r="E124" i="2"/>
  <c r="D124" i="2"/>
  <c r="E123" i="2"/>
  <c r="D123" i="2"/>
  <c r="D122" i="2"/>
  <c r="E121" i="2"/>
  <c r="D121" i="2"/>
  <c r="E120" i="2"/>
  <c r="D120" i="2"/>
  <c r="E119" i="2"/>
  <c r="D119" i="2"/>
  <c r="E118" i="2"/>
  <c r="D118" i="2"/>
  <c r="E117" i="2"/>
  <c r="D117" i="2"/>
  <c r="E116" i="2"/>
  <c r="D116" i="2"/>
  <c r="E115" i="2"/>
  <c r="D115" i="2"/>
  <c r="E114" i="2"/>
  <c r="D114" i="2"/>
  <c r="E113" i="2"/>
  <c r="D113" i="2"/>
  <c r="E112" i="2"/>
  <c r="D112" i="2"/>
  <c r="E111" i="2"/>
  <c r="D111" i="2"/>
  <c r="E110" i="2"/>
  <c r="D110" i="2"/>
  <c r="E109" i="2"/>
  <c r="D109" i="2"/>
  <c r="E108" i="2"/>
  <c r="D108" i="2"/>
  <c r="E107" i="2"/>
  <c r="D107" i="2"/>
  <c r="E106" i="2"/>
  <c r="D106" i="2"/>
  <c r="D105" i="2"/>
  <c r="E104" i="2"/>
  <c r="D104" i="2"/>
  <c r="E103" i="2"/>
  <c r="D103" i="2"/>
  <c r="E102" i="2"/>
  <c r="D102" i="2"/>
  <c r="E101" i="2"/>
  <c r="D101" i="2"/>
  <c r="E100" i="2"/>
  <c r="D100" i="2"/>
  <c r="E99" i="2"/>
  <c r="D99" i="2"/>
  <c r="E98" i="2"/>
  <c r="D98" i="2"/>
  <c r="E97" i="2"/>
  <c r="D97" i="2"/>
  <c r="E96" i="2"/>
  <c r="D96" i="2"/>
  <c r="E95" i="2"/>
  <c r="D95" i="2"/>
  <c r="E94" i="2"/>
  <c r="D94" i="2"/>
  <c r="E93" i="2"/>
  <c r="D93" i="2"/>
  <c r="E92" i="2"/>
  <c r="D92" i="2"/>
  <c r="E91" i="2"/>
  <c r="D91" i="2"/>
  <c r="D90" i="2"/>
  <c r="E89" i="2"/>
  <c r="D89" i="2"/>
  <c r="E88" i="2"/>
  <c r="D88" i="2"/>
  <c r="E87" i="2"/>
  <c r="D87" i="2"/>
  <c r="E86" i="2"/>
  <c r="D86" i="2"/>
  <c r="E85" i="2"/>
  <c r="D85" i="2"/>
  <c r="D84" i="2"/>
  <c r="E83" i="2"/>
  <c r="D83" i="2"/>
  <c r="E82" i="2"/>
  <c r="D82" i="2"/>
  <c r="E81" i="2"/>
  <c r="D81" i="2"/>
  <c r="E80" i="2"/>
  <c r="D80" i="2"/>
  <c r="E79" i="2"/>
  <c r="D79" i="2"/>
  <c r="E78" i="2"/>
  <c r="D78" i="2"/>
  <c r="E77" i="2"/>
  <c r="D77" i="2"/>
  <c r="E76" i="2"/>
  <c r="D76" i="2"/>
  <c r="E75" i="2"/>
  <c r="D75" i="2"/>
  <c r="E74" i="2"/>
  <c r="D74" i="2"/>
  <c r="E73" i="2"/>
  <c r="D73" i="2"/>
  <c r="E72" i="2"/>
  <c r="D72" i="2"/>
  <c r="D71" i="2"/>
  <c r="E70" i="2"/>
  <c r="D70" i="2"/>
  <c r="E69" i="2"/>
  <c r="D69" i="2"/>
  <c r="E68" i="2"/>
  <c r="D68" i="2"/>
  <c r="E67" i="2"/>
  <c r="D67" i="2"/>
  <c r="E66" i="2"/>
  <c r="D66" i="2"/>
  <c r="E65" i="2"/>
  <c r="D65" i="2"/>
  <c r="D64" i="2"/>
  <c r="E63" i="2"/>
  <c r="D63" i="2"/>
  <c r="E62" i="2"/>
  <c r="D62" i="2"/>
  <c r="E61" i="2"/>
  <c r="D61" i="2"/>
  <c r="E60" i="2"/>
  <c r="D60" i="2"/>
  <c r="E59" i="2"/>
  <c r="D59" i="2"/>
  <c r="E58" i="2"/>
  <c r="D58" i="2"/>
  <c r="E57" i="2"/>
  <c r="D57" i="2"/>
  <c r="D56" i="2"/>
  <c r="E55" i="2"/>
  <c r="D55" i="2"/>
  <c r="E54" i="2"/>
  <c r="D54" i="2"/>
  <c r="E53" i="2"/>
  <c r="D53" i="2"/>
  <c r="E52" i="2"/>
  <c r="D52" i="2"/>
  <c r="E51" i="2"/>
  <c r="D51" i="2"/>
  <c r="E50" i="2"/>
  <c r="D50" i="2"/>
  <c r="D49" i="2"/>
  <c r="E48" i="2"/>
  <c r="D48" i="2"/>
  <c r="E47" i="2"/>
  <c r="D47" i="2"/>
  <c r="E46" i="2"/>
  <c r="D46" i="2"/>
  <c r="E45" i="2"/>
  <c r="D45" i="2"/>
  <c r="E44" i="2"/>
  <c r="D44" i="2"/>
  <c r="E43" i="2"/>
  <c r="D43" i="2"/>
  <c r="E42" i="2"/>
  <c r="D42" i="2"/>
  <c r="E41" i="2"/>
  <c r="D41" i="2"/>
  <c r="E40" i="2"/>
  <c r="D40" i="2"/>
  <c r="E39" i="2"/>
  <c r="D39" i="2"/>
  <c r="E38" i="2"/>
  <c r="D38" i="2"/>
  <c r="E37" i="2"/>
  <c r="D37" i="2"/>
  <c r="E36" i="2"/>
  <c r="D36" i="2"/>
  <c r="E35" i="2"/>
  <c r="D35" i="2"/>
  <c r="E34" i="2"/>
  <c r="D34" i="2"/>
  <c r="D33" i="2"/>
  <c r="E32" i="2"/>
  <c r="D32" i="2"/>
  <c r="E31" i="2"/>
  <c r="D31" i="2"/>
  <c r="E30" i="2"/>
  <c r="D30" i="2"/>
  <c r="E29" i="2"/>
  <c r="D29" i="2"/>
  <c r="E28" i="2"/>
  <c r="D28" i="2"/>
  <c r="E27" i="2"/>
  <c r="D27" i="2"/>
  <c r="E26" i="2"/>
  <c r="D26" i="2"/>
  <c r="E25" i="2"/>
  <c r="D25" i="2"/>
  <c r="E24" i="2"/>
  <c r="D24" i="2"/>
  <c r="E23" i="2"/>
  <c r="D23" i="2"/>
  <c r="E22" i="2"/>
  <c r="D22" i="2"/>
  <c r="E21" i="2"/>
  <c r="D21" i="2"/>
  <c r="E20" i="2"/>
  <c r="D20" i="2"/>
  <c r="E19" i="2"/>
  <c r="D19" i="2"/>
  <c r="E18" i="2"/>
  <c r="D18" i="2"/>
  <c r="E17" i="2"/>
  <c r="D17" i="2"/>
  <c r="D16" i="2"/>
  <c r="E15" i="2"/>
  <c r="D15" i="2"/>
  <c r="E14" i="2"/>
  <c r="D14" i="2"/>
  <c r="E13" i="2"/>
  <c r="D13" i="2"/>
  <c r="E12" i="2"/>
  <c r="D12" i="2"/>
  <c r="D11" i="2"/>
  <c r="E10" i="2"/>
  <c r="D10" i="2"/>
  <c r="E9" i="2"/>
  <c r="D9" i="2"/>
  <c r="D6" i="2"/>
  <c r="F20" i="1"/>
</calcChain>
</file>

<file path=xl/sharedStrings.xml><?xml version="1.0" encoding="utf-8"?>
<sst xmlns="http://schemas.openxmlformats.org/spreadsheetml/2006/main" count="13289" uniqueCount="754">
  <si>
    <t>Public First Poll for Sky Sport</t>
  </si>
  <si>
    <t>Fieldwork:</t>
  </si>
  <si>
    <t>3rd Apr - 7th Apr 2024</t>
  </si>
  <si>
    <t xml:space="preserve">Interview Method: </t>
  </si>
  <si>
    <t>Online Survey</t>
  </si>
  <si>
    <t>Population represented:</t>
  </si>
  <si>
    <t>UK Adults</t>
  </si>
  <si>
    <t>Sample size:</t>
  </si>
  <si>
    <t>Methodology:</t>
  </si>
  <si>
    <t>All results are weighted using Iterative Proportional Fitting, or 'Raking'. The results are  weighted by interlocking age &amp; gender, region and social grade to Nationally Representative Proportions</t>
  </si>
  <si>
    <t>Public First is a member of the BPC and abides by its rules. For more information please contact the Public First polling team:</t>
  </si>
  <si>
    <t>Table of Contents</t>
  </si>
  <si>
    <t>Individual Tables</t>
  </si>
  <si>
    <t>Full Result Row</t>
  </si>
  <si>
    <t>Question Base</t>
  </si>
  <si>
    <t/>
  </si>
  <si>
    <t>Total</t>
  </si>
  <si>
    <t>Male</t>
  </si>
  <si>
    <t>Female</t>
  </si>
  <si>
    <t>Unweighted</t>
  </si>
  <si>
    <t>Weighted</t>
  </si>
  <si>
    <t>18-24</t>
  </si>
  <si>
    <t>25-34</t>
  </si>
  <si>
    <t>35-44</t>
  </si>
  <si>
    <t>45-54</t>
  </si>
  <si>
    <t>55-64</t>
  </si>
  <si>
    <t>65+</t>
  </si>
  <si>
    <t>White</t>
  </si>
  <si>
    <t>BAME</t>
  </si>
  <si>
    <t>London</t>
  </si>
  <si>
    <t>South East</t>
  </si>
  <si>
    <t>South West</t>
  </si>
  <si>
    <t>East of England</t>
  </si>
  <si>
    <t>East Midlands</t>
  </si>
  <si>
    <t>West Midlands</t>
  </si>
  <si>
    <t>Yorkshire and the Humber</t>
  </si>
  <si>
    <t>North East</t>
  </si>
  <si>
    <t>North West</t>
  </si>
  <si>
    <t>Scotland</t>
  </si>
  <si>
    <t>Wales</t>
  </si>
  <si>
    <t>Northern Ireland</t>
  </si>
  <si>
    <t>Yes</t>
  </si>
  <si>
    <t>No</t>
  </si>
  <si>
    <t>1</t>
  </si>
  <si>
    <t>2</t>
  </si>
  <si>
    <t>3</t>
  </si>
  <si>
    <t>4</t>
  </si>
  <si>
    <t>5</t>
  </si>
  <si>
    <t>6</t>
  </si>
  <si>
    <t>Gender</t>
  </si>
  <si>
    <t>Age</t>
  </si>
  <si>
    <t>Ethnicity</t>
  </si>
  <si>
    <t>Region</t>
  </si>
  <si>
    <t>Sport Fan</t>
  </si>
  <si>
    <t>Sky Sport Subscribers</t>
  </si>
  <si>
    <t>Children</t>
  </si>
  <si>
    <t>Disability</t>
  </si>
  <si>
    <t>Segments</t>
  </si>
  <si>
    <t>0- Not at all satisfied</t>
  </si>
  <si>
    <t>7</t>
  </si>
  <si>
    <t>8</t>
  </si>
  <si>
    <t>9</t>
  </si>
  <si>
    <t>10- Completely satisfied</t>
  </si>
  <si>
    <t>Prefer not to say</t>
  </si>
  <si>
    <t xml:space="preserve"> Overall, how satisfied are you with life as a whole these days?Please rate from 0 to 10, where 0 means you feel “not at all satisfied” and 10 means you feel “completely satisfied".</t>
  </si>
  <si>
    <t>BASE: All Respondents</t>
  </si>
  <si>
    <t>Fieldwork:  3rd Apr - 7th Apr 2024</t>
  </si>
  <si>
    <t>Data weighted by interlocking age &amp; gender, region and social grade to Nationally Representative Proportions</t>
  </si>
  <si>
    <t>0- Not at all worthwhile</t>
  </si>
  <si>
    <t>10- Completely worthwhile</t>
  </si>
  <si>
    <t xml:space="preserve"> Overall, to what extent do you feel the things you do in your life are worthwhile?Please rate from 0 to 10, where 0 means you feel the things you do in your life are “not at all worthwhile”, and 10 means “completely worthwhile”.</t>
  </si>
  <si>
    <t xml:space="preserve"> I felt happy</t>
  </si>
  <si>
    <t xml:space="preserve"> I felt worried</t>
  </si>
  <si>
    <t xml:space="preserve"> I felt  depressed</t>
  </si>
  <si>
    <t xml:space="preserve"> I felt anxious</t>
  </si>
  <si>
    <t>0- Not at all</t>
  </si>
  <si>
    <t>10- All the time</t>
  </si>
  <si>
    <t>Grid Summary: Below is a list of some of the ways you may have felt yesterday. Please rate from 0 to 10, where 0 means  you did not experience the feeling “at all” yesterday while 10 means you experienced the feeling “all of the time” yesterday.</t>
  </si>
  <si>
    <t>Below is a list of some of the ways you may have felt yesterday. Please rate from 0 to 10, where 0 means  you did not experience the feeling “at all” yesterday while 10 means you experienced the feeling “all of the time” yesterday.: I felt happy</t>
  </si>
  <si>
    <t>Below is a list of some of the ways you may have felt yesterday. Please rate from 0 to 10, where 0 means  you did not experience the feeling “at all” yesterday while 10 means you experienced the feeling “all of the time” yesterday.: I felt worried</t>
  </si>
  <si>
    <t>Below is a list of some of the ways you may have felt yesterday. Please rate from 0 to 10, where 0 means  you did not experience the feeling “at all” yesterday while 10 means you experienced the feeling “all of the time” yesterday.: I felt  depressed</t>
  </si>
  <si>
    <t>Below is a list of some of the ways you may have felt yesterday. Please rate from 0 to 10, where 0 means  you did not experience the feeling “at all” yesterday while 10 means you experienced the feeling “all of the time” yesterday.: I felt anxious</t>
  </si>
  <si>
    <t xml:space="preserve"> There are enough people in my life who I feel close to</t>
  </si>
  <si>
    <t xml:space="preserve"> There are plenty of people I can rely on when I have problems</t>
  </si>
  <si>
    <t xml:space="preserve"> I have a strong network of friends</t>
  </si>
  <si>
    <t xml:space="preserve"> I miss having people around me</t>
  </si>
  <si>
    <t xml:space="preserve"> There are many people I can trust completely</t>
  </si>
  <si>
    <t xml:space="preserve"> I often experience a general sense of emptiness</t>
  </si>
  <si>
    <t xml:space="preserve"> I often feel rejected or like an outsider</t>
  </si>
  <si>
    <t>Strongly Agree</t>
  </si>
  <si>
    <t>Agree</t>
  </si>
  <si>
    <t>Neither Agree nor Disagree</t>
  </si>
  <si>
    <t>Disagree</t>
  </si>
  <si>
    <t>Strongly Disagree</t>
  </si>
  <si>
    <t>Don’t know</t>
  </si>
  <si>
    <t>Total Agree:</t>
  </si>
  <si>
    <t>Total Disagree:</t>
  </si>
  <si>
    <t>Net:</t>
  </si>
  <si>
    <t>Grid Summary: To what extent do you feel this statement applies to you?</t>
  </si>
  <si>
    <t>To what extent do you feel this statement applies to you?: There are plenty of people I can rely on when I have problems</t>
  </si>
  <si>
    <t>To what extent do you feel this statement applies to you?: I often experience a general sense of emptiness</t>
  </si>
  <si>
    <t>To what extent do you feel this statement applies to you?: There are many people I can trust completely</t>
  </si>
  <si>
    <t>To what extent do you feel this statement applies to you?: I miss having people around me</t>
  </si>
  <si>
    <t>To what extent do you feel this statement applies to you?: There are enough people in my life who I feel close to</t>
  </si>
  <si>
    <t>To what extent do you feel this statement applies to you?: I often feel rejected or like an outsider</t>
  </si>
  <si>
    <t>To what extent do you feel this statement applies to you?: I have a strong network of friends</t>
  </si>
  <si>
    <t>Never</t>
  </si>
  <si>
    <t>Hardly ever</t>
  </si>
  <si>
    <t>Occasionally</t>
  </si>
  <si>
    <t>Some of the time</t>
  </si>
  <si>
    <t>Often/always</t>
  </si>
  <si>
    <t xml:space="preserve"> How often do you feel that you lack companionship?</t>
  </si>
  <si>
    <t xml:space="preserve"> How often do you feel left out?</t>
  </si>
  <si>
    <t xml:space="preserve"> How often do you feel lonely?</t>
  </si>
  <si>
    <t>My taste in music</t>
  </si>
  <si>
    <t>My taste in film or TV</t>
  </si>
  <si>
    <t>The local area I am from</t>
  </si>
  <si>
    <t>What I do for work</t>
  </si>
  <si>
    <t>The sports I watch or sports teams I support</t>
  </si>
  <si>
    <t>My political views</t>
  </si>
  <si>
    <t>My academic interests</t>
  </si>
  <si>
    <t>None of the above are important parts of my identity</t>
  </si>
  <si>
    <t>Don’t Know</t>
  </si>
  <si>
    <t>Which of the following, if any, do you think are important parts of your identity?Select any which apply</t>
  </si>
  <si>
    <t>Football</t>
  </si>
  <si>
    <t>Tennis</t>
  </si>
  <si>
    <t>Formula 1</t>
  </si>
  <si>
    <t>Cricket</t>
  </si>
  <si>
    <t>Rugby Union</t>
  </si>
  <si>
    <t>Athletics</t>
  </si>
  <si>
    <t>Boxing</t>
  </si>
  <si>
    <t>Golf</t>
  </si>
  <si>
    <t>Darts</t>
  </si>
  <si>
    <t>Swimming</t>
  </si>
  <si>
    <t>Cycling</t>
  </si>
  <si>
    <t>Gymnastics</t>
  </si>
  <si>
    <t>Rugby League</t>
  </si>
  <si>
    <t>Basketball</t>
  </si>
  <si>
    <t>Horse racing</t>
  </si>
  <si>
    <t>American football</t>
  </si>
  <si>
    <t>UFC</t>
  </si>
  <si>
    <t>Skiing</t>
  </si>
  <si>
    <t>Martial Arts (Judo, Karate, Taekwondo)</t>
  </si>
  <si>
    <t>Badminton</t>
  </si>
  <si>
    <t>Volleyball</t>
  </si>
  <si>
    <t>Netball</t>
  </si>
  <si>
    <t>Rowing</t>
  </si>
  <si>
    <t>Sailing</t>
  </si>
  <si>
    <t>Handball</t>
  </si>
  <si>
    <t>Squash</t>
  </si>
  <si>
    <t>Lacrosse</t>
  </si>
  <si>
    <t>None of the above</t>
  </si>
  <si>
    <t>Which, if any, of the following sports do you follow?This can include watching on TV, live in-person, following results online, supporting a specific team, or supporting a particular athlete. Select ALL that apply.</t>
  </si>
  <si>
    <t>Which sports are your favourite to watch? Select up to three of the following.</t>
  </si>
  <si>
    <t>FIFA World Cup, men’s</t>
  </si>
  <si>
    <t>Olympic Games</t>
  </si>
  <si>
    <t>UEFA European Championship, men’s</t>
  </si>
  <si>
    <t>Wimbledon</t>
  </si>
  <si>
    <t>FIFA World Cup, women’s</t>
  </si>
  <si>
    <t>Six Nations Rugby Championship, men’s</t>
  </si>
  <si>
    <t>Rugby World Cup, Men’s</t>
  </si>
  <si>
    <t>UEFA European Championship, women’s</t>
  </si>
  <si>
    <t>The Ashes, Mens</t>
  </si>
  <si>
    <t>US Open Tennis</t>
  </si>
  <si>
    <t>The Masters</t>
  </si>
  <si>
    <t>Ryder Cup</t>
  </si>
  <si>
    <t>The Open, Men’s</t>
  </si>
  <si>
    <t>Six Nations Rugby Championships, women’s</t>
  </si>
  <si>
    <t>Tour de France</t>
  </si>
  <si>
    <t>The Hundred</t>
  </si>
  <si>
    <t>NFL Super Bowl</t>
  </si>
  <si>
    <t>Rugby World Cup, Women’s Cricket World Cup</t>
  </si>
  <si>
    <t>India Premier League Cricket, men’s</t>
  </si>
  <si>
    <t>NBA Finals</t>
  </si>
  <si>
    <t>The Ashes, Women’s</t>
  </si>
  <si>
    <t>The Open, Women’s</t>
  </si>
  <si>
    <t>India Premier League Cricket, women’s</t>
  </si>
  <si>
    <t>Solheim Cup</t>
  </si>
  <si>
    <t>Other (please specify)</t>
  </si>
  <si>
    <t>Which of the following types of major sports events, if any, are you likely to watch?Select all that apply. </t>
  </si>
  <si>
    <t>Yes, very much</t>
  </si>
  <si>
    <t>Yes, a bit</t>
  </si>
  <si>
    <t>No, probably not</t>
  </si>
  <si>
    <t>No, not at all</t>
  </si>
  <si>
    <t xml:space="preserve"> Do you consider yourself a fan of any kind of sport? </t>
  </si>
  <si>
    <t>Excited</t>
  </si>
  <si>
    <t>Happy</t>
  </si>
  <si>
    <t>Enthusiastic</t>
  </si>
  <si>
    <t>Passionate</t>
  </si>
  <si>
    <t>Competitive</t>
  </si>
  <si>
    <t>Optimistic</t>
  </si>
  <si>
    <t>Sociable</t>
  </si>
  <si>
    <t>Loyal</t>
  </si>
  <si>
    <t>Knowledgeable</t>
  </si>
  <si>
    <t>Friendly</t>
  </si>
  <si>
    <t>Proud</t>
  </si>
  <si>
    <t>Dedicated</t>
  </si>
  <si>
    <t>Opinionated</t>
  </si>
  <si>
    <t>Frustrated</t>
  </si>
  <si>
    <t>Nostalgic</t>
  </si>
  <si>
    <t>Inclusive</t>
  </si>
  <si>
    <t>Bored</t>
  </si>
  <si>
    <t>Superstitious</t>
  </si>
  <si>
    <t>Aggressive</t>
  </si>
  <si>
    <t>Which of these words would you use to describe yourself when watching or engaging with sports?Please select all that apply. </t>
  </si>
  <si>
    <t xml:space="preserve"> Watching a full match, game or event in its entirety (e.g. a tennis match)</t>
  </si>
  <si>
    <t xml:space="preserve"> Watching highlights from a match, game, event</t>
  </si>
  <si>
    <t xml:space="preserve"> Watching clips of a match, game, event, team, athlete</t>
  </si>
  <si>
    <t xml:space="preserve"> Checking scores</t>
  </si>
  <si>
    <t xml:space="preserve"> Reading analysis of a match, game, event</t>
  </si>
  <si>
    <t xml:space="preserve"> Listening to radio coverage of a match, game or event</t>
  </si>
  <si>
    <t xml:space="preserve"> Listening to a podcast about sport</t>
  </si>
  <si>
    <t xml:space="preserve"> Watching a documentary about sport</t>
  </si>
  <si>
    <t xml:space="preserve"> Watching interviews with sporting figures such as athletes or team managers</t>
  </si>
  <si>
    <t>Every day</t>
  </si>
  <si>
    <t>Multiple times a week</t>
  </si>
  <si>
    <t>Once a week</t>
  </si>
  <si>
    <t>Every other week</t>
  </si>
  <si>
    <t>Once a month</t>
  </si>
  <si>
    <t>Every couple of months</t>
  </si>
  <si>
    <t>A few times a year</t>
  </si>
  <si>
    <t>Grid Summary: In general, how often do you watch or engage with sports in the following ways?This can be on TV, streaming, or social media. </t>
  </si>
  <si>
    <t>In general, how often do you watch or engage with sports in the following ways?This can be on TV, streaming, or social media. : Watching a full match, game or event in its entirety (e.g. a tennis match)</t>
  </si>
  <si>
    <t>In general, how often do you watch or engage with sports in the following ways?This can be on TV, streaming, or social media. : Watching highlights from a match, game, event</t>
  </si>
  <si>
    <t>In general, how often do you watch or engage with sports in the following ways?This can be on TV, streaming, or social media. : Watching clips of a match, game, event, team, athlete</t>
  </si>
  <si>
    <t>In general, how often do you watch or engage with sports in the following ways?This can be on TV, streaming, or social media. : Checking scores</t>
  </si>
  <si>
    <t>In general, how often do you watch or engage with sports in the following ways?This can be on TV, streaming, or social media. : Reading analysis of a match, game, event</t>
  </si>
  <si>
    <t>In general, how often do you watch or engage with sports in the following ways?This can be on TV, streaming, or social media. : Listening to radio coverage of a match, game or event</t>
  </si>
  <si>
    <t>In general, how often do you watch or engage with sports in the following ways?This can be on TV, streaming, or social media. : Listening to a podcast about sport</t>
  </si>
  <si>
    <t>In general, how often do you watch or engage with sports in the following ways?This can be on TV, streaming, or social media. : Watching a documentary about sport</t>
  </si>
  <si>
    <t>In general, how often do you watch or engage with sports in the following ways?This can be on TV, streaming, or social media. : Watching interviews with sporting figures such as athletes or team managers</t>
  </si>
  <si>
    <t>BBC</t>
  </si>
  <si>
    <t>ITV Sport</t>
  </si>
  <si>
    <t>Sky Sports</t>
  </si>
  <si>
    <t>Channel 4</t>
  </si>
  <si>
    <t>Amazon Prime Video</t>
  </si>
  <si>
    <t>TNT Sports </t>
  </si>
  <si>
    <t>NOW (formerly NOW TV)</t>
  </si>
  <si>
    <t>Premier Sports</t>
  </si>
  <si>
    <t>DAZN</t>
  </si>
  <si>
    <t>Viaplay Sports</t>
  </si>
  <si>
    <t>IFollow</t>
  </si>
  <si>
    <t>Don't know</t>
  </si>
  <si>
    <t>Which of the following sports service providers do you use? Please select all that apply.</t>
  </si>
  <si>
    <t>I hardly watch sports; other interests or obligations take up my free time.</t>
  </si>
  <si>
    <t>Occasionally, I might watch a significant event/game or when my favourite team is playing.</t>
  </si>
  <si>
    <t>I consistently dedicate a portion of my free time each week to watching sports, catching up on the most compelling games or events.</t>
  </si>
  <si>
    <t>Watching sports is a major part of my free time, with plans often made around game schedules or events of interest.</t>
  </si>
  <si>
    <t>Sports are central to how I spend my free time, engaging daily with games, analyses, and sports-related content.</t>
  </si>
  <si>
    <t xml:space="preserve"> Which of the following best describes the amount of  free time you dedicate to watching sports? </t>
  </si>
  <si>
    <t>At home</t>
  </si>
  <si>
    <t>At the pub or club</t>
  </si>
  <si>
    <t>At a friend or family member's house</t>
  </si>
  <si>
    <t>At live matches/ events</t>
  </si>
  <si>
    <t>I never watch sports</t>
  </si>
  <si>
    <t>In another country</t>
  </si>
  <si>
    <t>While commuting or travelling</t>
  </si>
  <si>
    <t>At your workplace</t>
  </si>
  <si>
    <t>Other (Please Specify)</t>
  </si>
  <si>
    <t>Thinking about the last year, where have you watched sports matches or events? Please select all that apply</t>
  </si>
  <si>
    <t>2-4</t>
  </si>
  <si>
    <t>5-9</t>
  </si>
  <si>
    <t>10-14</t>
  </si>
  <si>
    <t>15 or more</t>
  </si>
  <si>
    <t xml:space="preserve"> You said you have attended live sports events. How many live sporting events have you attended in the last year? </t>
  </si>
  <si>
    <t>TV broadcast</t>
  </si>
  <si>
    <t>Sports news websites or apps</t>
  </si>
  <si>
    <t>Social media </t>
  </si>
  <si>
    <t>Online streaming services</t>
  </si>
  <si>
    <t>In-person at sports venues</t>
  </si>
  <si>
    <t>Radio/Podcasts</t>
  </si>
  <si>
    <t>Other ( please specify)</t>
  </si>
  <si>
    <t>Which platforms do you use to consume sport-related content? Please select all that apply.</t>
  </si>
  <si>
    <t>BASE:  Been to a live match/event in the past year</t>
  </si>
  <si>
    <t>Live broadcasts </t>
  </si>
  <si>
    <t>Highlight reels</t>
  </si>
  <si>
    <t>Expert commentary</t>
  </si>
  <si>
    <t>Documentaries</t>
  </si>
  <si>
    <t>In-studio analysis</t>
  </si>
  <si>
    <t>On-the-field insights</t>
  </si>
  <si>
    <t>Podcasts</t>
  </si>
  <si>
    <t>Fan-led discussions</t>
  </si>
  <si>
    <t>Which format of sports content delivery do you prefer?Please select up to three</t>
  </si>
  <si>
    <t xml:space="preserve"> Traditional TV</t>
  </si>
  <si>
    <t xml:space="preserve"> Phone</t>
  </si>
  <si>
    <t xml:space="preserve"> Tablet</t>
  </si>
  <si>
    <t xml:space="preserve"> Laptop or Desktop Computer</t>
  </si>
  <si>
    <t xml:space="preserve"> VR Headset</t>
  </si>
  <si>
    <t xml:space="preserve"> Radio</t>
  </si>
  <si>
    <t>Multiple times a day</t>
  </si>
  <si>
    <t>Once a day</t>
  </si>
  <si>
    <t>Multiple times a month</t>
  </si>
  <si>
    <t>Multiple times a year</t>
  </si>
  <si>
    <t>Once a year</t>
  </si>
  <si>
    <t>Less often</t>
  </si>
  <si>
    <t>Grid Summary: And how often do you watch or listen to streamed or broadcast sports content using the following types of device?</t>
  </si>
  <si>
    <t>And how often do you watch or listen to streamed or broadcast sports content using the following types of device?: Traditional TV</t>
  </si>
  <si>
    <t>And how often do you watch or listen to streamed or broadcast sports content using the following types of device?: Phone</t>
  </si>
  <si>
    <t>And how often do you watch or listen to streamed or broadcast sports content using the following types of device?: Tablet</t>
  </si>
  <si>
    <t>And how often do you watch or listen to streamed or broadcast sports content using the following types of device?: Laptop or Desktop Computer</t>
  </si>
  <si>
    <t>And how often do you watch or listen to streamed or broadcast sports content using the following types of device?: VR Headset</t>
  </si>
  <si>
    <t>And how often do you watch or listen to streamed or broadcast sports content using the following types of device?: Radio</t>
  </si>
  <si>
    <t xml:space="preserve"> Watching a match/event that has your full attention</t>
  </si>
  <si>
    <t xml:space="preserve"> Having the TV on in the background while you do something else</t>
  </si>
  <si>
    <t xml:space="preserve"> Watching multiple matches/events at the same time on different devices </t>
  </si>
  <si>
    <t xml:space="preserve"> Switching between devices half way through a match</t>
  </si>
  <si>
    <t xml:space="preserve"> Whilst on the move (e.g. travelling on public transport or on your commute)</t>
  </si>
  <si>
    <t xml:space="preserve"> Re-watching old coverage of matches/events</t>
  </si>
  <si>
    <t xml:space="preserve"> Watching short videos or clips on social media</t>
  </si>
  <si>
    <t>Grid Summary: How often would you say that you watched sports coverage in the following ways?</t>
  </si>
  <si>
    <t>How often would you say that you watched sports coverage in the following ways?: Watching a match/event that has your full attention</t>
  </si>
  <si>
    <t>How often would you say that you watched sports coverage in the following ways?: Having the TV on in the background while you do something else</t>
  </si>
  <si>
    <t xml:space="preserve">How often would you say that you watched sports coverage in the following ways?: Watching multiple matches/events at the same time on different devices </t>
  </si>
  <si>
    <t>How often would you say that you watched sports coverage in the following ways?: Switching between devices half way through a match</t>
  </si>
  <si>
    <t>How often would you say that you watched sports coverage in the following ways?: Whilst on the move (e.g. travelling on public transport or on your commute)</t>
  </si>
  <si>
    <t>How often would you say that you watched sports coverage in the following ways?: Re-watching old coverage of matches/events</t>
  </si>
  <si>
    <t>How often would you say that you watched sports coverage in the following ways?: Watching short videos or clips on social media</t>
  </si>
  <si>
    <t xml:space="preserve"> My partner/spouse </t>
  </si>
  <si>
    <t xml:space="preserve"> My friends </t>
  </si>
  <si>
    <t xml:space="preserve"> My family </t>
  </si>
  <si>
    <t xml:space="preserve"> My colleagues </t>
  </si>
  <si>
    <t xml:space="preserve"> People I don’t know</t>
  </si>
  <si>
    <t xml:space="preserve"> My children</t>
  </si>
  <si>
    <t>Not applicable</t>
  </si>
  <si>
    <t>Grid Summary: How often do you watch sports with the following people?</t>
  </si>
  <si>
    <t xml:space="preserve">How often do you watch sports with the following people?: My partner/spouse </t>
  </si>
  <si>
    <t xml:space="preserve">How often do you watch sports with the following people?: My friends </t>
  </si>
  <si>
    <t xml:space="preserve">How often do you watch sports with the following people?: My family </t>
  </si>
  <si>
    <t xml:space="preserve">How often do you watch sports with the following people?: My colleagues </t>
  </si>
  <si>
    <t>How often do you watch sports with the following people?: People I don’t know</t>
  </si>
  <si>
    <t>0</t>
  </si>
  <si>
    <t>*</t>
  </si>
  <si>
    <t>How often do you watch sports with the following people?: My children</t>
  </si>
  <si>
    <t>Grid Summary: How often do you discuss sports with the following people?</t>
  </si>
  <si>
    <t xml:space="preserve">How often do you discuss sports with the following people?: My partner/spouse </t>
  </si>
  <si>
    <t xml:space="preserve">How often do you discuss sports with the following people?: My friends </t>
  </si>
  <si>
    <t xml:space="preserve">How often do you discuss sports with the following people?: My family </t>
  </si>
  <si>
    <t xml:space="preserve">How often do you discuss sports with the following people?: My colleagues </t>
  </si>
  <si>
    <t>How often do you discuss sports with the following people?: People I don’t know</t>
  </si>
  <si>
    <t>How often do you discuss sports with the following people?: My children</t>
  </si>
  <si>
    <t>Watching highlights </t>
  </si>
  <si>
    <t>Streaming live games and events on digital platforms</t>
  </si>
  <si>
    <t>Using sports news and analysis apps or websites</t>
  </si>
  <si>
    <t>Following teams and athletes on social media </t>
  </si>
  <si>
    <t>Texting or messaging friends in group chats, such as Whatsapp</t>
  </si>
  <si>
    <t>Participating in online sports communities or forums</t>
  </si>
  <si>
    <t>Playing fantasy sports (eg. Fantasy Premier League)</t>
  </si>
  <si>
    <t>You said you use digital platforms for sports engagement. Which of the following best describes how you use them?  Select all that apply</t>
  </si>
  <si>
    <t>None at all</t>
  </si>
  <si>
    <t>Fewer than 5</t>
  </si>
  <si>
    <t>5 - 9</t>
  </si>
  <si>
    <t>10 - 19</t>
  </si>
  <si>
    <t>20 - 29</t>
  </si>
  <si>
    <t>30 - 39</t>
  </si>
  <si>
    <t>40 - 49</t>
  </si>
  <si>
    <t>50 - 74</t>
  </si>
  <si>
    <t>75 - 99</t>
  </si>
  <si>
    <t>100 or more messages in the last week</t>
  </si>
  <si>
    <t xml:space="preserve"> How many text or online messages about sport do you think you have sent in the last month?</t>
  </si>
  <si>
    <t>None</t>
  </si>
  <si>
    <t>More than 5</t>
  </si>
  <si>
    <t xml:space="preserve"> How many texting/online groups (such as Whatsapp or Facebook groups), if any, are you currently a member of where sports is a topic of discussion?</t>
  </si>
  <si>
    <t>No, never</t>
  </si>
  <si>
    <t>Yes, but very rarely</t>
  </si>
  <si>
    <t>Yes, occasionally</t>
  </si>
  <si>
    <t>Yes, very often</t>
  </si>
  <si>
    <t xml:space="preserve"> Do you discuss sports with your friends via text or online groups (such as Whatsapp or Facebook groups) that aren’t explicitly focused on sports?</t>
  </si>
  <si>
    <t>Sharing news and updates about sports events</t>
  </si>
  <si>
    <t>Sharing memes or humorous content related to sports</t>
  </si>
  <si>
    <t>Discussing team strategies and player performances</t>
  </si>
  <si>
    <t>Sharing facts or questions about sports</t>
  </si>
  <si>
    <t>Organising or discussing watching games together (virtually or in-person)</t>
  </si>
  <si>
    <t>Coordinating participation in sports activities or events</t>
  </si>
  <si>
    <t>Not applicable, I don’t discuss sports in this way</t>
  </si>
  <si>
    <t>When discussing sports in any texting/online groups, what topics are typically covered?Select all that apply</t>
  </si>
  <si>
    <t>BASE: Use digital platforms to consume sport-related content</t>
  </si>
  <si>
    <t>I haven't worn any sports merchandise </t>
  </si>
  <si>
    <t>1 - 2 </t>
  </si>
  <si>
    <t>3 -5</t>
  </si>
  <si>
    <t>5 - 7</t>
  </si>
  <si>
    <t>8-10</t>
  </si>
  <si>
    <t>More than 10 times</t>
  </si>
  <si>
    <t>Don't Know</t>
  </si>
  <si>
    <t xml:space="preserve"> How many times have you worn a piece of clothing that relates to a sports team in the last month - for example, a replica kit or clothing with a team logo?</t>
  </si>
  <si>
    <t>BASE: Discuss sports via text or online groups</t>
  </si>
  <si>
    <t xml:space="preserve"> It is important that everyone can enjoy sport, irrespective of their background</t>
  </si>
  <si>
    <t xml:space="preserve"> It is important that everyone has the opportunity to participate in sport</t>
  </si>
  <si>
    <t xml:space="preserve"> Discrimination should not be tolerated in sporting contexts</t>
  </si>
  <si>
    <t xml:space="preserve"> Sports in the UK have become more inclusive over the last 5 years</t>
  </si>
  <si>
    <t xml:space="preserve"> Football in the UK has become more inclusive over the last 5 years</t>
  </si>
  <si>
    <t>Grid Summary: To what extent do agree or disagree with the following statements about sports in the UK? </t>
  </si>
  <si>
    <t>To what extent do agree or disagree with the following statements about sports in the UK? : It is important that everyone can enjoy sport, irrespective of their background</t>
  </si>
  <si>
    <t>To what extent do agree or disagree with the following statements about sports in the UK? : It is important that everyone has the opportunity to participate in sport</t>
  </si>
  <si>
    <t>To what extent do agree or disagree with the following statements about sports in the UK? : Discrimination should not be tolerated in sporting contexts</t>
  </si>
  <si>
    <t>To what extent do agree or disagree with the following statements about sports in the UK? : Sports in the UK have become more inclusive over the last 5 years</t>
  </si>
  <si>
    <t>To what extent do agree or disagree with the following statements about sports in the UK? : Football in the UK has become more inclusive over the last 5 years</t>
  </si>
  <si>
    <t xml:space="preserve"> If the marketing that promotes women's sport looks the same quality as the men's sport marketing, I feel more positively about women's sport</t>
  </si>
  <si>
    <t xml:space="preserve"> I enjoy the competitiveness and skill of female athletes.</t>
  </si>
  <si>
    <t xml:space="preserve"> Watching high quality broadcast coverage of women's sport makes me feel more positive towards it</t>
  </si>
  <si>
    <t xml:space="preserve"> I enjoy the dynamic and competitive nature of women's sports.</t>
  </si>
  <si>
    <t xml:space="preserve"> Women's sport is equally exciting as men's sport.</t>
  </si>
  <si>
    <t xml:space="preserve"> I have watched a women’s sports event  in the last year. </t>
  </si>
  <si>
    <t xml:space="preserve"> I prefer some aspects of women’s sports to men’s sports.</t>
  </si>
  <si>
    <t xml:space="preserve"> I follow a  female sports team</t>
  </si>
  <si>
    <t xml:space="preserve"> I have attended a women's sport event</t>
  </si>
  <si>
    <t>Grid Summary: To what extent do you agree or disagree with any of the following statements?</t>
  </si>
  <si>
    <t>BASE: Question displayed randomly</t>
  </si>
  <si>
    <t xml:space="preserve">To what extent do you agree or disagree with any of the following statements?: I have watched a women’s sports event  in the last year. </t>
  </si>
  <si>
    <t>To what extent do you agree or disagree with any of the following statements?: Watching high quality broadcast coverage of women's sport makes me feel more positive towards it</t>
  </si>
  <si>
    <t>To what extent do you agree or disagree with any of the following statements?: If the marketing that promotes women's sport looks the same quality as the men's sport marketing, I feel more positively about women's sport</t>
  </si>
  <si>
    <t>To what extent do you agree or disagree with any of the following statements?: I have attended a women's sport event</t>
  </si>
  <si>
    <t>To what extent do you agree or disagree with any of the following statements?: Women's sport is equally exciting as men's sport.</t>
  </si>
  <si>
    <t>To what extent do you agree or disagree with any of the following statements?: I enjoy the dynamic and competitive nature of women's sports.</t>
  </si>
  <si>
    <t>To what extent do you agree or disagree with any of the following statements?: I enjoy the competitiveness and skill of female athletes.</t>
  </si>
  <si>
    <t>To what extent do you agree or disagree with any of the following statements?: I prefer some aspects of women’s sports to men’s sports.</t>
  </si>
  <si>
    <t>To what extent do you agree or disagree with any of the following statements?: I follow a  female sports team</t>
  </si>
  <si>
    <t>Not applicable – nothing in particular has made me more interested in women's sport</t>
  </si>
  <si>
    <t>A significant moment in women's sport or achievements of women’s teams or athletes (e.g., Lionesses Euro success)</t>
  </si>
  <si>
    <t>News coverage of women's sport (e.g., in newspapers, on TV, etc.)</t>
  </si>
  <si>
    <t>Increased availability of live streams or broadcasts of women's sporting events</t>
  </si>
  <si>
    <t>Female athletes featuring in advertising campaigns for brands/companies</t>
  </si>
  <si>
    <t>Seeing/Following female athletes or teams on social media</t>
  </si>
  <si>
    <t>Advertising campaigns for major women’s sporting competitions</t>
  </si>
  <si>
    <t>My partner or friends want to watch more women’s sports</t>
  </si>
  <si>
    <t>Attending a women's sport event/game in person</t>
  </si>
  <si>
    <t>My children want to watch more women's sports</t>
  </si>
  <si>
    <t>Attending women’s sporting events</t>
  </si>
  <si>
    <t>Personal recommendations or word-of-mouth from friends or family about women's sporting events</t>
  </si>
  <si>
    <t>Thinking about the last ​​few years. Which, if any, of the following has made you more interested in women's sport?Please select all that apply.</t>
  </si>
  <si>
    <t>Much more</t>
  </si>
  <si>
    <t>A little more</t>
  </si>
  <si>
    <t>No difference</t>
  </si>
  <si>
    <t>A little less</t>
  </si>
  <si>
    <t>Much less</t>
  </si>
  <si>
    <t xml:space="preserve"> Thinking about the last few years. In general, how much more or less have you been following women's sport, or is there no difference? </t>
  </si>
  <si>
    <t xml:space="preserve"> Thinking about the last few years. In general, how much more or less have you been following women's football, or is there no difference? </t>
  </si>
  <si>
    <t>I was inspired by recent successes in major tournaments (i.e. Euros 2022)</t>
  </si>
  <si>
    <t>I watch and enjoy the broadcast coverage</t>
  </si>
  <si>
    <t>I learnt more about women's football through advertising, media, and social media</t>
  </si>
  <si>
    <t>I attend women's football matches</t>
  </si>
  <si>
    <t>You previously said that you have followed women's football more within the last few years. Which, if any, of the following are reasons for this?Please select all that apply.</t>
  </si>
  <si>
    <t>Parents</t>
  </si>
  <si>
    <t>Siblings</t>
  </si>
  <si>
    <t>Grandparents</t>
  </si>
  <si>
    <t>Cousins</t>
  </si>
  <si>
    <t>Other family members</t>
  </si>
  <si>
    <t>Aunts and uncles</t>
  </si>
  <si>
    <t>When you were a child, did you watch sports with any of these family members?Please select all that apply. </t>
  </si>
  <si>
    <t xml:space="preserve"> Sports play an important role in my relationship with my parent(s)</t>
  </si>
  <si>
    <t xml:space="preserve"> Sports play an important role in my relationship with my sibling(s)</t>
  </si>
  <si>
    <t xml:space="preserve"> I follow the same sports teams or athletes as my parents or family members</t>
  </si>
  <si>
    <t xml:space="preserve"> As a child, I was a fan of or greatly admired a particular athlete</t>
  </si>
  <si>
    <t xml:space="preserve"> Following a sports team or athlete was an important part of my childhood</t>
  </si>
  <si>
    <t xml:space="preserve"> Sports personalities are good role models for children</t>
  </si>
  <si>
    <t xml:space="preserve"> Playing sports was an important part of my childhood</t>
  </si>
  <si>
    <t xml:space="preserve"> Watching sports together is an important way for families to bond with each other</t>
  </si>
  <si>
    <t xml:space="preserve"> Sports teach children important values and lessons for life</t>
  </si>
  <si>
    <t>Strongly disagree</t>
  </si>
  <si>
    <t>Neither agree nor disagree</t>
  </si>
  <si>
    <t>Strongly agree</t>
  </si>
  <si>
    <t>Doesn’t apply to me</t>
  </si>
  <si>
    <t>Grid Summary: To what extent do you agree or disagree with the following statements?</t>
  </si>
  <si>
    <t>To what extent do you agree or disagree with the following statements?: Playing sports was an important part of my childhood</t>
  </si>
  <si>
    <t>To what extent do you agree or disagree with the following statements?: Following a sports team or athlete was an important part of my childhood</t>
  </si>
  <si>
    <t>To what extent do you agree or disagree with the following statements?: I follow the same sports teams or athletes as my parents or family members</t>
  </si>
  <si>
    <t>To what extent do you agree or disagree with the following statements?: Sports play an important role in my relationship with my parent(s)</t>
  </si>
  <si>
    <t>To what extent do you agree or disagree with the following statements?: Sports play an important role in my relationship with my sibling(s)</t>
  </si>
  <si>
    <t>To what extent do you agree or disagree with the following statements?: As a child, I was a fan of or greatly admired a particular athlete</t>
  </si>
  <si>
    <t>To what extent do you agree or disagree with the following statements?: Sports personalities are good role models for children</t>
  </si>
  <si>
    <t>To what extent do you agree or disagree with the following statements?: Sports teach children important values and lessons for life</t>
  </si>
  <si>
    <t>To what extent do you agree or disagree with the following statements?: Watching sports together is an important way for families to bond with each other</t>
  </si>
  <si>
    <t>Very important</t>
  </si>
  <si>
    <t>Somewhat important</t>
  </si>
  <si>
    <t>Neither important nor unimportant</t>
  </si>
  <si>
    <t>Somewhat unimportant</t>
  </si>
  <si>
    <t>Very unimportant</t>
  </si>
  <si>
    <t>Total Important:</t>
  </si>
  <si>
    <t>Total Unimportant:</t>
  </si>
  <si>
    <t xml:space="preserve"> How important, if at all, are sports to your relationship with your family?</t>
  </si>
  <si>
    <t>18 and above</t>
  </si>
  <si>
    <t>15 - 17 years old</t>
  </si>
  <si>
    <t>12 - 14 years old</t>
  </si>
  <si>
    <t>6 - 8 years old</t>
  </si>
  <si>
    <t>9 - 11 years old</t>
  </si>
  <si>
    <t>0-2 years old</t>
  </si>
  <si>
    <t>3 - 5 years old</t>
  </si>
  <si>
    <t>How old are your children?Please select all age groups that apply.</t>
  </si>
  <si>
    <t>No, and I don’t plan to</t>
  </si>
  <si>
    <t>No, but I wish I did</t>
  </si>
  <si>
    <t>Yes, but not often</t>
  </si>
  <si>
    <t>Yes,  often</t>
  </si>
  <si>
    <t>Prefer not to answer</t>
  </si>
  <si>
    <t xml:space="preserve"> Do you watch sports of any kind with your children?</t>
  </si>
  <si>
    <t>Yes, they love watching sports.</t>
  </si>
  <si>
    <t>Yes, they quite like watching sports. </t>
  </si>
  <si>
    <t>They are neutral about watching sports.</t>
  </si>
  <si>
    <t>No, they don’t really enjoy watching sports.</t>
  </si>
  <si>
    <t>No, they really don’t enjoy watching sports.</t>
  </si>
  <si>
    <t xml:space="preserve"> Do your children enjoy watching sports broadcasts?</t>
  </si>
  <si>
    <t xml:space="preserve"> How important, if at all, are sports to your relationship with your children?</t>
  </si>
  <si>
    <t>No, but I do plan to</t>
  </si>
  <si>
    <t>Yes, but won’t in the future</t>
  </si>
  <si>
    <t>Yes, and I will continue in the future</t>
  </si>
  <si>
    <t xml:space="preserve"> Have you signed up your child/children to play sports?</t>
  </si>
  <si>
    <t>I like to be entertained </t>
  </si>
  <si>
    <t>I watch it to feel good/to relax</t>
  </si>
  <si>
    <t>It brings me joy and uplifts my spirits</t>
  </si>
  <si>
    <t>I enjoy the sense of community and belonging it brings</t>
  </si>
  <si>
    <t>It motivates me.</t>
  </si>
  <si>
    <t>I watch it because family member/ partner watch it</t>
  </si>
  <si>
    <t>To have something new to talk about with friends/ family/colleagues</t>
  </si>
  <si>
    <t>To make new friends and socialise</t>
  </si>
  <si>
    <t>I watch it out of boredom / to kill time</t>
  </si>
  <si>
    <t>Thinking about yourself, what are your reasons, if any, for watching sports? Please select all that apply. </t>
  </si>
  <si>
    <t xml:space="preserve"> Watching people play sport for my country makes me feel proud of it</t>
  </si>
  <si>
    <t xml:space="preserve"> I feel better about myself when my favourite team or athletes win</t>
  </si>
  <si>
    <t xml:space="preserve"> Watching sport makes me feel part of a community</t>
  </si>
  <si>
    <t xml:space="preserve"> People like me are represented in sport</t>
  </si>
  <si>
    <t xml:space="preserve"> I feel closer to my friends and family when I watch sport with them</t>
  </si>
  <si>
    <t xml:space="preserve"> I’ve met and  interacted with different types of people because of sports </t>
  </si>
  <si>
    <t xml:space="preserve"> I’ve met new people or made friends because of the sports I follow</t>
  </si>
  <si>
    <t>Grid Summary: To what extent do agree or disagree with the following statements? </t>
  </si>
  <si>
    <t>To what extent do agree or disagree with the following statements? : I’ve met new people or made friends because of the sports I follow</t>
  </si>
  <si>
    <t>To what extent do agree or disagree with the following statements? : I’ve met and  interacted with different types of people because of sports </t>
  </si>
  <si>
    <t>To what extent do agree or disagree with the following statements? : I feel closer to my friends and family when I watch sport with them</t>
  </si>
  <si>
    <t>To what extent do agree or disagree with the following statements? : I feel better about myself when my favourite team or athletes win</t>
  </si>
  <si>
    <t>To what extent do agree or disagree with the following statements? : Watching people play sport for my country makes me feel proud of it</t>
  </si>
  <si>
    <t>To what extent do agree or disagree with the following statements? : Watching sport makes me feel part of a community</t>
  </si>
  <si>
    <t>To what extent do agree or disagree with the following statements? : People like me are represented in sport</t>
  </si>
  <si>
    <t>1 new  person</t>
  </si>
  <si>
    <t>2 new  people</t>
  </si>
  <si>
    <t>3 - 5 new people</t>
  </si>
  <si>
    <t>6 - 10 new  people</t>
  </si>
  <si>
    <t>More than 10 new  people</t>
  </si>
  <si>
    <t xml:space="preserve"> You said that you’ve met new people or made new friends because of the sports you follow.In the last year, how many new people have you met through the sports you follow?</t>
  </si>
  <si>
    <t>It motivated me to do more physical activity/ exercise.</t>
  </si>
  <si>
    <t>It has motivated me to connect with friends or family I wouldn’t otherwise see.</t>
  </si>
  <si>
    <t>It has inspired me to set and achieve personal goals, whether related to sports or other areas of my life.</t>
  </si>
  <si>
    <t>It has inspired me to try new sports or activities that I hadn’t considered before.</t>
  </si>
  <si>
    <t>It has motivated me to support, advocate for, or engage in discussions around diversity and inclusion within sports communities.</t>
  </si>
  <si>
    <t>It has opened up conversations about mental health for me, either by relating to athletes' experiences or by recognizing the importance of mental wellbeing in sports.</t>
  </si>
  <si>
    <t>It has motivated me to become more involved in my local community.</t>
  </si>
  <si>
    <t>Has watching sports had any of the following impacts for you?Please select any which apply</t>
  </si>
  <si>
    <t xml:space="preserve"> I have a friendship based mostly around sports</t>
  </si>
  <si>
    <t xml:space="preserve"> Watching sports has cheered me up when I’ve been down</t>
  </si>
  <si>
    <t xml:space="preserve"> Watching sports has helped me relax</t>
  </si>
  <si>
    <t xml:space="preserve"> Watching sports gives me interesting things to talk about</t>
  </si>
  <si>
    <t xml:space="preserve"> I have been unable to join a conversation about a sporting event because I did not watch it</t>
  </si>
  <si>
    <t xml:space="preserve"> Watching sports has made me take up sports or exercise</t>
  </si>
  <si>
    <t>True for me</t>
  </si>
  <si>
    <t>Not true for me</t>
  </si>
  <si>
    <t>Grid Summary: Which of the following, if any, are true for you?</t>
  </si>
  <si>
    <t>Which of the following, if any, are true for you?: I have a friendship based mostly around sports</t>
  </si>
  <si>
    <t>Which of the following, if any, are true for you?: Watching sports has cheered me up when I’ve been down</t>
  </si>
  <si>
    <t>Which of the following, if any, are true for you?: Watching sports has helped me relax</t>
  </si>
  <si>
    <t>Which of the following, if any, are true for you?: Watching sports gives me interesting things to talk about</t>
  </si>
  <si>
    <t>Which of the following, if any, are true for you?: I have been unable to join a conversation about a sporting event because I did not watch it</t>
  </si>
  <si>
    <t>Which of the following, if any, are true for you?: Watching sports has made me take up sports or exercise</t>
  </si>
  <si>
    <t>I do not currently participate in any sports activities.</t>
  </si>
  <si>
    <t>I occasionally engage in casual sports activities.</t>
  </si>
  <si>
    <t>I regularly participate in sports activities.</t>
  </si>
  <si>
    <t>I am heavily involved in sports activities.</t>
  </si>
  <si>
    <t xml:space="preserve"> Do you currently participate in any sports activities?</t>
  </si>
  <si>
    <t>I do not spend any time playing sports or exercising</t>
  </si>
  <si>
    <t>Less than an hour a week</t>
  </si>
  <si>
    <t>1 hour a week</t>
  </si>
  <si>
    <t>2 hours a week</t>
  </si>
  <si>
    <t>3 hours a week</t>
  </si>
  <si>
    <t>4 hours a week</t>
  </si>
  <si>
    <t>5 hours a week</t>
  </si>
  <si>
    <t>6 - 7 hours a week</t>
  </si>
  <si>
    <t>8 - 10 hours a week</t>
  </si>
  <si>
    <t>Over than 10 hours a week</t>
  </si>
  <si>
    <t xml:space="preserve"> How long each week would you say you spend playing sports or exercising?</t>
  </si>
  <si>
    <t>My interest in watching sports has greatly increased over the last 5 years</t>
  </si>
  <si>
    <t>My interest in watching sports has somewhat increased over the last 5 years</t>
  </si>
  <si>
    <t>My interest in watching sports has stayed about the same over the last 5 years</t>
  </si>
  <si>
    <t>My interest in watching sports has decreased over the last 5 years</t>
  </si>
  <si>
    <t>My interest in watching sports has greatly decreased over the last 5 years</t>
  </si>
  <si>
    <t xml:space="preserve"> Which of the following statements comes closest to your view?</t>
  </si>
  <si>
    <t xml:space="preserve"> Purchased team merchandise </t>
  </si>
  <si>
    <t xml:space="preserve"> Became or was a member in fan clubs or forums</t>
  </si>
  <si>
    <t xml:space="preserve"> Travelled more than an hour to watch sporting events</t>
  </si>
  <si>
    <t xml:space="preserve"> Travelled abroad to watch sporting events</t>
  </si>
  <si>
    <t xml:space="preserve"> Volunteered for a local sports event</t>
  </si>
  <si>
    <t xml:space="preserve"> Participated in a sports event</t>
  </si>
  <si>
    <t>I have done this in the last year</t>
  </si>
  <si>
    <t>I have done this but not in the last year</t>
  </si>
  <si>
    <t>I have never done this</t>
  </si>
  <si>
    <t>Grid Summary: Which of the following activities, if any, have you engaged in the past year?</t>
  </si>
  <si>
    <t>Which of the following activities, if any, have you engaged in the past year?: Purchased team merchandise </t>
  </si>
  <si>
    <t>Which of the following activities, if any, have you engaged in the past year?: Became or was a member in fan clubs or forums</t>
  </si>
  <si>
    <t>Which of the following activities, if any, have you engaged in the past year?: Travelled more than an hour to watch sporting events</t>
  </si>
  <si>
    <t>Which of the following activities, if any, have you engaged in the past year?: Travelled abroad to watch sporting events</t>
  </si>
  <si>
    <t>Which of the following activities, if any, have you engaged in the past year?: Volunteered for a local sports event</t>
  </si>
  <si>
    <t>Which of the following activities, if any, have you engaged in the past year?: Participated in a sports event</t>
  </si>
  <si>
    <t xml:space="preserve"> Been to a pub, club or bar to watch a live sports event</t>
  </si>
  <si>
    <t xml:space="preserve"> Been to watch a local sporting event in person e.g. a local football match</t>
  </si>
  <si>
    <t xml:space="preserve"> Been to a friends’ or family members’ house to watch a sports event</t>
  </si>
  <si>
    <t>I have done this, but not in the last year</t>
  </si>
  <si>
    <t>I have not done this</t>
  </si>
  <si>
    <t>Grid Summary: Have you done any of the following in the last year?</t>
  </si>
  <si>
    <t>Have you done any of the following in the last year?: Been to a pub, club or bar to watch a live sports event</t>
  </si>
  <si>
    <t>Have you done any of the following in the last year?: Been to watch a local sporting event in person e.g. a local football match</t>
  </si>
  <si>
    <t>Have you done any of the following in the last year?: Been to a friends’ or family members’ house to watch a sports event</t>
  </si>
  <si>
    <t>In the last week</t>
  </si>
  <si>
    <t>In the last month</t>
  </si>
  <si>
    <t>In the last few months</t>
  </si>
  <si>
    <t>In the last half of a year</t>
  </si>
  <si>
    <t>In the last year</t>
  </si>
  <si>
    <t>Over a year ago, but I have done this</t>
  </si>
  <si>
    <t xml:space="preserve"> When was the last time you went to a pub, club, or bar specifically to watch a sports event?</t>
  </si>
  <si>
    <t xml:space="preserve"> Ordered a meal at the pub, club, or bar</t>
  </si>
  <si>
    <t xml:space="preserve"> Bought snacks at the pub, club, or bar</t>
  </si>
  <si>
    <t xml:space="preserve"> Ordered a drink at the pub, club, or bar</t>
  </si>
  <si>
    <t xml:space="preserve"> Booked a table in advance</t>
  </si>
  <si>
    <t xml:space="preserve"> Invited a friend to watch the sport as well</t>
  </si>
  <si>
    <t>I did this</t>
  </si>
  <si>
    <t>I did not do this</t>
  </si>
  <si>
    <t>Grid Summary: Thinking back to the last time you went to a pub, club or bar to watch a sports event, which of the following did you do, if any?</t>
  </si>
  <si>
    <t>BASE: Have followed women's sport more</t>
  </si>
  <si>
    <t>Thinking back to the last time you went to a pub, club or bar to watch a sports event, which of the following did you do, if any?: Ordered a meal at the pub, club, or bar</t>
  </si>
  <si>
    <t>Thinking back to the last time you went to a pub, club or bar to watch a sports event, which of the following did you do, if any?: Bought snacks at the pub, club, or bar</t>
  </si>
  <si>
    <t>Thinking back to the last time you went to a pub, club or bar to watch a sports event, which of the following did you do, if any?: Ordered a drink at the pub, club, or bar</t>
  </si>
  <si>
    <t>Thinking back to the last time you went to a pub, club or bar to watch a sports event, which of the following did you do, if any?: Booked a table in advance</t>
  </si>
  <si>
    <t>Thinking back to the last time you went to a pub, club or bar to watch a sports event, which of the following did you do, if any?: Invited a friend to watch the sport as well</t>
  </si>
  <si>
    <t>Less than £5</t>
  </si>
  <si>
    <t>£5 - £9</t>
  </si>
  <si>
    <t>£10 - £14</t>
  </si>
  <si>
    <t>£15 - £19</t>
  </si>
  <si>
    <t>£20 - £29</t>
  </si>
  <si>
    <t>£30 - £39</t>
  </si>
  <si>
    <t>£40 - £49</t>
  </si>
  <si>
    <t>£50 or more</t>
  </si>
  <si>
    <t xml:space="preserve"> How much do you think you spent in the pub, club  or bar the last time you went to the pub club or bar to watch a sports event?</t>
  </si>
  <si>
    <t>UK sports teams</t>
  </si>
  <si>
    <t>The Royal Family</t>
  </si>
  <si>
    <t>UK culture and arts like music, film and TV</t>
  </si>
  <si>
    <t>UK history</t>
  </si>
  <si>
    <t>UK science and research</t>
  </si>
  <si>
    <t>UK natural beauty like the countryside</t>
  </si>
  <si>
    <t>UK politics and political leadership</t>
  </si>
  <si>
    <t>UK education system and universities</t>
  </si>
  <si>
    <t>UK armed forces</t>
  </si>
  <si>
    <t>Which of the following areas, if any, do you think are important in shaping the UK’s reputation overseas?Select any which apply</t>
  </si>
  <si>
    <t>History</t>
  </si>
  <si>
    <t>Music</t>
  </si>
  <si>
    <t>Sports successes</t>
  </si>
  <si>
    <t>Science and research</t>
  </si>
  <si>
    <t>Natural beauty like the countryside</t>
  </si>
  <si>
    <t>Literature</t>
  </si>
  <si>
    <t>Movies and television</t>
  </si>
  <si>
    <t>Education system and Universities</t>
  </si>
  <si>
    <t>Art</t>
  </si>
  <si>
    <t>Politics and political leadership</t>
  </si>
  <si>
    <t>Which of the following, if any, are the UK’s proudest achievements?Select any which apply</t>
  </si>
  <si>
    <t xml:space="preserve"> I like seeing my favourite sporting personalities succeed</t>
  </si>
  <si>
    <t xml:space="preserve"> I want to support homegrown talent in the UK</t>
  </si>
  <si>
    <t xml:space="preserve"> I want the UK to be known for its sporting achievements</t>
  </si>
  <si>
    <t xml:space="preserve"> I feel proud to be British when national sports teams do well</t>
  </si>
  <si>
    <t xml:space="preserve"> The way our athletes conduct themselves on the international stage makes me proud to be British</t>
  </si>
  <si>
    <t xml:space="preserve"> I have talked about British sports teams or athletes when meeting people from other countries</t>
  </si>
  <si>
    <t>To what extent do you agree or disagree with the following statements?: I feel proud to be British when national sports teams do well</t>
  </si>
  <si>
    <t>To what extent do you agree or disagree with the following statements?: I like seeing my favourite sporting personalities succeed</t>
  </si>
  <si>
    <t>To what extent do you agree or disagree with the following statements?: I have talked about British sports teams or athletes when meeting people from other countries</t>
  </si>
  <si>
    <t>To what extent do you agree or disagree with the following statements?: I want to support homegrown talent in the UK</t>
  </si>
  <si>
    <t>To what extent do you agree or disagree with the following statements?: I want the UK to be known for its sporting achievements</t>
  </si>
  <si>
    <t>To what extent do you agree or disagree with the following statements?: The way our athletes conduct themselves on the international stage makes me proud to be British</t>
  </si>
  <si>
    <t xml:space="preserve"> It is important that sports broadcasters invest in the UK’s sporting ecosystem.</t>
  </si>
  <si>
    <t xml:space="preserve"> It is important that sports broadcasters invest in cutting edge technology and production techniques to improve the quality of their broadcasts.</t>
  </si>
  <si>
    <t xml:space="preserve"> I enjoy watching sports more when the coverage is high quality. </t>
  </si>
  <si>
    <t xml:space="preserve"> High quality sports broadcasts often enhance my understanding of the event/match and its nuances.</t>
  </si>
  <si>
    <t xml:space="preserve"> I enjoy watching sports more when they are broadcast in high definition or with advanced visual/audio enhancements.</t>
  </si>
  <si>
    <t>Grid Summary: How much do you agree with the following statements?</t>
  </si>
  <si>
    <t>How much do you agree with the following statements?: I enjoy watching sports more when the coverage is high quality. </t>
  </si>
  <si>
    <t>How much do you agree with the following statements?: I enjoy watching sports more when they are broadcast in high definition or with advanced visual/audio enhancements.</t>
  </si>
  <si>
    <t>How much do you agree with the following statements?: It is important that sports broadcasters invest in cutting edge technology and production techniques to improve the quality of their broadcasts.</t>
  </si>
  <si>
    <t>How much do you agree with the following statements?: It is important that sports broadcasters invest in the UK’s sporting ecosystem.</t>
  </si>
  <si>
    <t>How much do you agree with the following statements?: High quality sports broadcasts often enhance my understanding of the event/match and its nuances.</t>
  </si>
  <si>
    <t xml:space="preserve"> High-quality sports broadcasts contribute to the overall prestige and reputation of the sports events being covered.</t>
  </si>
  <si>
    <t xml:space="preserve"> Broadcasts that feature a diverse range of athletes, sport personalities and hosts (in terms of gender, ethnicity, and background) make sports more relatable and inclusive.</t>
  </si>
  <si>
    <t xml:space="preserve"> I enjoy sports broadcasts that include fan interactions, such as live reactions, fan stories, or viewer-generated content.</t>
  </si>
  <si>
    <t xml:space="preserve"> I would be willing to pay for access to sports broadcasts that offer superior production quality, such as enhanced graphics, multiple camera angles. </t>
  </si>
  <si>
    <t xml:space="preserve"> I have attended a live sporting event after first watching broadcast coverage.</t>
  </si>
  <si>
    <t xml:space="preserve"> I would be willing to pay for access to sports broadcasts featuring commentary from renowned experts. </t>
  </si>
  <si>
    <t>How much do you agree with the following statements?: High-quality sports broadcasts contribute to the overall prestige and reputation of the sports events being covered.</t>
  </si>
  <si>
    <t xml:space="preserve">How much do you agree with the following statements?: I would be willing to pay for access to sports broadcasts that offer superior production quality, such as enhanced graphics, multiple camera angles. </t>
  </si>
  <si>
    <t xml:space="preserve">How much do you agree with the following statements?: I would be willing to pay for access to sports broadcasts featuring commentary from renowned experts. </t>
  </si>
  <si>
    <t>How much do you agree with the following statements?: I have attended a live sporting event after first watching broadcast coverage.</t>
  </si>
  <si>
    <t>How much do you agree with the following statements?: Broadcasts that feature a diverse range of athletes, sport personalities and hosts (in terms of gender, ethnicity, and background) make sports more relatable and inclusive.</t>
  </si>
  <si>
    <t>How much do you agree with the following statements?: I enjoy sports broadcasts that include fan interactions, such as live reactions, fan stories, or viewer-generated content.</t>
  </si>
  <si>
    <t>Live sports broadcasts on TV</t>
  </si>
  <si>
    <t>Sky Sports News channel</t>
  </si>
  <si>
    <t>Sky Sports website for news and updates</t>
  </si>
  <si>
    <t>Sky Sports mobile app</t>
  </si>
  <si>
    <t>On-demand sports content</t>
  </si>
  <si>
    <t>Sky Sports podcast</t>
  </si>
  <si>
    <t>Interactive features (e.g., fantasy sports leagues, live polls during broadcasts)</t>
  </si>
  <si>
    <t>Which, if any, of the following Sky Sports services have you used? Please select all that apply.</t>
  </si>
  <si>
    <t>Yes, I am subscribed to Sky Sports.</t>
  </si>
  <si>
    <t>No, but I used to subscribe to Sky Sports.</t>
  </si>
  <si>
    <t>No, I have never subscribed to Sky Sports.</t>
  </si>
  <si>
    <t xml:space="preserve"> Are you currently or have you ever been in the past a subscriber of any Sky Sports services?This includes, but is not limited to, live sports broadcasting, Sky Sports News, the Sky Sports app, on-demand sports content, and interactive features within the Sky Sports platform.</t>
  </si>
  <si>
    <t>Access to live broadcasts of exclusive matches and tournaments.</t>
  </si>
  <si>
    <t>Extensive coverage of various sports events and leagues.</t>
  </si>
  <si>
    <t>High-quality streaming and viewing experience across multiple devices.</t>
  </si>
  <si>
    <t>Reliable and trustworthy news reporting on sports events and developments.</t>
  </si>
  <si>
    <t>In-depth analysis and commentary by experts and commentators.</t>
  </si>
  <si>
    <t>Affordable compared to alternatives</t>
  </si>
  <si>
    <t>Exclusive interviews and behind-the-scenes content with athletes and teams.</t>
  </si>
  <si>
    <t>Access to additional sports-related content such as documentaries and interviews.</t>
  </si>
  <si>
    <t>Interactive features such as player stats, match highlights, and live updates.</t>
  </si>
  <si>
    <t>You said you currently are or you used to be subscribed to Sky Sports.In your opinion, what are the primary benefits of subscribing to Sky Sports?Select up to three of the following</t>
  </si>
  <si>
    <t>More interactive viewing experiences</t>
  </si>
  <si>
    <t>More behind the scenes coverage of players/athletes during live games and competitions </t>
  </si>
  <si>
    <t>Greater integration of social media for real-time engagement</t>
  </si>
  <si>
    <t>Personalised content recommendations based on preferences</t>
  </si>
  <si>
    <t>Transition towards on-demand viewing rather than live broadcasts</t>
  </si>
  <si>
    <t>Adoption of virtual reality (VR) or augmented reality (AR) technologies</t>
  </si>
  <si>
    <t>Looking ahead to 2030, which changes in sports broadcasting would you personally want to see compared to the present day?Please select all that apply</t>
  </si>
  <si>
    <t xml:space="preserve"> Grassroots development programmes are important.</t>
  </si>
  <si>
    <t xml:space="preserve"> We need to invest in British sporting talent.</t>
  </si>
  <si>
    <t xml:space="preserve"> We need to invest more in local sports teams</t>
  </si>
  <si>
    <t xml:space="preserve"> We need to invest in British sports teams.</t>
  </si>
  <si>
    <t xml:space="preserve"> I am optimistic about the future of British sport. </t>
  </si>
  <si>
    <t xml:space="preserve"> Promoting diversity and inclusion will contribute to future sporting success</t>
  </si>
  <si>
    <t xml:space="preserve"> I think British sport is stronger than it was a decade ago.</t>
  </si>
  <si>
    <t xml:space="preserve"> I plan to watch more sports in the future.</t>
  </si>
  <si>
    <t xml:space="preserve"> It’s coming home in 2026.</t>
  </si>
  <si>
    <t>To what extent do you agree or disagree with the following statements?: I am optimistic about the future of British sport. </t>
  </si>
  <si>
    <t>To what extent do you agree or disagree with the following statements?: I think British sport is stronger than it was a decade ago.</t>
  </si>
  <si>
    <t>To what extent do you agree or disagree with the following statements?: I plan to watch more sports in the future.</t>
  </si>
  <si>
    <t>To what extent do you agree or disagree with the following statements?: It’s coming home in 2026.</t>
  </si>
  <si>
    <t>To what extent do you agree or disagree with the following statements?: We need to invest in British sporting talent.</t>
  </si>
  <si>
    <t>To what extent do you agree or disagree with the following statements?: We need to invest in British sports teams.</t>
  </si>
  <si>
    <t>To what extent do you agree or disagree with the following statements?: We need to invest more in local sports teams</t>
  </si>
  <si>
    <t>To what extent do you agree or disagree with the following statements?: Grassroots development programmes are important.</t>
  </si>
  <si>
    <t>To what extent do you agree or disagree with the following statements?: Promoting diversity and inclusion will contribute to future sporting success</t>
  </si>
  <si>
    <t xml:space="preserve"> Playing, watching, or being a fan of sports has had a positive impact on my mental health</t>
  </si>
  <si>
    <t xml:space="preserve"> Playing, watching, or being a fan of sports helps me connect with people</t>
  </si>
  <si>
    <t xml:space="preserve"> I feel more connected to other people through watching or following  sports</t>
  </si>
  <si>
    <t xml:space="preserve"> Sports make me feel more connected to my community</t>
  </si>
  <si>
    <t>Grid Summary: Finally, to what extent do you feel this statement applies to you?</t>
  </si>
  <si>
    <t>Finally, to what extent do you feel this statement applies to you?: Playing, watching, or being a fan of sports has had a positive impact on my mental health</t>
  </si>
  <si>
    <t>Finally, to what extent do you feel this statement applies to you?: Sports make me feel more connected to my community</t>
  </si>
  <si>
    <t>Finally, to what extent do you feel this statement applies to you?: Playing, watching, or being a fan of sports helps me connect with people</t>
  </si>
  <si>
    <t>Finally, to what extent do you feel this statement applies to you?: I feel more connected to other people through watching or following  sports</t>
  </si>
  <si>
    <t>Full Results</t>
  </si>
  <si>
    <t>BASE:  Watch Sports</t>
  </si>
  <si>
    <t>BASE: Have children</t>
  </si>
  <si>
    <t>BASE: Met new people or made friends because of sports</t>
  </si>
  <si>
    <t>BASE: Been to a pub, club or bar to watch a live sports event</t>
  </si>
  <si>
    <t>BASE: Sky sport subscriber</t>
  </si>
  <si>
    <t>BASE: Sky sport subscriber (present and past)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</si>
</sst>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rgb="FF000000"/>
      <name val="Calibri"/>
      <family val="2"/>
      <scheme val="minor"/>
    </font>
    <font>
      <b/>
      <sz val="18"/>
      <color rgb="FF000000"/>
      <name val="Calibri"/>
    </font>
    <font>
      <b/>
      <sz val="14"/>
      <color rgb="FF000000"/>
      <name val="Calibri"/>
    </font>
    <font>
      <sz val="14"/>
      <color rgb="FF000000"/>
      <name val="Calibri"/>
    </font>
    <font>
      <sz val="13"/>
      <color rgb="FF000000"/>
      <name val="Calibri"/>
    </font>
    <font>
      <i/>
      <sz val="13"/>
      <color rgb="FF000000"/>
      <name val="Calibri"/>
    </font>
    <font>
      <i/>
      <u/>
      <sz val="13"/>
      <color theme="10"/>
      <name val="Calibri"/>
    </font>
    <font>
      <b/>
      <sz val="11"/>
      <color rgb="FF000000"/>
      <name val="Calibri"/>
    </font>
    <font>
      <sz val="11"/>
      <color rgb="FF000000"/>
      <name val="Calibri"/>
    </font>
    <font>
      <u/>
      <sz val="11"/>
      <color theme="10"/>
      <name val="Calibri"/>
    </font>
    <font>
      <b/>
      <sz val="12"/>
      <color rgb="FF000000"/>
      <name val="Calibri"/>
    </font>
    <font>
      <b/>
      <i/>
      <sz val="11"/>
      <color rgb="FF000000"/>
      <name val="Calibri"/>
    </font>
  </fonts>
  <fills count="2">
    <fill>
      <patternFill patternType="none"/>
    </fill>
    <fill>
      <patternFill patternType="gray125"/>
    </fill>
  </fills>
  <borders count="4">
    <border>
      <left/>
      <right/>
      <top/>
      <bottom/>
      <diagonal/>
    </border>
    <border>
      <left/>
      <right/>
      <top style="thin">
        <color rgb="FF000000"/>
      </top>
      <bottom/>
      <diagonal/>
    </border>
    <border>
      <left/>
      <right/>
      <top/>
      <bottom style="thin">
        <color rgb="FF000000"/>
      </bottom>
      <diagonal/>
    </border>
    <border>
      <left/>
      <right/>
      <top style="thin">
        <color rgb="FF000000"/>
      </top>
      <bottom style="thin">
        <color rgb="FF000000"/>
      </bottom>
      <diagonal/>
    </border>
  </borders>
  <cellStyleXfs count="1">
    <xf numFmtId="0" fontId="0" fillId="0" borderId="0"/>
  </cellStyleXfs>
  <cellXfs count="31">
    <xf numFmtId="0" fontId="0" fillId="0" borderId="0" xfId="0"/>
    <xf numFmtId="0" fontId="1" fillId="0" borderId="0" xfId="0" applyFont="1" applyAlignment="1">
      <alignment horizontal="center" vertical="top" wrapText="1"/>
    </xf>
    <xf numFmtId="0" fontId="2" fillId="0" borderId="0" xfId="0" applyFont="1"/>
    <xf numFmtId="0" fontId="3" fillId="0" borderId="0" xfId="0" applyFont="1" applyAlignment="1">
      <alignment horizontal="left"/>
    </xf>
    <xf numFmtId="0" fontId="5" fillId="0" borderId="0" xfId="0" applyFont="1" applyAlignment="1">
      <alignment horizontal="left" vertical="top"/>
    </xf>
    <xf numFmtId="0" fontId="6" fillId="0" borderId="0" xfId="0" applyFont="1" applyAlignment="1">
      <alignment horizontal="left" vertical="top"/>
    </xf>
    <xf numFmtId="0" fontId="7" fillId="0" borderId="0" xfId="0" applyFont="1"/>
    <xf numFmtId="0" fontId="8" fillId="0" borderId="0" xfId="0" applyFont="1" applyAlignment="1">
      <alignment horizontal="center"/>
    </xf>
    <xf numFmtId="0" fontId="9" fillId="0" borderId="0" xfId="0" applyFont="1"/>
    <xf numFmtId="0" fontId="8" fillId="0" borderId="0" xfId="0" applyFont="1" applyAlignment="1">
      <alignment horizontal="center" vertical="center"/>
    </xf>
    <xf numFmtId="1" fontId="8" fillId="0" borderId="1" xfId="0" applyNumberFormat="1" applyFont="1" applyBorder="1" applyAlignment="1">
      <alignment horizontal="center" vertical="center"/>
    </xf>
    <xf numFmtId="1" fontId="7" fillId="0" borderId="2" xfId="0" applyNumberFormat="1" applyFont="1" applyBorder="1" applyAlignment="1">
      <alignment horizontal="center" vertical="center"/>
    </xf>
    <xf numFmtId="0" fontId="8" fillId="0" borderId="1" xfId="0" applyFont="1" applyBorder="1" applyAlignment="1">
      <alignment horizontal="center" vertical="center" wrapText="1"/>
    </xf>
    <xf numFmtId="0" fontId="7" fillId="0" borderId="1" xfId="0" applyFont="1" applyBorder="1" applyAlignment="1">
      <alignment horizontal="center" vertical="center"/>
    </xf>
    <xf numFmtId="0" fontId="9" fillId="0" borderId="0" xfId="0" applyFont="1" applyAlignment="1">
      <alignment horizontal="center"/>
    </xf>
    <xf numFmtId="0" fontId="8" fillId="0" borderId="1" xfId="0" applyFont="1" applyBorder="1" applyAlignment="1">
      <alignment horizontal="center" vertical="center"/>
    </xf>
    <xf numFmtId="0" fontId="8" fillId="0" borderId="1" xfId="0" applyFont="1" applyBorder="1"/>
    <xf numFmtId="9" fontId="8" fillId="0" borderId="0" xfId="0" applyNumberFormat="1" applyFont="1" applyAlignment="1">
      <alignment horizontal="center" vertical="center"/>
    </xf>
    <xf numFmtId="0" fontId="8" fillId="0" borderId="0" xfId="0" applyFont="1" applyAlignment="1">
      <alignment horizontal="center" vertical="center" wrapText="1"/>
    </xf>
    <xf numFmtId="9" fontId="8" fillId="0" borderId="2" xfId="0" applyNumberFormat="1" applyFont="1" applyBorder="1" applyAlignment="1">
      <alignment horizontal="center" vertical="center"/>
    </xf>
    <xf numFmtId="0" fontId="8" fillId="0" borderId="3" xfId="0" applyFont="1" applyBorder="1" applyAlignment="1">
      <alignment horizontal="center" vertical="center" wrapText="1"/>
    </xf>
    <xf numFmtId="9" fontId="7" fillId="0" borderId="0" xfId="0" applyNumberFormat="1" applyFont="1" applyAlignment="1">
      <alignment horizontal="center" vertical="center"/>
    </xf>
    <xf numFmtId="9" fontId="7" fillId="0" borderId="2" xfId="0" applyNumberFormat="1" applyFont="1" applyBorder="1" applyAlignment="1">
      <alignment horizontal="center" vertical="center"/>
    </xf>
    <xf numFmtId="0" fontId="7" fillId="0" borderId="0" xfId="0" applyFont="1" applyAlignment="1">
      <alignment horizontal="center" wrapText="1"/>
    </xf>
    <xf numFmtId="0" fontId="11" fillId="0" borderId="0" xfId="0" applyFont="1"/>
    <xf numFmtId="0" fontId="1" fillId="0" borderId="0" xfId="0" applyFont="1" applyAlignment="1">
      <alignment horizontal="center" vertical="top" wrapText="1"/>
    </xf>
    <xf numFmtId="0" fontId="0" fillId="0" borderId="0" xfId="0"/>
    <xf numFmtId="0" fontId="4" fillId="0" borderId="0" xfId="0" applyFont="1" applyAlignment="1">
      <alignment horizontal="left" vertical="top" wrapText="1"/>
    </xf>
    <xf numFmtId="0" fontId="7" fillId="0" borderId="1" xfId="0" applyFont="1" applyBorder="1" applyAlignment="1">
      <alignment horizontal="center" vertical="center"/>
    </xf>
    <xf numFmtId="0" fontId="8" fillId="0" borderId="1" xfId="0" applyFont="1" applyBorder="1" applyAlignment="1">
      <alignment horizontal="center" vertical="center"/>
    </xf>
    <xf numFmtId="0" fontId="10" fillId="0" borderId="0" xfId="0" applyFont="1" applyAlignment="1">
      <alignmen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190" Type="http://schemas.openxmlformats.org/officeDocument/2006/relationships/worksheet" Target="worksheets/sheet19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calcChain" Target="calcChain.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theme" Target="theme/theme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styles" Target="styles.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1" Type="http://schemas.openxmlformats.org/officeDocument/2006/relationships/image" Target="../media/image1.jp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4.xml.rels><?xml version="1.0" encoding="UTF-8" standalone="yes"?>
<Relationships xmlns="http://schemas.openxmlformats.org/package/2006/relationships"><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1" Type="http://schemas.openxmlformats.org/officeDocument/2006/relationships/image" Target="../media/image1.jpg"/></Relationships>
</file>

<file path=xl/drawings/_rels/drawing46.xml.rels><?xml version="1.0" encoding="UTF-8" standalone="yes"?>
<Relationships xmlns="http://schemas.openxmlformats.org/package/2006/relationships"><Relationship Id="rId1" Type="http://schemas.openxmlformats.org/officeDocument/2006/relationships/image" Target="../media/image1.jpg"/></Relationships>
</file>

<file path=xl/drawings/_rels/drawing47.xml.rels><?xml version="1.0" encoding="UTF-8" standalone="yes"?>
<Relationships xmlns="http://schemas.openxmlformats.org/package/2006/relationships"><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1" Type="http://schemas.openxmlformats.org/officeDocument/2006/relationships/image" Target="../media/image1.jpg"/></Relationships>
</file>

<file path=xl/drawings/_rels/drawing53.xml.rels><?xml version="1.0" encoding="UTF-8" standalone="yes"?>
<Relationships xmlns="http://schemas.openxmlformats.org/package/2006/relationships"><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5.xml.rels><?xml version="1.0" encoding="UTF-8" standalone="yes"?>
<Relationships xmlns="http://schemas.openxmlformats.org/package/2006/relationships"><Relationship Id="rId1" Type="http://schemas.openxmlformats.org/officeDocument/2006/relationships/image" Target="../media/image1.jpg"/></Relationships>
</file>

<file path=xl/drawings/_rels/drawing56.xml.rels><?xml version="1.0" encoding="UTF-8" standalone="yes"?>
<Relationships xmlns="http://schemas.openxmlformats.org/package/2006/relationships"><Relationship Id="rId1" Type="http://schemas.openxmlformats.org/officeDocument/2006/relationships/image" Target="../media/image1.jpg"/></Relationships>
</file>

<file path=xl/drawings/_rels/drawing57.xml.rels><?xml version="1.0" encoding="UTF-8" standalone="yes"?>
<Relationships xmlns="http://schemas.openxmlformats.org/package/2006/relationships"><Relationship Id="rId1" Type="http://schemas.openxmlformats.org/officeDocument/2006/relationships/image" Target="../media/image1.jpg"/></Relationships>
</file>

<file path=xl/drawings/_rels/drawing58.xml.rels><?xml version="1.0" encoding="UTF-8" standalone="yes"?>
<Relationships xmlns="http://schemas.openxmlformats.org/package/2006/relationships"><Relationship Id="rId1" Type="http://schemas.openxmlformats.org/officeDocument/2006/relationships/image" Target="../media/image1.jpg"/></Relationships>
</file>

<file path=xl/drawings/_rels/drawing59.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60.xml.rels><?xml version="1.0" encoding="UTF-8" standalone="yes"?>
<Relationships xmlns="http://schemas.openxmlformats.org/package/2006/relationships"><Relationship Id="rId1" Type="http://schemas.openxmlformats.org/officeDocument/2006/relationships/image" Target="../media/image1.jpg"/></Relationships>
</file>

<file path=xl/drawings/_rels/drawing61.xml.rels><?xml version="1.0" encoding="UTF-8" standalone="yes"?>
<Relationships xmlns="http://schemas.openxmlformats.org/package/2006/relationships"><Relationship Id="rId1" Type="http://schemas.openxmlformats.org/officeDocument/2006/relationships/image" Target="../media/image1.jpg"/></Relationships>
</file>

<file path=xl/drawings/_rels/drawing62.xml.rels><?xml version="1.0" encoding="UTF-8" standalone="yes"?>
<Relationships xmlns="http://schemas.openxmlformats.org/package/2006/relationships"><Relationship Id="rId1" Type="http://schemas.openxmlformats.org/officeDocument/2006/relationships/image" Target="../media/image1.jpg"/></Relationships>
</file>

<file path=xl/drawings/_rels/drawing63.xml.rels><?xml version="1.0" encoding="UTF-8" standalone="yes"?>
<Relationships xmlns="http://schemas.openxmlformats.org/package/2006/relationships"><Relationship Id="rId1" Type="http://schemas.openxmlformats.org/officeDocument/2006/relationships/image" Target="../media/image1.jpg"/></Relationships>
</file>

<file path=xl/drawings/_rels/drawing64.xml.rels><?xml version="1.0" encoding="UTF-8" standalone="yes"?>
<Relationships xmlns="http://schemas.openxmlformats.org/package/2006/relationships"><Relationship Id="rId1" Type="http://schemas.openxmlformats.org/officeDocument/2006/relationships/image" Target="../media/image1.jpg"/></Relationships>
</file>

<file path=xl/drawings/_rels/drawing6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6.xml.rels><?xml version="1.0" encoding="UTF-8" standalone="yes"?>
<Relationships xmlns="http://schemas.openxmlformats.org/package/2006/relationships"><Relationship Id="rId1" Type="http://schemas.openxmlformats.org/officeDocument/2006/relationships/image" Target="../media/image1.jpg"/></Relationships>
</file>

<file path=xl/drawings/_rels/drawing67.xml.rels><?xml version="1.0" encoding="UTF-8" standalone="yes"?>
<Relationships xmlns="http://schemas.openxmlformats.org/package/2006/relationships"><Relationship Id="rId1" Type="http://schemas.openxmlformats.org/officeDocument/2006/relationships/image" Target="../media/image1.jpg"/></Relationships>
</file>

<file path=xl/drawings/_rels/drawing68.xml.rels><?xml version="1.0" encoding="UTF-8" standalone="yes"?>
<Relationships xmlns="http://schemas.openxmlformats.org/package/2006/relationships"><Relationship Id="rId1" Type="http://schemas.openxmlformats.org/officeDocument/2006/relationships/image" Target="../media/image1.jpg"/></Relationships>
</file>

<file path=xl/drawings/_rels/drawing69.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70.xml.rels><?xml version="1.0" encoding="UTF-8" standalone="yes"?>
<Relationships xmlns="http://schemas.openxmlformats.org/package/2006/relationships"><Relationship Id="rId1" Type="http://schemas.openxmlformats.org/officeDocument/2006/relationships/image" Target="../media/image1.jpg"/></Relationships>
</file>

<file path=xl/drawings/_rels/drawing71.xml.rels><?xml version="1.0" encoding="UTF-8" standalone="yes"?>
<Relationships xmlns="http://schemas.openxmlformats.org/package/2006/relationships"><Relationship Id="rId1" Type="http://schemas.openxmlformats.org/officeDocument/2006/relationships/image" Target="../media/image1.jpg"/></Relationships>
</file>

<file path=xl/drawings/_rels/drawing72.xml.rels><?xml version="1.0" encoding="UTF-8" standalone="yes"?>
<Relationships xmlns="http://schemas.openxmlformats.org/package/2006/relationships"><Relationship Id="rId1" Type="http://schemas.openxmlformats.org/officeDocument/2006/relationships/image" Target="../media/image1.jpg"/></Relationships>
</file>

<file path=xl/drawings/_rels/drawing73.xml.rels><?xml version="1.0" encoding="UTF-8" standalone="yes"?>
<Relationships xmlns="http://schemas.openxmlformats.org/package/2006/relationships"><Relationship Id="rId1" Type="http://schemas.openxmlformats.org/officeDocument/2006/relationships/image" Target="../media/image1.jpg"/></Relationships>
</file>

<file path=xl/drawings/_rels/drawing74.xml.rels><?xml version="1.0" encoding="UTF-8" standalone="yes"?>
<Relationships xmlns="http://schemas.openxmlformats.org/package/2006/relationships"><Relationship Id="rId1" Type="http://schemas.openxmlformats.org/officeDocument/2006/relationships/image" Target="../media/image1.jpg"/></Relationships>
</file>

<file path=xl/drawings/_rels/drawing75.xml.rels><?xml version="1.0" encoding="UTF-8" standalone="yes"?>
<Relationships xmlns="http://schemas.openxmlformats.org/package/2006/relationships"><Relationship Id="rId1" Type="http://schemas.openxmlformats.org/officeDocument/2006/relationships/image" Target="../media/image1.jpg"/></Relationships>
</file>

<file path=xl/drawings/_rels/drawing7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7.xml.rels><?xml version="1.0" encoding="UTF-8" standalone="yes"?>
<Relationships xmlns="http://schemas.openxmlformats.org/package/2006/relationships"><Relationship Id="rId1" Type="http://schemas.openxmlformats.org/officeDocument/2006/relationships/image" Target="../media/image1.jpg"/></Relationships>
</file>

<file path=xl/drawings/_rels/drawing78.xml.rels><?xml version="1.0" encoding="UTF-8" standalone="yes"?>
<Relationships xmlns="http://schemas.openxmlformats.org/package/2006/relationships"><Relationship Id="rId1" Type="http://schemas.openxmlformats.org/officeDocument/2006/relationships/image" Target="../media/image1.jpg"/></Relationships>
</file>

<file path=xl/drawings/_rels/drawing79.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80.xml.rels><?xml version="1.0" encoding="UTF-8" standalone="yes"?>
<Relationships xmlns="http://schemas.openxmlformats.org/package/2006/relationships"><Relationship Id="rId1" Type="http://schemas.openxmlformats.org/officeDocument/2006/relationships/image" Target="../media/image1.jpg"/></Relationships>
</file>

<file path=xl/drawings/_rels/drawing81.xml.rels><?xml version="1.0" encoding="UTF-8" standalone="yes"?>
<Relationships xmlns="http://schemas.openxmlformats.org/package/2006/relationships"><Relationship Id="rId1" Type="http://schemas.openxmlformats.org/officeDocument/2006/relationships/image" Target="../media/image1.jpg"/></Relationships>
</file>

<file path=xl/drawings/_rels/drawing82.xml.rels><?xml version="1.0" encoding="UTF-8" standalone="yes"?>
<Relationships xmlns="http://schemas.openxmlformats.org/package/2006/relationships"><Relationship Id="rId1" Type="http://schemas.openxmlformats.org/officeDocument/2006/relationships/image" Target="../media/image1.jpg"/></Relationships>
</file>

<file path=xl/drawings/_rels/drawing83.xml.rels><?xml version="1.0" encoding="UTF-8" standalone="yes"?>
<Relationships xmlns="http://schemas.openxmlformats.org/package/2006/relationships"><Relationship Id="rId1" Type="http://schemas.openxmlformats.org/officeDocument/2006/relationships/image" Target="../media/image1.jpg"/></Relationships>
</file>

<file path=xl/drawings/_rels/drawing84.xml.rels><?xml version="1.0" encoding="UTF-8" standalone="yes"?>
<Relationships xmlns="http://schemas.openxmlformats.org/package/2006/relationships"><Relationship Id="rId1" Type="http://schemas.openxmlformats.org/officeDocument/2006/relationships/image" Target="../media/image1.jpg"/></Relationships>
</file>

<file path=xl/drawings/_rels/drawing85.xml.rels><?xml version="1.0" encoding="UTF-8" standalone="yes"?>
<Relationships xmlns="http://schemas.openxmlformats.org/package/2006/relationships"><Relationship Id="rId1" Type="http://schemas.openxmlformats.org/officeDocument/2006/relationships/image" Target="../media/image1.jpg"/></Relationships>
</file>

<file path=xl/drawings/_rels/drawing86.xml.rels><?xml version="1.0" encoding="UTF-8" standalone="yes"?>
<Relationships xmlns="http://schemas.openxmlformats.org/package/2006/relationships"><Relationship Id="rId1" Type="http://schemas.openxmlformats.org/officeDocument/2006/relationships/image" Target="../media/image1.jpg"/></Relationships>
</file>

<file path=xl/drawings/_rels/drawing8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8.xml.rels><?xml version="1.0" encoding="UTF-8" standalone="yes"?>
<Relationships xmlns="http://schemas.openxmlformats.org/package/2006/relationships"><Relationship Id="rId1" Type="http://schemas.openxmlformats.org/officeDocument/2006/relationships/image" Target="../media/image1.jpg"/></Relationships>
</file>

<file path=xl/drawings/_rels/drawing89.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_rels/drawing90.xml.rels><?xml version="1.0" encoding="UTF-8" standalone="yes"?>
<Relationships xmlns="http://schemas.openxmlformats.org/package/2006/relationships"><Relationship Id="rId1" Type="http://schemas.openxmlformats.org/officeDocument/2006/relationships/image" Target="../media/image1.jpg"/></Relationships>
</file>

<file path=xl/drawings/_rels/drawing91.xml.rels><?xml version="1.0" encoding="UTF-8" standalone="yes"?>
<Relationships xmlns="http://schemas.openxmlformats.org/package/2006/relationships"><Relationship Id="rId1" Type="http://schemas.openxmlformats.org/officeDocument/2006/relationships/image" Target="../media/image1.jpg"/></Relationships>
</file>

<file path=xl/drawings/_rels/drawing92.xml.rels><?xml version="1.0" encoding="UTF-8" standalone="yes"?>
<Relationships xmlns="http://schemas.openxmlformats.org/package/2006/relationships"><Relationship Id="rId1" Type="http://schemas.openxmlformats.org/officeDocument/2006/relationships/image" Target="../media/image1.jpg"/></Relationships>
</file>

<file path=xl/drawings/_rels/drawing93.xml.rels><?xml version="1.0" encoding="UTF-8" standalone="yes"?>
<Relationships xmlns="http://schemas.openxmlformats.org/package/2006/relationships"><Relationship Id="rId1" Type="http://schemas.openxmlformats.org/officeDocument/2006/relationships/image" Target="../media/image1.jpg"/></Relationships>
</file>

<file path=xl/drawings/_rels/drawing94.xml.rels><?xml version="1.0" encoding="UTF-8" standalone="yes"?>
<Relationships xmlns="http://schemas.openxmlformats.org/package/2006/relationships"><Relationship Id="rId1" Type="http://schemas.openxmlformats.org/officeDocument/2006/relationships/image" Target="../media/image1.jpg"/></Relationships>
</file>

<file path=xl/drawings/_rels/drawing95.xml.rels><?xml version="1.0" encoding="UTF-8" standalone="yes"?>
<Relationships xmlns="http://schemas.openxmlformats.org/package/2006/relationships"><Relationship Id="rId1" Type="http://schemas.openxmlformats.org/officeDocument/2006/relationships/image" Target="../media/image1.jpg"/></Relationships>
</file>

<file path=xl/drawings/_rels/drawing96.xml.rels><?xml version="1.0" encoding="UTF-8" standalone="yes"?>
<Relationships xmlns="http://schemas.openxmlformats.org/package/2006/relationships"><Relationship Id="rId1" Type="http://schemas.openxmlformats.org/officeDocument/2006/relationships/image" Target="../media/image1.jpg"/></Relationships>
</file>

<file path=xl/drawings/_rels/drawing97.xml.rels><?xml version="1.0" encoding="UTF-8" standalone="yes"?>
<Relationships xmlns="http://schemas.openxmlformats.org/package/2006/relationships"><Relationship Id="rId1" Type="http://schemas.openxmlformats.org/officeDocument/2006/relationships/image" Target="../media/image1.jpg"/></Relationships>
</file>

<file path=xl/drawings/_rels/drawing9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5</xdr:col>
      <xdr:colOff>0</xdr:colOff>
      <xdr:row>1</xdr:row>
      <xdr:rowOff>0</xdr:rowOff>
    </xdr:from>
    <xdr:ext cx="4389120" cy="82296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117.xml"/></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121.xml"/></Relationships>
</file>

<file path=xl/worksheets/_rels/sheet122.xml.rels><?xml version="1.0" encoding="UTF-8" standalone="yes"?>
<Relationships xmlns="http://schemas.openxmlformats.org/package/2006/relationships"><Relationship Id="rId1" Type="http://schemas.openxmlformats.org/officeDocument/2006/relationships/drawing" Target="../drawings/drawing122.xml"/></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123.xm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125.xml"/></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126.xml"/></Relationships>
</file>

<file path=xl/worksheets/_rels/sheet127.xml.rels><?xml version="1.0" encoding="UTF-8" standalone="yes"?>
<Relationships xmlns="http://schemas.openxmlformats.org/package/2006/relationships"><Relationship Id="rId1" Type="http://schemas.openxmlformats.org/officeDocument/2006/relationships/drawing" Target="../drawings/drawing127.xml"/></Relationships>
</file>

<file path=xl/worksheets/_rels/sheet128.xml.rels><?xml version="1.0" encoding="UTF-8" standalone="yes"?>
<Relationships xmlns="http://schemas.openxmlformats.org/package/2006/relationships"><Relationship Id="rId1" Type="http://schemas.openxmlformats.org/officeDocument/2006/relationships/drawing" Target="../drawings/drawing128.xml"/></Relationships>
</file>

<file path=xl/worksheets/_rels/sheet129.xml.rels><?xml version="1.0" encoding="UTF-8" standalone="yes"?>
<Relationships xmlns="http://schemas.openxmlformats.org/package/2006/relationships"><Relationship Id="rId1" Type="http://schemas.openxmlformats.org/officeDocument/2006/relationships/drawing" Target="../drawings/drawing12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30.xml.rels><?xml version="1.0" encoding="UTF-8" standalone="yes"?>
<Relationships xmlns="http://schemas.openxmlformats.org/package/2006/relationships"><Relationship Id="rId1" Type="http://schemas.openxmlformats.org/officeDocument/2006/relationships/drawing" Target="../drawings/drawing130.xml"/></Relationships>
</file>

<file path=xl/worksheets/_rels/sheet131.xml.rels><?xml version="1.0" encoding="UTF-8" standalone="yes"?>
<Relationships xmlns="http://schemas.openxmlformats.org/package/2006/relationships"><Relationship Id="rId1" Type="http://schemas.openxmlformats.org/officeDocument/2006/relationships/drawing" Target="../drawings/drawing131.xml"/></Relationships>
</file>

<file path=xl/worksheets/_rels/sheet132.xml.rels><?xml version="1.0" encoding="UTF-8" standalone="yes"?>
<Relationships xmlns="http://schemas.openxmlformats.org/package/2006/relationships"><Relationship Id="rId1" Type="http://schemas.openxmlformats.org/officeDocument/2006/relationships/drawing" Target="../drawings/drawing132.xml"/></Relationships>
</file>

<file path=xl/worksheets/_rels/sheet133.xml.rels><?xml version="1.0" encoding="UTF-8" standalone="yes"?>
<Relationships xmlns="http://schemas.openxmlformats.org/package/2006/relationships"><Relationship Id="rId1" Type="http://schemas.openxmlformats.org/officeDocument/2006/relationships/drawing" Target="../drawings/drawing133.xml"/></Relationships>
</file>

<file path=xl/worksheets/_rels/sheet134.xml.rels><?xml version="1.0" encoding="UTF-8" standalone="yes"?>
<Relationships xmlns="http://schemas.openxmlformats.org/package/2006/relationships"><Relationship Id="rId1" Type="http://schemas.openxmlformats.org/officeDocument/2006/relationships/drawing" Target="../drawings/drawing134.xml"/></Relationships>
</file>

<file path=xl/worksheets/_rels/sheet135.xml.rels><?xml version="1.0" encoding="UTF-8" standalone="yes"?>
<Relationships xmlns="http://schemas.openxmlformats.org/package/2006/relationships"><Relationship Id="rId1" Type="http://schemas.openxmlformats.org/officeDocument/2006/relationships/drawing" Target="../drawings/drawing135.xml"/></Relationships>
</file>

<file path=xl/worksheets/_rels/sheet136.xml.rels><?xml version="1.0" encoding="UTF-8" standalone="yes"?>
<Relationships xmlns="http://schemas.openxmlformats.org/package/2006/relationships"><Relationship Id="rId1" Type="http://schemas.openxmlformats.org/officeDocument/2006/relationships/drawing" Target="../drawings/drawing136.xml"/></Relationships>
</file>

<file path=xl/worksheets/_rels/sheet137.xml.rels><?xml version="1.0" encoding="UTF-8" standalone="yes"?>
<Relationships xmlns="http://schemas.openxmlformats.org/package/2006/relationships"><Relationship Id="rId1" Type="http://schemas.openxmlformats.org/officeDocument/2006/relationships/drawing" Target="../drawings/drawing137.xml"/></Relationships>
</file>

<file path=xl/worksheets/_rels/sheet138.xml.rels><?xml version="1.0" encoding="UTF-8" standalone="yes"?>
<Relationships xmlns="http://schemas.openxmlformats.org/package/2006/relationships"><Relationship Id="rId1" Type="http://schemas.openxmlformats.org/officeDocument/2006/relationships/drawing" Target="../drawings/drawing138.xml"/></Relationships>
</file>

<file path=xl/worksheets/_rels/sheet139.xml.rels><?xml version="1.0" encoding="UTF-8" standalone="yes"?>
<Relationships xmlns="http://schemas.openxmlformats.org/package/2006/relationships"><Relationship Id="rId1" Type="http://schemas.openxmlformats.org/officeDocument/2006/relationships/drawing" Target="../drawings/drawing13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40.xml.rels><?xml version="1.0" encoding="UTF-8" standalone="yes"?>
<Relationships xmlns="http://schemas.openxmlformats.org/package/2006/relationships"><Relationship Id="rId1" Type="http://schemas.openxmlformats.org/officeDocument/2006/relationships/drawing" Target="../drawings/drawing140.xml"/></Relationships>
</file>

<file path=xl/worksheets/_rels/sheet141.xml.rels><?xml version="1.0" encoding="UTF-8" standalone="yes"?>
<Relationships xmlns="http://schemas.openxmlformats.org/package/2006/relationships"><Relationship Id="rId1" Type="http://schemas.openxmlformats.org/officeDocument/2006/relationships/drawing" Target="../drawings/drawing141.xml"/></Relationships>
</file>

<file path=xl/worksheets/_rels/sheet142.xml.rels><?xml version="1.0" encoding="UTF-8" standalone="yes"?>
<Relationships xmlns="http://schemas.openxmlformats.org/package/2006/relationships"><Relationship Id="rId1" Type="http://schemas.openxmlformats.org/officeDocument/2006/relationships/drawing" Target="../drawings/drawing142.xml"/></Relationships>
</file>

<file path=xl/worksheets/_rels/sheet143.xml.rels><?xml version="1.0" encoding="UTF-8" standalone="yes"?>
<Relationships xmlns="http://schemas.openxmlformats.org/package/2006/relationships"><Relationship Id="rId1" Type="http://schemas.openxmlformats.org/officeDocument/2006/relationships/drawing" Target="../drawings/drawing143.xml"/></Relationships>
</file>

<file path=xl/worksheets/_rels/sheet144.xml.rels><?xml version="1.0" encoding="UTF-8" standalone="yes"?>
<Relationships xmlns="http://schemas.openxmlformats.org/package/2006/relationships"><Relationship Id="rId1" Type="http://schemas.openxmlformats.org/officeDocument/2006/relationships/drawing" Target="../drawings/drawing144.xml"/></Relationships>
</file>

<file path=xl/worksheets/_rels/sheet145.xml.rels><?xml version="1.0" encoding="UTF-8" standalone="yes"?>
<Relationships xmlns="http://schemas.openxmlformats.org/package/2006/relationships"><Relationship Id="rId1" Type="http://schemas.openxmlformats.org/officeDocument/2006/relationships/drawing" Target="../drawings/drawing145.xml"/></Relationships>
</file>

<file path=xl/worksheets/_rels/sheet146.xml.rels><?xml version="1.0" encoding="UTF-8" standalone="yes"?>
<Relationships xmlns="http://schemas.openxmlformats.org/package/2006/relationships"><Relationship Id="rId1" Type="http://schemas.openxmlformats.org/officeDocument/2006/relationships/drawing" Target="../drawings/drawing146.xml"/></Relationships>
</file>

<file path=xl/worksheets/_rels/sheet147.xml.rels><?xml version="1.0" encoding="UTF-8" standalone="yes"?>
<Relationships xmlns="http://schemas.openxmlformats.org/package/2006/relationships"><Relationship Id="rId1" Type="http://schemas.openxmlformats.org/officeDocument/2006/relationships/drawing" Target="../drawings/drawing147.xml"/></Relationships>
</file>

<file path=xl/worksheets/_rels/sheet148.xml.rels><?xml version="1.0" encoding="UTF-8" standalone="yes"?>
<Relationships xmlns="http://schemas.openxmlformats.org/package/2006/relationships"><Relationship Id="rId1" Type="http://schemas.openxmlformats.org/officeDocument/2006/relationships/drawing" Target="../drawings/drawing148.xml"/></Relationships>
</file>

<file path=xl/worksheets/_rels/sheet149.xml.rels><?xml version="1.0" encoding="UTF-8" standalone="yes"?>
<Relationships xmlns="http://schemas.openxmlformats.org/package/2006/relationships"><Relationship Id="rId1" Type="http://schemas.openxmlformats.org/officeDocument/2006/relationships/drawing" Target="../drawings/drawing14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50.xml.rels><?xml version="1.0" encoding="UTF-8" standalone="yes"?>
<Relationships xmlns="http://schemas.openxmlformats.org/package/2006/relationships"><Relationship Id="rId1" Type="http://schemas.openxmlformats.org/officeDocument/2006/relationships/drawing" Target="../drawings/drawing150.xml"/></Relationships>
</file>

<file path=xl/worksheets/_rels/sheet151.xml.rels><?xml version="1.0" encoding="UTF-8" standalone="yes"?>
<Relationships xmlns="http://schemas.openxmlformats.org/package/2006/relationships"><Relationship Id="rId1" Type="http://schemas.openxmlformats.org/officeDocument/2006/relationships/drawing" Target="../drawings/drawing151.xml"/></Relationships>
</file>

<file path=xl/worksheets/_rels/sheet152.xml.rels><?xml version="1.0" encoding="UTF-8" standalone="yes"?>
<Relationships xmlns="http://schemas.openxmlformats.org/package/2006/relationships"><Relationship Id="rId1" Type="http://schemas.openxmlformats.org/officeDocument/2006/relationships/drawing" Target="../drawings/drawing152.xml"/></Relationships>
</file>

<file path=xl/worksheets/_rels/sheet153.xml.rels><?xml version="1.0" encoding="UTF-8" standalone="yes"?>
<Relationships xmlns="http://schemas.openxmlformats.org/package/2006/relationships"><Relationship Id="rId1" Type="http://schemas.openxmlformats.org/officeDocument/2006/relationships/drawing" Target="../drawings/drawing153.xml"/></Relationships>
</file>

<file path=xl/worksheets/_rels/sheet154.xml.rels><?xml version="1.0" encoding="UTF-8" standalone="yes"?>
<Relationships xmlns="http://schemas.openxmlformats.org/package/2006/relationships"><Relationship Id="rId1" Type="http://schemas.openxmlformats.org/officeDocument/2006/relationships/drawing" Target="../drawings/drawing154.xml"/></Relationships>
</file>

<file path=xl/worksheets/_rels/sheet155.xml.rels><?xml version="1.0" encoding="UTF-8" standalone="yes"?>
<Relationships xmlns="http://schemas.openxmlformats.org/package/2006/relationships"><Relationship Id="rId1" Type="http://schemas.openxmlformats.org/officeDocument/2006/relationships/drawing" Target="../drawings/drawing155.xml"/></Relationships>
</file>

<file path=xl/worksheets/_rels/sheet156.xml.rels><?xml version="1.0" encoding="UTF-8" standalone="yes"?>
<Relationships xmlns="http://schemas.openxmlformats.org/package/2006/relationships"><Relationship Id="rId1" Type="http://schemas.openxmlformats.org/officeDocument/2006/relationships/drawing" Target="../drawings/drawing156.xml"/></Relationships>
</file>

<file path=xl/worksheets/_rels/sheet157.xml.rels><?xml version="1.0" encoding="UTF-8" standalone="yes"?>
<Relationships xmlns="http://schemas.openxmlformats.org/package/2006/relationships"><Relationship Id="rId1" Type="http://schemas.openxmlformats.org/officeDocument/2006/relationships/drawing" Target="../drawings/drawing157.xml"/></Relationships>
</file>

<file path=xl/worksheets/_rels/sheet158.xml.rels><?xml version="1.0" encoding="UTF-8" standalone="yes"?>
<Relationships xmlns="http://schemas.openxmlformats.org/package/2006/relationships"><Relationship Id="rId1" Type="http://schemas.openxmlformats.org/officeDocument/2006/relationships/drawing" Target="../drawings/drawing158.xml"/></Relationships>
</file>

<file path=xl/worksheets/_rels/sheet159.xml.rels><?xml version="1.0" encoding="UTF-8" standalone="yes"?>
<Relationships xmlns="http://schemas.openxmlformats.org/package/2006/relationships"><Relationship Id="rId1" Type="http://schemas.openxmlformats.org/officeDocument/2006/relationships/drawing" Target="../drawings/drawing159.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60.xml.rels><?xml version="1.0" encoding="UTF-8" standalone="yes"?>
<Relationships xmlns="http://schemas.openxmlformats.org/package/2006/relationships"><Relationship Id="rId1" Type="http://schemas.openxmlformats.org/officeDocument/2006/relationships/drawing" Target="../drawings/drawing160.xml"/></Relationships>
</file>

<file path=xl/worksheets/_rels/sheet161.xml.rels><?xml version="1.0" encoding="UTF-8" standalone="yes"?>
<Relationships xmlns="http://schemas.openxmlformats.org/package/2006/relationships"><Relationship Id="rId1" Type="http://schemas.openxmlformats.org/officeDocument/2006/relationships/drawing" Target="../drawings/drawing161.xml"/></Relationships>
</file>

<file path=xl/worksheets/_rels/sheet162.xml.rels><?xml version="1.0" encoding="UTF-8" standalone="yes"?>
<Relationships xmlns="http://schemas.openxmlformats.org/package/2006/relationships"><Relationship Id="rId1" Type="http://schemas.openxmlformats.org/officeDocument/2006/relationships/drawing" Target="../drawings/drawing162.xml"/></Relationships>
</file>

<file path=xl/worksheets/_rels/sheet163.xml.rels><?xml version="1.0" encoding="UTF-8" standalone="yes"?>
<Relationships xmlns="http://schemas.openxmlformats.org/package/2006/relationships"><Relationship Id="rId1" Type="http://schemas.openxmlformats.org/officeDocument/2006/relationships/drawing" Target="../drawings/drawing163.xml"/></Relationships>
</file>

<file path=xl/worksheets/_rels/sheet164.xml.rels><?xml version="1.0" encoding="UTF-8" standalone="yes"?>
<Relationships xmlns="http://schemas.openxmlformats.org/package/2006/relationships"><Relationship Id="rId1" Type="http://schemas.openxmlformats.org/officeDocument/2006/relationships/drawing" Target="../drawings/drawing164.xml"/></Relationships>
</file>

<file path=xl/worksheets/_rels/sheet165.xml.rels><?xml version="1.0" encoding="UTF-8" standalone="yes"?>
<Relationships xmlns="http://schemas.openxmlformats.org/package/2006/relationships"><Relationship Id="rId1" Type="http://schemas.openxmlformats.org/officeDocument/2006/relationships/drawing" Target="../drawings/drawing165.xml"/></Relationships>
</file>

<file path=xl/worksheets/_rels/sheet166.xml.rels><?xml version="1.0" encoding="UTF-8" standalone="yes"?>
<Relationships xmlns="http://schemas.openxmlformats.org/package/2006/relationships"><Relationship Id="rId1" Type="http://schemas.openxmlformats.org/officeDocument/2006/relationships/drawing" Target="../drawings/drawing166.xml"/></Relationships>
</file>

<file path=xl/worksheets/_rels/sheet167.xml.rels><?xml version="1.0" encoding="UTF-8" standalone="yes"?>
<Relationships xmlns="http://schemas.openxmlformats.org/package/2006/relationships"><Relationship Id="rId1" Type="http://schemas.openxmlformats.org/officeDocument/2006/relationships/drawing" Target="../drawings/drawing167.xml"/></Relationships>
</file>

<file path=xl/worksheets/_rels/sheet168.xml.rels><?xml version="1.0" encoding="UTF-8" standalone="yes"?>
<Relationships xmlns="http://schemas.openxmlformats.org/package/2006/relationships"><Relationship Id="rId1" Type="http://schemas.openxmlformats.org/officeDocument/2006/relationships/drawing" Target="../drawings/drawing168.xml"/></Relationships>
</file>

<file path=xl/worksheets/_rels/sheet169.xml.rels><?xml version="1.0" encoding="UTF-8" standalone="yes"?>
<Relationships xmlns="http://schemas.openxmlformats.org/package/2006/relationships"><Relationship Id="rId1" Type="http://schemas.openxmlformats.org/officeDocument/2006/relationships/drawing" Target="../drawings/drawing169.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70.xml.rels><?xml version="1.0" encoding="UTF-8" standalone="yes"?>
<Relationships xmlns="http://schemas.openxmlformats.org/package/2006/relationships"><Relationship Id="rId1" Type="http://schemas.openxmlformats.org/officeDocument/2006/relationships/drawing" Target="../drawings/drawing170.xml"/></Relationships>
</file>

<file path=xl/worksheets/_rels/sheet171.xml.rels><?xml version="1.0" encoding="UTF-8" standalone="yes"?>
<Relationships xmlns="http://schemas.openxmlformats.org/package/2006/relationships"><Relationship Id="rId1" Type="http://schemas.openxmlformats.org/officeDocument/2006/relationships/drawing" Target="../drawings/drawing171.xml"/></Relationships>
</file>

<file path=xl/worksheets/_rels/sheet172.xml.rels><?xml version="1.0" encoding="UTF-8" standalone="yes"?>
<Relationships xmlns="http://schemas.openxmlformats.org/package/2006/relationships"><Relationship Id="rId1" Type="http://schemas.openxmlformats.org/officeDocument/2006/relationships/drawing" Target="../drawings/drawing172.xml"/></Relationships>
</file>

<file path=xl/worksheets/_rels/sheet173.xml.rels><?xml version="1.0" encoding="UTF-8" standalone="yes"?>
<Relationships xmlns="http://schemas.openxmlformats.org/package/2006/relationships"><Relationship Id="rId1" Type="http://schemas.openxmlformats.org/officeDocument/2006/relationships/drawing" Target="../drawings/drawing173.xml"/></Relationships>
</file>

<file path=xl/worksheets/_rels/sheet174.xml.rels><?xml version="1.0" encoding="UTF-8" standalone="yes"?>
<Relationships xmlns="http://schemas.openxmlformats.org/package/2006/relationships"><Relationship Id="rId1" Type="http://schemas.openxmlformats.org/officeDocument/2006/relationships/drawing" Target="../drawings/drawing174.xml"/></Relationships>
</file>

<file path=xl/worksheets/_rels/sheet175.xml.rels><?xml version="1.0" encoding="UTF-8" standalone="yes"?>
<Relationships xmlns="http://schemas.openxmlformats.org/package/2006/relationships"><Relationship Id="rId1" Type="http://schemas.openxmlformats.org/officeDocument/2006/relationships/drawing" Target="../drawings/drawing175.xml"/></Relationships>
</file>

<file path=xl/worksheets/_rels/sheet176.xml.rels><?xml version="1.0" encoding="UTF-8" standalone="yes"?>
<Relationships xmlns="http://schemas.openxmlformats.org/package/2006/relationships"><Relationship Id="rId1" Type="http://schemas.openxmlformats.org/officeDocument/2006/relationships/drawing" Target="../drawings/drawing176.xml"/></Relationships>
</file>

<file path=xl/worksheets/_rels/sheet177.xml.rels><?xml version="1.0" encoding="UTF-8" standalone="yes"?>
<Relationships xmlns="http://schemas.openxmlformats.org/package/2006/relationships"><Relationship Id="rId1" Type="http://schemas.openxmlformats.org/officeDocument/2006/relationships/drawing" Target="../drawings/drawing177.xml"/></Relationships>
</file>

<file path=xl/worksheets/_rels/sheet178.xml.rels><?xml version="1.0" encoding="UTF-8" standalone="yes"?>
<Relationships xmlns="http://schemas.openxmlformats.org/package/2006/relationships"><Relationship Id="rId1" Type="http://schemas.openxmlformats.org/officeDocument/2006/relationships/drawing" Target="../drawings/drawing178.xml"/></Relationships>
</file>

<file path=xl/worksheets/_rels/sheet179.xml.rels><?xml version="1.0" encoding="UTF-8" standalone="yes"?>
<Relationships xmlns="http://schemas.openxmlformats.org/package/2006/relationships"><Relationship Id="rId1" Type="http://schemas.openxmlformats.org/officeDocument/2006/relationships/drawing" Target="../drawings/drawing179.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80.xml.rels><?xml version="1.0" encoding="UTF-8" standalone="yes"?>
<Relationships xmlns="http://schemas.openxmlformats.org/package/2006/relationships"><Relationship Id="rId1" Type="http://schemas.openxmlformats.org/officeDocument/2006/relationships/drawing" Target="../drawings/drawing180.xml"/></Relationships>
</file>

<file path=xl/worksheets/_rels/sheet181.xml.rels><?xml version="1.0" encoding="UTF-8" standalone="yes"?>
<Relationships xmlns="http://schemas.openxmlformats.org/package/2006/relationships"><Relationship Id="rId1" Type="http://schemas.openxmlformats.org/officeDocument/2006/relationships/drawing" Target="../drawings/drawing181.xml"/></Relationships>
</file>

<file path=xl/worksheets/_rels/sheet182.xml.rels><?xml version="1.0" encoding="UTF-8" standalone="yes"?>
<Relationships xmlns="http://schemas.openxmlformats.org/package/2006/relationships"><Relationship Id="rId1" Type="http://schemas.openxmlformats.org/officeDocument/2006/relationships/drawing" Target="../drawings/drawing182.xml"/></Relationships>
</file>

<file path=xl/worksheets/_rels/sheet183.xml.rels><?xml version="1.0" encoding="UTF-8" standalone="yes"?>
<Relationships xmlns="http://schemas.openxmlformats.org/package/2006/relationships"><Relationship Id="rId1" Type="http://schemas.openxmlformats.org/officeDocument/2006/relationships/drawing" Target="../drawings/drawing183.xml"/></Relationships>
</file>

<file path=xl/worksheets/_rels/sheet184.xml.rels><?xml version="1.0" encoding="UTF-8" standalone="yes"?>
<Relationships xmlns="http://schemas.openxmlformats.org/package/2006/relationships"><Relationship Id="rId1" Type="http://schemas.openxmlformats.org/officeDocument/2006/relationships/drawing" Target="../drawings/drawing184.xml"/></Relationships>
</file>

<file path=xl/worksheets/_rels/sheet185.xml.rels><?xml version="1.0" encoding="UTF-8" standalone="yes"?>
<Relationships xmlns="http://schemas.openxmlformats.org/package/2006/relationships"><Relationship Id="rId1" Type="http://schemas.openxmlformats.org/officeDocument/2006/relationships/drawing" Target="../drawings/drawing185.xml"/></Relationships>
</file>

<file path=xl/worksheets/_rels/sheet186.xml.rels><?xml version="1.0" encoding="UTF-8" standalone="yes"?>
<Relationships xmlns="http://schemas.openxmlformats.org/package/2006/relationships"><Relationship Id="rId1" Type="http://schemas.openxmlformats.org/officeDocument/2006/relationships/drawing" Target="../drawings/drawing186.xml"/></Relationships>
</file>

<file path=xl/worksheets/_rels/sheet187.xml.rels><?xml version="1.0" encoding="UTF-8" standalone="yes"?>
<Relationships xmlns="http://schemas.openxmlformats.org/package/2006/relationships"><Relationship Id="rId1" Type="http://schemas.openxmlformats.org/officeDocument/2006/relationships/drawing" Target="../drawings/drawing187.xml"/></Relationships>
</file>

<file path=xl/worksheets/_rels/sheet188.xml.rels><?xml version="1.0" encoding="UTF-8" standalone="yes"?>
<Relationships xmlns="http://schemas.openxmlformats.org/package/2006/relationships"><Relationship Id="rId1" Type="http://schemas.openxmlformats.org/officeDocument/2006/relationships/drawing" Target="../drawings/drawing188.xml"/></Relationships>
</file>

<file path=xl/worksheets/_rels/sheet189.xml.rels><?xml version="1.0" encoding="UTF-8" standalone="yes"?>
<Relationships xmlns="http://schemas.openxmlformats.org/package/2006/relationships"><Relationship Id="rId1" Type="http://schemas.openxmlformats.org/officeDocument/2006/relationships/drawing" Target="../drawings/drawing189.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90.xml.rels><?xml version="1.0" encoding="UTF-8" standalone="yes"?>
<Relationships xmlns="http://schemas.openxmlformats.org/package/2006/relationships"><Relationship Id="rId1" Type="http://schemas.openxmlformats.org/officeDocument/2006/relationships/drawing" Target="../drawings/drawing190.xml"/></Relationships>
</file>

<file path=xl/worksheets/_rels/sheet191.xml.rels><?xml version="1.0" encoding="UTF-8" standalone="yes"?>
<Relationships xmlns="http://schemas.openxmlformats.org/package/2006/relationships"><Relationship Id="rId1" Type="http://schemas.openxmlformats.org/officeDocument/2006/relationships/drawing" Target="../drawings/drawing191.xml"/></Relationships>
</file>

<file path=xl/worksheets/_rels/sheet192.xml.rels><?xml version="1.0" encoding="UTF-8" standalone="yes"?>
<Relationships xmlns="http://schemas.openxmlformats.org/package/2006/relationships"><Relationship Id="rId1" Type="http://schemas.openxmlformats.org/officeDocument/2006/relationships/drawing" Target="../drawings/drawing192.xml"/></Relationships>
</file>

<file path=xl/worksheets/_rels/sheet193.xml.rels><?xml version="1.0" encoding="UTF-8" standalone="yes"?>
<Relationships xmlns="http://schemas.openxmlformats.org/package/2006/relationships"><Relationship Id="rId1" Type="http://schemas.openxmlformats.org/officeDocument/2006/relationships/drawing" Target="../drawings/drawing193.xml"/></Relationships>
</file>

<file path=xl/worksheets/_rels/sheet194.xml.rels><?xml version="1.0" encoding="UTF-8" standalone="yes"?>
<Relationships xmlns="http://schemas.openxmlformats.org/package/2006/relationships"><Relationship Id="rId1" Type="http://schemas.openxmlformats.org/officeDocument/2006/relationships/drawing" Target="../drawings/drawing194.xml"/></Relationships>
</file>

<file path=xl/worksheets/_rels/sheet195.xml.rels><?xml version="1.0" encoding="UTF-8" standalone="yes"?>
<Relationships xmlns="http://schemas.openxmlformats.org/package/2006/relationships"><Relationship Id="rId1" Type="http://schemas.openxmlformats.org/officeDocument/2006/relationships/drawing" Target="../drawings/drawing195.xml"/></Relationships>
</file>

<file path=xl/worksheets/_rels/sheet196.xml.rels><?xml version="1.0" encoding="UTF-8" standalone="yes"?>
<Relationships xmlns="http://schemas.openxmlformats.org/package/2006/relationships"><Relationship Id="rId1" Type="http://schemas.openxmlformats.org/officeDocument/2006/relationships/drawing" Target="../drawings/drawing19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9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F7:M20"/>
  <sheetViews>
    <sheetView showGridLines="0" workbookViewId="0"/>
  </sheetViews>
  <sheetFormatPr defaultColWidth="10.90625" defaultRowHeight="14.5" x14ac:dyDescent="0.35"/>
  <sheetData>
    <row r="7" spans="6:12" ht="40" customHeight="1" x14ac:dyDescent="0.35">
      <c r="F7" s="25" t="s">
        <v>0</v>
      </c>
      <c r="G7" s="26"/>
      <c r="H7" s="26"/>
      <c r="I7" s="26"/>
      <c r="J7" s="26"/>
      <c r="K7" s="26"/>
      <c r="L7" s="26"/>
    </row>
    <row r="10" spans="6:12" ht="20" customHeight="1" x14ac:dyDescent="0.45">
      <c r="F10" s="2" t="s">
        <v>1</v>
      </c>
      <c r="K10" s="3" t="s">
        <v>2</v>
      </c>
    </row>
    <row r="11" spans="6:12" ht="20" customHeight="1" x14ac:dyDescent="0.45">
      <c r="F11" s="2" t="s">
        <v>3</v>
      </c>
      <c r="K11" s="3" t="s">
        <v>4</v>
      </c>
    </row>
    <row r="12" spans="6:12" ht="20" customHeight="1" x14ac:dyDescent="0.45">
      <c r="F12" s="2" t="s">
        <v>5</v>
      </c>
      <c r="K12" s="3" t="s">
        <v>6</v>
      </c>
    </row>
    <row r="13" spans="6:12" ht="20" customHeight="1" x14ac:dyDescent="0.45">
      <c r="F13" s="2" t="s">
        <v>7</v>
      </c>
      <c r="K13" s="3">
        <v>2010</v>
      </c>
    </row>
    <row r="14" spans="6:12" ht="18.5" x14ac:dyDescent="0.45">
      <c r="F14" s="2"/>
    </row>
    <row r="15" spans="6:12" ht="18.5" x14ac:dyDescent="0.45">
      <c r="F15" s="2"/>
    </row>
    <row r="16" spans="6:12" ht="18.5" x14ac:dyDescent="0.45">
      <c r="F16" s="2" t="s">
        <v>8</v>
      </c>
    </row>
    <row r="17" spans="6:13" ht="50" customHeight="1" x14ac:dyDescent="0.35">
      <c r="F17" s="27" t="s">
        <v>9</v>
      </c>
      <c r="G17" s="26"/>
      <c r="H17" s="26"/>
      <c r="I17" s="26"/>
      <c r="J17" s="26"/>
      <c r="K17" s="26"/>
      <c r="L17" s="26"/>
      <c r="M17" s="26"/>
    </row>
    <row r="19" spans="6:13" ht="30" customHeight="1" x14ac:dyDescent="0.35">
      <c r="F19" s="4" t="s">
        <v>10</v>
      </c>
    </row>
    <row r="20" spans="6:13" ht="17" x14ac:dyDescent="0.35">
      <c r="F20" s="5" t="str">
        <f>HYPERLINK("mailto:" &amp; "polling@publicfirst.co.uk" &amp; "?subject="&amp; F7, "polling@publicfirst.co.uk")</f>
        <v>polling@publicfirst.co.uk</v>
      </c>
    </row>
  </sheetData>
  <mergeCells count="2">
    <mergeCell ref="F7:L7"/>
    <mergeCell ref="F17:M17"/>
  </mergeCells>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AU25"/>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81</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75</v>
      </c>
      <c r="C9" s="17">
        <v>0.21245894576110799</v>
      </c>
      <c r="D9" s="17">
        <v>0.241536584561382</v>
      </c>
      <c r="E9" s="17">
        <v>0.185985129932138</v>
      </c>
      <c r="F9" s="17"/>
      <c r="G9" s="17">
        <v>9.1460893784642797E-2</v>
      </c>
      <c r="H9" s="17">
        <v>0.117379914878996</v>
      </c>
      <c r="I9" s="17">
        <v>0.13931941542345699</v>
      </c>
      <c r="J9" s="17">
        <v>0.196949114491902</v>
      </c>
      <c r="K9" s="17">
        <v>0.25664326550477301</v>
      </c>
      <c r="L9" s="17">
        <v>0.41343550685706598</v>
      </c>
      <c r="M9" s="17"/>
      <c r="N9" s="17">
        <v>0.22593934142246699</v>
      </c>
      <c r="O9" s="17">
        <v>0.145505172887509</v>
      </c>
      <c r="P9" s="17"/>
      <c r="Q9" s="17">
        <v>0.154539805000171</v>
      </c>
      <c r="R9" s="17">
        <v>0.22596275780227301</v>
      </c>
      <c r="S9" s="17">
        <v>0.17149209209034899</v>
      </c>
      <c r="T9" s="17">
        <v>0.257536564118858</v>
      </c>
      <c r="U9" s="17">
        <v>0.20532662110349501</v>
      </c>
      <c r="V9" s="17">
        <v>0.19658561351273199</v>
      </c>
      <c r="W9" s="17">
        <v>0.312082166307247</v>
      </c>
      <c r="X9" s="17">
        <v>0.26444305491347497</v>
      </c>
      <c r="Y9" s="17">
        <v>0.19904820600697401</v>
      </c>
      <c r="Z9" s="17">
        <v>0.201094819190729</v>
      </c>
      <c r="AA9" s="17">
        <v>0.21975527247969001</v>
      </c>
      <c r="AB9" s="17">
        <v>0.19828589614040901</v>
      </c>
      <c r="AC9" s="17"/>
      <c r="AD9" s="17">
        <v>0.20480151222021001</v>
      </c>
      <c r="AE9" s="17">
        <v>0.23538451449424699</v>
      </c>
      <c r="AF9" s="17"/>
      <c r="AG9" s="17">
        <v>0.19195211726008901</v>
      </c>
      <c r="AH9" s="17">
        <v>0.22627767660134901</v>
      </c>
      <c r="AI9" s="17"/>
      <c r="AJ9" s="17">
        <v>0.23284950848914199</v>
      </c>
      <c r="AK9" s="17">
        <v>0.18908383457178499</v>
      </c>
      <c r="AL9" s="17"/>
      <c r="AM9" s="17">
        <v>0.147773281667752</v>
      </c>
      <c r="AN9" s="17">
        <v>0.23276598188044301</v>
      </c>
      <c r="AO9" s="17"/>
      <c r="AP9" s="17">
        <v>0.22226974452781401</v>
      </c>
      <c r="AQ9" s="17">
        <v>0.28434245606122399</v>
      </c>
      <c r="AR9" s="17">
        <v>0.107543067001472</v>
      </c>
      <c r="AS9" s="17">
        <v>0.33956247568384301</v>
      </c>
      <c r="AT9" s="17">
        <v>9.4624681853589299E-2</v>
      </c>
      <c r="AU9" s="17">
        <v>0.14086480938683801</v>
      </c>
    </row>
    <row r="10" spans="2:47" x14ac:dyDescent="0.35">
      <c r="B10" s="18" t="s">
        <v>43</v>
      </c>
      <c r="C10" s="17">
        <v>6.9940877581206096E-2</v>
      </c>
      <c r="D10" s="17">
        <v>7.0533201982169502E-2</v>
      </c>
      <c r="E10" s="17">
        <v>6.9984524542125198E-2</v>
      </c>
      <c r="F10" s="17"/>
      <c r="G10" s="17">
        <v>3.0233797813079898E-2</v>
      </c>
      <c r="H10" s="17">
        <v>3.6785319903604202E-2</v>
      </c>
      <c r="I10" s="17">
        <v>5.8444911090612499E-2</v>
      </c>
      <c r="J10" s="17">
        <v>8.2949214559558601E-2</v>
      </c>
      <c r="K10" s="17">
        <v>0.12360442839112799</v>
      </c>
      <c r="L10" s="17">
        <v>8.6472801830537502E-2</v>
      </c>
      <c r="M10" s="17"/>
      <c r="N10" s="17">
        <v>7.4863109691785501E-2</v>
      </c>
      <c r="O10" s="17">
        <v>4.5493374774774303E-2</v>
      </c>
      <c r="P10" s="17"/>
      <c r="Q10" s="17">
        <v>4.6139861081337101E-2</v>
      </c>
      <c r="R10" s="17">
        <v>6.9361991331836501E-2</v>
      </c>
      <c r="S10" s="17">
        <v>8.3842265227978496E-2</v>
      </c>
      <c r="T10" s="17">
        <v>7.3520267720426705E-2</v>
      </c>
      <c r="U10" s="17">
        <v>6.5516179182278894E-2</v>
      </c>
      <c r="V10" s="17">
        <v>8.3017829709669005E-2</v>
      </c>
      <c r="W10" s="17">
        <v>6.4559842102815193E-2</v>
      </c>
      <c r="X10" s="17">
        <v>8.32181412571492E-2</v>
      </c>
      <c r="Y10" s="17">
        <v>7.7273503209470296E-2</v>
      </c>
      <c r="Z10" s="17">
        <v>5.8513441691695901E-2</v>
      </c>
      <c r="AA10" s="17">
        <v>9.0049826518473694E-2</v>
      </c>
      <c r="AB10" s="17">
        <v>7.7111963767357503E-2</v>
      </c>
      <c r="AC10" s="17"/>
      <c r="AD10" s="17">
        <v>6.6428623360378206E-2</v>
      </c>
      <c r="AE10" s="17">
        <v>7.7589104830042499E-2</v>
      </c>
      <c r="AF10" s="17"/>
      <c r="AG10" s="17">
        <v>4.6794037543441198E-2</v>
      </c>
      <c r="AH10" s="17">
        <v>8.27773708742226E-2</v>
      </c>
      <c r="AI10" s="17"/>
      <c r="AJ10" s="17">
        <v>7.7640251870533306E-2</v>
      </c>
      <c r="AK10" s="17">
        <v>6.1427836470678197E-2</v>
      </c>
      <c r="AL10" s="17"/>
      <c r="AM10" s="17">
        <v>6.8768646344578493E-2</v>
      </c>
      <c r="AN10" s="17">
        <v>7.1568185034996804E-2</v>
      </c>
      <c r="AO10" s="17"/>
      <c r="AP10" s="17">
        <v>7.7647526203660402E-2</v>
      </c>
      <c r="AQ10" s="17">
        <v>0.101868635271037</v>
      </c>
      <c r="AR10" s="17">
        <v>3.0578821572068701E-2</v>
      </c>
      <c r="AS10" s="17">
        <v>9.8998079837186101E-2</v>
      </c>
      <c r="AT10" s="17">
        <v>4.0092344515919601E-2</v>
      </c>
      <c r="AU10" s="17">
        <v>4.6717004647992999E-2</v>
      </c>
    </row>
    <row r="11" spans="2:47" x14ac:dyDescent="0.35">
      <c r="B11" s="18" t="s">
        <v>44</v>
      </c>
      <c r="C11" s="17">
        <v>9.0194254940211202E-2</v>
      </c>
      <c r="D11" s="17">
        <v>8.9993567932254298E-2</v>
      </c>
      <c r="E11" s="17">
        <v>9.1191317925716095E-2</v>
      </c>
      <c r="F11" s="17"/>
      <c r="G11" s="17">
        <v>6.2260649219179197E-2</v>
      </c>
      <c r="H11" s="17">
        <v>7.2741286087020504E-2</v>
      </c>
      <c r="I11" s="17">
        <v>0.104225627296072</v>
      </c>
      <c r="J11" s="17">
        <v>8.1141335729138203E-2</v>
      </c>
      <c r="K11" s="17">
        <v>7.5846086454647799E-2</v>
      </c>
      <c r="L11" s="17">
        <v>0.12852247888784599</v>
      </c>
      <c r="M11" s="17"/>
      <c r="N11" s="17">
        <v>9.2349164041082996E-2</v>
      </c>
      <c r="O11" s="17">
        <v>7.9491357330417803E-2</v>
      </c>
      <c r="P11" s="17"/>
      <c r="Q11" s="17">
        <v>0.11632399632036999</v>
      </c>
      <c r="R11" s="17">
        <v>9.5551667971447707E-2</v>
      </c>
      <c r="S11" s="17">
        <v>8.9240223840599597E-2</v>
      </c>
      <c r="T11" s="17">
        <v>8.6051802714069994E-2</v>
      </c>
      <c r="U11" s="17">
        <v>0.1125385409943</v>
      </c>
      <c r="V11" s="17">
        <v>7.4458810515424204E-2</v>
      </c>
      <c r="W11" s="17">
        <v>8.5208645389571694E-2</v>
      </c>
      <c r="X11" s="17">
        <v>6.6411630205949507E-2</v>
      </c>
      <c r="Y11" s="17">
        <v>0.102397483738714</v>
      </c>
      <c r="Z11" s="17">
        <v>7.59387818855531E-2</v>
      </c>
      <c r="AA11" s="17">
        <v>6.3148851313632001E-2</v>
      </c>
      <c r="AB11" s="17">
        <v>4.3196951013491899E-2</v>
      </c>
      <c r="AC11" s="17"/>
      <c r="AD11" s="17">
        <v>8.4452039612522595E-2</v>
      </c>
      <c r="AE11" s="17">
        <v>0.106226822858857</v>
      </c>
      <c r="AF11" s="17"/>
      <c r="AG11" s="17">
        <v>8.8957188019035793E-2</v>
      </c>
      <c r="AH11" s="17">
        <v>9.2267046425485402E-2</v>
      </c>
      <c r="AI11" s="17"/>
      <c r="AJ11" s="17">
        <v>0.106434215745834</v>
      </c>
      <c r="AK11" s="17">
        <v>7.1726627123020706E-2</v>
      </c>
      <c r="AL11" s="17"/>
      <c r="AM11" s="17">
        <v>9.2615742359570805E-2</v>
      </c>
      <c r="AN11" s="17">
        <v>8.9167285306968505E-2</v>
      </c>
      <c r="AO11" s="17"/>
      <c r="AP11" s="17">
        <v>8.7583140597728495E-2</v>
      </c>
      <c r="AQ11" s="17">
        <v>9.3525415643660501E-2</v>
      </c>
      <c r="AR11" s="17">
        <v>0.112779669119608</v>
      </c>
      <c r="AS11" s="17">
        <v>9.5163925215073997E-2</v>
      </c>
      <c r="AT11" s="17">
        <v>6.7305266647364997E-2</v>
      </c>
      <c r="AU11" s="17">
        <v>7.7204949833913794E-2</v>
      </c>
    </row>
    <row r="12" spans="2:47" x14ac:dyDescent="0.35">
      <c r="B12" s="18" t="s">
        <v>45</v>
      </c>
      <c r="C12" s="17">
        <v>8.1704781422346801E-2</v>
      </c>
      <c r="D12" s="17">
        <v>9.0646259610841495E-2</v>
      </c>
      <c r="E12" s="17">
        <v>7.2661395368142603E-2</v>
      </c>
      <c r="F12" s="17"/>
      <c r="G12" s="17">
        <v>0.13669566620262399</v>
      </c>
      <c r="H12" s="17">
        <v>7.0315124363866902E-2</v>
      </c>
      <c r="I12" s="17">
        <v>7.3611562372366698E-2</v>
      </c>
      <c r="J12" s="17">
        <v>7.4782524138934506E-2</v>
      </c>
      <c r="K12" s="17">
        <v>8.2159565444570204E-2</v>
      </c>
      <c r="L12" s="17">
        <v>6.6323526506448502E-2</v>
      </c>
      <c r="M12" s="17"/>
      <c r="N12" s="17">
        <v>7.7605833208540406E-2</v>
      </c>
      <c r="O12" s="17">
        <v>0.102063237852118</v>
      </c>
      <c r="P12" s="17"/>
      <c r="Q12" s="17">
        <v>9.5408137457071301E-2</v>
      </c>
      <c r="R12" s="17">
        <v>7.0770143796678106E-2</v>
      </c>
      <c r="S12" s="17">
        <v>0.11884503064924801</v>
      </c>
      <c r="T12" s="17">
        <v>7.1619859729308802E-2</v>
      </c>
      <c r="U12" s="17">
        <v>8.1582637489999596E-2</v>
      </c>
      <c r="V12" s="17">
        <v>8.4999354296731097E-2</v>
      </c>
      <c r="W12" s="17">
        <v>4.8416045097986901E-2</v>
      </c>
      <c r="X12" s="17">
        <v>0.110614976703982</v>
      </c>
      <c r="Y12" s="17">
        <v>6.85631979335449E-2</v>
      </c>
      <c r="Z12" s="17">
        <v>7.6920961396183804E-2</v>
      </c>
      <c r="AA12" s="17">
        <v>5.1786004863729702E-2</v>
      </c>
      <c r="AB12" s="17">
        <v>0.15019684257857599</v>
      </c>
      <c r="AC12" s="17"/>
      <c r="AD12" s="17">
        <v>9.2606668257115596E-2</v>
      </c>
      <c r="AE12" s="17">
        <v>5.7436878297440597E-2</v>
      </c>
      <c r="AF12" s="17"/>
      <c r="AG12" s="17">
        <v>9.3640634207690102E-2</v>
      </c>
      <c r="AH12" s="17">
        <v>7.7528993238891605E-2</v>
      </c>
      <c r="AI12" s="17"/>
      <c r="AJ12" s="17">
        <v>7.87569851795583E-2</v>
      </c>
      <c r="AK12" s="17">
        <v>8.5931875465603699E-2</v>
      </c>
      <c r="AL12" s="17"/>
      <c r="AM12" s="17">
        <v>6.4066646536290794E-2</v>
      </c>
      <c r="AN12" s="17">
        <v>8.4512367115182105E-2</v>
      </c>
      <c r="AO12" s="17"/>
      <c r="AP12" s="17">
        <v>5.6245776587879E-2</v>
      </c>
      <c r="AQ12" s="17">
        <v>6.7161769507905103E-2</v>
      </c>
      <c r="AR12" s="17">
        <v>9.9017692712574198E-2</v>
      </c>
      <c r="AS12" s="17">
        <v>8.0401946789874904E-2</v>
      </c>
      <c r="AT12" s="17">
        <v>7.5144133483867295E-2</v>
      </c>
      <c r="AU12" s="17">
        <v>0.115764550152578</v>
      </c>
    </row>
    <row r="13" spans="2:47" x14ac:dyDescent="0.35">
      <c r="B13" s="18" t="s">
        <v>46</v>
      </c>
      <c r="C13" s="17">
        <v>7.1900195855349902E-2</v>
      </c>
      <c r="D13" s="17">
        <v>7.8182599018407295E-2</v>
      </c>
      <c r="E13" s="17">
        <v>6.6411332911800097E-2</v>
      </c>
      <c r="F13" s="17"/>
      <c r="G13" s="17">
        <v>9.0986620313029898E-2</v>
      </c>
      <c r="H13" s="17">
        <v>8.5120828125004905E-2</v>
      </c>
      <c r="I13" s="17">
        <v>5.2368121559669398E-2</v>
      </c>
      <c r="J13" s="17">
        <v>8.4140076872306999E-2</v>
      </c>
      <c r="K13" s="17">
        <v>7.1107886337511195E-2</v>
      </c>
      <c r="L13" s="17">
        <v>5.4932997454176999E-2</v>
      </c>
      <c r="M13" s="17"/>
      <c r="N13" s="17">
        <v>6.5429051377627098E-2</v>
      </c>
      <c r="O13" s="17">
        <v>0.104040761197632</v>
      </c>
      <c r="P13" s="17"/>
      <c r="Q13" s="17">
        <v>8.0603677600787793E-2</v>
      </c>
      <c r="R13" s="17">
        <v>4.8800578327934697E-2</v>
      </c>
      <c r="S13" s="17">
        <v>4.3700671402063102E-2</v>
      </c>
      <c r="T13" s="17">
        <v>9.2721166795749099E-2</v>
      </c>
      <c r="U13" s="17">
        <v>5.3943104821731501E-2</v>
      </c>
      <c r="V13" s="17">
        <v>7.0426865990711393E-2</v>
      </c>
      <c r="W13" s="17">
        <v>7.4760568881075004E-2</v>
      </c>
      <c r="X13" s="17">
        <v>6.8297023873647597E-2</v>
      </c>
      <c r="Y13" s="17">
        <v>9.2645254053321205E-2</v>
      </c>
      <c r="Z13" s="17">
        <v>9.3132919940328907E-2</v>
      </c>
      <c r="AA13" s="17">
        <v>4.3082063788680902E-2</v>
      </c>
      <c r="AB13" s="17">
        <v>9.6308651027207107E-2</v>
      </c>
      <c r="AC13" s="17"/>
      <c r="AD13" s="17">
        <v>7.33963670240948E-2</v>
      </c>
      <c r="AE13" s="17">
        <v>7.3639560153635694E-2</v>
      </c>
      <c r="AF13" s="17"/>
      <c r="AG13" s="17">
        <v>7.9337914044242799E-2</v>
      </c>
      <c r="AH13" s="17">
        <v>6.8782269194552603E-2</v>
      </c>
      <c r="AI13" s="17"/>
      <c r="AJ13" s="17">
        <v>6.7154507414278405E-2</v>
      </c>
      <c r="AK13" s="17">
        <v>7.8173413893995194E-2</v>
      </c>
      <c r="AL13" s="17"/>
      <c r="AM13" s="17">
        <v>6.1412285958188602E-2</v>
      </c>
      <c r="AN13" s="17">
        <v>7.6198533324444401E-2</v>
      </c>
      <c r="AO13" s="17"/>
      <c r="AP13" s="17">
        <v>7.8230115675730197E-2</v>
      </c>
      <c r="AQ13" s="17">
        <v>4.7294291155655199E-2</v>
      </c>
      <c r="AR13" s="17">
        <v>7.3054926018382205E-2</v>
      </c>
      <c r="AS13" s="17">
        <v>6.09295448015469E-2</v>
      </c>
      <c r="AT13" s="17">
        <v>8.8780284644707302E-2</v>
      </c>
      <c r="AU13" s="17">
        <v>8.9195434684770397E-2</v>
      </c>
    </row>
    <row r="14" spans="2:47" x14ac:dyDescent="0.35">
      <c r="B14" s="18" t="s">
        <v>47</v>
      </c>
      <c r="C14" s="17">
        <v>0.105556419885838</v>
      </c>
      <c r="D14" s="17">
        <v>9.9514132559282903E-2</v>
      </c>
      <c r="E14" s="17">
        <v>0.11142672573451699</v>
      </c>
      <c r="F14" s="17"/>
      <c r="G14" s="17">
        <v>0.102009569192397</v>
      </c>
      <c r="H14" s="17">
        <v>0.14086503394235</v>
      </c>
      <c r="I14" s="17">
        <v>0.12952144339444399</v>
      </c>
      <c r="J14" s="17">
        <v>0.103115821949821</v>
      </c>
      <c r="K14" s="17">
        <v>8.5874171023625906E-2</v>
      </c>
      <c r="L14" s="17">
        <v>7.4627288446091095E-2</v>
      </c>
      <c r="M14" s="17"/>
      <c r="N14" s="17">
        <v>0.10379064032421299</v>
      </c>
      <c r="O14" s="17">
        <v>0.114326607844991</v>
      </c>
      <c r="P14" s="17"/>
      <c r="Q14" s="17">
        <v>0.14092921532959399</v>
      </c>
      <c r="R14" s="17">
        <v>0.13019115453424901</v>
      </c>
      <c r="S14" s="17">
        <v>9.4697756975783795E-2</v>
      </c>
      <c r="T14" s="17">
        <v>0.107090537275494</v>
      </c>
      <c r="U14" s="17">
        <v>0.122169666461222</v>
      </c>
      <c r="V14" s="17">
        <v>8.4129837596312498E-2</v>
      </c>
      <c r="W14" s="17">
        <v>7.3502802087794195E-2</v>
      </c>
      <c r="X14" s="17">
        <v>0.111650264879757</v>
      </c>
      <c r="Y14" s="17">
        <v>7.5200810818444E-2</v>
      </c>
      <c r="Z14" s="17">
        <v>8.9129122221701704E-2</v>
      </c>
      <c r="AA14" s="17">
        <v>0.13102589446566301</v>
      </c>
      <c r="AB14" s="17">
        <v>7.9234262377926995E-2</v>
      </c>
      <c r="AC14" s="17"/>
      <c r="AD14" s="17">
        <v>0.107187953723166</v>
      </c>
      <c r="AE14" s="17">
        <v>9.0635824417568595E-2</v>
      </c>
      <c r="AF14" s="17"/>
      <c r="AG14" s="17">
        <v>0.113529110054153</v>
      </c>
      <c r="AH14" s="17">
        <v>9.96058367199356E-2</v>
      </c>
      <c r="AI14" s="17"/>
      <c r="AJ14" s="17">
        <v>0.107981990117186</v>
      </c>
      <c r="AK14" s="17">
        <v>0.10361962448043401</v>
      </c>
      <c r="AL14" s="17"/>
      <c r="AM14" s="17">
        <v>8.5771741030169102E-2</v>
      </c>
      <c r="AN14" s="17">
        <v>0.11126537594241601</v>
      </c>
      <c r="AO14" s="17"/>
      <c r="AP14" s="17">
        <v>9.7967051546830594E-2</v>
      </c>
      <c r="AQ14" s="17">
        <v>9.7209448987584504E-2</v>
      </c>
      <c r="AR14" s="17">
        <v>9.6298514482262995E-2</v>
      </c>
      <c r="AS14" s="17">
        <v>8.2311703319070603E-2</v>
      </c>
      <c r="AT14" s="17">
        <v>0.132308776847746</v>
      </c>
      <c r="AU14" s="17">
        <v>0.14180606791145201</v>
      </c>
    </row>
    <row r="15" spans="2:47" x14ac:dyDescent="0.35">
      <c r="B15" s="18" t="s">
        <v>48</v>
      </c>
      <c r="C15" s="17">
        <v>0.102243283396019</v>
      </c>
      <c r="D15" s="17">
        <v>9.7985301791147894E-2</v>
      </c>
      <c r="E15" s="17">
        <v>0.107304747251925</v>
      </c>
      <c r="F15" s="17"/>
      <c r="G15" s="17">
        <v>0.128648931248942</v>
      </c>
      <c r="H15" s="17">
        <v>0.110282960331995</v>
      </c>
      <c r="I15" s="17">
        <v>0.11835292208561</v>
      </c>
      <c r="J15" s="17">
        <v>0.12914621673835</v>
      </c>
      <c r="K15" s="17">
        <v>7.9149378982315305E-2</v>
      </c>
      <c r="L15" s="17">
        <v>5.8572288837922301E-2</v>
      </c>
      <c r="M15" s="17"/>
      <c r="N15" s="17">
        <v>9.8289085399320505E-2</v>
      </c>
      <c r="O15" s="17">
        <v>0.121882801494669</v>
      </c>
      <c r="P15" s="17"/>
      <c r="Q15" s="17">
        <v>9.9332432183275504E-2</v>
      </c>
      <c r="R15" s="17">
        <v>9.1465594306572404E-2</v>
      </c>
      <c r="S15" s="17">
        <v>0.12994912977630299</v>
      </c>
      <c r="T15" s="17">
        <v>8.4306889675169097E-2</v>
      </c>
      <c r="U15" s="17">
        <v>0.12011055636226201</v>
      </c>
      <c r="V15" s="17">
        <v>7.6673333474885599E-2</v>
      </c>
      <c r="W15" s="17">
        <v>9.5396039512691294E-2</v>
      </c>
      <c r="X15" s="17">
        <v>9.2808283892202498E-2</v>
      </c>
      <c r="Y15" s="17">
        <v>8.0662538850862095E-2</v>
      </c>
      <c r="Z15" s="17">
        <v>0.131352602914315</v>
      </c>
      <c r="AA15" s="17">
        <v>0.116949169995451</v>
      </c>
      <c r="AB15" s="17">
        <v>0.17557213422468701</v>
      </c>
      <c r="AC15" s="17"/>
      <c r="AD15" s="17">
        <v>0.10469704151897601</v>
      </c>
      <c r="AE15" s="17">
        <v>0.101242151767099</v>
      </c>
      <c r="AF15" s="17"/>
      <c r="AG15" s="17">
        <v>9.3119904406186699E-2</v>
      </c>
      <c r="AH15" s="17">
        <v>0.107458866484235</v>
      </c>
      <c r="AI15" s="17"/>
      <c r="AJ15" s="17">
        <v>8.6508314709455206E-2</v>
      </c>
      <c r="AK15" s="17">
        <v>0.12182836988249</v>
      </c>
      <c r="AL15" s="17"/>
      <c r="AM15" s="17">
        <v>0.124359231907124</v>
      </c>
      <c r="AN15" s="17">
        <v>9.6287469392912495E-2</v>
      </c>
      <c r="AO15" s="17"/>
      <c r="AP15" s="17">
        <v>9.5515351046279798E-2</v>
      </c>
      <c r="AQ15" s="17">
        <v>9.0141756454479902E-2</v>
      </c>
      <c r="AR15" s="17">
        <v>0.11095841661815201</v>
      </c>
      <c r="AS15" s="17">
        <v>7.1903344449937096E-2</v>
      </c>
      <c r="AT15" s="17">
        <v>0.15412054603022801</v>
      </c>
      <c r="AU15" s="17">
        <v>0.122813119048226</v>
      </c>
    </row>
    <row r="16" spans="2:47" x14ac:dyDescent="0.35">
      <c r="B16" s="18" t="s">
        <v>59</v>
      </c>
      <c r="C16" s="17">
        <v>9.2807762953152004E-2</v>
      </c>
      <c r="D16" s="17">
        <v>8.4168081804360195E-2</v>
      </c>
      <c r="E16" s="17">
        <v>9.9098092371301696E-2</v>
      </c>
      <c r="F16" s="17"/>
      <c r="G16" s="17">
        <v>0.11865097272087601</v>
      </c>
      <c r="H16" s="17">
        <v>0.128199492221692</v>
      </c>
      <c r="I16" s="17">
        <v>0.124259742091585</v>
      </c>
      <c r="J16" s="17">
        <v>7.8483234074967406E-2</v>
      </c>
      <c r="K16" s="17">
        <v>7.1174794333103295E-2</v>
      </c>
      <c r="L16" s="17">
        <v>4.70766283681315E-2</v>
      </c>
      <c r="M16" s="17"/>
      <c r="N16" s="17">
        <v>9.1936212039466295E-2</v>
      </c>
      <c r="O16" s="17">
        <v>9.7136539599520594E-2</v>
      </c>
      <c r="P16" s="17"/>
      <c r="Q16" s="17">
        <v>7.9789244256327593E-2</v>
      </c>
      <c r="R16" s="17">
        <v>9.4483650093490898E-2</v>
      </c>
      <c r="S16" s="17">
        <v>0.1281112449255</v>
      </c>
      <c r="T16" s="17">
        <v>6.89488460414351E-2</v>
      </c>
      <c r="U16" s="17">
        <v>6.7569201017595795E-2</v>
      </c>
      <c r="V16" s="17">
        <v>0.11120071257747501</v>
      </c>
      <c r="W16" s="17">
        <v>5.1458713339074397E-2</v>
      </c>
      <c r="X16" s="17">
        <v>0.10991356815759699</v>
      </c>
      <c r="Y16" s="17">
        <v>0.11656221715651</v>
      </c>
      <c r="Z16" s="17">
        <v>9.5291024647882597E-2</v>
      </c>
      <c r="AA16" s="17">
        <v>0.105656034585299</v>
      </c>
      <c r="AB16" s="17">
        <v>9.9082952939020599E-2</v>
      </c>
      <c r="AC16" s="17"/>
      <c r="AD16" s="17">
        <v>0.103930590082375</v>
      </c>
      <c r="AE16" s="17">
        <v>7.4913489661073196E-2</v>
      </c>
      <c r="AF16" s="17"/>
      <c r="AG16" s="17">
        <v>0.114831374450172</v>
      </c>
      <c r="AH16" s="17">
        <v>8.2397554198238507E-2</v>
      </c>
      <c r="AI16" s="17"/>
      <c r="AJ16" s="17">
        <v>8.5923245115539504E-2</v>
      </c>
      <c r="AK16" s="17">
        <v>0.10022778084140301</v>
      </c>
      <c r="AL16" s="17"/>
      <c r="AM16" s="17">
        <v>0.10654699413008401</v>
      </c>
      <c r="AN16" s="17">
        <v>8.8430149915358802E-2</v>
      </c>
      <c r="AO16" s="17"/>
      <c r="AP16" s="17">
        <v>7.8273211460999206E-2</v>
      </c>
      <c r="AQ16" s="17">
        <v>6.6221205059897398E-2</v>
      </c>
      <c r="AR16" s="17">
        <v>0.12839684216576</v>
      </c>
      <c r="AS16" s="17">
        <v>6.6982730454364106E-2</v>
      </c>
      <c r="AT16" s="17">
        <v>0.15321616083598699</v>
      </c>
      <c r="AU16" s="17">
        <v>0.10589461410626699</v>
      </c>
    </row>
    <row r="17" spans="2:47" x14ac:dyDescent="0.35">
      <c r="B17" s="18" t="s">
        <v>60</v>
      </c>
      <c r="C17" s="17">
        <v>8.8016803432944005E-2</v>
      </c>
      <c r="D17" s="17">
        <v>7.8283351708610699E-2</v>
      </c>
      <c r="E17" s="17">
        <v>9.7176056785444304E-2</v>
      </c>
      <c r="F17" s="17"/>
      <c r="G17" s="17">
        <v>0.119557009790118</v>
      </c>
      <c r="H17" s="17">
        <v>0.11420322437281399</v>
      </c>
      <c r="I17" s="17">
        <v>9.7040702842593293E-2</v>
      </c>
      <c r="J17" s="17">
        <v>9.3090297531937205E-2</v>
      </c>
      <c r="K17" s="17">
        <v>8.4023452191711506E-2</v>
      </c>
      <c r="L17" s="17">
        <v>3.6814409876885702E-2</v>
      </c>
      <c r="M17" s="17"/>
      <c r="N17" s="17">
        <v>8.55390295319539E-2</v>
      </c>
      <c r="O17" s="17">
        <v>0.100323290213192</v>
      </c>
      <c r="P17" s="17"/>
      <c r="Q17" s="17">
        <v>0.104093270173045</v>
      </c>
      <c r="R17" s="17">
        <v>8.8512228614285995E-2</v>
      </c>
      <c r="S17" s="17">
        <v>6.4738176175251794E-2</v>
      </c>
      <c r="T17" s="17">
        <v>0.103395311503741</v>
      </c>
      <c r="U17" s="17">
        <v>9.2242622361721704E-2</v>
      </c>
      <c r="V17" s="17">
        <v>0.12370700189607101</v>
      </c>
      <c r="W17" s="17">
        <v>9.1928034308596196E-2</v>
      </c>
      <c r="X17" s="17">
        <v>3.2374441202928997E-2</v>
      </c>
      <c r="Y17" s="17">
        <v>9.4765192766488093E-2</v>
      </c>
      <c r="Z17" s="17">
        <v>7.7067585123446899E-2</v>
      </c>
      <c r="AA17" s="17">
        <v>4.4060927576928199E-2</v>
      </c>
      <c r="AB17" s="17">
        <v>5.4899084653002403E-2</v>
      </c>
      <c r="AC17" s="17"/>
      <c r="AD17" s="17">
        <v>8.3015943751230101E-2</v>
      </c>
      <c r="AE17" s="17">
        <v>9.2145263475583702E-2</v>
      </c>
      <c r="AF17" s="17"/>
      <c r="AG17" s="17">
        <v>8.0154133626527901E-2</v>
      </c>
      <c r="AH17" s="17">
        <v>8.8424079408544104E-2</v>
      </c>
      <c r="AI17" s="17"/>
      <c r="AJ17" s="17">
        <v>7.8460275543075206E-2</v>
      </c>
      <c r="AK17" s="17">
        <v>9.6173309740258006E-2</v>
      </c>
      <c r="AL17" s="17"/>
      <c r="AM17" s="17">
        <v>0.13077954795372701</v>
      </c>
      <c r="AN17" s="17">
        <v>7.6548382928720501E-2</v>
      </c>
      <c r="AO17" s="17"/>
      <c r="AP17" s="17">
        <v>0.10228895858886</v>
      </c>
      <c r="AQ17" s="17">
        <v>7.5155298390071207E-2</v>
      </c>
      <c r="AR17" s="17">
        <v>0.13537036596561899</v>
      </c>
      <c r="AS17" s="17">
        <v>5.4289825504213997E-2</v>
      </c>
      <c r="AT17" s="17">
        <v>9.1507459238611699E-2</v>
      </c>
      <c r="AU17" s="17">
        <v>7.7632219700988006E-2</v>
      </c>
    </row>
    <row r="18" spans="2:47" x14ac:dyDescent="0.35">
      <c r="B18" s="18" t="s">
        <v>61</v>
      </c>
      <c r="C18" s="17">
        <v>3.5918481230992998E-2</v>
      </c>
      <c r="D18" s="17">
        <v>2.55306642832572E-2</v>
      </c>
      <c r="E18" s="17">
        <v>4.4607209301559099E-2</v>
      </c>
      <c r="F18" s="17"/>
      <c r="G18" s="17">
        <v>7.5055539545754696E-2</v>
      </c>
      <c r="H18" s="17">
        <v>3.40431229152202E-2</v>
      </c>
      <c r="I18" s="17">
        <v>3.3299733369834598E-2</v>
      </c>
      <c r="J18" s="17">
        <v>4.2073779240473501E-2</v>
      </c>
      <c r="K18" s="17">
        <v>2.5229178145751398E-2</v>
      </c>
      <c r="L18" s="17">
        <v>1.5688332219614E-2</v>
      </c>
      <c r="M18" s="17"/>
      <c r="N18" s="17">
        <v>3.85394945079219E-2</v>
      </c>
      <c r="O18" s="17">
        <v>2.2900560091984799E-2</v>
      </c>
      <c r="P18" s="17"/>
      <c r="Q18" s="17">
        <v>3.1451140917440598E-2</v>
      </c>
      <c r="R18" s="17">
        <v>3.4204536669859599E-2</v>
      </c>
      <c r="S18" s="17">
        <v>4.3243341918806903E-2</v>
      </c>
      <c r="T18" s="17">
        <v>2.3499407107529902E-2</v>
      </c>
      <c r="U18" s="17">
        <v>3.9574811401582699E-2</v>
      </c>
      <c r="V18" s="17">
        <v>4.5216161376396398E-2</v>
      </c>
      <c r="W18" s="17">
        <v>2.6768420306979599E-2</v>
      </c>
      <c r="X18" s="17">
        <v>3.43517742284149E-2</v>
      </c>
      <c r="Y18" s="17">
        <v>3.5047462881197401E-2</v>
      </c>
      <c r="Z18" s="17">
        <v>5.1765573318915702E-2</v>
      </c>
      <c r="AA18" s="17">
        <v>5.2262389883750801E-2</v>
      </c>
      <c r="AB18" s="17">
        <v>0</v>
      </c>
      <c r="AC18" s="17"/>
      <c r="AD18" s="17">
        <v>3.5960839264046203E-2</v>
      </c>
      <c r="AE18" s="17">
        <v>3.72650469489181E-2</v>
      </c>
      <c r="AF18" s="17"/>
      <c r="AG18" s="17">
        <v>4.1883501371181797E-2</v>
      </c>
      <c r="AH18" s="17">
        <v>2.9236631199042101E-2</v>
      </c>
      <c r="AI18" s="17"/>
      <c r="AJ18" s="17">
        <v>2.9326733944373198E-2</v>
      </c>
      <c r="AK18" s="17">
        <v>4.4061456422422603E-2</v>
      </c>
      <c r="AL18" s="17"/>
      <c r="AM18" s="17">
        <v>4.5241212702401702E-2</v>
      </c>
      <c r="AN18" s="17">
        <v>3.2203633735707102E-2</v>
      </c>
      <c r="AO18" s="17"/>
      <c r="AP18" s="17">
        <v>3.9701942940158497E-2</v>
      </c>
      <c r="AQ18" s="17">
        <v>2.2692090688141001E-2</v>
      </c>
      <c r="AR18" s="17">
        <v>6.3015391701048307E-2</v>
      </c>
      <c r="AS18" s="17">
        <v>2.6637054708513699E-2</v>
      </c>
      <c r="AT18" s="17">
        <v>3.3786804262206399E-2</v>
      </c>
      <c r="AU18" s="17">
        <v>3.1984242976281399E-2</v>
      </c>
    </row>
    <row r="19" spans="2:47" x14ac:dyDescent="0.35">
      <c r="B19" s="18" t="s">
        <v>76</v>
      </c>
      <c r="C19" s="17">
        <v>4.4140175896617298E-2</v>
      </c>
      <c r="D19" s="17">
        <v>3.8732385381638E-2</v>
      </c>
      <c r="E19" s="17">
        <v>4.8771352933740603E-2</v>
      </c>
      <c r="F19" s="17"/>
      <c r="G19" s="17">
        <v>4.4440350169356102E-2</v>
      </c>
      <c r="H19" s="17">
        <v>8.4436915676032495E-2</v>
      </c>
      <c r="I19" s="17">
        <v>6.1074990304442502E-2</v>
      </c>
      <c r="J19" s="17">
        <v>2.88441730321372E-2</v>
      </c>
      <c r="K19" s="17">
        <v>3.5685596409481199E-2</v>
      </c>
      <c r="L19" s="17">
        <v>1.52303807037498E-2</v>
      </c>
      <c r="M19" s="17"/>
      <c r="N19" s="17">
        <v>4.1676484456010798E-2</v>
      </c>
      <c r="O19" s="17">
        <v>5.6376718598241102E-2</v>
      </c>
      <c r="P19" s="17"/>
      <c r="Q19" s="17">
        <v>4.1174091669592197E-2</v>
      </c>
      <c r="R19" s="17">
        <v>4.3869952584508098E-2</v>
      </c>
      <c r="S19" s="17">
        <v>2.6120036529203399E-2</v>
      </c>
      <c r="T19" s="17">
        <v>3.1309347318218099E-2</v>
      </c>
      <c r="U19" s="17">
        <v>3.21708383643153E-2</v>
      </c>
      <c r="V19" s="17">
        <v>4.0487524002472797E-2</v>
      </c>
      <c r="W19" s="17">
        <v>7.0906707654915593E-2</v>
      </c>
      <c r="X19" s="17">
        <v>2.5916840684895699E-2</v>
      </c>
      <c r="Y19" s="17">
        <v>5.7834132584473702E-2</v>
      </c>
      <c r="Z19" s="17">
        <v>4.3220061854391603E-2</v>
      </c>
      <c r="AA19" s="17">
        <v>8.2223564528701304E-2</v>
      </c>
      <c r="AB19" s="17">
        <v>2.61112612783219E-2</v>
      </c>
      <c r="AC19" s="17"/>
      <c r="AD19" s="17">
        <v>4.01021724777764E-2</v>
      </c>
      <c r="AE19" s="17">
        <v>5.0836742060482998E-2</v>
      </c>
      <c r="AF19" s="17"/>
      <c r="AG19" s="17">
        <v>5.4205692516491898E-2</v>
      </c>
      <c r="AH19" s="17">
        <v>4.05323157422353E-2</v>
      </c>
      <c r="AI19" s="17"/>
      <c r="AJ19" s="17">
        <v>4.6173746048688298E-2</v>
      </c>
      <c r="AK19" s="17">
        <v>4.2120677614488698E-2</v>
      </c>
      <c r="AL19" s="17"/>
      <c r="AM19" s="17">
        <v>6.8347282801113907E-2</v>
      </c>
      <c r="AN19" s="17">
        <v>3.6672351769052002E-2</v>
      </c>
      <c r="AO19" s="17"/>
      <c r="AP19" s="17">
        <v>4.98664446534638E-2</v>
      </c>
      <c r="AQ19" s="17">
        <v>4.88767022064788E-2</v>
      </c>
      <c r="AR19" s="17">
        <v>3.95149242991399E-2</v>
      </c>
      <c r="AS19" s="17">
        <v>2.2819369236374999E-2</v>
      </c>
      <c r="AT19" s="17">
        <v>6.9113541639772305E-2</v>
      </c>
      <c r="AU19" s="17">
        <v>4.7762282250369603E-2</v>
      </c>
    </row>
    <row r="20" spans="2:47" x14ac:dyDescent="0.35">
      <c r="B20" s="18" t="s">
        <v>63</v>
      </c>
      <c r="C20" s="19">
        <v>5.1180176442141298E-3</v>
      </c>
      <c r="D20" s="19">
        <v>4.8938693666480499E-3</v>
      </c>
      <c r="E20" s="19">
        <v>5.3821149415904804E-3</v>
      </c>
      <c r="F20" s="19"/>
      <c r="G20" s="19">
        <v>0</v>
      </c>
      <c r="H20" s="19">
        <v>5.6267771814040796E-3</v>
      </c>
      <c r="I20" s="19">
        <v>8.4808281693133404E-3</v>
      </c>
      <c r="J20" s="19">
        <v>5.2842116404736503E-3</v>
      </c>
      <c r="K20" s="19">
        <v>9.5021967813811604E-3</v>
      </c>
      <c r="L20" s="19">
        <v>2.3033600115309901E-3</v>
      </c>
      <c r="M20" s="19"/>
      <c r="N20" s="19">
        <v>4.0425539996105497E-3</v>
      </c>
      <c r="O20" s="19">
        <v>1.04595781149508E-2</v>
      </c>
      <c r="P20" s="19"/>
      <c r="Q20" s="19">
        <v>1.0215128010988001E-2</v>
      </c>
      <c r="R20" s="19">
        <v>6.8257439668647996E-3</v>
      </c>
      <c r="S20" s="19">
        <v>6.0200304889130698E-3</v>
      </c>
      <c r="T20" s="19">
        <v>0</v>
      </c>
      <c r="U20" s="19">
        <v>7.2552204394959298E-3</v>
      </c>
      <c r="V20" s="19">
        <v>9.0969550511182107E-3</v>
      </c>
      <c r="W20" s="19">
        <v>5.0120150112530799E-3</v>
      </c>
      <c r="X20" s="19">
        <v>0</v>
      </c>
      <c r="Y20" s="19">
        <v>0</v>
      </c>
      <c r="Z20" s="19">
        <v>6.5731058148561401E-3</v>
      </c>
      <c r="AA20" s="19">
        <v>0</v>
      </c>
      <c r="AB20" s="19">
        <v>0</v>
      </c>
      <c r="AC20" s="19"/>
      <c r="AD20" s="19">
        <v>3.4202487081098202E-3</v>
      </c>
      <c r="AE20" s="19">
        <v>2.6846010350513802E-3</v>
      </c>
      <c r="AF20" s="19"/>
      <c r="AG20" s="19">
        <v>1.5943925007880801E-3</v>
      </c>
      <c r="AH20" s="19">
        <v>4.71135991326797E-3</v>
      </c>
      <c r="AI20" s="19"/>
      <c r="AJ20" s="19">
        <v>2.7902258223358699E-3</v>
      </c>
      <c r="AK20" s="19">
        <v>5.6251934934205498E-3</v>
      </c>
      <c r="AL20" s="19"/>
      <c r="AM20" s="19">
        <v>4.3173866090001796E-3</v>
      </c>
      <c r="AN20" s="19">
        <v>4.3802836537984403E-3</v>
      </c>
      <c r="AO20" s="19"/>
      <c r="AP20" s="19">
        <v>1.4410736170595399E-2</v>
      </c>
      <c r="AQ20" s="19">
        <v>5.5109305738645798E-3</v>
      </c>
      <c r="AR20" s="19">
        <v>3.4713683439120901E-3</v>
      </c>
      <c r="AS20" s="19">
        <v>0</v>
      </c>
      <c r="AT20" s="19">
        <v>0</v>
      </c>
      <c r="AU20" s="19">
        <v>2.3607053003234799E-3</v>
      </c>
    </row>
    <row r="21" spans="2:47" x14ac:dyDescent="0.35">
      <c r="B21" s="16"/>
    </row>
    <row r="22" spans="2:47" x14ac:dyDescent="0.35">
      <c r="B22" t="s">
        <v>66</v>
      </c>
    </row>
    <row r="23" spans="2:47" x14ac:dyDescent="0.35">
      <c r="B23" t="s">
        <v>67</v>
      </c>
    </row>
    <row r="25" spans="2:47" x14ac:dyDescent="0.35">
      <c r="B25"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B2:L23"/>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12" width="20.7265625" customWidth="1"/>
  </cols>
  <sheetData>
    <row r="2" spans="2:12" ht="40" customHeight="1" x14ac:dyDescent="0.35">
      <c r="D2" s="30" t="s">
        <v>461</v>
      </c>
      <c r="E2" s="26"/>
      <c r="F2" s="26"/>
      <c r="G2" s="26"/>
      <c r="H2" s="26"/>
      <c r="I2" s="26"/>
      <c r="J2" s="26"/>
      <c r="K2" s="26"/>
      <c r="L2" s="26"/>
    </row>
    <row r="6" spans="2:12" ht="50" customHeight="1" x14ac:dyDescent="0.35">
      <c r="B6" s="20" t="s">
        <v>15</v>
      </c>
      <c r="C6" s="20" t="s">
        <v>448</v>
      </c>
      <c r="D6" s="20" t="s">
        <v>449</v>
      </c>
      <c r="E6" s="20" t="s">
        <v>450</v>
      </c>
      <c r="F6" s="20" t="s">
        <v>451</v>
      </c>
      <c r="G6" s="20" t="s">
        <v>452</v>
      </c>
      <c r="H6" s="20" t="s">
        <v>453</v>
      </c>
      <c r="I6" s="20" t="s">
        <v>454</v>
      </c>
      <c r="J6" s="20" t="s">
        <v>455</v>
      </c>
      <c r="K6" s="20" t="s">
        <v>456</v>
      </c>
    </row>
    <row r="7" spans="2:12" x14ac:dyDescent="0.35">
      <c r="B7" s="18" t="s">
        <v>457</v>
      </c>
      <c r="C7" s="17">
        <v>0.153625080484321</v>
      </c>
      <c r="D7" s="17">
        <v>0.152825732467221</v>
      </c>
      <c r="E7" s="17">
        <v>0.12304268881932499</v>
      </c>
      <c r="F7" s="17">
        <v>0.11855407611613</v>
      </c>
      <c r="G7" s="17">
        <v>0.120605537734993</v>
      </c>
      <c r="H7" s="17">
        <v>4.3061748285651201E-2</v>
      </c>
      <c r="I7" s="17">
        <v>0.11569080823253</v>
      </c>
      <c r="J7" s="17">
        <v>4.2649520035864502E-2</v>
      </c>
      <c r="K7" s="17">
        <v>3.5021896674410399E-2</v>
      </c>
    </row>
    <row r="8" spans="2:12" x14ac:dyDescent="0.35">
      <c r="B8" s="18" t="s">
        <v>92</v>
      </c>
      <c r="C8" s="17">
        <v>0.18109446799738699</v>
      </c>
      <c r="D8" s="17">
        <v>0.173460573683271</v>
      </c>
      <c r="E8" s="17">
        <v>0.19390810059943001</v>
      </c>
      <c r="F8" s="17">
        <v>0.15544278779998799</v>
      </c>
      <c r="G8" s="17">
        <v>0.12955016110545001</v>
      </c>
      <c r="H8" s="17">
        <v>7.3706475672019794E-2</v>
      </c>
      <c r="I8" s="17">
        <v>0.116924128749</v>
      </c>
      <c r="J8" s="17">
        <v>4.8183989953233898E-2</v>
      </c>
      <c r="K8" s="17">
        <v>3.5765560085163003E-2</v>
      </c>
    </row>
    <row r="9" spans="2:12" x14ac:dyDescent="0.35">
      <c r="B9" s="18" t="s">
        <v>458</v>
      </c>
      <c r="C9" s="17">
        <v>0.19209999423878299</v>
      </c>
      <c r="D9" s="17">
        <v>0.192506420019258</v>
      </c>
      <c r="E9" s="17">
        <v>0.18097745826298001</v>
      </c>
      <c r="F9" s="17">
        <v>0.182314946047204</v>
      </c>
      <c r="G9" s="17">
        <v>0.1569279932829</v>
      </c>
      <c r="H9" s="17">
        <v>0.27103456209006899</v>
      </c>
      <c r="I9" s="17">
        <v>0.136417379764046</v>
      </c>
      <c r="J9" s="17">
        <v>0.21045181054746101</v>
      </c>
      <c r="K9" s="17">
        <v>0.143305157814583</v>
      </c>
    </row>
    <row r="10" spans="2:12" x14ac:dyDescent="0.35">
      <c r="B10" s="18" t="s">
        <v>90</v>
      </c>
      <c r="C10" s="17">
        <v>0.20198600563132799</v>
      </c>
      <c r="D10" s="17">
        <v>0.20386667234458</v>
      </c>
      <c r="E10" s="17">
        <v>0.222858840060085</v>
      </c>
      <c r="F10" s="17">
        <v>0.266847025401454</v>
      </c>
      <c r="G10" s="17">
        <v>0.27969042570250002</v>
      </c>
      <c r="H10" s="17">
        <v>0.35573137968132801</v>
      </c>
      <c r="I10" s="17">
        <v>0.30439139355938</v>
      </c>
      <c r="J10" s="17">
        <v>0.404969951905084</v>
      </c>
      <c r="K10" s="17">
        <v>0.43016927940244798</v>
      </c>
    </row>
    <row r="11" spans="2:12" x14ac:dyDescent="0.35">
      <c r="B11" s="18" t="s">
        <v>459</v>
      </c>
      <c r="C11" s="17">
        <v>9.5460692358170104E-2</v>
      </c>
      <c r="D11" s="17">
        <v>0.10048231204142601</v>
      </c>
      <c r="E11" s="17">
        <v>0.13184611827753601</v>
      </c>
      <c r="F11" s="17">
        <v>0.15872712071641301</v>
      </c>
      <c r="G11" s="17">
        <v>0.21703643322958899</v>
      </c>
      <c r="H11" s="17">
        <v>0.183949614126592</v>
      </c>
      <c r="I11" s="17">
        <v>0.24990020221471701</v>
      </c>
      <c r="J11" s="17">
        <v>0.19663141540996401</v>
      </c>
      <c r="K11" s="17">
        <v>0.28976563514763698</v>
      </c>
    </row>
    <row r="12" spans="2:12" x14ac:dyDescent="0.35">
      <c r="B12" s="18" t="s">
        <v>460</v>
      </c>
      <c r="C12" s="17">
        <v>0.15967890191679299</v>
      </c>
      <c r="D12" s="17">
        <v>0.159952735975078</v>
      </c>
      <c r="E12" s="17">
        <v>0.12796784245683099</v>
      </c>
      <c r="F12" s="17">
        <v>9.3494247244247305E-2</v>
      </c>
      <c r="G12" s="17">
        <v>8.2358744184564694E-2</v>
      </c>
      <c r="H12" s="17">
        <v>4.5698688893351998E-2</v>
      </c>
      <c r="I12" s="17">
        <v>6.2197612266434103E-2</v>
      </c>
      <c r="J12" s="17">
        <v>7.0427467007992003E-2</v>
      </c>
      <c r="K12" s="17">
        <v>4.2834779484750098E-2</v>
      </c>
    </row>
    <row r="13" spans="2:12" x14ac:dyDescent="0.35">
      <c r="B13" s="18" t="s">
        <v>94</v>
      </c>
      <c r="C13" s="17">
        <v>1.6054857373217601E-2</v>
      </c>
      <c r="D13" s="17">
        <v>1.6905553469165901E-2</v>
      </c>
      <c r="E13" s="17">
        <v>1.9398951523814201E-2</v>
      </c>
      <c r="F13" s="17">
        <v>2.4619796674561999E-2</v>
      </c>
      <c r="G13" s="17">
        <v>1.38307047600029E-2</v>
      </c>
      <c r="H13" s="17">
        <v>2.6817531250987799E-2</v>
      </c>
      <c r="I13" s="17">
        <v>1.44784752138928E-2</v>
      </c>
      <c r="J13" s="17">
        <v>2.6685845140400701E-2</v>
      </c>
      <c r="K13" s="17">
        <v>2.31376913910088E-2</v>
      </c>
    </row>
    <row r="14" spans="2:12" x14ac:dyDescent="0.35">
      <c r="B14" s="23" t="s">
        <v>96</v>
      </c>
      <c r="C14" s="21">
        <v>0.33471954848170898</v>
      </c>
      <c r="D14" s="21">
        <v>0.32628630615049198</v>
      </c>
      <c r="E14" s="21">
        <v>0.31695078941875499</v>
      </c>
      <c r="F14" s="21">
        <v>0.27399686391611899</v>
      </c>
      <c r="G14" s="21">
        <v>0.25015569884044297</v>
      </c>
      <c r="H14" s="21">
        <v>0.116768223957671</v>
      </c>
      <c r="I14" s="21">
        <v>0.23261493698152999</v>
      </c>
      <c r="J14" s="21">
        <v>9.0833509989098296E-2</v>
      </c>
      <c r="K14" s="21">
        <v>7.07874567595735E-2</v>
      </c>
    </row>
    <row r="15" spans="2:12" x14ac:dyDescent="0.35">
      <c r="B15" s="23" t="s">
        <v>95</v>
      </c>
      <c r="C15" s="21">
        <v>0.29744669798949802</v>
      </c>
      <c r="D15" s="21">
        <v>0.30434898438600599</v>
      </c>
      <c r="E15" s="21">
        <v>0.35470495833762</v>
      </c>
      <c r="F15" s="21">
        <v>0.42557414611786798</v>
      </c>
      <c r="G15" s="21">
        <v>0.49672685893208901</v>
      </c>
      <c r="H15" s="21">
        <v>0.53968099380792101</v>
      </c>
      <c r="I15" s="21">
        <v>0.55429159577409703</v>
      </c>
      <c r="J15" s="21">
        <v>0.60160136731504799</v>
      </c>
      <c r="K15" s="21">
        <v>0.71993491455008496</v>
      </c>
    </row>
    <row r="16" spans="2:12" x14ac:dyDescent="0.35">
      <c r="B16" s="23" t="s">
        <v>97</v>
      </c>
      <c r="C16" s="22">
        <v>-3.7272850492210803E-2</v>
      </c>
      <c r="D16" s="22">
        <v>-2.1937321764486199E-2</v>
      </c>
      <c r="E16" s="22">
        <v>3.7754168918865502E-2</v>
      </c>
      <c r="F16" s="22">
        <v>0.15157728220174899</v>
      </c>
      <c r="G16" s="22">
        <v>0.24657116009164501</v>
      </c>
      <c r="H16" s="22">
        <v>0.42291276985025</v>
      </c>
      <c r="I16" s="22">
        <v>0.32167665879256702</v>
      </c>
      <c r="J16" s="22">
        <v>0.51076785732594998</v>
      </c>
      <c r="K16" s="22">
        <v>0.64914745779051197</v>
      </c>
    </row>
    <row r="17" spans="2:11" x14ac:dyDescent="0.35">
      <c r="B17" s="16"/>
      <c r="C17" s="16"/>
      <c r="D17" s="16"/>
      <c r="E17" s="16"/>
      <c r="F17" s="16"/>
      <c r="G17" s="16"/>
      <c r="H17" s="16"/>
      <c r="I17" s="16"/>
      <c r="J17" s="16"/>
      <c r="K17" s="16"/>
    </row>
    <row r="18" spans="2:11" x14ac:dyDescent="0.35">
      <c r="B18" t="s">
        <v>66</v>
      </c>
    </row>
    <row r="19" spans="2:11" x14ac:dyDescent="0.35">
      <c r="B19" t="s">
        <v>67</v>
      </c>
    </row>
    <row r="23" spans="2:11" x14ac:dyDescent="0.35">
      <c r="B23" s="8" t="str">
        <f>HYPERLINK("#'Contents'!A1", "Return to Contents")</f>
        <v>Return to Contents</v>
      </c>
    </row>
  </sheetData>
  <mergeCells count="1">
    <mergeCell ref="D2:L2"/>
  </mergeCells>
  <pageMargins left="0.7" right="0.7" top="0.75" bottom="0.75" header="0.3" footer="0.3"/>
  <pageSetup paperSize="9" orientation="portrait" horizontalDpi="300" verticalDpi="300"/>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B2:AU23"/>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462</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457</v>
      </c>
      <c r="C9" s="17">
        <v>0.11569080823253</v>
      </c>
      <c r="D9" s="17">
        <v>8.5754879798480496E-2</v>
      </c>
      <c r="E9" s="17">
        <v>0.143672043155046</v>
      </c>
      <c r="F9" s="17"/>
      <c r="G9" s="17">
        <v>0.112355814038755</v>
      </c>
      <c r="H9" s="17">
        <v>8.5654513276201605E-2</v>
      </c>
      <c r="I9" s="17">
        <v>0.109431106619555</v>
      </c>
      <c r="J9" s="17">
        <v>0.13622106568414399</v>
      </c>
      <c r="K9" s="17">
        <v>0.12502470222338</v>
      </c>
      <c r="L9" s="17">
        <v>0.124696528866876</v>
      </c>
      <c r="M9" s="17"/>
      <c r="N9" s="17">
        <v>0.120516107905432</v>
      </c>
      <c r="O9" s="17">
        <v>9.1724744738369196E-2</v>
      </c>
      <c r="P9" s="17"/>
      <c r="Q9" s="17">
        <v>0.100404904006231</v>
      </c>
      <c r="R9" s="17">
        <v>0.139655596950963</v>
      </c>
      <c r="S9" s="17">
        <v>0.13358810024384599</v>
      </c>
      <c r="T9" s="17">
        <v>0.10491585573244901</v>
      </c>
      <c r="U9" s="17">
        <v>0.149660989456463</v>
      </c>
      <c r="V9" s="17">
        <v>9.0865419098955402E-2</v>
      </c>
      <c r="W9" s="17">
        <v>0.14423339501588101</v>
      </c>
      <c r="X9" s="17">
        <v>9.6906386537239195E-2</v>
      </c>
      <c r="Y9" s="17">
        <v>8.4604700882390693E-2</v>
      </c>
      <c r="Z9" s="17">
        <v>0.17185427433210201</v>
      </c>
      <c r="AA9" s="17">
        <v>8.9620739896725907E-2</v>
      </c>
      <c r="AB9" s="17">
        <v>0</v>
      </c>
      <c r="AC9" s="17"/>
      <c r="AD9" s="17">
        <v>7.4597536217427193E-2</v>
      </c>
      <c r="AE9" s="17">
        <v>0.20877273226954399</v>
      </c>
      <c r="AF9" s="17"/>
      <c r="AG9" s="17">
        <v>8.0367454799835397E-2</v>
      </c>
      <c r="AH9" s="17">
        <v>0.13328113092042301</v>
      </c>
      <c r="AI9" s="17"/>
      <c r="AJ9" s="17">
        <v>9.27076006512942E-2</v>
      </c>
      <c r="AK9" s="17">
        <v>0.141854734892227</v>
      </c>
      <c r="AL9" s="17"/>
      <c r="AM9" s="17">
        <v>0.14411063799631199</v>
      </c>
      <c r="AN9" s="17">
        <v>0.10668857042568899</v>
      </c>
      <c r="AO9" s="17"/>
      <c r="AP9" s="17">
        <v>0.24550710147305799</v>
      </c>
      <c r="AQ9" s="17">
        <v>0.14043126008003401</v>
      </c>
      <c r="AR9" s="17">
        <v>7.7302338212977495E-2</v>
      </c>
      <c r="AS9" s="17">
        <v>5.99953354797058E-2</v>
      </c>
      <c r="AT9" s="17">
        <v>5.4061291618750597E-2</v>
      </c>
      <c r="AU9" s="17">
        <v>5.1749446807529902E-2</v>
      </c>
    </row>
    <row r="10" spans="2:47" x14ac:dyDescent="0.35">
      <c r="B10" s="18" t="s">
        <v>92</v>
      </c>
      <c r="C10" s="17">
        <v>0.116924128749</v>
      </c>
      <c r="D10" s="17">
        <v>8.5014501067548404E-2</v>
      </c>
      <c r="E10" s="17">
        <v>0.14604709724705101</v>
      </c>
      <c r="F10" s="17"/>
      <c r="G10" s="17">
        <v>0.11317643970346</v>
      </c>
      <c r="H10" s="17">
        <v>0.10887739934431501</v>
      </c>
      <c r="I10" s="17">
        <v>0.10220517808933</v>
      </c>
      <c r="J10" s="17">
        <v>0.13825709280555901</v>
      </c>
      <c r="K10" s="17">
        <v>0.119736139912877</v>
      </c>
      <c r="L10" s="17">
        <v>0.118835303205614</v>
      </c>
      <c r="M10" s="17"/>
      <c r="N10" s="17">
        <v>0.11605631365071301</v>
      </c>
      <c r="O10" s="17">
        <v>0.121234350529328</v>
      </c>
      <c r="P10" s="17"/>
      <c r="Q10" s="17">
        <v>9.2158163198390403E-2</v>
      </c>
      <c r="R10" s="17">
        <v>0.133811788626165</v>
      </c>
      <c r="S10" s="17">
        <v>0.112762650997997</v>
      </c>
      <c r="T10" s="17">
        <v>0.15733866683869499</v>
      </c>
      <c r="U10" s="17">
        <v>0.125514709653097</v>
      </c>
      <c r="V10" s="17">
        <v>0.11837711715174799</v>
      </c>
      <c r="W10" s="17">
        <v>0.13161163398355399</v>
      </c>
      <c r="X10" s="17">
        <v>0.12931374406847701</v>
      </c>
      <c r="Y10" s="17">
        <v>0.100958084755591</v>
      </c>
      <c r="Z10" s="17">
        <v>7.6744479583176498E-2</v>
      </c>
      <c r="AA10" s="17">
        <v>0.113885057647792</v>
      </c>
      <c r="AB10" s="17">
        <v>0.15330849784863901</v>
      </c>
      <c r="AC10" s="17"/>
      <c r="AD10" s="17">
        <v>9.9960908252026498E-2</v>
      </c>
      <c r="AE10" s="17">
        <v>0.153809182296306</v>
      </c>
      <c r="AF10" s="17"/>
      <c r="AG10" s="17">
        <v>8.1222983856417005E-2</v>
      </c>
      <c r="AH10" s="17">
        <v>0.13754387112776301</v>
      </c>
      <c r="AI10" s="17"/>
      <c r="AJ10" s="17">
        <v>0.114234167190141</v>
      </c>
      <c r="AK10" s="17">
        <v>0.120086821879526</v>
      </c>
      <c r="AL10" s="17"/>
      <c r="AM10" s="17">
        <v>0.13318952149999899</v>
      </c>
      <c r="AN10" s="17">
        <v>0.111768531895964</v>
      </c>
      <c r="AO10" s="17"/>
      <c r="AP10" s="17">
        <v>0.152388705168545</v>
      </c>
      <c r="AQ10" s="17">
        <v>0.17045678348805501</v>
      </c>
      <c r="AR10" s="17">
        <v>0.131293763988794</v>
      </c>
      <c r="AS10" s="17">
        <v>8.7540969632114399E-2</v>
      </c>
      <c r="AT10" s="17">
        <v>9.36070979476301E-2</v>
      </c>
      <c r="AU10" s="17">
        <v>5.53461891404496E-2</v>
      </c>
    </row>
    <row r="11" spans="2:47" x14ac:dyDescent="0.35">
      <c r="B11" s="18" t="s">
        <v>458</v>
      </c>
      <c r="C11" s="17">
        <v>0.136417379764046</v>
      </c>
      <c r="D11" s="17">
        <v>0.124133586939442</v>
      </c>
      <c r="E11" s="17">
        <v>0.148649626769048</v>
      </c>
      <c r="F11" s="17"/>
      <c r="G11" s="17">
        <v>0.141080601584708</v>
      </c>
      <c r="H11" s="17">
        <v>0.13567824279950699</v>
      </c>
      <c r="I11" s="17">
        <v>0.123336977662241</v>
      </c>
      <c r="J11" s="17">
        <v>0.133055683579691</v>
      </c>
      <c r="K11" s="17">
        <v>0.12752372602333001</v>
      </c>
      <c r="L11" s="17">
        <v>0.153250726578191</v>
      </c>
      <c r="M11" s="17"/>
      <c r="N11" s="17">
        <v>0.135437943467769</v>
      </c>
      <c r="O11" s="17">
        <v>0.141281996276237</v>
      </c>
      <c r="P11" s="17"/>
      <c r="Q11" s="17">
        <v>0.14856630867142501</v>
      </c>
      <c r="R11" s="17">
        <v>0.14484301119828899</v>
      </c>
      <c r="S11" s="17">
        <v>0.20628635242164001</v>
      </c>
      <c r="T11" s="17">
        <v>0.127612492823067</v>
      </c>
      <c r="U11" s="17">
        <v>0.100102552485828</v>
      </c>
      <c r="V11" s="17">
        <v>0.138394071209266</v>
      </c>
      <c r="W11" s="17">
        <v>0.122613300170686</v>
      </c>
      <c r="X11" s="17">
        <v>6.8104988400818994E-2</v>
      </c>
      <c r="Y11" s="17">
        <v>0.14542126090454999</v>
      </c>
      <c r="Z11" s="17">
        <v>0.150716436361652</v>
      </c>
      <c r="AA11" s="17">
        <v>0.116907429771875</v>
      </c>
      <c r="AB11" s="17">
        <v>4.6003039320893002E-2</v>
      </c>
      <c r="AC11" s="17"/>
      <c r="AD11" s="17">
        <v>0.132501260784231</v>
      </c>
      <c r="AE11" s="17">
        <v>0.13880474306414101</v>
      </c>
      <c r="AF11" s="17"/>
      <c r="AG11" s="17">
        <v>0.10790464947280901</v>
      </c>
      <c r="AH11" s="17">
        <v>0.149094633926034</v>
      </c>
      <c r="AI11" s="17"/>
      <c r="AJ11" s="17">
        <v>0.13714424421546001</v>
      </c>
      <c r="AK11" s="17">
        <v>0.13677178077744201</v>
      </c>
      <c r="AL11" s="17"/>
      <c r="AM11" s="17">
        <v>0.132502674997032</v>
      </c>
      <c r="AN11" s="17">
        <v>0.13653164700583501</v>
      </c>
      <c r="AO11" s="17"/>
      <c r="AP11" s="17">
        <v>0.14305991995241499</v>
      </c>
      <c r="AQ11" s="17">
        <v>0.14942972117064399</v>
      </c>
      <c r="AR11" s="17">
        <v>0.186806548957025</v>
      </c>
      <c r="AS11" s="17">
        <v>0.12760935621174799</v>
      </c>
      <c r="AT11" s="17">
        <v>0.154223672446576</v>
      </c>
      <c r="AU11" s="17">
        <v>7.7900246785131105E-2</v>
      </c>
    </row>
    <row r="12" spans="2:47" x14ac:dyDescent="0.35">
      <c r="B12" s="18" t="s">
        <v>90</v>
      </c>
      <c r="C12" s="17">
        <v>0.30439139355938</v>
      </c>
      <c r="D12" s="17">
        <v>0.334895617918814</v>
      </c>
      <c r="E12" s="17">
        <v>0.27646043161920297</v>
      </c>
      <c r="F12" s="17"/>
      <c r="G12" s="17">
        <v>0.30849734272083601</v>
      </c>
      <c r="H12" s="17">
        <v>0.33202326823609801</v>
      </c>
      <c r="I12" s="17">
        <v>0.33438226923580899</v>
      </c>
      <c r="J12" s="17">
        <v>0.29935615421324102</v>
      </c>
      <c r="K12" s="17">
        <v>0.25727818102796202</v>
      </c>
      <c r="L12" s="17">
        <v>0.29014647857766701</v>
      </c>
      <c r="M12" s="17"/>
      <c r="N12" s="17">
        <v>0.29709196524780901</v>
      </c>
      <c r="O12" s="17">
        <v>0.34064583872236298</v>
      </c>
      <c r="P12" s="17"/>
      <c r="Q12" s="17">
        <v>0.32385789644905399</v>
      </c>
      <c r="R12" s="17">
        <v>0.29569975299938001</v>
      </c>
      <c r="S12" s="17">
        <v>0.27629328428469702</v>
      </c>
      <c r="T12" s="17">
        <v>0.29438234714492401</v>
      </c>
      <c r="U12" s="17">
        <v>0.275849797295114</v>
      </c>
      <c r="V12" s="17">
        <v>0.32551168130463698</v>
      </c>
      <c r="W12" s="17">
        <v>0.26091634100145</v>
      </c>
      <c r="X12" s="17">
        <v>0.35281741486909401</v>
      </c>
      <c r="Y12" s="17">
        <v>0.30062992593587601</v>
      </c>
      <c r="Z12" s="17">
        <v>0.26620635267088799</v>
      </c>
      <c r="AA12" s="17">
        <v>0.33287438459876001</v>
      </c>
      <c r="AB12" s="17">
        <v>0.49318501455680602</v>
      </c>
      <c r="AC12" s="17"/>
      <c r="AD12" s="17">
        <v>0.33467600231894101</v>
      </c>
      <c r="AE12" s="17">
        <v>0.239069563750133</v>
      </c>
      <c r="AF12" s="17"/>
      <c r="AG12" s="17">
        <v>0.34115276185420301</v>
      </c>
      <c r="AH12" s="17">
        <v>0.29027846124130502</v>
      </c>
      <c r="AI12" s="17"/>
      <c r="AJ12" s="17">
        <v>0.317556755929921</v>
      </c>
      <c r="AK12" s="17">
        <v>0.291483307112826</v>
      </c>
      <c r="AL12" s="17"/>
      <c r="AM12" s="17">
        <v>0.27140329884530601</v>
      </c>
      <c r="AN12" s="17">
        <v>0.31709235862412299</v>
      </c>
      <c r="AO12" s="17"/>
      <c r="AP12" s="17">
        <v>0.18091268107879099</v>
      </c>
      <c r="AQ12" s="17">
        <v>0.31263563478335399</v>
      </c>
      <c r="AR12" s="17">
        <v>0.35038389906893103</v>
      </c>
      <c r="AS12" s="17">
        <v>0.32382200207985901</v>
      </c>
      <c r="AT12" s="17">
        <v>0.356549623317793</v>
      </c>
      <c r="AU12" s="17">
        <v>0.36666316395187598</v>
      </c>
    </row>
    <row r="13" spans="2:47" x14ac:dyDescent="0.35">
      <c r="B13" s="18" t="s">
        <v>459</v>
      </c>
      <c r="C13" s="17">
        <v>0.24990020221471701</v>
      </c>
      <c r="D13" s="17">
        <v>0.32864155464778999</v>
      </c>
      <c r="E13" s="17">
        <v>0.175318662190558</v>
      </c>
      <c r="F13" s="17"/>
      <c r="G13" s="17">
        <v>0.26898803460350701</v>
      </c>
      <c r="H13" s="17">
        <v>0.27497557880120999</v>
      </c>
      <c r="I13" s="17">
        <v>0.23050611559099399</v>
      </c>
      <c r="J13" s="17">
        <v>0.232539301029594</v>
      </c>
      <c r="K13" s="17">
        <v>0.25287367893029</v>
      </c>
      <c r="L13" s="17">
        <v>0.24460551919972701</v>
      </c>
      <c r="M13" s="17"/>
      <c r="N13" s="17">
        <v>0.25033176218130798</v>
      </c>
      <c r="O13" s="17">
        <v>0.247756751183282</v>
      </c>
      <c r="P13" s="17"/>
      <c r="Q13" s="17">
        <v>0.25260351934638098</v>
      </c>
      <c r="R13" s="17">
        <v>0.21743677436271799</v>
      </c>
      <c r="S13" s="17">
        <v>0.21554615295448801</v>
      </c>
      <c r="T13" s="17">
        <v>0.247718439554305</v>
      </c>
      <c r="U13" s="17">
        <v>0.28767802941860698</v>
      </c>
      <c r="V13" s="17">
        <v>0.247642916929222</v>
      </c>
      <c r="W13" s="17">
        <v>0.26102613377893102</v>
      </c>
      <c r="X13" s="17">
        <v>0.267385630350915</v>
      </c>
      <c r="Y13" s="17">
        <v>0.26823590402095598</v>
      </c>
      <c r="Z13" s="17">
        <v>0.25455108324519299</v>
      </c>
      <c r="AA13" s="17">
        <v>0.25401642526693502</v>
      </c>
      <c r="AB13" s="17">
        <v>0.25357789345507298</v>
      </c>
      <c r="AC13" s="17"/>
      <c r="AD13" s="17">
        <v>0.32270383997742003</v>
      </c>
      <c r="AE13" s="17">
        <v>9.8907260299065894E-2</v>
      </c>
      <c r="AF13" s="17"/>
      <c r="AG13" s="17">
        <v>0.35809218795146802</v>
      </c>
      <c r="AH13" s="17">
        <v>0.19915602528090201</v>
      </c>
      <c r="AI13" s="17"/>
      <c r="AJ13" s="17">
        <v>0.27596145391528398</v>
      </c>
      <c r="AK13" s="17">
        <v>0.21962430929803201</v>
      </c>
      <c r="AL13" s="17"/>
      <c r="AM13" s="17">
        <v>0.22956318885257801</v>
      </c>
      <c r="AN13" s="17">
        <v>0.256164519057555</v>
      </c>
      <c r="AO13" s="17"/>
      <c r="AP13" s="17">
        <v>5.5279995453577098E-2</v>
      </c>
      <c r="AQ13" s="17">
        <v>0.16233029367133101</v>
      </c>
      <c r="AR13" s="17">
        <v>0.22850282231042199</v>
      </c>
      <c r="AS13" s="17">
        <v>0.36644264134528198</v>
      </c>
      <c r="AT13" s="17">
        <v>0.31367044113477699</v>
      </c>
      <c r="AU13" s="17">
        <v>0.43220963236047999</v>
      </c>
    </row>
    <row r="14" spans="2:47" x14ac:dyDescent="0.35">
      <c r="B14" s="18" t="s">
        <v>460</v>
      </c>
      <c r="C14" s="17">
        <v>6.2197612266434103E-2</v>
      </c>
      <c r="D14" s="17">
        <v>3.03253434730953E-2</v>
      </c>
      <c r="E14" s="17">
        <v>9.2080979776403504E-2</v>
      </c>
      <c r="F14" s="17"/>
      <c r="G14" s="17">
        <v>4.4396336096583999E-2</v>
      </c>
      <c r="H14" s="17">
        <v>5.23224327045907E-2</v>
      </c>
      <c r="I14" s="17">
        <v>7.1014917562088997E-2</v>
      </c>
      <c r="J14" s="17">
        <v>4.3347957108601301E-2</v>
      </c>
      <c r="K14" s="17">
        <v>0.10763938875923</v>
      </c>
      <c r="L14" s="17">
        <v>5.9860252308715702E-2</v>
      </c>
      <c r="M14" s="17"/>
      <c r="N14" s="17">
        <v>6.6358819063005101E-2</v>
      </c>
      <c r="O14" s="17">
        <v>4.1529932938866497E-2</v>
      </c>
      <c r="P14" s="17"/>
      <c r="Q14" s="17">
        <v>7.1864667103651303E-2</v>
      </c>
      <c r="R14" s="17">
        <v>4.6867311546496898E-2</v>
      </c>
      <c r="S14" s="17">
        <v>4.9503428608419997E-2</v>
      </c>
      <c r="T14" s="17">
        <v>6.26672407031207E-2</v>
      </c>
      <c r="U14" s="17">
        <v>3.3168621977369098E-2</v>
      </c>
      <c r="V14" s="17">
        <v>6.4314674820843104E-2</v>
      </c>
      <c r="W14" s="17">
        <v>5.9889326818822197E-2</v>
      </c>
      <c r="X14" s="17">
        <v>6.5019003174675696E-2</v>
      </c>
      <c r="Y14" s="17">
        <v>7.7866345352198996E-2</v>
      </c>
      <c r="Z14" s="17">
        <v>7.3354267992132197E-2</v>
      </c>
      <c r="AA14" s="17">
        <v>8.3128065731485998E-2</v>
      </c>
      <c r="AB14" s="17">
        <v>5.3925554818589697E-2</v>
      </c>
      <c r="AC14" s="17"/>
      <c r="AD14" s="17">
        <v>2.70905895252418E-2</v>
      </c>
      <c r="AE14" s="17">
        <v>0.142087312153963</v>
      </c>
      <c r="AF14" s="17"/>
      <c r="AG14" s="17">
        <v>3.1259962065267002E-2</v>
      </c>
      <c r="AH14" s="17">
        <v>7.5984250037764503E-2</v>
      </c>
      <c r="AI14" s="17"/>
      <c r="AJ14" s="17">
        <v>5.1611486870554502E-2</v>
      </c>
      <c r="AK14" s="17">
        <v>7.3488367830038398E-2</v>
      </c>
      <c r="AL14" s="17"/>
      <c r="AM14" s="17">
        <v>7.7709582827380899E-2</v>
      </c>
      <c r="AN14" s="17">
        <v>5.7322950518149202E-2</v>
      </c>
      <c r="AO14" s="17"/>
      <c r="AP14" s="17">
        <v>0.176106458824625</v>
      </c>
      <c r="AQ14" s="17">
        <v>5.5951066090898102E-2</v>
      </c>
      <c r="AR14" s="17">
        <v>1.6832322591954999E-2</v>
      </c>
      <c r="AS14" s="17">
        <v>3.22403765003558E-2</v>
      </c>
      <c r="AT14" s="17">
        <v>2.7887873534473001E-2</v>
      </c>
      <c r="AU14" s="17">
        <v>1.22535368957221E-2</v>
      </c>
    </row>
    <row r="15" spans="2:47" x14ac:dyDescent="0.35">
      <c r="B15" s="18" t="s">
        <v>94</v>
      </c>
      <c r="C15" s="17">
        <v>1.44784752138928E-2</v>
      </c>
      <c r="D15" s="17">
        <v>1.1234516154829999E-2</v>
      </c>
      <c r="E15" s="17">
        <v>1.77711592426903E-2</v>
      </c>
      <c r="F15" s="17"/>
      <c r="G15" s="17">
        <v>1.1505431252151499E-2</v>
      </c>
      <c r="H15" s="17">
        <v>1.04685648380771E-2</v>
      </c>
      <c r="I15" s="17">
        <v>2.9123435239982901E-2</v>
      </c>
      <c r="J15" s="17">
        <v>1.72227455791686E-2</v>
      </c>
      <c r="K15" s="17">
        <v>9.9241831229304397E-3</v>
      </c>
      <c r="L15" s="17">
        <v>8.6051912632096796E-3</v>
      </c>
      <c r="M15" s="17"/>
      <c r="N15" s="17">
        <v>1.4207088483964399E-2</v>
      </c>
      <c r="O15" s="17">
        <v>1.5826385611554299E-2</v>
      </c>
      <c r="P15" s="17"/>
      <c r="Q15" s="17">
        <v>1.05445412248679E-2</v>
      </c>
      <c r="R15" s="17">
        <v>2.1685764315987101E-2</v>
      </c>
      <c r="S15" s="17">
        <v>6.0200304889130698E-3</v>
      </c>
      <c r="T15" s="17">
        <v>5.3649572034399897E-3</v>
      </c>
      <c r="U15" s="17">
        <v>2.8025299713522401E-2</v>
      </c>
      <c r="V15" s="17">
        <v>1.4894119485329101E-2</v>
      </c>
      <c r="W15" s="17">
        <v>1.97098692306754E-2</v>
      </c>
      <c r="X15" s="17">
        <v>2.0452832598780401E-2</v>
      </c>
      <c r="Y15" s="17">
        <v>2.2283778148437398E-2</v>
      </c>
      <c r="Z15" s="17">
        <v>6.5731058148561401E-3</v>
      </c>
      <c r="AA15" s="17">
        <v>9.5678970864268593E-3</v>
      </c>
      <c r="AB15" s="17">
        <v>0</v>
      </c>
      <c r="AC15" s="17"/>
      <c r="AD15" s="17">
        <v>8.4698629247124593E-3</v>
      </c>
      <c r="AE15" s="17">
        <v>1.85492061668464E-2</v>
      </c>
      <c r="AF15" s="17"/>
      <c r="AG15" s="17">
        <v>0</v>
      </c>
      <c r="AH15" s="17">
        <v>1.4661627465810101E-2</v>
      </c>
      <c r="AI15" s="17"/>
      <c r="AJ15" s="17">
        <v>1.0784291227344801E-2</v>
      </c>
      <c r="AK15" s="17">
        <v>1.6690678209909299E-2</v>
      </c>
      <c r="AL15" s="17"/>
      <c r="AM15" s="17">
        <v>1.15210949813926E-2</v>
      </c>
      <c r="AN15" s="17">
        <v>1.44314224726841E-2</v>
      </c>
      <c r="AO15" s="17"/>
      <c r="AP15" s="17">
        <v>4.6745138048987701E-2</v>
      </c>
      <c r="AQ15" s="17">
        <v>8.7652407156832007E-3</v>
      </c>
      <c r="AR15" s="17">
        <v>8.8783048698951404E-3</v>
      </c>
      <c r="AS15" s="17">
        <v>2.3493187509347098E-3</v>
      </c>
      <c r="AT15" s="17">
        <v>0</v>
      </c>
      <c r="AU15" s="17">
        <v>3.8777840588110298E-3</v>
      </c>
    </row>
    <row r="16" spans="2:47" x14ac:dyDescent="0.35">
      <c r="B16" s="18" t="s">
        <v>96</v>
      </c>
      <c r="C16" s="21">
        <v>0.23261493698152999</v>
      </c>
      <c r="D16" s="21">
        <v>0.170769380866029</v>
      </c>
      <c r="E16" s="21">
        <v>0.28971914040209701</v>
      </c>
      <c r="F16" s="21"/>
      <c r="G16" s="21">
        <v>0.225532253742215</v>
      </c>
      <c r="H16" s="21">
        <v>0.194531912620517</v>
      </c>
      <c r="I16" s="21">
        <v>0.21163628470888399</v>
      </c>
      <c r="J16" s="21">
        <v>0.27447815848970403</v>
      </c>
      <c r="K16" s="21">
        <v>0.24476084213625801</v>
      </c>
      <c r="L16" s="21">
        <v>0.24353183207248999</v>
      </c>
      <c r="M16" s="21"/>
      <c r="N16" s="21">
        <v>0.236572421556145</v>
      </c>
      <c r="O16" s="21">
        <v>0.21295909526769699</v>
      </c>
      <c r="P16" s="21"/>
      <c r="Q16" s="21">
        <v>0.19256306720462099</v>
      </c>
      <c r="R16" s="21">
        <v>0.27346738557712802</v>
      </c>
      <c r="S16" s="21">
        <v>0.246350751241842</v>
      </c>
      <c r="T16" s="21">
        <v>0.26225452257114401</v>
      </c>
      <c r="U16" s="21">
        <v>0.27517569910956002</v>
      </c>
      <c r="V16" s="21">
        <v>0.20924253625070399</v>
      </c>
      <c r="W16" s="21">
        <v>0.27584502899943503</v>
      </c>
      <c r="X16" s="21">
        <v>0.226220130605716</v>
      </c>
      <c r="Y16" s="21">
        <v>0.18556278563798201</v>
      </c>
      <c r="Z16" s="21">
        <v>0.248598753915278</v>
      </c>
      <c r="AA16" s="21">
        <v>0.203505797544517</v>
      </c>
      <c r="AB16" s="21">
        <v>0.15330849784863901</v>
      </c>
      <c r="AC16" s="21"/>
      <c r="AD16" s="21">
        <v>0.17455844446945401</v>
      </c>
      <c r="AE16" s="21">
        <v>0.36258191456584998</v>
      </c>
      <c r="AF16" s="21"/>
      <c r="AG16" s="21">
        <v>0.161590438656252</v>
      </c>
      <c r="AH16" s="21">
        <v>0.27082500204818499</v>
      </c>
      <c r="AI16" s="21"/>
      <c r="AJ16" s="21">
        <v>0.206941767841435</v>
      </c>
      <c r="AK16" s="21">
        <v>0.26194155677175301</v>
      </c>
      <c r="AL16" s="21"/>
      <c r="AM16" s="21">
        <v>0.27730015949630998</v>
      </c>
      <c r="AN16" s="21">
        <v>0.218457102321653</v>
      </c>
      <c r="AO16" s="21"/>
      <c r="AP16" s="21">
        <v>0.39789580664160301</v>
      </c>
      <c r="AQ16" s="21">
        <v>0.31088804356808902</v>
      </c>
      <c r="AR16" s="21">
        <v>0.20859610220177099</v>
      </c>
      <c r="AS16" s="21">
        <v>0.14753630511182</v>
      </c>
      <c r="AT16" s="21">
        <v>0.14766838956638101</v>
      </c>
      <c r="AU16" s="21">
        <v>0.107095635947979</v>
      </c>
    </row>
    <row r="17" spans="2:47" x14ac:dyDescent="0.35">
      <c r="B17" s="18" t="s">
        <v>95</v>
      </c>
      <c r="C17" s="21">
        <v>0.55429159577409703</v>
      </c>
      <c r="D17" s="21">
        <v>0.66353717256660405</v>
      </c>
      <c r="E17" s="21">
        <v>0.451779093809761</v>
      </c>
      <c r="F17" s="21"/>
      <c r="G17" s="21">
        <v>0.57748537732434202</v>
      </c>
      <c r="H17" s="21">
        <v>0.606998847037308</v>
      </c>
      <c r="I17" s="21">
        <v>0.56488838482680304</v>
      </c>
      <c r="J17" s="21">
        <v>0.53189545524283499</v>
      </c>
      <c r="K17" s="21">
        <v>0.51015185995825196</v>
      </c>
      <c r="L17" s="21">
        <v>0.53475199777739402</v>
      </c>
      <c r="M17" s="21"/>
      <c r="N17" s="21">
        <v>0.54742372742911705</v>
      </c>
      <c r="O17" s="21">
        <v>0.58840258990564498</v>
      </c>
      <c r="P17" s="21"/>
      <c r="Q17" s="21">
        <v>0.57646141579543497</v>
      </c>
      <c r="R17" s="21">
        <v>0.51313652736209803</v>
      </c>
      <c r="S17" s="21">
        <v>0.491839437239184</v>
      </c>
      <c r="T17" s="21">
        <v>0.54210078669922901</v>
      </c>
      <c r="U17" s="21">
        <v>0.56352782671372104</v>
      </c>
      <c r="V17" s="21">
        <v>0.57315459823385795</v>
      </c>
      <c r="W17" s="21">
        <v>0.52194247478038203</v>
      </c>
      <c r="X17" s="21">
        <v>0.62020304522000902</v>
      </c>
      <c r="Y17" s="21">
        <v>0.56886582995683199</v>
      </c>
      <c r="Z17" s="21">
        <v>0.52075743591608104</v>
      </c>
      <c r="AA17" s="21">
        <v>0.58689080986569497</v>
      </c>
      <c r="AB17" s="21">
        <v>0.74676290801187795</v>
      </c>
      <c r="AC17" s="21"/>
      <c r="AD17" s="21">
        <v>0.65737984229636104</v>
      </c>
      <c r="AE17" s="21">
        <v>0.33797682404919899</v>
      </c>
      <c r="AF17" s="21"/>
      <c r="AG17" s="21">
        <v>0.69924494980567098</v>
      </c>
      <c r="AH17" s="21">
        <v>0.489434486522207</v>
      </c>
      <c r="AI17" s="21"/>
      <c r="AJ17" s="21">
        <v>0.59351820984520598</v>
      </c>
      <c r="AK17" s="21">
        <v>0.511107616410858</v>
      </c>
      <c r="AL17" s="21"/>
      <c r="AM17" s="21">
        <v>0.50096648769788399</v>
      </c>
      <c r="AN17" s="21">
        <v>0.57325687768167799</v>
      </c>
      <c r="AO17" s="21"/>
      <c r="AP17" s="21">
        <v>0.236192676532369</v>
      </c>
      <c r="AQ17" s="21">
        <v>0.47496592845468499</v>
      </c>
      <c r="AR17" s="21">
        <v>0.57888672137935304</v>
      </c>
      <c r="AS17" s="21">
        <v>0.69026464342514104</v>
      </c>
      <c r="AT17" s="21">
        <v>0.67022006445257098</v>
      </c>
      <c r="AU17" s="21">
        <v>0.79887279631235597</v>
      </c>
    </row>
    <row r="18" spans="2:47" x14ac:dyDescent="0.35">
      <c r="B18" s="18" t="s">
        <v>97</v>
      </c>
      <c r="C18" s="22">
        <v>0.32167665879256702</v>
      </c>
      <c r="D18" s="22">
        <v>0.492767791700575</v>
      </c>
      <c r="E18" s="22">
        <v>0.16205995340766399</v>
      </c>
      <c r="F18" s="22"/>
      <c r="G18" s="22">
        <v>0.35195312358212799</v>
      </c>
      <c r="H18" s="22">
        <v>0.412466934416791</v>
      </c>
      <c r="I18" s="22">
        <v>0.35325210011791802</v>
      </c>
      <c r="J18" s="22">
        <v>0.25741729675313202</v>
      </c>
      <c r="K18" s="22">
        <v>0.26539101782199498</v>
      </c>
      <c r="L18" s="22">
        <v>0.291220165704905</v>
      </c>
      <c r="M18" s="22"/>
      <c r="N18" s="22">
        <v>0.31085130587297199</v>
      </c>
      <c r="O18" s="22">
        <v>0.37544349463794802</v>
      </c>
      <c r="P18" s="22"/>
      <c r="Q18" s="22">
        <v>0.38389834859081401</v>
      </c>
      <c r="R18" s="22">
        <v>0.23966914178497001</v>
      </c>
      <c r="S18" s="22">
        <v>0.245488685997342</v>
      </c>
      <c r="T18" s="22">
        <v>0.279846264128085</v>
      </c>
      <c r="U18" s="22">
        <v>0.28835212760416101</v>
      </c>
      <c r="V18" s="22">
        <v>0.36391206198315401</v>
      </c>
      <c r="W18" s="22">
        <v>0.246097445780947</v>
      </c>
      <c r="X18" s="22">
        <v>0.39398291461429302</v>
      </c>
      <c r="Y18" s="22">
        <v>0.38330304431884998</v>
      </c>
      <c r="Z18" s="22">
        <v>0.27215868200080301</v>
      </c>
      <c r="AA18" s="22">
        <v>0.383385012321177</v>
      </c>
      <c r="AB18" s="22">
        <v>0.59345441016323897</v>
      </c>
      <c r="AC18" s="22"/>
      <c r="AD18" s="22">
        <v>0.48282139782690697</v>
      </c>
      <c r="AE18" s="22">
        <v>-2.46050905166516E-2</v>
      </c>
      <c r="AF18" s="22"/>
      <c r="AG18" s="22">
        <v>0.53765451114941898</v>
      </c>
      <c r="AH18" s="22">
        <v>0.21860948447402101</v>
      </c>
      <c r="AI18" s="22"/>
      <c r="AJ18" s="22">
        <v>0.386576442003771</v>
      </c>
      <c r="AK18" s="22">
        <v>0.24916605963910499</v>
      </c>
      <c r="AL18" s="22"/>
      <c r="AM18" s="22">
        <v>0.22366632820157301</v>
      </c>
      <c r="AN18" s="22">
        <v>0.35479977536002399</v>
      </c>
      <c r="AO18" s="22"/>
      <c r="AP18" s="22">
        <v>-0.16170313010923501</v>
      </c>
      <c r="AQ18" s="22">
        <v>0.164077884886596</v>
      </c>
      <c r="AR18" s="22">
        <v>0.37029061917758199</v>
      </c>
      <c r="AS18" s="22">
        <v>0.54272833831332101</v>
      </c>
      <c r="AT18" s="22">
        <v>0.52255167488619003</v>
      </c>
      <c r="AU18" s="22">
        <v>0.69177716036437698</v>
      </c>
    </row>
    <row r="19" spans="2:47" x14ac:dyDescent="0.35">
      <c r="B19" s="16"/>
    </row>
    <row r="20" spans="2:47" x14ac:dyDescent="0.35">
      <c r="B20" t="s">
        <v>66</v>
      </c>
    </row>
    <row r="21" spans="2:47" x14ac:dyDescent="0.35">
      <c r="B21" t="s">
        <v>67</v>
      </c>
    </row>
    <row r="23" spans="2:47" x14ac:dyDescent="0.35">
      <c r="B23"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B2:AU23"/>
  <sheetViews>
    <sheetView showGridLines="0" topLeftCell="A8"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463</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457</v>
      </c>
      <c r="C9" s="17">
        <v>0.120605537734993</v>
      </c>
      <c r="D9" s="17">
        <v>8.7803487189989302E-2</v>
      </c>
      <c r="E9" s="17">
        <v>0.149434575551882</v>
      </c>
      <c r="F9" s="17"/>
      <c r="G9" s="17">
        <v>0.102830663124612</v>
      </c>
      <c r="H9" s="17">
        <v>9.6849879560396396E-2</v>
      </c>
      <c r="I9" s="17">
        <v>0.104538047181832</v>
      </c>
      <c r="J9" s="17">
        <v>0.128714151174916</v>
      </c>
      <c r="K9" s="17">
        <v>0.13734689225178101</v>
      </c>
      <c r="L9" s="17">
        <v>0.14720995149458299</v>
      </c>
      <c r="M9" s="17"/>
      <c r="N9" s="17">
        <v>0.125165760318454</v>
      </c>
      <c r="O9" s="17">
        <v>9.79560462233105E-2</v>
      </c>
      <c r="P9" s="17"/>
      <c r="Q9" s="17">
        <v>9.2056824071697504E-2</v>
      </c>
      <c r="R9" s="17">
        <v>0.14561626787252499</v>
      </c>
      <c r="S9" s="17">
        <v>0.17747367279340701</v>
      </c>
      <c r="T9" s="17">
        <v>9.5012057258982902E-2</v>
      </c>
      <c r="U9" s="17">
        <v>0.12612209954534201</v>
      </c>
      <c r="V9" s="17">
        <v>0.117865150746576</v>
      </c>
      <c r="W9" s="17">
        <v>0.13981723736007801</v>
      </c>
      <c r="X9" s="17">
        <v>8.6531191940213303E-2</v>
      </c>
      <c r="Y9" s="17">
        <v>8.4240532902962198E-2</v>
      </c>
      <c r="Z9" s="17">
        <v>0.14573417236396899</v>
      </c>
      <c r="AA9" s="17">
        <v>0.113423625233813</v>
      </c>
      <c r="AB9" s="17">
        <v>0.12954744766939899</v>
      </c>
      <c r="AC9" s="17"/>
      <c r="AD9" s="17">
        <v>5.9466609089991199E-2</v>
      </c>
      <c r="AE9" s="17">
        <v>0.25971614198665699</v>
      </c>
      <c r="AF9" s="17"/>
      <c r="AG9" s="17">
        <v>6.0700923260444198E-2</v>
      </c>
      <c r="AH9" s="17">
        <v>0.15047566779704299</v>
      </c>
      <c r="AI9" s="17"/>
      <c r="AJ9" s="17">
        <v>0.100821680324127</v>
      </c>
      <c r="AK9" s="17">
        <v>0.14336201281966501</v>
      </c>
      <c r="AL9" s="17"/>
      <c r="AM9" s="17">
        <v>0.16651109239296699</v>
      </c>
      <c r="AN9" s="17">
        <v>0.107542941278174</v>
      </c>
      <c r="AO9" s="17"/>
      <c r="AP9" s="17">
        <v>0.32095113370077399</v>
      </c>
      <c r="AQ9" s="17">
        <v>0.14607313314088399</v>
      </c>
      <c r="AR9" s="17">
        <v>7.40873554480488E-2</v>
      </c>
      <c r="AS9" s="17">
        <v>3.4845918084565601E-2</v>
      </c>
      <c r="AT9" s="17">
        <v>2.37027131341381E-2</v>
      </c>
      <c r="AU9" s="17">
        <v>2.3671829485789601E-2</v>
      </c>
    </row>
    <row r="10" spans="2:47" x14ac:dyDescent="0.35">
      <c r="B10" s="18" t="s">
        <v>92</v>
      </c>
      <c r="C10" s="17">
        <v>0.12955016110545001</v>
      </c>
      <c r="D10" s="17">
        <v>9.6713880071397695E-2</v>
      </c>
      <c r="E10" s="17">
        <v>0.161680514854464</v>
      </c>
      <c r="F10" s="17"/>
      <c r="G10" s="17">
        <v>0.13731577958309399</v>
      </c>
      <c r="H10" s="17">
        <v>9.7728442180957206E-2</v>
      </c>
      <c r="I10" s="17">
        <v>0.12650779261269199</v>
      </c>
      <c r="J10" s="17">
        <v>0.13691587291770799</v>
      </c>
      <c r="K10" s="17">
        <v>0.115702149223139</v>
      </c>
      <c r="L10" s="17">
        <v>0.15615037728081901</v>
      </c>
      <c r="M10" s="17"/>
      <c r="N10" s="17">
        <v>0.13771875611075499</v>
      </c>
      <c r="O10" s="17">
        <v>8.8978781123679906E-2</v>
      </c>
      <c r="P10" s="17"/>
      <c r="Q10" s="17">
        <v>0.101756454375559</v>
      </c>
      <c r="R10" s="17">
        <v>0.104426411524879</v>
      </c>
      <c r="S10" s="17">
        <v>7.9886949595787696E-2</v>
      </c>
      <c r="T10" s="17">
        <v>0.172813665807937</v>
      </c>
      <c r="U10" s="17">
        <v>0.191355788426498</v>
      </c>
      <c r="V10" s="17">
        <v>0.12467260238904999</v>
      </c>
      <c r="W10" s="17">
        <v>0.150796219033274</v>
      </c>
      <c r="X10" s="17">
        <v>0.163283880292249</v>
      </c>
      <c r="Y10" s="17">
        <v>0.121187194269108</v>
      </c>
      <c r="Z10" s="17">
        <v>0.13593257924863</v>
      </c>
      <c r="AA10" s="17">
        <v>0.161776354905564</v>
      </c>
      <c r="AB10" s="17">
        <v>9.6522591812176803E-2</v>
      </c>
      <c r="AC10" s="17"/>
      <c r="AD10" s="17">
        <v>0.109285405694558</v>
      </c>
      <c r="AE10" s="17">
        <v>0.17665272610549901</v>
      </c>
      <c r="AF10" s="17"/>
      <c r="AG10" s="17">
        <v>7.5886480664117198E-2</v>
      </c>
      <c r="AH10" s="17">
        <v>0.15944694466214099</v>
      </c>
      <c r="AI10" s="17"/>
      <c r="AJ10" s="17">
        <v>0.12213819744264499</v>
      </c>
      <c r="AK10" s="17">
        <v>0.13842917641737101</v>
      </c>
      <c r="AL10" s="17"/>
      <c r="AM10" s="17">
        <v>0.13913880109914101</v>
      </c>
      <c r="AN10" s="17">
        <v>0.12587825594128399</v>
      </c>
      <c r="AO10" s="17"/>
      <c r="AP10" s="17">
        <v>0.16610959001588901</v>
      </c>
      <c r="AQ10" s="17">
        <v>0.19830044309112099</v>
      </c>
      <c r="AR10" s="17">
        <v>0.135911782496627</v>
      </c>
      <c r="AS10" s="17">
        <v>9.6287584490450495E-2</v>
      </c>
      <c r="AT10" s="17">
        <v>9.1280254951468298E-2</v>
      </c>
      <c r="AU10" s="17">
        <v>6.9987492570345602E-2</v>
      </c>
    </row>
    <row r="11" spans="2:47" x14ac:dyDescent="0.35">
      <c r="B11" s="18" t="s">
        <v>458</v>
      </c>
      <c r="C11" s="17">
        <v>0.1569279932829</v>
      </c>
      <c r="D11" s="17">
        <v>0.128895816936893</v>
      </c>
      <c r="E11" s="17">
        <v>0.18470292382226799</v>
      </c>
      <c r="F11" s="17"/>
      <c r="G11" s="17">
        <v>0.146990741111198</v>
      </c>
      <c r="H11" s="17">
        <v>0.15183803676885901</v>
      </c>
      <c r="I11" s="17">
        <v>0.140760729580343</v>
      </c>
      <c r="J11" s="17">
        <v>0.14633659407548599</v>
      </c>
      <c r="K11" s="17">
        <v>0.155359598476244</v>
      </c>
      <c r="L11" s="17">
        <v>0.19052137754951601</v>
      </c>
      <c r="M11" s="17"/>
      <c r="N11" s="17">
        <v>0.15703281762917201</v>
      </c>
      <c r="O11" s="17">
        <v>0.156407356823243</v>
      </c>
      <c r="P11" s="17"/>
      <c r="Q11" s="17">
        <v>0.17204824266112301</v>
      </c>
      <c r="R11" s="17">
        <v>0.196889711101121</v>
      </c>
      <c r="S11" s="17">
        <v>0.16467568053856299</v>
      </c>
      <c r="T11" s="17">
        <v>0.19128273996094</v>
      </c>
      <c r="U11" s="17">
        <v>0.108230897920222</v>
      </c>
      <c r="V11" s="17">
        <v>0.115230901269953</v>
      </c>
      <c r="W11" s="17">
        <v>0.128807818357111</v>
      </c>
      <c r="X11" s="17">
        <v>0.145896041250722</v>
      </c>
      <c r="Y11" s="17">
        <v>0.14818480636818801</v>
      </c>
      <c r="Z11" s="17">
        <v>0.13733992676780499</v>
      </c>
      <c r="AA11" s="17">
        <v>0.200979408403718</v>
      </c>
      <c r="AB11" s="17">
        <v>0.13540251785728799</v>
      </c>
      <c r="AC11" s="17"/>
      <c r="AD11" s="17">
        <v>0.16553677079453399</v>
      </c>
      <c r="AE11" s="17">
        <v>0.13412247998827201</v>
      </c>
      <c r="AF11" s="17"/>
      <c r="AG11" s="17">
        <v>0.12091144409997</v>
      </c>
      <c r="AH11" s="17">
        <v>0.17300459645032401</v>
      </c>
      <c r="AI11" s="17"/>
      <c r="AJ11" s="17">
        <v>0.16481608705415701</v>
      </c>
      <c r="AK11" s="17">
        <v>0.14896701042128699</v>
      </c>
      <c r="AL11" s="17"/>
      <c r="AM11" s="17">
        <v>0.16353265886337401</v>
      </c>
      <c r="AN11" s="17">
        <v>0.15612007996344199</v>
      </c>
      <c r="AO11" s="17"/>
      <c r="AP11" s="17">
        <v>0.112082789495765</v>
      </c>
      <c r="AQ11" s="17">
        <v>0.245345539729274</v>
      </c>
      <c r="AR11" s="17">
        <v>0.22096309288400501</v>
      </c>
      <c r="AS11" s="17">
        <v>0.143870809648558</v>
      </c>
      <c r="AT11" s="17">
        <v>0.16968339155491499</v>
      </c>
      <c r="AU11" s="17">
        <v>8.9056362479411996E-2</v>
      </c>
    </row>
    <row r="12" spans="2:47" x14ac:dyDescent="0.35">
      <c r="B12" s="18" t="s">
        <v>90</v>
      </c>
      <c r="C12" s="17">
        <v>0.27969042570250002</v>
      </c>
      <c r="D12" s="17">
        <v>0.32938119929326798</v>
      </c>
      <c r="E12" s="17">
        <v>0.23282607687245599</v>
      </c>
      <c r="F12" s="17"/>
      <c r="G12" s="17">
        <v>0.28582661026997203</v>
      </c>
      <c r="H12" s="17">
        <v>0.33025542779849298</v>
      </c>
      <c r="I12" s="17">
        <v>0.291724501909709</v>
      </c>
      <c r="J12" s="17">
        <v>0.29028214648662698</v>
      </c>
      <c r="K12" s="17">
        <v>0.22902261505180799</v>
      </c>
      <c r="L12" s="17">
        <v>0.249705614629324</v>
      </c>
      <c r="M12" s="17"/>
      <c r="N12" s="17">
        <v>0.26908180422075101</v>
      </c>
      <c r="O12" s="17">
        <v>0.332380810394029</v>
      </c>
      <c r="P12" s="17"/>
      <c r="Q12" s="17">
        <v>0.31701363499003099</v>
      </c>
      <c r="R12" s="17">
        <v>0.26776880342701898</v>
      </c>
      <c r="S12" s="17">
        <v>0.28428824939092401</v>
      </c>
      <c r="T12" s="17">
        <v>0.27118183814917601</v>
      </c>
      <c r="U12" s="17">
        <v>0.270503366114687</v>
      </c>
      <c r="V12" s="17">
        <v>0.29746088044836799</v>
      </c>
      <c r="W12" s="17">
        <v>0.27485733276470198</v>
      </c>
      <c r="X12" s="17">
        <v>0.27506551907257498</v>
      </c>
      <c r="Y12" s="17">
        <v>0.28553086398011002</v>
      </c>
      <c r="Z12" s="17">
        <v>0.249198266782242</v>
      </c>
      <c r="AA12" s="17">
        <v>0.24993656821042101</v>
      </c>
      <c r="AB12" s="17">
        <v>0.27775729946651401</v>
      </c>
      <c r="AC12" s="17"/>
      <c r="AD12" s="17">
        <v>0.331479408664203</v>
      </c>
      <c r="AE12" s="17">
        <v>0.16389253069682899</v>
      </c>
      <c r="AF12" s="17"/>
      <c r="AG12" s="17">
        <v>0.34959200611486702</v>
      </c>
      <c r="AH12" s="17">
        <v>0.249524931546379</v>
      </c>
      <c r="AI12" s="17"/>
      <c r="AJ12" s="17">
        <v>0.29438435977332</v>
      </c>
      <c r="AK12" s="17">
        <v>0.26317009288446702</v>
      </c>
      <c r="AL12" s="17"/>
      <c r="AM12" s="17">
        <v>0.23972501376365701</v>
      </c>
      <c r="AN12" s="17">
        <v>0.29380423637470998</v>
      </c>
      <c r="AO12" s="17"/>
      <c r="AP12" s="17">
        <v>9.8983455676994694E-2</v>
      </c>
      <c r="AQ12" s="17">
        <v>0.225850695743057</v>
      </c>
      <c r="AR12" s="17">
        <v>0.34678761611790698</v>
      </c>
      <c r="AS12" s="17">
        <v>0.35848898739514901</v>
      </c>
      <c r="AT12" s="17">
        <v>0.38335121527103899</v>
      </c>
      <c r="AU12" s="17">
        <v>0.36599151110394701</v>
      </c>
    </row>
    <row r="13" spans="2:47" x14ac:dyDescent="0.35">
      <c r="B13" s="18" t="s">
        <v>459</v>
      </c>
      <c r="C13" s="17">
        <v>0.21703643322958899</v>
      </c>
      <c r="D13" s="17">
        <v>0.29921034158884502</v>
      </c>
      <c r="E13" s="17">
        <v>0.13881491613248001</v>
      </c>
      <c r="F13" s="17"/>
      <c r="G13" s="17">
        <v>0.220110094199718</v>
      </c>
      <c r="H13" s="17">
        <v>0.23384394554395299</v>
      </c>
      <c r="I13" s="17">
        <v>0.227181055340064</v>
      </c>
      <c r="J13" s="17">
        <v>0.21900835576077801</v>
      </c>
      <c r="K13" s="17">
        <v>0.24450894017085001</v>
      </c>
      <c r="L13" s="17">
        <v>0.17303611905851099</v>
      </c>
      <c r="M13" s="17"/>
      <c r="N13" s="17">
        <v>0.21069597961858599</v>
      </c>
      <c r="O13" s="17">
        <v>0.248527889537769</v>
      </c>
      <c r="P13" s="17"/>
      <c r="Q13" s="17">
        <v>0.226079115059827</v>
      </c>
      <c r="R13" s="17">
        <v>0.16533454715974899</v>
      </c>
      <c r="S13" s="17">
        <v>0.20623882887297801</v>
      </c>
      <c r="T13" s="17">
        <v>0.17455933184324801</v>
      </c>
      <c r="U13" s="17">
        <v>0.18716698315285399</v>
      </c>
      <c r="V13" s="17">
        <v>0.242763415412032</v>
      </c>
      <c r="W13" s="17">
        <v>0.22428909382114401</v>
      </c>
      <c r="X13" s="17">
        <v>0.25244051730088701</v>
      </c>
      <c r="Y13" s="17">
        <v>0.26039924805236098</v>
      </c>
      <c r="Z13" s="17">
        <v>0.22377456209885199</v>
      </c>
      <c r="AA13" s="17">
        <v>0.213082953505082</v>
      </c>
      <c r="AB13" s="17">
        <v>0.30922589809384199</v>
      </c>
      <c r="AC13" s="17"/>
      <c r="AD13" s="17">
        <v>0.285558139691999</v>
      </c>
      <c r="AE13" s="17">
        <v>7.3292236870414598E-2</v>
      </c>
      <c r="AF13" s="17"/>
      <c r="AG13" s="17">
        <v>0.35312764957479498</v>
      </c>
      <c r="AH13" s="17">
        <v>0.15280948100656699</v>
      </c>
      <c r="AI13" s="17"/>
      <c r="AJ13" s="17">
        <v>0.229554443367191</v>
      </c>
      <c r="AK13" s="17">
        <v>0.20277038018987301</v>
      </c>
      <c r="AL13" s="17"/>
      <c r="AM13" s="17">
        <v>0.181888076080953</v>
      </c>
      <c r="AN13" s="17">
        <v>0.22646139055432599</v>
      </c>
      <c r="AO13" s="17"/>
      <c r="AP13" s="17">
        <v>2.2690705097548201E-2</v>
      </c>
      <c r="AQ13" s="17">
        <v>9.40082795609571E-2</v>
      </c>
      <c r="AR13" s="17">
        <v>0.18779479842451</v>
      </c>
      <c r="AS13" s="17">
        <v>0.33206242541011299</v>
      </c>
      <c r="AT13" s="17">
        <v>0.30201670478329001</v>
      </c>
      <c r="AU13" s="17">
        <v>0.42918781758846802</v>
      </c>
    </row>
    <row r="14" spans="2:47" x14ac:dyDescent="0.35">
      <c r="B14" s="18" t="s">
        <v>460</v>
      </c>
      <c r="C14" s="17">
        <v>8.2358744184564694E-2</v>
      </c>
      <c r="D14" s="17">
        <v>4.80737016401694E-2</v>
      </c>
      <c r="E14" s="17">
        <v>0.114774571529523</v>
      </c>
      <c r="F14" s="17"/>
      <c r="G14" s="17">
        <v>9.1198523881661206E-2</v>
      </c>
      <c r="H14" s="17">
        <v>7.5265815080174103E-2</v>
      </c>
      <c r="I14" s="17">
        <v>8.6025015503913504E-2</v>
      </c>
      <c r="J14" s="17">
        <v>7.2686230048186098E-2</v>
      </c>
      <c r="K14" s="17">
        <v>0.10172050442950201</v>
      </c>
      <c r="L14" s="17">
        <v>7.4193792020931806E-2</v>
      </c>
      <c r="M14" s="17"/>
      <c r="N14" s="17">
        <v>8.7109406021707206E-2</v>
      </c>
      <c r="O14" s="17">
        <v>5.87633882592873E-2</v>
      </c>
      <c r="P14" s="17"/>
      <c r="Q14" s="17">
        <v>8.3742318341646305E-2</v>
      </c>
      <c r="R14" s="17">
        <v>9.6434409633964699E-2</v>
      </c>
      <c r="S14" s="17">
        <v>8.7436618808340097E-2</v>
      </c>
      <c r="T14" s="17">
        <v>8.9510127841098006E-2</v>
      </c>
      <c r="U14" s="17">
        <v>9.8908181921300298E-2</v>
      </c>
      <c r="V14" s="17">
        <v>7.5092196287560406E-2</v>
      </c>
      <c r="W14" s="17">
        <v>6.1722429433016E-2</v>
      </c>
      <c r="X14" s="17">
        <v>6.6637625186400304E-2</v>
      </c>
      <c r="Y14" s="17">
        <v>8.6621758177282696E-2</v>
      </c>
      <c r="Z14" s="17">
        <v>9.5962284517690705E-2</v>
      </c>
      <c r="AA14" s="17">
        <v>4.1091688911789499E-2</v>
      </c>
      <c r="AB14" s="17">
        <v>5.1544245100780102E-2</v>
      </c>
      <c r="AC14" s="17"/>
      <c r="AD14" s="17">
        <v>3.8953505356947901E-2</v>
      </c>
      <c r="AE14" s="17">
        <v>0.17487530574052201</v>
      </c>
      <c r="AF14" s="17"/>
      <c r="AG14" s="17">
        <v>3.6643078900378698E-2</v>
      </c>
      <c r="AH14" s="17">
        <v>0.101170934417752</v>
      </c>
      <c r="AI14" s="17"/>
      <c r="AJ14" s="17">
        <v>7.4343518705561995E-2</v>
      </c>
      <c r="AK14" s="17">
        <v>9.0778424682652001E-2</v>
      </c>
      <c r="AL14" s="17"/>
      <c r="AM14" s="17">
        <v>0.104346584274378</v>
      </c>
      <c r="AN14" s="17">
        <v>7.4094833664965706E-2</v>
      </c>
      <c r="AO14" s="17"/>
      <c r="AP14" s="17">
        <v>0.23844837822871401</v>
      </c>
      <c r="AQ14" s="17">
        <v>6.5686107703604404E-2</v>
      </c>
      <c r="AR14" s="17">
        <v>3.07761709080752E-2</v>
      </c>
      <c r="AS14" s="17">
        <v>3.4444274971164299E-2</v>
      </c>
      <c r="AT14" s="17">
        <v>2.99657203051489E-2</v>
      </c>
      <c r="AU14" s="17">
        <v>2.2104986772037899E-2</v>
      </c>
    </row>
    <row r="15" spans="2:47" x14ac:dyDescent="0.35">
      <c r="B15" s="18" t="s">
        <v>94</v>
      </c>
      <c r="C15" s="17">
        <v>1.38307047600029E-2</v>
      </c>
      <c r="D15" s="17">
        <v>9.9215732794378699E-3</v>
      </c>
      <c r="E15" s="17">
        <v>1.7766421236927201E-2</v>
      </c>
      <c r="F15" s="17"/>
      <c r="G15" s="17">
        <v>1.5727587829744601E-2</v>
      </c>
      <c r="H15" s="17">
        <v>1.4218453067167699E-2</v>
      </c>
      <c r="I15" s="17">
        <v>2.3262857871446999E-2</v>
      </c>
      <c r="J15" s="17">
        <v>6.0566495362979304E-3</v>
      </c>
      <c r="K15" s="17">
        <v>1.63393003966763E-2</v>
      </c>
      <c r="L15" s="17">
        <v>9.1827679663151508E-3</v>
      </c>
      <c r="M15" s="17"/>
      <c r="N15" s="17">
        <v>1.31954760805751E-2</v>
      </c>
      <c r="O15" s="17">
        <v>1.6985727638680399E-2</v>
      </c>
      <c r="P15" s="17"/>
      <c r="Q15" s="17">
        <v>7.3034105001158296E-3</v>
      </c>
      <c r="R15" s="17">
        <v>2.3529849280743399E-2</v>
      </c>
      <c r="S15" s="17">
        <v>0</v>
      </c>
      <c r="T15" s="17">
        <v>5.64023913861832E-3</v>
      </c>
      <c r="U15" s="17">
        <v>1.7712682919096698E-2</v>
      </c>
      <c r="V15" s="17">
        <v>2.6914853446460399E-2</v>
      </c>
      <c r="W15" s="17">
        <v>1.97098692306754E-2</v>
      </c>
      <c r="X15" s="17">
        <v>1.0145224956953299E-2</v>
      </c>
      <c r="Y15" s="17">
        <v>1.38355962499884E-2</v>
      </c>
      <c r="Z15" s="17">
        <v>1.20582082208115E-2</v>
      </c>
      <c r="AA15" s="17">
        <v>1.9709400829611898E-2</v>
      </c>
      <c r="AB15" s="17">
        <v>0</v>
      </c>
      <c r="AC15" s="17"/>
      <c r="AD15" s="17">
        <v>9.7201607077658497E-3</v>
      </c>
      <c r="AE15" s="17">
        <v>1.7448578611807E-2</v>
      </c>
      <c r="AF15" s="17"/>
      <c r="AG15" s="17">
        <v>3.1384173854275398E-3</v>
      </c>
      <c r="AH15" s="17">
        <v>1.35674441197944E-2</v>
      </c>
      <c r="AI15" s="17"/>
      <c r="AJ15" s="17">
        <v>1.39417133329983E-2</v>
      </c>
      <c r="AK15" s="17">
        <v>1.2522902584685599E-2</v>
      </c>
      <c r="AL15" s="17"/>
      <c r="AM15" s="17">
        <v>4.8577735255297804E-3</v>
      </c>
      <c r="AN15" s="17">
        <v>1.6098262223098701E-2</v>
      </c>
      <c r="AO15" s="17"/>
      <c r="AP15" s="17">
        <v>4.0733947784314398E-2</v>
      </c>
      <c r="AQ15" s="17">
        <v>2.4735801031102098E-2</v>
      </c>
      <c r="AR15" s="17">
        <v>3.67918372082614E-3</v>
      </c>
      <c r="AS15" s="17">
        <v>0</v>
      </c>
      <c r="AT15" s="17">
        <v>0</v>
      </c>
      <c r="AU15" s="17">
        <v>0</v>
      </c>
    </row>
    <row r="16" spans="2:47" x14ac:dyDescent="0.35">
      <c r="B16" s="18" t="s">
        <v>96</v>
      </c>
      <c r="C16" s="21">
        <v>0.25015569884044297</v>
      </c>
      <c r="D16" s="21">
        <v>0.18451736726138701</v>
      </c>
      <c r="E16" s="21">
        <v>0.311115090406346</v>
      </c>
      <c r="F16" s="21"/>
      <c r="G16" s="21">
        <v>0.24014644270770699</v>
      </c>
      <c r="H16" s="21">
        <v>0.194578321741354</v>
      </c>
      <c r="I16" s="21">
        <v>0.231045839794524</v>
      </c>
      <c r="J16" s="21">
        <v>0.26563002409262498</v>
      </c>
      <c r="K16" s="21">
        <v>0.25304904147492002</v>
      </c>
      <c r="L16" s="21">
        <v>0.30336032877540198</v>
      </c>
      <c r="M16" s="21"/>
      <c r="N16" s="21">
        <v>0.26288451642920801</v>
      </c>
      <c r="O16" s="21">
        <v>0.18693482734698999</v>
      </c>
      <c r="P16" s="21"/>
      <c r="Q16" s="21">
        <v>0.19381327844725699</v>
      </c>
      <c r="R16" s="21">
        <v>0.25004267939740399</v>
      </c>
      <c r="S16" s="21">
        <v>0.25736062238919499</v>
      </c>
      <c r="T16" s="21">
        <v>0.26782572306691999</v>
      </c>
      <c r="U16" s="21">
        <v>0.31747788797184001</v>
      </c>
      <c r="V16" s="21">
        <v>0.24253775313562601</v>
      </c>
      <c r="W16" s="21">
        <v>0.29061345639335201</v>
      </c>
      <c r="X16" s="21">
        <v>0.24981507223246299</v>
      </c>
      <c r="Y16" s="21">
        <v>0.20542772717207</v>
      </c>
      <c r="Z16" s="21">
        <v>0.28166675161259902</v>
      </c>
      <c r="AA16" s="21">
        <v>0.27519998013937702</v>
      </c>
      <c r="AB16" s="21">
        <v>0.226070039481576</v>
      </c>
      <c r="AC16" s="21"/>
      <c r="AD16" s="21">
        <v>0.16875201478454999</v>
      </c>
      <c r="AE16" s="21">
        <v>0.43636886809215603</v>
      </c>
      <c r="AF16" s="21"/>
      <c r="AG16" s="21">
        <v>0.13658740392456101</v>
      </c>
      <c r="AH16" s="21">
        <v>0.30992261245918401</v>
      </c>
      <c r="AI16" s="21"/>
      <c r="AJ16" s="21">
        <v>0.22295987776677201</v>
      </c>
      <c r="AK16" s="21">
        <v>0.281791189237036</v>
      </c>
      <c r="AL16" s="21"/>
      <c r="AM16" s="21">
        <v>0.30564989349210803</v>
      </c>
      <c r="AN16" s="21">
        <v>0.233421197219458</v>
      </c>
      <c r="AO16" s="21"/>
      <c r="AP16" s="21">
        <v>0.48706072371666298</v>
      </c>
      <c r="AQ16" s="21">
        <v>0.34437357623200598</v>
      </c>
      <c r="AR16" s="21">
        <v>0.20999913794467601</v>
      </c>
      <c r="AS16" s="21">
        <v>0.13113350257501599</v>
      </c>
      <c r="AT16" s="21">
        <v>0.114982968085606</v>
      </c>
      <c r="AU16" s="21">
        <v>9.3659322056135197E-2</v>
      </c>
    </row>
    <row r="17" spans="2:47" x14ac:dyDescent="0.35">
      <c r="B17" s="18" t="s">
        <v>95</v>
      </c>
      <c r="C17" s="21">
        <v>0.49672685893208901</v>
      </c>
      <c r="D17" s="21">
        <v>0.628591540882113</v>
      </c>
      <c r="E17" s="21">
        <v>0.37164099300493503</v>
      </c>
      <c r="F17" s="21"/>
      <c r="G17" s="21">
        <v>0.50593670446968897</v>
      </c>
      <c r="H17" s="21">
        <v>0.56409937334244598</v>
      </c>
      <c r="I17" s="21">
        <v>0.51890555724977305</v>
      </c>
      <c r="J17" s="21">
        <v>0.50929050224740602</v>
      </c>
      <c r="K17" s="21">
        <v>0.473531555222658</v>
      </c>
      <c r="L17" s="21">
        <v>0.42274173368783502</v>
      </c>
      <c r="M17" s="21"/>
      <c r="N17" s="21">
        <v>0.479777783839337</v>
      </c>
      <c r="O17" s="21">
        <v>0.58090869993179906</v>
      </c>
      <c r="P17" s="21"/>
      <c r="Q17" s="21">
        <v>0.54309275004985802</v>
      </c>
      <c r="R17" s="21">
        <v>0.43310335058676702</v>
      </c>
      <c r="S17" s="21">
        <v>0.49052707826390202</v>
      </c>
      <c r="T17" s="21">
        <v>0.44574116999242402</v>
      </c>
      <c r="U17" s="21">
        <v>0.45767034926754102</v>
      </c>
      <c r="V17" s="21">
        <v>0.54022429586039999</v>
      </c>
      <c r="W17" s="21">
        <v>0.49914642658584502</v>
      </c>
      <c r="X17" s="21">
        <v>0.52750603637346205</v>
      </c>
      <c r="Y17" s="21">
        <v>0.54593011203247099</v>
      </c>
      <c r="Z17" s="21">
        <v>0.47297282888109399</v>
      </c>
      <c r="AA17" s="21">
        <v>0.46301952171550298</v>
      </c>
      <c r="AB17" s="21">
        <v>0.586983197560356</v>
      </c>
      <c r="AC17" s="21"/>
      <c r="AD17" s="21">
        <v>0.61703754835620195</v>
      </c>
      <c r="AE17" s="21">
        <v>0.23718476756724399</v>
      </c>
      <c r="AF17" s="21"/>
      <c r="AG17" s="21">
        <v>0.70271965568966199</v>
      </c>
      <c r="AH17" s="21">
        <v>0.402334412552946</v>
      </c>
      <c r="AI17" s="21"/>
      <c r="AJ17" s="21">
        <v>0.523938803140511</v>
      </c>
      <c r="AK17" s="21">
        <v>0.465940473074339</v>
      </c>
      <c r="AL17" s="21"/>
      <c r="AM17" s="21">
        <v>0.42161308984460999</v>
      </c>
      <c r="AN17" s="21">
        <v>0.520265626929036</v>
      </c>
      <c r="AO17" s="21"/>
      <c r="AP17" s="21">
        <v>0.121674160774543</v>
      </c>
      <c r="AQ17" s="21">
        <v>0.31985897530401403</v>
      </c>
      <c r="AR17" s="21">
        <v>0.53458241454241795</v>
      </c>
      <c r="AS17" s="21">
        <v>0.690551412805261</v>
      </c>
      <c r="AT17" s="21">
        <v>0.68536792005433</v>
      </c>
      <c r="AU17" s="21">
        <v>0.79517932869241503</v>
      </c>
    </row>
    <row r="18" spans="2:47" x14ac:dyDescent="0.35">
      <c r="B18" s="18" t="s">
        <v>97</v>
      </c>
      <c r="C18" s="22">
        <v>0.24657116009164501</v>
      </c>
      <c r="D18" s="22">
        <v>0.44407417362072599</v>
      </c>
      <c r="E18" s="22">
        <v>6.0525902598588602E-2</v>
      </c>
      <c r="F18" s="22"/>
      <c r="G18" s="22">
        <v>0.26579026176198201</v>
      </c>
      <c r="H18" s="22">
        <v>0.369521051601092</v>
      </c>
      <c r="I18" s="22">
        <v>0.28785971745524902</v>
      </c>
      <c r="J18" s="22">
        <v>0.24366047815478101</v>
      </c>
      <c r="K18" s="22">
        <v>0.220482513747738</v>
      </c>
      <c r="L18" s="22">
        <v>0.119381404912433</v>
      </c>
      <c r="M18" s="22"/>
      <c r="N18" s="22">
        <v>0.21689326741012899</v>
      </c>
      <c r="O18" s="22">
        <v>0.39397387258480798</v>
      </c>
      <c r="P18" s="22"/>
      <c r="Q18" s="22">
        <v>0.34927947160260098</v>
      </c>
      <c r="R18" s="22">
        <v>0.183060671189364</v>
      </c>
      <c r="S18" s="22">
        <v>0.233166455874707</v>
      </c>
      <c r="T18" s="22">
        <v>0.17791544692550301</v>
      </c>
      <c r="U18" s="22">
        <v>0.14019246129570101</v>
      </c>
      <c r="V18" s="22">
        <v>0.29768654272477402</v>
      </c>
      <c r="W18" s="22">
        <v>0.208532970192494</v>
      </c>
      <c r="X18" s="22">
        <v>0.27769096414099897</v>
      </c>
      <c r="Y18" s="22">
        <v>0.34050238486040102</v>
      </c>
      <c r="Z18" s="22">
        <v>0.191306077268495</v>
      </c>
      <c r="AA18" s="22">
        <v>0.18781954157612599</v>
      </c>
      <c r="AB18" s="22">
        <v>0.36091315807877999</v>
      </c>
      <c r="AC18" s="22"/>
      <c r="AD18" s="22">
        <v>0.44828553357165302</v>
      </c>
      <c r="AE18" s="22">
        <v>-0.199184100524913</v>
      </c>
      <c r="AF18" s="22"/>
      <c r="AG18" s="22">
        <v>0.56613225176510096</v>
      </c>
      <c r="AH18" s="22">
        <v>9.2411800093762195E-2</v>
      </c>
      <c r="AI18" s="22"/>
      <c r="AJ18" s="22">
        <v>0.30097892537373899</v>
      </c>
      <c r="AK18" s="22">
        <v>0.184149283837303</v>
      </c>
      <c r="AL18" s="22"/>
      <c r="AM18" s="22">
        <v>0.11596319635250101</v>
      </c>
      <c r="AN18" s="22">
        <v>0.28684442970957802</v>
      </c>
      <c r="AO18" s="22"/>
      <c r="AP18" s="22">
        <v>-0.36538656294212102</v>
      </c>
      <c r="AQ18" s="22">
        <v>-2.4514600927992201E-2</v>
      </c>
      <c r="AR18" s="22">
        <v>0.324583276597742</v>
      </c>
      <c r="AS18" s="22">
        <v>0.55941791023024501</v>
      </c>
      <c r="AT18" s="22">
        <v>0.57038495196872296</v>
      </c>
      <c r="AU18" s="22">
        <v>0.70152000663628</v>
      </c>
    </row>
    <row r="19" spans="2:47" x14ac:dyDescent="0.35">
      <c r="B19" s="16"/>
    </row>
    <row r="20" spans="2:47" x14ac:dyDescent="0.35">
      <c r="B20" t="s">
        <v>66</v>
      </c>
    </row>
    <row r="21" spans="2:47" x14ac:dyDescent="0.35">
      <c r="B21" t="s">
        <v>67</v>
      </c>
    </row>
    <row r="23" spans="2:47" x14ac:dyDescent="0.35">
      <c r="B23"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B2:AU23"/>
  <sheetViews>
    <sheetView showGridLines="0" topLeftCell="A11"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464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457</v>
      </c>
      <c r="C9" s="17">
        <v>0.12304268881932499</v>
      </c>
      <c r="D9" s="17">
        <v>0.129374100679682</v>
      </c>
      <c r="E9" s="17">
        <v>0.114751947744576</v>
      </c>
      <c r="F9" s="17"/>
      <c r="G9" s="17">
        <v>9.8902929871098499E-2</v>
      </c>
      <c r="H9" s="17">
        <v>7.8711328514707093E-2</v>
      </c>
      <c r="I9" s="17">
        <v>0.10184646610616099</v>
      </c>
      <c r="J9" s="17">
        <v>0.13897931232427199</v>
      </c>
      <c r="K9" s="17">
        <v>0.163905953540807</v>
      </c>
      <c r="L9" s="17">
        <v>0.152434756302296</v>
      </c>
      <c r="M9" s="17"/>
      <c r="N9" s="17">
        <v>0.12514931992581799</v>
      </c>
      <c r="O9" s="17">
        <v>0.112579576001583</v>
      </c>
      <c r="P9" s="17"/>
      <c r="Q9" s="17">
        <v>0.124104100810947</v>
      </c>
      <c r="R9" s="17">
        <v>0.136526466177187</v>
      </c>
      <c r="S9" s="17">
        <v>0.14728370188470499</v>
      </c>
      <c r="T9" s="17">
        <v>0.12952614923808101</v>
      </c>
      <c r="U9" s="17">
        <v>0.129177226381293</v>
      </c>
      <c r="V9" s="17">
        <v>0.10815691862896</v>
      </c>
      <c r="W9" s="17">
        <v>0.149327777430556</v>
      </c>
      <c r="X9" s="17">
        <v>8.5617457842188799E-2</v>
      </c>
      <c r="Y9" s="17">
        <v>0.112786915150139</v>
      </c>
      <c r="Z9" s="17">
        <v>0.114043729501664</v>
      </c>
      <c r="AA9" s="17">
        <v>8.2521408453062897E-2</v>
      </c>
      <c r="AB9" s="17">
        <v>0.117801104931334</v>
      </c>
      <c r="AC9" s="17"/>
      <c r="AD9" s="17">
        <v>8.8742900949994E-2</v>
      </c>
      <c r="AE9" s="17">
        <v>0.19785425589923999</v>
      </c>
      <c r="AF9" s="17"/>
      <c r="AG9" s="17">
        <v>0.102273256516081</v>
      </c>
      <c r="AH9" s="17">
        <v>0.134471932499063</v>
      </c>
      <c r="AI9" s="17"/>
      <c r="AJ9" s="17">
        <v>0.125108901270641</v>
      </c>
      <c r="AK9" s="17">
        <v>0.11989103451817799</v>
      </c>
      <c r="AL9" s="17"/>
      <c r="AM9" s="17">
        <v>0.16769652960880299</v>
      </c>
      <c r="AN9" s="17">
        <v>0.11046755754884199</v>
      </c>
      <c r="AO9" s="17"/>
      <c r="AP9" s="17">
        <v>0.22024825647138399</v>
      </c>
      <c r="AQ9" s="17">
        <v>0.13686973706956601</v>
      </c>
      <c r="AR9" s="17">
        <v>5.9771237408862102E-2</v>
      </c>
      <c r="AS9" s="17">
        <v>0.114144874682949</v>
      </c>
      <c r="AT9" s="17">
        <v>3.7391476288264197E-2</v>
      </c>
      <c r="AU9" s="17">
        <v>9.0355388408737095E-2</v>
      </c>
    </row>
    <row r="10" spans="2:47" x14ac:dyDescent="0.35">
      <c r="B10" s="18" t="s">
        <v>92</v>
      </c>
      <c r="C10" s="17">
        <v>0.19390810059943001</v>
      </c>
      <c r="D10" s="17">
        <v>0.19824446809149099</v>
      </c>
      <c r="E10" s="17">
        <v>0.190526329816014</v>
      </c>
      <c r="F10" s="17"/>
      <c r="G10" s="17">
        <v>0.134991054967845</v>
      </c>
      <c r="H10" s="17">
        <v>0.140882402504868</v>
      </c>
      <c r="I10" s="17">
        <v>0.17628990268195799</v>
      </c>
      <c r="J10" s="17">
        <v>0.211907829286231</v>
      </c>
      <c r="K10" s="17">
        <v>0.227172324869922</v>
      </c>
      <c r="L10" s="17">
        <v>0.25403585448105398</v>
      </c>
      <c r="M10" s="17"/>
      <c r="N10" s="17">
        <v>0.20024319552692099</v>
      </c>
      <c r="O10" s="17">
        <v>0.16244325953962599</v>
      </c>
      <c r="P10" s="17"/>
      <c r="Q10" s="17">
        <v>0.16238402045251099</v>
      </c>
      <c r="R10" s="17">
        <v>0.131061727527918</v>
      </c>
      <c r="S10" s="17">
        <v>0.22315967651229801</v>
      </c>
      <c r="T10" s="17">
        <v>0.20446001684156201</v>
      </c>
      <c r="U10" s="17">
        <v>0.198534547882151</v>
      </c>
      <c r="V10" s="17">
        <v>0.175432493487578</v>
      </c>
      <c r="W10" s="17">
        <v>0.219326500318933</v>
      </c>
      <c r="X10" s="17">
        <v>0.230985757568477</v>
      </c>
      <c r="Y10" s="17">
        <v>0.180091723793808</v>
      </c>
      <c r="Z10" s="17">
        <v>0.23130644911072501</v>
      </c>
      <c r="AA10" s="17">
        <v>0.209002349412374</v>
      </c>
      <c r="AB10" s="17">
        <v>0.344506559703951</v>
      </c>
      <c r="AC10" s="17"/>
      <c r="AD10" s="17">
        <v>0.20334122601218901</v>
      </c>
      <c r="AE10" s="17">
        <v>0.17430313074214901</v>
      </c>
      <c r="AF10" s="17"/>
      <c r="AG10" s="17">
        <v>0.19448329329890701</v>
      </c>
      <c r="AH10" s="17">
        <v>0.19883649052951399</v>
      </c>
      <c r="AI10" s="17"/>
      <c r="AJ10" s="17">
        <v>0.20953594108248899</v>
      </c>
      <c r="AK10" s="17">
        <v>0.17709212177966099</v>
      </c>
      <c r="AL10" s="17"/>
      <c r="AM10" s="17">
        <v>0.19329071697358799</v>
      </c>
      <c r="AN10" s="17">
        <v>0.194816592960037</v>
      </c>
      <c r="AO10" s="17"/>
      <c r="AP10" s="17">
        <v>0.126015197718887</v>
      </c>
      <c r="AQ10" s="17">
        <v>0.26474879358298498</v>
      </c>
      <c r="AR10" s="17">
        <v>0.15031151510590801</v>
      </c>
      <c r="AS10" s="17">
        <v>0.277280581196237</v>
      </c>
      <c r="AT10" s="17">
        <v>0.13776752303727799</v>
      </c>
      <c r="AU10" s="17">
        <v>0.18620815815223901</v>
      </c>
    </row>
    <row r="11" spans="2:47" x14ac:dyDescent="0.35">
      <c r="B11" s="18" t="s">
        <v>458</v>
      </c>
      <c r="C11" s="17">
        <v>0.18097745826298001</v>
      </c>
      <c r="D11" s="17">
        <v>0.184916881980143</v>
      </c>
      <c r="E11" s="17">
        <v>0.17778199740845901</v>
      </c>
      <c r="F11" s="17"/>
      <c r="G11" s="17">
        <v>0.16445167792222901</v>
      </c>
      <c r="H11" s="17">
        <v>0.19609854988832501</v>
      </c>
      <c r="I11" s="17">
        <v>0.181394150904679</v>
      </c>
      <c r="J11" s="17">
        <v>0.162594471527784</v>
      </c>
      <c r="K11" s="17">
        <v>0.171563209114936</v>
      </c>
      <c r="L11" s="17">
        <v>0.200461146554303</v>
      </c>
      <c r="M11" s="17"/>
      <c r="N11" s="17">
        <v>0.178209642945382</v>
      </c>
      <c r="O11" s="17">
        <v>0.19472450863047899</v>
      </c>
      <c r="P11" s="17"/>
      <c r="Q11" s="17">
        <v>0.16585028115189601</v>
      </c>
      <c r="R11" s="17">
        <v>0.19758713137710601</v>
      </c>
      <c r="S11" s="17">
        <v>0.16430417157662999</v>
      </c>
      <c r="T11" s="17">
        <v>0.23854826321095399</v>
      </c>
      <c r="U11" s="17">
        <v>0.15319114466044001</v>
      </c>
      <c r="V11" s="17">
        <v>0.15543844007642801</v>
      </c>
      <c r="W11" s="17">
        <v>0.13379774539976799</v>
      </c>
      <c r="X11" s="17">
        <v>0.198476698776962</v>
      </c>
      <c r="Y11" s="17">
        <v>0.19546951430904699</v>
      </c>
      <c r="Z11" s="17">
        <v>0.19206370101362399</v>
      </c>
      <c r="AA11" s="17">
        <v>0.21884265951818199</v>
      </c>
      <c r="AB11" s="17">
        <v>0.14568776665410799</v>
      </c>
      <c r="AC11" s="17"/>
      <c r="AD11" s="17">
        <v>0.20012456914912199</v>
      </c>
      <c r="AE11" s="17">
        <v>0.137915611674373</v>
      </c>
      <c r="AF11" s="17"/>
      <c r="AG11" s="17">
        <v>0.16029976272494401</v>
      </c>
      <c r="AH11" s="17">
        <v>0.191376112346583</v>
      </c>
      <c r="AI11" s="17"/>
      <c r="AJ11" s="17">
        <v>0.183364873350503</v>
      </c>
      <c r="AK11" s="17">
        <v>0.17868615907323401</v>
      </c>
      <c r="AL11" s="17"/>
      <c r="AM11" s="17">
        <v>0.17208077594549101</v>
      </c>
      <c r="AN11" s="17">
        <v>0.183692805266124</v>
      </c>
      <c r="AO11" s="17"/>
      <c r="AP11" s="17">
        <v>0.102467377781976</v>
      </c>
      <c r="AQ11" s="17">
        <v>0.23759324233958301</v>
      </c>
      <c r="AR11" s="17">
        <v>0.23773664321431501</v>
      </c>
      <c r="AS11" s="17">
        <v>0.20167739729370601</v>
      </c>
      <c r="AT11" s="17">
        <v>0.20104206093928501</v>
      </c>
      <c r="AU11" s="17">
        <v>0.14996152569200899</v>
      </c>
    </row>
    <row r="12" spans="2:47" x14ac:dyDescent="0.35">
      <c r="B12" s="18" t="s">
        <v>90</v>
      </c>
      <c r="C12" s="17">
        <v>0.222858840060085</v>
      </c>
      <c r="D12" s="17">
        <v>0.240155670804611</v>
      </c>
      <c r="E12" s="17">
        <v>0.206919981006811</v>
      </c>
      <c r="F12" s="17"/>
      <c r="G12" s="17">
        <v>0.33646914274454898</v>
      </c>
      <c r="H12" s="17">
        <v>0.29311582680109499</v>
      </c>
      <c r="I12" s="17">
        <v>0.21546836902373401</v>
      </c>
      <c r="J12" s="17">
        <v>0.22416849093240099</v>
      </c>
      <c r="K12" s="17">
        <v>0.16671858747616999</v>
      </c>
      <c r="L12" s="17">
        <v>0.13227046633635101</v>
      </c>
      <c r="M12" s="17"/>
      <c r="N12" s="17">
        <v>0.21403122123495999</v>
      </c>
      <c r="O12" s="17">
        <v>0.26670342746536002</v>
      </c>
      <c r="P12" s="17"/>
      <c r="Q12" s="17">
        <v>0.278835631752196</v>
      </c>
      <c r="R12" s="17">
        <v>0.22460003851881699</v>
      </c>
      <c r="S12" s="17">
        <v>0.22842028304767101</v>
      </c>
      <c r="T12" s="17">
        <v>0.194221826939071</v>
      </c>
      <c r="U12" s="17">
        <v>0.25738181789015702</v>
      </c>
      <c r="V12" s="17">
        <v>0.22663966741671601</v>
      </c>
      <c r="W12" s="17">
        <v>0.17864358294984001</v>
      </c>
      <c r="X12" s="17">
        <v>0.15863686237549299</v>
      </c>
      <c r="Y12" s="17">
        <v>0.21756343134071099</v>
      </c>
      <c r="Z12" s="17">
        <v>0.195029698251274</v>
      </c>
      <c r="AA12" s="17">
        <v>0.21730433208045399</v>
      </c>
      <c r="AB12" s="17">
        <v>0.249154472778676</v>
      </c>
      <c r="AC12" s="17"/>
      <c r="AD12" s="17">
        <v>0.26776777819978997</v>
      </c>
      <c r="AE12" s="17">
        <v>0.121820155461371</v>
      </c>
      <c r="AF12" s="17"/>
      <c r="AG12" s="17">
        <v>0.28677184075418</v>
      </c>
      <c r="AH12" s="17">
        <v>0.19168326213335901</v>
      </c>
      <c r="AI12" s="17"/>
      <c r="AJ12" s="17">
        <v>0.21733628653883599</v>
      </c>
      <c r="AK12" s="17">
        <v>0.22982278051232499</v>
      </c>
      <c r="AL12" s="17"/>
      <c r="AM12" s="17">
        <v>0.20802021301058901</v>
      </c>
      <c r="AN12" s="17">
        <v>0.22779213758762801</v>
      </c>
      <c r="AO12" s="17"/>
      <c r="AP12" s="17">
        <v>9.1208827293428205E-2</v>
      </c>
      <c r="AQ12" s="17">
        <v>0.176708446115898</v>
      </c>
      <c r="AR12" s="17">
        <v>0.29807642658765798</v>
      </c>
      <c r="AS12" s="17">
        <v>0.20824083994077999</v>
      </c>
      <c r="AT12" s="17">
        <v>0.37754693373343401</v>
      </c>
      <c r="AU12" s="17">
        <v>0.31050999133079799</v>
      </c>
    </row>
    <row r="13" spans="2:47" x14ac:dyDescent="0.35">
      <c r="B13" s="18" t="s">
        <v>459</v>
      </c>
      <c r="C13" s="17">
        <v>0.13184611827753601</v>
      </c>
      <c r="D13" s="17">
        <v>0.14941313116118601</v>
      </c>
      <c r="E13" s="17">
        <v>0.115883197054811</v>
      </c>
      <c r="F13" s="17"/>
      <c r="G13" s="17">
        <v>0.16772459855000199</v>
      </c>
      <c r="H13" s="17">
        <v>0.17288295921187999</v>
      </c>
      <c r="I13" s="17">
        <v>0.168529789340194</v>
      </c>
      <c r="J13" s="17">
        <v>0.13213465712733199</v>
      </c>
      <c r="K13" s="17">
        <v>7.4363181264329503E-2</v>
      </c>
      <c r="L13" s="17">
        <v>8.2647587882660606E-2</v>
      </c>
      <c r="M13" s="17"/>
      <c r="N13" s="17">
        <v>0.12527840982465299</v>
      </c>
      <c r="O13" s="17">
        <v>0.16446629287039399</v>
      </c>
      <c r="P13" s="17"/>
      <c r="Q13" s="17">
        <v>0.13677502561096699</v>
      </c>
      <c r="R13" s="17">
        <v>0.11290189510531</v>
      </c>
      <c r="S13" s="17">
        <v>0.12303865451215699</v>
      </c>
      <c r="T13" s="17">
        <v>0.100606954187711</v>
      </c>
      <c r="U13" s="17">
        <v>0.12027810115917099</v>
      </c>
      <c r="V13" s="17">
        <v>0.17817351266408499</v>
      </c>
      <c r="W13" s="17">
        <v>0.140449028067579</v>
      </c>
      <c r="X13" s="17">
        <v>0.209694661415809</v>
      </c>
      <c r="Y13" s="17">
        <v>0.15140270373161399</v>
      </c>
      <c r="Z13" s="17">
        <v>0.123965620671836</v>
      </c>
      <c r="AA13" s="17">
        <v>0.13099992546455499</v>
      </c>
      <c r="AB13" s="17">
        <v>2.2728207510670801E-2</v>
      </c>
      <c r="AC13" s="17"/>
      <c r="AD13" s="17">
        <v>0.169033427235073</v>
      </c>
      <c r="AE13" s="17">
        <v>5.1917123000183599E-2</v>
      </c>
      <c r="AF13" s="17"/>
      <c r="AG13" s="17">
        <v>0.204824723650603</v>
      </c>
      <c r="AH13" s="17">
        <v>9.6720261188867895E-2</v>
      </c>
      <c r="AI13" s="17"/>
      <c r="AJ13" s="17">
        <v>0.134982747604075</v>
      </c>
      <c r="AK13" s="17">
        <v>0.12930002754696199</v>
      </c>
      <c r="AL13" s="17"/>
      <c r="AM13" s="17">
        <v>0.100982726031397</v>
      </c>
      <c r="AN13" s="17">
        <v>0.14118421331565401</v>
      </c>
      <c r="AO13" s="17"/>
      <c r="AP13" s="17">
        <v>2.7346663642238901E-2</v>
      </c>
      <c r="AQ13" s="17">
        <v>5.3806030046624202E-2</v>
      </c>
      <c r="AR13" s="17">
        <v>0.19013975758975199</v>
      </c>
      <c r="AS13" s="17">
        <v>0.13133107104917499</v>
      </c>
      <c r="AT13" s="17">
        <v>0.224000733913193</v>
      </c>
      <c r="AU13" s="17">
        <v>0.241363804796489</v>
      </c>
    </row>
    <row r="14" spans="2:47" x14ac:dyDescent="0.35">
      <c r="B14" s="18" t="s">
        <v>460</v>
      </c>
      <c r="C14" s="17">
        <v>0.12796784245683099</v>
      </c>
      <c r="D14" s="17">
        <v>7.9523991857266094E-2</v>
      </c>
      <c r="E14" s="17">
        <v>0.17356335435192499</v>
      </c>
      <c r="F14" s="17"/>
      <c r="G14" s="17">
        <v>6.8809216701792394E-2</v>
      </c>
      <c r="H14" s="17">
        <v>0.108038233879843</v>
      </c>
      <c r="I14" s="17">
        <v>0.122433369600996</v>
      </c>
      <c r="J14" s="17">
        <v>0.116328994525569</v>
      </c>
      <c r="K14" s="17">
        <v>0.18053834192466101</v>
      </c>
      <c r="L14" s="17">
        <v>0.16247755914634701</v>
      </c>
      <c r="M14" s="17"/>
      <c r="N14" s="17">
        <v>0.13881712755164699</v>
      </c>
      <c r="O14" s="17">
        <v>7.40821414487004E-2</v>
      </c>
      <c r="P14" s="17"/>
      <c r="Q14" s="17">
        <v>0.124769255005087</v>
      </c>
      <c r="R14" s="17">
        <v>0.17244905782487799</v>
      </c>
      <c r="S14" s="17">
        <v>0.113793512466539</v>
      </c>
      <c r="T14" s="17">
        <v>0.122476152414706</v>
      </c>
      <c r="U14" s="17">
        <v>9.5787437388878197E-2</v>
      </c>
      <c r="V14" s="17">
        <v>0.124750770060955</v>
      </c>
      <c r="W14" s="17">
        <v>0.158745496602648</v>
      </c>
      <c r="X14" s="17">
        <v>8.6469186771061204E-2</v>
      </c>
      <c r="Y14" s="17">
        <v>0.112633381053871</v>
      </c>
      <c r="Z14" s="17">
        <v>0.13101102511386201</v>
      </c>
      <c r="AA14" s="17">
        <v>0.12161992424176001</v>
      </c>
      <c r="AB14" s="17">
        <v>0.12012188842126</v>
      </c>
      <c r="AC14" s="17"/>
      <c r="AD14" s="17">
        <v>5.8198164323301597E-2</v>
      </c>
      <c r="AE14" s="17">
        <v>0.28707300497452798</v>
      </c>
      <c r="AF14" s="17"/>
      <c r="AG14" s="17">
        <v>4.6300943731291698E-2</v>
      </c>
      <c r="AH14" s="17">
        <v>0.16857868943013399</v>
      </c>
      <c r="AI14" s="17"/>
      <c r="AJ14" s="17">
        <v>0.11298819934943299</v>
      </c>
      <c r="AK14" s="17">
        <v>0.143712308546453</v>
      </c>
      <c r="AL14" s="17"/>
      <c r="AM14" s="17">
        <v>0.14830860838045701</v>
      </c>
      <c r="AN14" s="17">
        <v>0.121222556053577</v>
      </c>
      <c r="AO14" s="17"/>
      <c r="AP14" s="17">
        <v>0.37760200269225602</v>
      </c>
      <c r="AQ14" s="17">
        <v>0.10960135074024401</v>
      </c>
      <c r="AR14" s="17">
        <v>5.1915604318075598E-2</v>
      </c>
      <c r="AS14" s="17">
        <v>6.2297834338577898E-2</v>
      </c>
      <c r="AT14" s="17">
        <v>2.22512720885461E-2</v>
      </c>
      <c r="AU14" s="17">
        <v>1.7339792823764699E-2</v>
      </c>
    </row>
    <row r="15" spans="2:47" x14ac:dyDescent="0.35">
      <c r="B15" s="18" t="s">
        <v>94</v>
      </c>
      <c r="C15" s="17">
        <v>1.9398951523814201E-2</v>
      </c>
      <c r="D15" s="17">
        <v>1.83717554256215E-2</v>
      </c>
      <c r="E15" s="17">
        <v>2.05731926174045E-2</v>
      </c>
      <c r="F15" s="17"/>
      <c r="G15" s="17">
        <v>2.86513792424853E-2</v>
      </c>
      <c r="H15" s="17">
        <v>1.02706991992815E-2</v>
      </c>
      <c r="I15" s="17">
        <v>3.4037952342278403E-2</v>
      </c>
      <c r="J15" s="17">
        <v>1.3886244276410799E-2</v>
      </c>
      <c r="K15" s="17">
        <v>1.5738401809174699E-2</v>
      </c>
      <c r="L15" s="17">
        <v>1.5672629296989E-2</v>
      </c>
      <c r="M15" s="17"/>
      <c r="N15" s="17">
        <v>1.8271082990619199E-2</v>
      </c>
      <c r="O15" s="17">
        <v>2.5000794043858601E-2</v>
      </c>
      <c r="P15" s="17"/>
      <c r="Q15" s="17">
        <v>7.28168521639586E-3</v>
      </c>
      <c r="R15" s="17">
        <v>2.4873683468783998E-2</v>
      </c>
      <c r="S15" s="17">
        <v>0</v>
      </c>
      <c r="T15" s="17">
        <v>1.0160637167915E-2</v>
      </c>
      <c r="U15" s="17">
        <v>4.5649724637910803E-2</v>
      </c>
      <c r="V15" s="17">
        <v>3.1408197665278699E-2</v>
      </c>
      <c r="W15" s="17">
        <v>1.97098692306754E-2</v>
      </c>
      <c r="X15" s="17">
        <v>3.01193752500095E-2</v>
      </c>
      <c r="Y15" s="17">
        <v>3.00523306208101E-2</v>
      </c>
      <c r="Z15" s="17">
        <v>1.2579776337015E-2</v>
      </c>
      <c r="AA15" s="17">
        <v>1.9709400829611898E-2</v>
      </c>
      <c r="AB15" s="17">
        <v>0</v>
      </c>
      <c r="AC15" s="17"/>
      <c r="AD15" s="17">
        <v>1.2791934130531001E-2</v>
      </c>
      <c r="AE15" s="17">
        <v>2.9116718248154299E-2</v>
      </c>
      <c r="AF15" s="17"/>
      <c r="AG15" s="17">
        <v>5.0461793239940603E-3</v>
      </c>
      <c r="AH15" s="17">
        <v>1.8333251872479101E-2</v>
      </c>
      <c r="AI15" s="17"/>
      <c r="AJ15" s="17">
        <v>1.6683050804022902E-2</v>
      </c>
      <c r="AK15" s="17">
        <v>2.1495568023187701E-2</v>
      </c>
      <c r="AL15" s="17"/>
      <c r="AM15" s="17">
        <v>9.6204300496743802E-3</v>
      </c>
      <c r="AN15" s="17">
        <v>2.0824137268138199E-2</v>
      </c>
      <c r="AO15" s="17"/>
      <c r="AP15" s="17">
        <v>5.5111674399829197E-2</v>
      </c>
      <c r="AQ15" s="17">
        <v>2.06724001051002E-2</v>
      </c>
      <c r="AR15" s="17">
        <v>1.2048815775430001E-2</v>
      </c>
      <c r="AS15" s="17">
        <v>5.0274014985760996E-3</v>
      </c>
      <c r="AT15" s="17">
        <v>0</v>
      </c>
      <c r="AU15" s="17">
        <v>4.2613387959634496E-3</v>
      </c>
    </row>
    <row r="16" spans="2:47" x14ac:dyDescent="0.35">
      <c r="B16" s="18" t="s">
        <v>96</v>
      </c>
      <c r="C16" s="21">
        <v>0.31695078941875499</v>
      </c>
      <c r="D16" s="21">
        <v>0.32761856877117301</v>
      </c>
      <c r="E16" s="21">
        <v>0.30527827756059001</v>
      </c>
      <c r="F16" s="21"/>
      <c r="G16" s="21">
        <v>0.233893984838943</v>
      </c>
      <c r="H16" s="21">
        <v>0.21959373101957599</v>
      </c>
      <c r="I16" s="21">
        <v>0.27813636878811898</v>
      </c>
      <c r="J16" s="21">
        <v>0.350887141610503</v>
      </c>
      <c r="K16" s="21">
        <v>0.39107827841072901</v>
      </c>
      <c r="L16" s="21">
        <v>0.40647061078335001</v>
      </c>
      <c r="M16" s="21"/>
      <c r="N16" s="21">
        <v>0.32539251545273901</v>
      </c>
      <c r="O16" s="21">
        <v>0.27502283554120899</v>
      </c>
      <c r="P16" s="21"/>
      <c r="Q16" s="21">
        <v>0.28648812126345802</v>
      </c>
      <c r="R16" s="21">
        <v>0.267588193705105</v>
      </c>
      <c r="S16" s="21">
        <v>0.37044337839700298</v>
      </c>
      <c r="T16" s="21">
        <v>0.33398616607964299</v>
      </c>
      <c r="U16" s="21">
        <v>0.327711774263444</v>
      </c>
      <c r="V16" s="21">
        <v>0.28358941211653699</v>
      </c>
      <c r="W16" s="21">
        <v>0.368654277749489</v>
      </c>
      <c r="X16" s="21">
        <v>0.31660321541066599</v>
      </c>
      <c r="Y16" s="21">
        <v>0.292878638943947</v>
      </c>
      <c r="Z16" s="21">
        <v>0.34535017861238898</v>
      </c>
      <c r="AA16" s="21">
        <v>0.29152375786543699</v>
      </c>
      <c r="AB16" s="21">
        <v>0.462307664635285</v>
      </c>
      <c r="AC16" s="21"/>
      <c r="AD16" s="21">
        <v>0.292084126962183</v>
      </c>
      <c r="AE16" s="21">
        <v>0.37215738664138998</v>
      </c>
      <c r="AF16" s="21"/>
      <c r="AG16" s="21">
        <v>0.296756549814988</v>
      </c>
      <c r="AH16" s="21">
        <v>0.33330842302857799</v>
      </c>
      <c r="AI16" s="21"/>
      <c r="AJ16" s="21">
        <v>0.33464484235313102</v>
      </c>
      <c r="AK16" s="21">
        <v>0.296983156297839</v>
      </c>
      <c r="AL16" s="21"/>
      <c r="AM16" s="21">
        <v>0.36098724658239101</v>
      </c>
      <c r="AN16" s="21">
        <v>0.30528415050887903</v>
      </c>
      <c r="AO16" s="21"/>
      <c r="AP16" s="21">
        <v>0.34626345419027099</v>
      </c>
      <c r="AQ16" s="21">
        <v>0.40161853065255099</v>
      </c>
      <c r="AR16" s="21">
        <v>0.21008275251476999</v>
      </c>
      <c r="AS16" s="21">
        <v>0.39142545587918598</v>
      </c>
      <c r="AT16" s="21">
        <v>0.17515899932554199</v>
      </c>
      <c r="AU16" s="21">
        <v>0.27656354656097598</v>
      </c>
    </row>
    <row r="17" spans="2:47" x14ac:dyDescent="0.35">
      <c r="B17" s="18" t="s">
        <v>95</v>
      </c>
      <c r="C17" s="21">
        <v>0.35470495833762</v>
      </c>
      <c r="D17" s="21">
        <v>0.38956880196579602</v>
      </c>
      <c r="E17" s="21">
        <v>0.32280317806162201</v>
      </c>
      <c r="F17" s="21"/>
      <c r="G17" s="21">
        <v>0.50419374129455097</v>
      </c>
      <c r="H17" s="21">
        <v>0.46599878601297501</v>
      </c>
      <c r="I17" s="21">
        <v>0.38399815836392698</v>
      </c>
      <c r="J17" s="21">
        <v>0.35630314805973301</v>
      </c>
      <c r="K17" s="21">
        <v>0.241081768740499</v>
      </c>
      <c r="L17" s="21">
        <v>0.214918054219012</v>
      </c>
      <c r="M17" s="21"/>
      <c r="N17" s="21">
        <v>0.33930963105961298</v>
      </c>
      <c r="O17" s="21">
        <v>0.43116972033575302</v>
      </c>
      <c r="P17" s="21"/>
      <c r="Q17" s="21">
        <v>0.41561065736316299</v>
      </c>
      <c r="R17" s="21">
        <v>0.337501933624127</v>
      </c>
      <c r="S17" s="21">
        <v>0.35145893755982799</v>
      </c>
      <c r="T17" s="21">
        <v>0.29482878112678201</v>
      </c>
      <c r="U17" s="21">
        <v>0.377659919049328</v>
      </c>
      <c r="V17" s="21">
        <v>0.40481318008080103</v>
      </c>
      <c r="W17" s="21">
        <v>0.31909261101741898</v>
      </c>
      <c r="X17" s="21">
        <v>0.36833152379130202</v>
      </c>
      <c r="Y17" s="21">
        <v>0.36896613507232501</v>
      </c>
      <c r="Z17" s="21">
        <v>0.31899531892311001</v>
      </c>
      <c r="AA17" s="21">
        <v>0.34830425754500899</v>
      </c>
      <c r="AB17" s="21">
        <v>0.27188268028934698</v>
      </c>
      <c r="AC17" s="21"/>
      <c r="AD17" s="21">
        <v>0.436801205434863</v>
      </c>
      <c r="AE17" s="21">
        <v>0.17373727846155401</v>
      </c>
      <c r="AF17" s="21"/>
      <c r="AG17" s="21">
        <v>0.491596564404783</v>
      </c>
      <c r="AH17" s="21">
        <v>0.28840352332222702</v>
      </c>
      <c r="AI17" s="21"/>
      <c r="AJ17" s="21">
        <v>0.35231903414291099</v>
      </c>
      <c r="AK17" s="21">
        <v>0.35912280805928598</v>
      </c>
      <c r="AL17" s="21"/>
      <c r="AM17" s="21">
        <v>0.309002939041986</v>
      </c>
      <c r="AN17" s="21">
        <v>0.36897635090328201</v>
      </c>
      <c r="AO17" s="21"/>
      <c r="AP17" s="21">
        <v>0.118555490935667</v>
      </c>
      <c r="AQ17" s="21">
        <v>0.23051447616252199</v>
      </c>
      <c r="AR17" s="21">
        <v>0.48821618417740997</v>
      </c>
      <c r="AS17" s="21">
        <v>0.33957191098995398</v>
      </c>
      <c r="AT17" s="21">
        <v>0.60154766764662704</v>
      </c>
      <c r="AU17" s="21">
        <v>0.55187379612728704</v>
      </c>
    </row>
    <row r="18" spans="2:47" x14ac:dyDescent="0.35">
      <c r="B18" s="18" t="s">
        <v>97</v>
      </c>
      <c r="C18" s="22">
        <v>3.7754168918865502E-2</v>
      </c>
      <c r="D18" s="22">
        <v>6.1950233194622999E-2</v>
      </c>
      <c r="E18" s="22">
        <v>1.75249005010314E-2</v>
      </c>
      <c r="F18" s="22"/>
      <c r="G18" s="22">
        <v>0.270299756455607</v>
      </c>
      <c r="H18" s="22">
        <v>0.24640505499340001</v>
      </c>
      <c r="I18" s="22">
        <v>0.105861789575809</v>
      </c>
      <c r="J18" s="22">
        <v>5.4160064492302399E-3</v>
      </c>
      <c r="K18" s="22">
        <v>-0.14999650967023001</v>
      </c>
      <c r="L18" s="22">
        <v>-0.19155255656433801</v>
      </c>
      <c r="M18" s="22"/>
      <c r="N18" s="22">
        <v>1.39171156068744E-2</v>
      </c>
      <c r="O18" s="22">
        <v>0.156146884794545</v>
      </c>
      <c r="P18" s="22"/>
      <c r="Q18" s="22">
        <v>0.129122536099705</v>
      </c>
      <c r="R18" s="22">
        <v>6.99137399190215E-2</v>
      </c>
      <c r="S18" s="22">
        <v>-1.8984440837174699E-2</v>
      </c>
      <c r="T18" s="22">
        <v>-3.9157384952861397E-2</v>
      </c>
      <c r="U18" s="22">
        <v>4.9948144785883997E-2</v>
      </c>
      <c r="V18" s="22">
        <v>0.121223767964264</v>
      </c>
      <c r="W18" s="22">
        <v>-4.9561666732069597E-2</v>
      </c>
      <c r="X18" s="22">
        <v>5.1728308380636502E-2</v>
      </c>
      <c r="Y18" s="22">
        <v>7.6087496128377993E-2</v>
      </c>
      <c r="Z18" s="22">
        <v>-2.6354859689278601E-2</v>
      </c>
      <c r="AA18" s="22">
        <v>5.6780499679572098E-2</v>
      </c>
      <c r="AB18" s="22">
        <v>-0.19042498434593799</v>
      </c>
      <c r="AC18" s="22"/>
      <c r="AD18" s="22">
        <v>0.14471707847268001</v>
      </c>
      <c r="AE18" s="22">
        <v>-0.19842010817983599</v>
      </c>
      <c r="AF18" s="22"/>
      <c r="AG18" s="22">
        <v>0.194840014589794</v>
      </c>
      <c r="AH18" s="22">
        <v>-4.49048997063509E-2</v>
      </c>
      <c r="AI18" s="22"/>
      <c r="AJ18" s="22">
        <v>1.7674191789780299E-2</v>
      </c>
      <c r="AK18" s="22">
        <v>6.2139651761447402E-2</v>
      </c>
      <c r="AL18" s="22"/>
      <c r="AM18" s="22">
        <v>-5.1984307540405603E-2</v>
      </c>
      <c r="AN18" s="22">
        <v>6.3692200394403306E-2</v>
      </c>
      <c r="AO18" s="22"/>
      <c r="AP18" s="22">
        <v>-0.22770796325460399</v>
      </c>
      <c r="AQ18" s="22">
        <v>-0.171104054490029</v>
      </c>
      <c r="AR18" s="22">
        <v>0.27813343166263998</v>
      </c>
      <c r="AS18" s="22">
        <v>-5.1853544889231599E-2</v>
      </c>
      <c r="AT18" s="22">
        <v>0.42638866832108502</v>
      </c>
      <c r="AU18" s="22">
        <v>0.275310249566311</v>
      </c>
    </row>
    <row r="19" spans="2:47" x14ac:dyDescent="0.35">
      <c r="B19" s="16"/>
    </row>
    <row r="20" spans="2:47" x14ac:dyDescent="0.35">
      <c r="B20" t="s">
        <v>66</v>
      </c>
    </row>
    <row r="21" spans="2:47" x14ac:dyDescent="0.35">
      <c r="B21" t="s">
        <v>67</v>
      </c>
    </row>
    <row r="23" spans="2:47" x14ac:dyDescent="0.35">
      <c r="B23"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B2:AU23"/>
  <sheetViews>
    <sheetView showGridLines="0" topLeftCell="A9"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465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457</v>
      </c>
      <c r="C9" s="17">
        <v>0.153625080484321</v>
      </c>
      <c r="D9" s="17">
        <v>0.12642277236444399</v>
      </c>
      <c r="E9" s="17">
        <v>0.177112585793264</v>
      </c>
      <c r="F9" s="17"/>
      <c r="G9" s="17">
        <v>0.139757951791705</v>
      </c>
      <c r="H9" s="17">
        <v>0.11667430637371801</v>
      </c>
      <c r="I9" s="17">
        <v>0.12820039492055699</v>
      </c>
      <c r="J9" s="17">
        <v>0.166720442193519</v>
      </c>
      <c r="K9" s="17">
        <v>0.20373995303418499</v>
      </c>
      <c r="L9" s="17">
        <v>0.16972226092834</v>
      </c>
      <c r="M9" s="17"/>
      <c r="N9" s="17">
        <v>0.16296315561303601</v>
      </c>
      <c r="O9" s="17">
        <v>0.107245183562097</v>
      </c>
      <c r="P9" s="17"/>
      <c r="Q9" s="17">
        <v>0.14502717999473899</v>
      </c>
      <c r="R9" s="17">
        <v>0.17853627598570501</v>
      </c>
      <c r="S9" s="17">
        <v>0.20961012905281801</v>
      </c>
      <c r="T9" s="17">
        <v>0.111339186372256</v>
      </c>
      <c r="U9" s="17">
        <v>0.19306534949624499</v>
      </c>
      <c r="V9" s="17">
        <v>0.14336118755871699</v>
      </c>
      <c r="W9" s="17">
        <v>0.157055715118322</v>
      </c>
      <c r="X9" s="17">
        <v>0.117276049369191</v>
      </c>
      <c r="Y9" s="17">
        <v>0.11304793501182001</v>
      </c>
      <c r="Z9" s="17">
        <v>0.21056709089140499</v>
      </c>
      <c r="AA9" s="17">
        <v>7.8575142597389999E-2</v>
      </c>
      <c r="AB9" s="17">
        <v>0.14444591011226601</v>
      </c>
      <c r="AC9" s="17"/>
      <c r="AD9" s="17">
        <v>9.2794368966884894E-2</v>
      </c>
      <c r="AE9" s="17">
        <v>0.29183744479795898</v>
      </c>
      <c r="AF9" s="17"/>
      <c r="AG9" s="17">
        <v>7.7296715840386804E-2</v>
      </c>
      <c r="AH9" s="17">
        <v>0.193457949417182</v>
      </c>
      <c r="AI9" s="17"/>
      <c r="AJ9" s="17">
        <v>0.133094779474351</v>
      </c>
      <c r="AK9" s="17">
        <v>0.17756194210540599</v>
      </c>
      <c r="AL9" s="17"/>
      <c r="AM9" s="17">
        <v>0.21860206056982501</v>
      </c>
      <c r="AN9" s="17">
        <v>0.135309044516639</v>
      </c>
      <c r="AO9" s="17"/>
      <c r="AP9" s="17">
        <v>0.34841028207644298</v>
      </c>
      <c r="AQ9" s="17">
        <v>0.197214487959847</v>
      </c>
      <c r="AR9" s="17">
        <v>7.0685563142391605E-2</v>
      </c>
      <c r="AS9" s="17">
        <v>9.5441543059598302E-2</v>
      </c>
      <c r="AT9" s="17">
        <v>4.4787740902119101E-2</v>
      </c>
      <c r="AU9" s="17">
        <v>5.31547866147895E-2</v>
      </c>
    </row>
    <row r="10" spans="2:47" x14ac:dyDescent="0.35">
      <c r="B10" s="18" t="s">
        <v>92</v>
      </c>
      <c r="C10" s="17">
        <v>0.18109446799738699</v>
      </c>
      <c r="D10" s="17">
        <v>0.161069944357593</v>
      </c>
      <c r="E10" s="17">
        <v>0.200477211430131</v>
      </c>
      <c r="F10" s="17"/>
      <c r="G10" s="17">
        <v>0.183576895348108</v>
      </c>
      <c r="H10" s="17">
        <v>0.152052591394785</v>
      </c>
      <c r="I10" s="17">
        <v>0.181123358474711</v>
      </c>
      <c r="J10" s="17">
        <v>0.190355161172795</v>
      </c>
      <c r="K10" s="17">
        <v>0.18162715869566901</v>
      </c>
      <c r="L10" s="17">
        <v>0.19529576231844001</v>
      </c>
      <c r="M10" s="17"/>
      <c r="N10" s="17">
        <v>0.184676504515117</v>
      </c>
      <c r="O10" s="17">
        <v>0.163303383413684</v>
      </c>
      <c r="P10" s="17"/>
      <c r="Q10" s="17">
        <v>0.15415167672532801</v>
      </c>
      <c r="R10" s="17">
        <v>0.146490117788245</v>
      </c>
      <c r="S10" s="17">
        <v>0.149668983778591</v>
      </c>
      <c r="T10" s="17">
        <v>0.241575178818416</v>
      </c>
      <c r="U10" s="17">
        <v>0.160809308073558</v>
      </c>
      <c r="V10" s="17">
        <v>0.20093500555327901</v>
      </c>
      <c r="W10" s="17">
        <v>0.18166455959844</v>
      </c>
      <c r="X10" s="17">
        <v>0.187958790471834</v>
      </c>
      <c r="Y10" s="17">
        <v>0.20668750800098401</v>
      </c>
      <c r="Z10" s="17">
        <v>0.19231288879172001</v>
      </c>
      <c r="AA10" s="17">
        <v>0.23845787079275199</v>
      </c>
      <c r="AB10" s="17">
        <v>0.112128655961631</v>
      </c>
      <c r="AC10" s="17"/>
      <c r="AD10" s="17">
        <v>0.17933627760507101</v>
      </c>
      <c r="AE10" s="17">
        <v>0.18540070351229601</v>
      </c>
      <c r="AF10" s="17"/>
      <c r="AG10" s="17">
        <v>0.14500045427809499</v>
      </c>
      <c r="AH10" s="17">
        <v>0.202450332871663</v>
      </c>
      <c r="AI10" s="17"/>
      <c r="AJ10" s="17">
        <v>0.186133357062823</v>
      </c>
      <c r="AK10" s="17">
        <v>0.174079756119593</v>
      </c>
      <c r="AL10" s="17"/>
      <c r="AM10" s="17">
        <v>0.16614705899534299</v>
      </c>
      <c r="AN10" s="17">
        <v>0.18631687658061799</v>
      </c>
      <c r="AO10" s="17"/>
      <c r="AP10" s="17">
        <v>0.15948714225916399</v>
      </c>
      <c r="AQ10" s="17">
        <v>0.22702694254617001</v>
      </c>
      <c r="AR10" s="17">
        <v>0.21584909348755299</v>
      </c>
      <c r="AS10" s="17">
        <v>0.19522436807479601</v>
      </c>
      <c r="AT10" s="17">
        <v>0.171565411649128</v>
      </c>
      <c r="AU10" s="17">
        <v>0.12812765036472101</v>
      </c>
    </row>
    <row r="11" spans="2:47" x14ac:dyDescent="0.35">
      <c r="B11" s="18" t="s">
        <v>458</v>
      </c>
      <c r="C11" s="17">
        <v>0.19209999423878299</v>
      </c>
      <c r="D11" s="17">
        <v>0.19995940918865501</v>
      </c>
      <c r="E11" s="17">
        <v>0.185179918563351</v>
      </c>
      <c r="F11" s="17"/>
      <c r="G11" s="17">
        <v>0.18022379541505601</v>
      </c>
      <c r="H11" s="17">
        <v>0.20099438069388001</v>
      </c>
      <c r="I11" s="17">
        <v>0.19307377711318699</v>
      </c>
      <c r="J11" s="17">
        <v>0.21606073308269599</v>
      </c>
      <c r="K11" s="17">
        <v>0.17377701832429501</v>
      </c>
      <c r="L11" s="17">
        <v>0.184754755829978</v>
      </c>
      <c r="M11" s="17"/>
      <c r="N11" s="17">
        <v>0.18534052436651599</v>
      </c>
      <c r="O11" s="17">
        <v>0.22567260011347701</v>
      </c>
      <c r="P11" s="17"/>
      <c r="Q11" s="17">
        <v>0.22065491211281399</v>
      </c>
      <c r="R11" s="17">
        <v>0.203622183443323</v>
      </c>
      <c r="S11" s="17">
        <v>0.156456037495771</v>
      </c>
      <c r="T11" s="17">
        <v>0.222479297815081</v>
      </c>
      <c r="U11" s="17">
        <v>0.15313787376495</v>
      </c>
      <c r="V11" s="17">
        <v>0.20622331986501299</v>
      </c>
      <c r="W11" s="17">
        <v>0.15110213659546601</v>
      </c>
      <c r="X11" s="17">
        <v>0.196531578955988</v>
      </c>
      <c r="Y11" s="17">
        <v>0.207925248532357</v>
      </c>
      <c r="Z11" s="17">
        <v>0.144058091712331</v>
      </c>
      <c r="AA11" s="17">
        <v>0.16131588829917001</v>
      </c>
      <c r="AB11" s="17">
        <v>0.303761541431463</v>
      </c>
      <c r="AC11" s="17"/>
      <c r="AD11" s="17">
        <v>0.20354996887139201</v>
      </c>
      <c r="AE11" s="17">
        <v>0.158933653884342</v>
      </c>
      <c r="AF11" s="17"/>
      <c r="AG11" s="17">
        <v>0.18521828132260301</v>
      </c>
      <c r="AH11" s="17">
        <v>0.19602871726357399</v>
      </c>
      <c r="AI11" s="17"/>
      <c r="AJ11" s="17">
        <v>0.18956095107049101</v>
      </c>
      <c r="AK11" s="17">
        <v>0.19682685314592099</v>
      </c>
      <c r="AL11" s="17"/>
      <c r="AM11" s="17">
        <v>0.190913707194067</v>
      </c>
      <c r="AN11" s="17">
        <v>0.19281525696157201</v>
      </c>
      <c r="AO11" s="17"/>
      <c r="AP11" s="17">
        <v>0.120167203395011</v>
      </c>
      <c r="AQ11" s="17">
        <v>0.21838018123099201</v>
      </c>
      <c r="AR11" s="17">
        <v>0.24177598854957499</v>
      </c>
      <c r="AS11" s="17">
        <v>0.21582524063109501</v>
      </c>
      <c r="AT11" s="17">
        <v>0.19941219119652301</v>
      </c>
      <c r="AU11" s="17">
        <v>0.18826314577165501</v>
      </c>
    </row>
    <row r="12" spans="2:47" x14ac:dyDescent="0.35">
      <c r="B12" s="18" t="s">
        <v>90</v>
      </c>
      <c r="C12" s="17">
        <v>0.20198600563132799</v>
      </c>
      <c r="D12" s="17">
        <v>0.25889298148819601</v>
      </c>
      <c r="E12" s="17">
        <v>0.14827531669636501</v>
      </c>
      <c r="F12" s="17"/>
      <c r="G12" s="17">
        <v>0.233008473725652</v>
      </c>
      <c r="H12" s="17">
        <v>0.29326651551478999</v>
      </c>
      <c r="I12" s="17">
        <v>0.24558768521524399</v>
      </c>
      <c r="J12" s="17">
        <v>0.19288907922630499</v>
      </c>
      <c r="K12" s="17">
        <v>0.17044533346214299</v>
      </c>
      <c r="L12" s="17">
        <v>9.9593336544873901E-2</v>
      </c>
      <c r="M12" s="17"/>
      <c r="N12" s="17">
        <v>0.18912152330867399</v>
      </c>
      <c r="O12" s="17">
        <v>0.26588069012018001</v>
      </c>
      <c r="P12" s="17"/>
      <c r="Q12" s="17">
        <v>0.21937995190257101</v>
      </c>
      <c r="R12" s="17">
        <v>0.22626249681758201</v>
      </c>
      <c r="S12" s="17">
        <v>0.239145576494596</v>
      </c>
      <c r="T12" s="17">
        <v>0.168437095733555</v>
      </c>
      <c r="U12" s="17">
        <v>0.19733185743996101</v>
      </c>
      <c r="V12" s="17">
        <v>0.20884030459002401</v>
      </c>
      <c r="W12" s="17">
        <v>0.20269452404171401</v>
      </c>
      <c r="X12" s="17">
        <v>0.210089872848057</v>
      </c>
      <c r="Y12" s="17">
        <v>0.172087362611861</v>
      </c>
      <c r="Z12" s="17">
        <v>0.19064294641169499</v>
      </c>
      <c r="AA12" s="17">
        <v>0.179498728390695</v>
      </c>
      <c r="AB12" s="17">
        <v>0.17617676322113701</v>
      </c>
      <c r="AC12" s="17"/>
      <c r="AD12" s="17">
        <v>0.262848106112543</v>
      </c>
      <c r="AE12" s="17">
        <v>7.6395101536002902E-2</v>
      </c>
      <c r="AF12" s="17"/>
      <c r="AG12" s="17">
        <v>0.31615849812863001</v>
      </c>
      <c r="AH12" s="17">
        <v>0.1469809773597</v>
      </c>
      <c r="AI12" s="17"/>
      <c r="AJ12" s="17">
        <v>0.212111654675149</v>
      </c>
      <c r="AK12" s="17">
        <v>0.19177163972314801</v>
      </c>
      <c r="AL12" s="17"/>
      <c r="AM12" s="17">
        <v>0.13787215528368801</v>
      </c>
      <c r="AN12" s="17">
        <v>0.22192500241358901</v>
      </c>
      <c r="AO12" s="17"/>
      <c r="AP12" s="17">
        <v>3.73274873861884E-2</v>
      </c>
      <c r="AQ12" s="17">
        <v>0.12253398486210899</v>
      </c>
      <c r="AR12" s="17">
        <v>0.24541102021768599</v>
      </c>
      <c r="AS12" s="17">
        <v>0.20858149081173699</v>
      </c>
      <c r="AT12" s="17">
        <v>0.32631831728300698</v>
      </c>
      <c r="AU12" s="17">
        <v>0.37590792569280601</v>
      </c>
    </row>
    <row r="13" spans="2:47" x14ac:dyDescent="0.35">
      <c r="B13" s="18" t="s">
        <v>459</v>
      </c>
      <c r="C13" s="17">
        <v>9.5460692358170104E-2</v>
      </c>
      <c r="D13" s="17">
        <v>0.105438125707407</v>
      </c>
      <c r="E13" s="17">
        <v>8.6577137744019095E-2</v>
      </c>
      <c r="F13" s="17"/>
      <c r="G13" s="17">
        <v>0.13661065175117301</v>
      </c>
      <c r="H13" s="17">
        <v>0.14557117475628201</v>
      </c>
      <c r="I13" s="17">
        <v>0.112118379381066</v>
      </c>
      <c r="J13" s="17">
        <v>9.8880724389458399E-2</v>
      </c>
      <c r="K13" s="17">
        <v>5.0647166883054102E-2</v>
      </c>
      <c r="L13" s="17">
        <v>4.0675768753138199E-2</v>
      </c>
      <c r="M13" s="17"/>
      <c r="N13" s="17">
        <v>8.5587468217516505E-2</v>
      </c>
      <c r="O13" s="17">
        <v>0.14449854133899501</v>
      </c>
      <c r="P13" s="17"/>
      <c r="Q13" s="17">
        <v>0.11839873564445901</v>
      </c>
      <c r="R13" s="17">
        <v>8.0318019581558098E-2</v>
      </c>
      <c r="S13" s="17">
        <v>8.4067651781250405E-2</v>
      </c>
      <c r="T13" s="17">
        <v>6.3508923044721194E-2</v>
      </c>
      <c r="U13" s="17">
        <v>0.100004091419178</v>
      </c>
      <c r="V13" s="17">
        <v>9.53238212859326E-2</v>
      </c>
      <c r="W13" s="17">
        <v>8.1434041097378604E-2</v>
      </c>
      <c r="X13" s="17">
        <v>9.9067369451414103E-2</v>
      </c>
      <c r="Y13" s="17">
        <v>0.14316873182130599</v>
      </c>
      <c r="Z13" s="17">
        <v>4.6139034302637799E-2</v>
      </c>
      <c r="AA13" s="17">
        <v>0.15440735613276599</v>
      </c>
      <c r="AB13" s="17">
        <v>7.72409798638031E-2</v>
      </c>
      <c r="AC13" s="17"/>
      <c r="AD13" s="17">
        <v>0.123663380262742</v>
      </c>
      <c r="AE13" s="17">
        <v>3.0107674146984498E-2</v>
      </c>
      <c r="AF13" s="17"/>
      <c r="AG13" s="17">
        <v>0.15312694821992801</v>
      </c>
      <c r="AH13" s="17">
        <v>6.7488280884533805E-2</v>
      </c>
      <c r="AI13" s="17"/>
      <c r="AJ13" s="17">
        <v>0.103473086401692</v>
      </c>
      <c r="AK13" s="17">
        <v>8.6803848216492993E-2</v>
      </c>
      <c r="AL13" s="17"/>
      <c r="AM13" s="17">
        <v>8.1152658740450204E-2</v>
      </c>
      <c r="AN13" s="17">
        <v>9.9480444905619497E-2</v>
      </c>
      <c r="AO13" s="17"/>
      <c r="AP13" s="17">
        <v>1.9000326342531602E-2</v>
      </c>
      <c r="AQ13" s="17">
        <v>2.9388921361866899E-2</v>
      </c>
      <c r="AR13" s="17">
        <v>0.13208891550525401</v>
      </c>
      <c r="AS13" s="17">
        <v>6.4021718998025001E-2</v>
      </c>
      <c r="AT13" s="17">
        <v>0.20614122997033699</v>
      </c>
      <c r="AU13" s="17">
        <v>0.20151636537284401</v>
      </c>
    </row>
    <row r="14" spans="2:47" x14ac:dyDescent="0.35">
      <c r="B14" s="18" t="s">
        <v>460</v>
      </c>
      <c r="C14" s="17">
        <v>0.15967890191679299</v>
      </c>
      <c r="D14" s="17">
        <v>0.133489294145303</v>
      </c>
      <c r="E14" s="17">
        <v>0.18488564738962801</v>
      </c>
      <c r="F14" s="17"/>
      <c r="G14" s="17">
        <v>9.7932624581861596E-2</v>
      </c>
      <c r="H14" s="17">
        <v>7.2153732856995098E-2</v>
      </c>
      <c r="I14" s="17">
        <v>0.113820044305212</v>
      </c>
      <c r="J14" s="17">
        <v>0.12305771285523499</v>
      </c>
      <c r="K14" s="17">
        <v>0.206908594475086</v>
      </c>
      <c r="L14" s="17">
        <v>0.30786876493774501</v>
      </c>
      <c r="M14" s="17"/>
      <c r="N14" s="17">
        <v>0.17788879807081101</v>
      </c>
      <c r="O14" s="17">
        <v>6.9234876253447805E-2</v>
      </c>
      <c r="P14" s="17"/>
      <c r="Q14" s="17">
        <v>0.131760656976802</v>
      </c>
      <c r="R14" s="17">
        <v>0.14992562448140201</v>
      </c>
      <c r="S14" s="17">
        <v>0.16105162139697199</v>
      </c>
      <c r="T14" s="17">
        <v>0.187295361012531</v>
      </c>
      <c r="U14" s="17">
        <v>0.138653448630329</v>
      </c>
      <c r="V14" s="17">
        <v>0.124809454687306</v>
      </c>
      <c r="W14" s="17">
        <v>0.201046400244588</v>
      </c>
      <c r="X14" s="17">
        <v>0.178931113946563</v>
      </c>
      <c r="Y14" s="17">
        <v>0.141523652486405</v>
      </c>
      <c r="Z14" s="17">
        <v>0.202893746612583</v>
      </c>
      <c r="AA14" s="17">
        <v>0.16803561295761499</v>
      </c>
      <c r="AB14" s="17">
        <v>0.1862461494097</v>
      </c>
      <c r="AC14" s="17"/>
      <c r="AD14" s="17">
        <v>0.12540523123402</v>
      </c>
      <c r="AE14" s="17">
        <v>0.24005927036416699</v>
      </c>
      <c r="AF14" s="17"/>
      <c r="AG14" s="17">
        <v>0.11472774885896</v>
      </c>
      <c r="AH14" s="17">
        <v>0.183388515751613</v>
      </c>
      <c r="AI14" s="17"/>
      <c r="AJ14" s="17">
        <v>0.16559418181803001</v>
      </c>
      <c r="AK14" s="17">
        <v>0.152256776665782</v>
      </c>
      <c r="AL14" s="17"/>
      <c r="AM14" s="17">
        <v>0.20308944215654401</v>
      </c>
      <c r="AN14" s="17">
        <v>0.14504073989199701</v>
      </c>
      <c r="AO14" s="17"/>
      <c r="AP14" s="17">
        <v>0.270793312917398</v>
      </c>
      <c r="AQ14" s="17">
        <v>0.195660758062914</v>
      </c>
      <c r="AR14" s="17">
        <v>7.1339077087696198E-2</v>
      </c>
      <c r="AS14" s="17">
        <v>0.216039845848645</v>
      </c>
      <c r="AT14" s="17">
        <v>5.1775108998885898E-2</v>
      </c>
      <c r="AU14" s="17">
        <v>5.3030126183185103E-2</v>
      </c>
    </row>
    <row r="15" spans="2:47" x14ac:dyDescent="0.35">
      <c r="B15" s="18" t="s">
        <v>94</v>
      </c>
      <c r="C15" s="17">
        <v>1.6054857373217601E-2</v>
      </c>
      <c r="D15" s="17">
        <v>1.4727472748403201E-2</v>
      </c>
      <c r="E15" s="17">
        <v>1.74921823832416E-2</v>
      </c>
      <c r="F15" s="17"/>
      <c r="G15" s="17">
        <v>2.8889607386443202E-2</v>
      </c>
      <c r="H15" s="17">
        <v>1.9287298409550301E-2</v>
      </c>
      <c r="I15" s="17">
        <v>2.6076360590022999E-2</v>
      </c>
      <c r="J15" s="17">
        <v>1.20361470799923E-2</v>
      </c>
      <c r="K15" s="17">
        <v>1.2854775125567699E-2</v>
      </c>
      <c r="L15" s="17">
        <v>2.0893506874851298E-3</v>
      </c>
      <c r="M15" s="17"/>
      <c r="N15" s="17">
        <v>1.44220259083293E-2</v>
      </c>
      <c r="O15" s="17">
        <v>2.4164725198119401E-2</v>
      </c>
      <c r="P15" s="17"/>
      <c r="Q15" s="17">
        <v>1.06268866432869E-2</v>
      </c>
      <c r="R15" s="17">
        <v>1.4845281902184201E-2</v>
      </c>
      <c r="S15" s="17">
        <v>0</v>
      </c>
      <c r="T15" s="17">
        <v>5.3649572034399897E-3</v>
      </c>
      <c r="U15" s="17">
        <v>5.6998071175778597E-2</v>
      </c>
      <c r="V15" s="17">
        <v>2.05069064597291E-2</v>
      </c>
      <c r="W15" s="17">
        <v>2.5002623304091701E-2</v>
      </c>
      <c r="X15" s="17">
        <v>1.0145224956953299E-2</v>
      </c>
      <c r="Y15" s="17">
        <v>1.55595615352672E-2</v>
      </c>
      <c r="Z15" s="17">
        <v>1.3386201277628899E-2</v>
      </c>
      <c r="AA15" s="17">
        <v>1.9709400829611898E-2</v>
      </c>
      <c r="AB15" s="17">
        <v>0</v>
      </c>
      <c r="AC15" s="17"/>
      <c r="AD15" s="17">
        <v>1.2402666947347801E-2</v>
      </c>
      <c r="AE15" s="17">
        <v>1.7266151758248902E-2</v>
      </c>
      <c r="AF15" s="17"/>
      <c r="AG15" s="17">
        <v>8.4713533513976202E-3</v>
      </c>
      <c r="AH15" s="17">
        <v>1.02052264517351E-2</v>
      </c>
      <c r="AI15" s="17"/>
      <c r="AJ15" s="17">
        <v>1.00319894974643E-2</v>
      </c>
      <c r="AK15" s="17">
        <v>2.0699184023655701E-2</v>
      </c>
      <c r="AL15" s="17"/>
      <c r="AM15" s="17">
        <v>2.2229170600841998E-3</v>
      </c>
      <c r="AN15" s="17">
        <v>1.9112634729965099E-2</v>
      </c>
      <c r="AO15" s="17"/>
      <c r="AP15" s="17">
        <v>4.4814245623264401E-2</v>
      </c>
      <c r="AQ15" s="17">
        <v>9.7947239761011495E-3</v>
      </c>
      <c r="AR15" s="17">
        <v>2.28503420098446E-2</v>
      </c>
      <c r="AS15" s="17">
        <v>4.8657925761038901E-3</v>
      </c>
      <c r="AT15" s="17">
        <v>0</v>
      </c>
      <c r="AU15" s="17">
        <v>0</v>
      </c>
    </row>
    <row r="16" spans="2:47" x14ac:dyDescent="0.35">
      <c r="B16" s="18" t="s">
        <v>96</v>
      </c>
      <c r="C16" s="21">
        <v>0.33471954848170898</v>
      </c>
      <c r="D16" s="21">
        <v>0.28749271672203602</v>
      </c>
      <c r="E16" s="21">
        <v>0.37758979722339497</v>
      </c>
      <c r="F16" s="21"/>
      <c r="G16" s="21">
        <v>0.32333484713981397</v>
      </c>
      <c r="H16" s="21">
        <v>0.268726897768503</v>
      </c>
      <c r="I16" s="21">
        <v>0.30932375339526802</v>
      </c>
      <c r="J16" s="21">
        <v>0.357075603366314</v>
      </c>
      <c r="K16" s="21">
        <v>0.38536711172985399</v>
      </c>
      <c r="L16" s="21">
        <v>0.36501802324678001</v>
      </c>
      <c r="M16" s="21"/>
      <c r="N16" s="21">
        <v>0.34763966012815301</v>
      </c>
      <c r="O16" s="21">
        <v>0.270548566975781</v>
      </c>
      <c r="P16" s="21"/>
      <c r="Q16" s="21">
        <v>0.299178856720067</v>
      </c>
      <c r="R16" s="21">
        <v>0.32502639377395098</v>
      </c>
      <c r="S16" s="21">
        <v>0.35927911283141001</v>
      </c>
      <c r="T16" s="21">
        <v>0.35291436519067099</v>
      </c>
      <c r="U16" s="21">
        <v>0.35387465756980302</v>
      </c>
      <c r="V16" s="21">
        <v>0.344296193111996</v>
      </c>
      <c r="W16" s="21">
        <v>0.33872027471676203</v>
      </c>
      <c r="X16" s="21">
        <v>0.30523483984102501</v>
      </c>
      <c r="Y16" s="21">
        <v>0.31973544301280399</v>
      </c>
      <c r="Z16" s="21">
        <v>0.402879979683125</v>
      </c>
      <c r="AA16" s="21">
        <v>0.317033013390142</v>
      </c>
      <c r="AB16" s="21">
        <v>0.256574566073897</v>
      </c>
      <c r="AC16" s="21"/>
      <c r="AD16" s="21">
        <v>0.27213064657195501</v>
      </c>
      <c r="AE16" s="21">
        <v>0.47723814831025502</v>
      </c>
      <c r="AF16" s="21"/>
      <c r="AG16" s="21">
        <v>0.22229717011848199</v>
      </c>
      <c r="AH16" s="21">
        <v>0.395908282288844</v>
      </c>
      <c r="AI16" s="21"/>
      <c r="AJ16" s="21">
        <v>0.31922813653717402</v>
      </c>
      <c r="AK16" s="21">
        <v>0.35164169822500002</v>
      </c>
      <c r="AL16" s="21"/>
      <c r="AM16" s="21">
        <v>0.384749119565167</v>
      </c>
      <c r="AN16" s="21">
        <v>0.32162592109725702</v>
      </c>
      <c r="AO16" s="21"/>
      <c r="AP16" s="21">
        <v>0.50789742433560603</v>
      </c>
      <c r="AQ16" s="21">
        <v>0.42424143050601698</v>
      </c>
      <c r="AR16" s="21">
        <v>0.28653465662994398</v>
      </c>
      <c r="AS16" s="21">
        <v>0.29066591113439399</v>
      </c>
      <c r="AT16" s="21">
        <v>0.21635315255124701</v>
      </c>
      <c r="AU16" s="21">
        <v>0.18128243697950999</v>
      </c>
    </row>
    <row r="17" spans="2:47" x14ac:dyDescent="0.35">
      <c r="B17" s="18" t="s">
        <v>95</v>
      </c>
      <c r="C17" s="21">
        <v>0.29744669798949802</v>
      </c>
      <c r="D17" s="21">
        <v>0.36433110719560302</v>
      </c>
      <c r="E17" s="21">
        <v>0.234852454440384</v>
      </c>
      <c r="F17" s="21"/>
      <c r="G17" s="21">
        <v>0.36961912547682502</v>
      </c>
      <c r="H17" s="21">
        <v>0.438837690271072</v>
      </c>
      <c r="I17" s="21">
        <v>0.35770606459630999</v>
      </c>
      <c r="J17" s="21">
        <v>0.29176980361576299</v>
      </c>
      <c r="K17" s="21">
        <v>0.22109250034519701</v>
      </c>
      <c r="L17" s="21">
        <v>0.14026910529801201</v>
      </c>
      <c r="M17" s="21"/>
      <c r="N17" s="21">
        <v>0.27470899152619099</v>
      </c>
      <c r="O17" s="21">
        <v>0.41037923145917499</v>
      </c>
      <c r="P17" s="21"/>
      <c r="Q17" s="21">
        <v>0.337778687547031</v>
      </c>
      <c r="R17" s="21">
        <v>0.30658051639914002</v>
      </c>
      <c r="S17" s="21">
        <v>0.32321322827584698</v>
      </c>
      <c r="T17" s="21">
        <v>0.231946018778276</v>
      </c>
      <c r="U17" s="21">
        <v>0.297335948859139</v>
      </c>
      <c r="V17" s="21">
        <v>0.30416412587595598</v>
      </c>
      <c r="W17" s="21">
        <v>0.28412856513909202</v>
      </c>
      <c r="X17" s="21">
        <v>0.309157242299471</v>
      </c>
      <c r="Y17" s="21">
        <v>0.31525609443316699</v>
      </c>
      <c r="Z17" s="21">
        <v>0.23678198071433201</v>
      </c>
      <c r="AA17" s="21">
        <v>0.33390608452346099</v>
      </c>
      <c r="AB17" s="21">
        <v>0.25341774308493997</v>
      </c>
      <c r="AC17" s="21"/>
      <c r="AD17" s="21">
        <v>0.38651148637528498</v>
      </c>
      <c r="AE17" s="21">
        <v>0.10650277568298699</v>
      </c>
      <c r="AF17" s="21"/>
      <c r="AG17" s="21">
        <v>0.46928544634855801</v>
      </c>
      <c r="AH17" s="21">
        <v>0.21446925824423399</v>
      </c>
      <c r="AI17" s="21"/>
      <c r="AJ17" s="21">
        <v>0.31558474107684098</v>
      </c>
      <c r="AK17" s="21">
        <v>0.27857548793964099</v>
      </c>
      <c r="AL17" s="21"/>
      <c r="AM17" s="21">
        <v>0.21902481402413801</v>
      </c>
      <c r="AN17" s="21">
        <v>0.321405447319208</v>
      </c>
      <c r="AO17" s="21"/>
      <c r="AP17" s="21">
        <v>5.6327813728719998E-2</v>
      </c>
      <c r="AQ17" s="21">
        <v>0.151922906223976</v>
      </c>
      <c r="AR17" s="21">
        <v>0.37749993572293999</v>
      </c>
      <c r="AS17" s="21">
        <v>0.27260320980976199</v>
      </c>
      <c r="AT17" s="21">
        <v>0.53245954725334399</v>
      </c>
      <c r="AU17" s="21">
        <v>0.57742429106564996</v>
      </c>
    </row>
    <row r="18" spans="2:47" x14ac:dyDescent="0.35">
      <c r="B18" s="18" t="s">
        <v>97</v>
      </c>
      <c r="C18" s="22">
        <v>-3.7272850492210803E-2</v>
      </c>
      <c r="D18" s="22">
        <v>7.6838390473566401E-2</v>
      </c>
      <c r="E18" s="22">
        <v>-0.14273734278301101</v>
      </c>
      <c r="F18" s="22"/>
      <c r="G18" s="22">
        <v>4.6284278337011701E-2</v>
      </c>
      <c r="H18" s="22">
        <v>0.170110792502569</v>
      </c>
      <c r="I18" s="22">
        <v>4.8382311201042298E-2</v>
      </c>
      <c r="J18" s="22">
        <v>-6.5305799750551202E-2</v>
      </c>
      <c r="K18" s="22">
        <v>-0.16427461138465599</v>
      </c>
      <c r="L18" s="22">
        <v>-0.224748917948768</v>
      </c>
      <c r="M18" s="22"/>
      <c r="N18" s="22">
        <v>-7.2930668601962706E-2</v>
      </c>
      <c r="O18" s="22">
        <v>0.13983066448339401</v>
      </c>
      <c r="P18" s="22"/>
      <c r="Q18" s="22">
        <v>3.8599830826963798E-2</v>
      </c>
      <c r="R18" s="22">
        <v>-1.84458773748103E-2</v>
      </c>
      <c r="S18" s="22">
        <v>-3.6065884555562901E-2</v>
      </c>
      <c r="T18" s="22">
        <v>-0.120968346412395</v>
      </c>
      <c r="U18" s="22">
        <v>-5.6538708710664402E-2</v>
      </c>
      <c r="V18" s="22">
        <v>-4.0132067236039598E-2</v>
      </c>
      <c r="W18" s="22">
        <v>-5.4591709577669498E-2</v>
      </c>
      <c r="X18" s="22">
        <v>3.9224024584457702E-3</v>
      </c>
      <c r="Y18" s="22">
        <v>-4.4793485796366696E-3</v>
      </c>
      <c r="Z18" s="22">
        <v>-0.16609799896879199</v>
      </c>
      <c r="AA18" s="22">
        <v>1.6873071133318901E-2</v>
      </c>
      <c r="AB18" s="22">
        <v>-3.1568229889569802E-3</v>
      </c>
      <c r="AC18" s="22"/>
      <c r="AD18" s="22">
        <v>0.11438083980333</v>
      </c>
      <c r="AE18" s="22">
        <v>-0.37073537262726802</v>
      </c>
      <c r="AF18" s="22"/>
      <c r="AG18" s="22">
        <v>0.24698827623007599</v>
      </c>
      <c r="AH18" s="22">
        <v>-0.18143902404460999</v>
      </c>
      <c r="AI18" s="22"/>
      <c r="AJ18" s="22">
        <v>-3.6433954603338199E-3</v>
      </c>
      <c r="AK18" s="22">
        <v>-7.3066210285358299E-2</v>
      </c>
      <c r="AL18" s="22"/>
      <c r="AM18" s="22">
        <v>-0.16572430554102899</v>
      </c>
      <c r="AN18" s="22">
        <v>-2.20473778048902E-4</v>
      </c>
      <c r="AO18" s="22"/>
      <c r="AP18" s="22">
        <v>-0.451569610606886</v>
      </c>
      <c r="AQ18" s="22">
        <v>-0.27231852428204101</v>
      </c>
      <c r="AR18" s="22">
        <v>9.0965279092995899E-2</v>
      </c>
      <c r="AS18" s="22">
        <v>-1.8062701324631902E-2</v>
      </c>
      <c r="AT18" s="22">
        <v>0.31610639470209601</v>
      </c>
      <c r="AU18" s="22">
        <v>0.396141854086139</v>
      </c>
    </row>
    <row r="19" spans="2:47" x14ac:dyDescent="0.35">
      <c r="B19" s="16"/>
    </row>
    <row r="20" spans="2:47" x14ac:dyDescent="0.35">
      <c r="B20" t="s">
        <v>66</v>
      </c>
    </row>
    <row r="21" spans="2:47" x14ac:dyDescent="0.35">
      <c r="B21" t="s">
        <v>67</v>
      </c>
    </row>
    <row r="23" spans="2:47" x14ac:dyDescent="0.35">
      <c r="B23"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B2:AU23"/>
  <sheetViews>
    <sheetView showGridLines="0" topLeftCell="A8"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466</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457</v>
      </c>
      <c r="C9" s="17">
        <v>0.152825732467221</v>
      </c>
      <c r="D9" s="17">
        <v>0.12888942363303901</v>
      </c>
      <c r="E9" s="17">
        <v>0.17649462493867299</v>
      </c>
      <c r="F9" s="17"/>
      <c r="G9" s="17">
        <v>0.129485351683575</v>
      </c>
      <c r="H9" s="17">
        <v>0.126282100295321</v>
      </c>
      <c r="I9" s="17">
        <v>0.13535459912527001</v>
      </c>
      <c r="J9" s="17">
        <v>0.16779331563379801</v>
      </c>
      <c r="K9" s="17">
        <v>0.194439632066671</v>
      </c>
      <c r="L9" s="17">
        <v>0.164392023341391</v>
      </c>
      <c r="M9" s="17"/>
      <c r="N9" s="17">
        <v>0.160465765464857</v>
      </c>
      <c r="O9" s="17">
        <v>0.114879588531931</v>
      </c>
      <c r="P9" s="17"/>
      <c r="Q9" s="17">
        <v>0.12123869234882401</v>
      </c>
      <c r="R9" s="17">
        <v>0.18454159102242701</v>
      </c>
      <c r="S9" s="17">
        <v>0.19908153252812799</v>
      </c>
      <c r="T9" s="17">
        <v>0.117972060205265</v>
      </c>
      <c r="U9" s="17">
        <v>0.16164011031636899</v>
      </c>
      <c r="V9" s="17">
        <v>0.14142018511825</v>
      </c>
      <c r="W9" s="17">
        <v>0.191522435541572</v>
      </c>
      <c r="X9" s="17">
        <v>0.109079587561579</v>
      </c>
      <c r="Y9" s="17">
        <v>9.6723061371646601E-2</v>
      </c>
      <c r="Z9" s="17">
        <v>0.20310795816831101</v>
      </c>
      <c r="AA9" s="17">
        <v>0.15673470195066999</v>
      </c>
      <c r="AB9" s="17">
        <v>0.160406664263777</v>
      </c>
      <c r="AC9" s="17"/>
      <c r="AD9" s="17">
        <v>0.102180287519854</v>
      </c>
      <c r="AE9" s="17">
        <v>0.26475052671890398</v>
      </c>
      <c r="AF9" s="17"/>
      <c r="AG9" s="17">
        <v>9.0158299201614403E-2</v>
      </c>
      <c r="AH9" s="17">
        <v>0.18439242416241799</v>
      </c>
      <c r="AI9" s="17"/>
      <c r="AJ9" s="17">
        <v>0.13641899141407299</v>
      </c>
      <c r="AK9" s="17">
        <v>0.17186196023568201</v>
      </c>
      <c r="AL9" s="17"/>
      <c r="AM9" s="17">
        <v>0.21930593234610801</v>
      </c>
      <c r="AN9" s="17">
        <v>0.13357927284214499</v>
      </c>
      <c r="AO9" s="17"/>
      <c r="AP9" s="17">
        <v>0.30938375156057202</v>
      </c>
      <c r="AQ9" s="17">
        <v>0.19548096427324699</v>
      </c>
      <c r="AR9" s="17">
        <v>0.115050967859544</v>
      </c>
      <c r="AS9" s="17">
        <v>8.442381902071E-2</v>
      </c>
      <c r="AT9" s="17">
        <v>5.9996203639826703E-2</v>
      </c>
      <c r="AU9" s="17">
        <v>6.6817974052645904E-2</v>
      </c>
    </row>
    <row r="10" spans="2:47" x14ac:dyDescent="0.35">
      <c r="B10" s="18" t="s">
        <v>92</v>
      </c>
      <c r="C10" s="17">
        <v>0.173460573683271</v>
      </c>
      <c r="D10" s="17">
        <v>0.14669618646649499</v>
      </c>
      <c r="E10" s="17">
        <v>0.199990360326462</v>
      </c>
      <c r="F10" s="17"/>
      <c r="G10" s="17">
        <v>0.19025594234023199</v>
      </c>
      <c r="H10" s="17">
        <v>0.134193510086421</v>
      </c>
      <c r="I10" s="17">
        <v>0.15389836320227401</v>
      </c>
      <c r="J10" s="17">
        <v>0.20221505122587699</v>
      </c>
      <c r="K10" s="17">
        <v>0.162002274636387</v>
      </c>
      <c r="L10" s="17">
        <v>0.19468213606976101</v>
      </c>
      <c r="M10" s="17"/>
      <c r="N10" s="17">
        <v>0.18257483059236701</v>
      </c>
      <c r="O10" s="17">
        <v>0.12819232619759599</v>
      </c>
      <c r="P10" s="17"/>
      <c r="Q10" s="17">
        <v>0.15686562619514299</v>
      </c>
      <c r="R10" s="17">
        <v>0.154932004020812</v>
      </c>
      <c r="S10" s="17">
        <v>0.182542910195888</v>
      </c>
      <c r="T10" s="17">
        <v>0.239097843169711</v>
      </c>
      <c r="U10" s="17">
        <v>0.20988924207125501</v>
      </c>
      <c r="V10" s="17">
        <v>0.18708555319181899</v>
      </c>
      <c r="W10" s="17">
        <v>0.14212972224430701</v>
      </c>
      <c r="X10" s="17">
        <v>0.20769367312453599</v>
      </c>
      <c r="Y10" s="17">
        <v>0.157258624322378</v>
      </c>
      <c r="Z10" s="17">
        <v>0.162638218072653</v>
      </c>
      <c r="AA10" s="17">
        <v>0.169579209380499</v>
      </c>
      <c r="AB10" s="17">
        <v>0.119966031146528</v>
      </c>
      <c r="AC10" s="17"/>
      <c r="AD10" s="17">
        <v>0.163889854782554</v>
      </c>
      <c r="AE10" s="17">
        <v>0.19459320136248101</v>
      </c>
      <c r="AF10" s="17"/>
      <c r="AG10" s="17">
        <v>0.13999073651254501</v>
      </c>
      <c r="AH10" s="17">
        <v>0.19309199164674201</v>
      </c>
      <c r="AI10" s="17"/>
      <c r="AJ10" s="17">
        <v>0.17553684265317401</v>
      </c>
      <c r="AK10" s="17">
        <v>0.17147145880690001</v>
      </c>
      <c r="AL10" s="17"/>
      <c r="AM10" s="17">
        <v>0.17107608287498799</v>
      </c>
      <c r="AN10" s="17">
        <v>0.175547258112451</v>
      </c>
      <c r="AO10" s="17"/>
      <c r="AP10" s="17">
        <v>0.173889881826471</v>
      </c>
      <c r="AQ10" s="17">
        <v>0.22801096778162799</v>
      </c>
      <c r="AR10" s="17">
        <v>0.211697985400987</v>
      </c>
      <c r="AS10" s="17">
        <v>0.20067814451160401</v>
      </c>
      <c r="AT10" s="17">
        <v>0.11653761055645501</v>
      </c>
      <c r="AU10" s="17">
        <v>9.0612449289326699E-2</v>
      </c>
    </row>
    <row r="11" spans="2:47" x14ac:dyDescent="0.35">
      <c r="B11" s="18" t="s">
        <v>458</v>
      </c>
      <c r="C11" s="17">
        <v>0.192506420019258</v>
      </c>
      <c r="D11" s="17">
        <v>0.19023354468595099</v>
      </c>
      <c r="E11" s="17">
        <v>0.19547266061816601</v>
      </c>
      <c r="F11" s="17"/>
      <c r="G11" s="17">
        <v>0.17574828859392799</v>
      </c>
      <c r="H11" s="17">
        <v>0.200701340470928</v>
      </c>
      <c r="I11" s="17">
        <v>0.20526443544647299</v>
      </c>
      <c r="J11" s="17">
        <v>0.18800665488856799</v>
      </c>
      <c r="K11" s="17">
        <v>0.18867373546611699</v>
      </c>
      <c r="L11" s="17">
        <v>0.192760314015409</v>
      </c>
      <c r="M11" s="17"/>
      <c r="N11" s="17">
        <v>0.19063408638045301</v>
      </c>
      <c r="O11" s="17">
        <v>0.201805835581332</v>
      </c>
      <c r="P11" s="17"/>
      <c r="Q11" s="17">
        <v>0.209326786711901</v>
      </c>
      <c r="R11" s="17">
        <v>0.16017759483671801</v>
      </c>
      <c r="S11" s="17">
        <v>0.16998431444014001</v>
      </c>
      <c r="T11" s="17">
        <v>0.214933833495044</v>
      </c>
      <c r="U11" s="17">
        <v>0.13384788695062499</v>
      </c>
      <c r="V11" s="17">
        <v>0.21219458962651899</v>
      </c>
      <c r="W11" s="17">
        <v>0.15658646016779401</v>
      </c>
      <c r="X11" s="17">
        <v>0.22781039621804</v>
      </c>
      <c r="Y11" s="17">
        <v>0.22308923713963699</v>
      </c>
      <c r="Z11" s="17">
        <v>0.22037413647441401</v>
      </c>
      <c r="AA11" s="17">
        <v>0.176699697016481</v>
      </c>
      <c r="AB11" s="17">
        <v>0.204817645863274</v>
      </c>
      <c r="AC11" s="17"/>
      <c r="AD11" s="17">
        <v>0.216637391318765</v>
      </c>
      <c r="AE11" s="17">
        <v>0.134415590819641</v>
      </c>
      <c r="AF11" s="17"/>
      <c r="AG11" s="17">
        <v>0.18595786508345399</v>
      </c>
      <c r="AH11" s="17">
        <v>0.19523682893670999</v>
      </c>
      <c r="AI11" s="17"/>
      <c r="AJ11" s="17">
        <v>0.20848283313209601</v>
      </c>
      <c r="AK11" s="17">
        <v>0.173686374714143</v>
      </c>
      <c r="AL11" s="17"/>
      <c r="AM11" s="17">
        <v>0.154370001458568</v>
      </c>
      <c r="AN11" s="17">
        <v>0.20405937560036599</v>
      </c>
      <c r="AO11" s="17"/>
      <c r="AP11" s="17">
        <v>0.110583692349976</v>
      </c>
      <c r="AQ11" s="17">
        <v>0.24388517501222001</v>
      </c>
      <c r="AR11" s="17">
        <v>0.23445407098191501</v>
      </c>
      <c r="AS11" s="17">
        <v>0.22722916748267899</v>
      </c>
      <c r="AT11" s="17">
        <v>0.22001261306988401</v>
      </c>
      <c r="AU11" s="17">
        <v>0.164429826593218</v>
      </c>
    </row>
    <row r="12" spans="2:47" x14ac:dyDescent="0.35">
      <c r="B12" s="18" t="s">
        <v>90</v>
      </c>
      <c r="C12" s="17">
        <v>0.20386667234458</v>
      </c>
      <c r="D12" s="17">
        <v>0.25841903552629403</v>
      </c>
      <c r="E12" s="17">
        <v>0.15158684108360501</v>
      </c>
      <c r="F12" s="17"/>
      <c r="G12" s="17">
        <v>0.23151205008922601</v>
      </c>
      <c r="H12" s="17">
        <v>0.270203960393406</v>
      </c>
      <c r="I12" s="17">
        <v>0.20558597598459</v>
      </c>
      <c r="J12" s="17">
        <v>0.18828530859135101</v>
      </c>
      <c r="K12" s="17">
        <v>0.18509773107820199</v>
      </c>
      <c r="L12" s="17">
        <v>0.15500215264969699</v>
      </c>
      <c r="M12" s="17"/>
      <c r="N12" s="17">
        <v>0.19190633638059701</v>
      </c>
      <c r="O12" s="17">
        <v>0.26327068671782899</v>
      </c>
      <c r="P12" s="17"/>
      <c r="Q12" s="17">
        <v>0.220219449576603</v>
      </c>
      <c r="R12" s="17">
        <v>0.22484924238715201</v>
      </c>
      <c r="S12" s="17">
        <v>0.18153270529818999</v>
      </c>
      <c r="T12" s="17">
        <v>0.18594201107740399</v>
      </c>
      <c r="U12" s="17">
        <v>0.18276133429713401</v>
      </c>
      <c r="V12" s="17">
        <v>0.22908145918551201</v>
      </c>
      <c r="W12" s="17">
        <v>0.18023259427452501</v>
      </c>
      <c r="X12" s="17">
        <v>0.197770249870691</v>
      </c>
      <c r="Y12" s="17">
        <v>0.21442410226243699</v>
      </c>
      <c r="Z12" s="17">
        <v>0.18166001071658899</v>
      </c>
      <c r="AA12" s="17">
        <v>0.248449259934407</v>
      </c>
      <c r="AB12" s="17">
        <v>0.148138744032353</v>
      </c>
      <c r="AC12" s="17"/>
      <c r="AD12" s="17">
        <v>0.26054793678829202</v>
      </c>
      <c r="AE12" s="17">
        <v>8.6304061192019194E-2</v>
      </c>
      <c r="AF12" s="17"/>
      <c r="AG12" s="17">
        <v>0.29562730736289999</v>
      </c>
      <c r="AH12" s="17">
        <v>0.16137525815286499</v>
      </c>
      <c r="AI12" s="17"/>
      <c r="AJ12" s="17">
        <v>0.22542997311263399</v>
      </c>
      <c r="AK12" s="17">
        <v>0.180095816704052</v>
      </c>
      <c r="AL12" s="17"/>
      <c r="AM12" s="17">
        <v>0.165391644602949</v>
      </c>
      <c r="AN12" s="17">
        <v>0.216484766128997</v>
      </c>
      <c r="AO12" s="17"/>
      <c r="AP12" s="17">
        <v>2.54169151921236E-2</v>
      </c>
      <c r="AQ12" s="17">
        <v>0.119798021016155</v>
      </c>
      <c r="AR12" s="17">
        <v>0.26077635041949099</v>
      </c>
      <c r="AS12" s="17">
        <v>0.21434645073251701</v>
      </c>
      <c r="AT12" s="17">
        <v>0.35110778908859902</v>
      </c>
      <c r="AU12" s="17">
        <v>0.373812524604828</v>
      </c>
    </row>
    <row r="13" spans="2:47" x14ac:dyDescent="0.35">
      <c r="B13" s="18" t="s">
        <v>459</v>
      </c>
      <c r="C13" s="17">
        <v>0.10048231204142601</v>
      </c>
      <c r="D13" s="17">
        <v>0.131775126912651</v>
      </c>
      <c r="E13" s="17">
        <v>7.0853043522794104E-2</v>
      </c>
      <c r="F13" s="17"/>
      <c r="G13" s="17">
        <v>0.13326776467955501</v>
      </c>
      <c r="H13" s="17">
        <v>0.13228114499902399</v>
      </c>
      <c r="I13" s="17">
        <v>0.13955987020583299</v>
      </c>
      <c r="J13" s="17">
        <v>9.8121691018272603E-2</v>
      </c>
      <c r="K13" s="17">
        <v>5.8591938789867501E-2</v>
      </c>
      <c r="L13" s="17">
        <v>5.0676523905670498E-2</v>
      </c>
      <c r="M13" s="17"/>
      <c r="N13" s="17">
        <v>8.4561927224639996E-2</v>
      </c>
      <c r="O13" s="17">
        <v>0.17955490426057799</v>
      </c>
      <c r="P13" s="17"/>
      <c r="Q13" s="17">
        <v>0.137249824060583</v>
      </c>
      <c r="R13" s="17">
        <v>9.4865844564522198E-2</v>
      </c>
      <c r="S13" s="17">
        <v>6.3426705134884007E-2</v>
      </c>
      <c r="T13" s="17">
        <v>6.4858250704033907E-2</v>
      </c>
      <c r="U13" s="17">
        <v>0.10971847571290599</v>
      </c>
      <c r="V13" s="17">
        <v>9.5488366532362104E-2</v>
      </c>
      <c r="W13" s="17">
        <v>0.13022477477455899</v>
      </c>
      <c r="X13" s="17">
        <v>0.10441146371077099</v>
      </c>
      <c r="Y13" s="17">
        <v>0.12125873259226699</v>
      </c>
      <c r="Z13" s="17">
        <v>7.7253431777062995E-2</v>
      </c>
      <c r="AA13" s="17">
        <v>8.8073461804941897E-2</v>
      </c>
      <c r="AB13" s="17">
        <v>8.2355776954154594E-2</v>
      </c>
      <c r="AC13" s="17"/>
      <c r="AD13" s="17">
        <v>0.13233511403803799</v>
      </c>
      <c r="AE13" s="17">
        <v>3.4661404304019303E-2</v>
      </c>
      <c r="AF13" s="17"/>
      <c r="AG13" s="17">
        <v>0.17717938861393301</v>
      </c>
      <c r="AH13" s="17">
        <v>6.3492678298402397E-2</v>
      </c>
      <c r="AI13" s="17"/>
      <c r="AJ13" s="17">
        <v>0.11113125419004501</v>
      </c>
      <c r="AK13" s="17">
        <v>8.8741426837145906E-2</v>
      </c>
      <c r="AL13" s="17"/>
      <c r="AM13" s="17">
        <v>7.3954687391282095E-2</v>
      </c>
      <c r="AN13" s="17">
        <v>0.106889362169257</v>
      </c>
      <c r="AO13" s="17"/>
      <c r="AP13" s="17">
        <v>2.1890052133248499E-2</v>
      </c>
      <c r="AQ13" s="17">
        <v>2.64434770725132E-2</v>
      </c>
      <c r="AR13" s="17">
        <v>8.3549675368728302E-2</v>
      </c>
      <c r="AS13" s="17">
        <v>7.9482937877125098E-2</v>
      </c>
      <c r="AT13" s="17">
        <v>0.195743079035814</v>
      </c>
      <c r="AU13" s="17">
        <v>0.25493074341195898</v>
      </c>
    </row>
    <row r="14" spans="2:47" x14ac:dyDescent="0.35">
      <c r="B14" s="18" t="s">
        <v>460</v>
      </c>
      <c r="C14" s="17">
        <v>0.159952735975078</v>
      </c>
      <c r="D14" s="17">
        <v>0.12857718365668</v>
      </c>
      <c r="E14" s="17">
        <v>0.18708751818112701</v>
      </c>
      <c r="F14" s="17"/>
      <c r="G14" s="17">
        <v>0.118517151567279</v>
      </c>
      <c r="H14" s="17">
        <v>0.114623142214878</v>
      </c>
      <c r="I14" s="17">
        <v>0.137073898164112</v>
      </c>
      <c r="J14" s="17">
        <v>0.14322295985015199</v>
      </c>
      <c r="K14" s="17">
        <v>0.19474948408326501</v>
      </c>
      <c r="L14" s="17">
        <v>0.23356985350179099</v>
      </c>
      <c r="M14" s="17"/>
      <c r="N14" s="17">
        <v>0.17308437419537001</v>
      </c>
      <c r="O14" s="17">
        <v>9.4731154580405194E-2</v>
      </c>
      <c r="P14" s="17"/>
      <c r="Q14" s="17">
        <v>0.14397492384055299</v>
      </c>
      <c r="R14" s="17">
        <v>0.15715932564969401</v>
      </c>
      <c r="S14" s="17">
        <v>0.20343183240277099</v>
      </c>
      <c r="T14" s="17">
        <v>0.17719600134854199</v>
      </c>
      <c r="U14" s="17">
        <v>0.141617945550507</v>
      </c>
      <c r="V14" s="17">
        <v>0.113873637846906</v>
      </c>
      <c r="W14" s="17">
        <v>0.17430138969315201</v>
      </c>
      <c r="X14" s="17">
        <v>0.13100541326840701</v>
      </c>
      <c r="Y14" s="17">
        <v>0.17801596939735201</v>
      </c>
      <c r="Z14" s="17">
        <v>0.141580043513341</v>
      </c>
      <c r="AA14" s="17">
        <v>0.139165710522551</v>
      </c>
      <c r="AB14" s="17">
        <v>0.28431513773991302</v>
      </c>
      <c r="AC14" s="17"/>
      <c r="AD14" s="17">
        <v>0.110599330129974</v>
      </c>
      <c r="AE14" s="17">
        <v>0.26816612862117001</v>
      </c>
      <c r="AF14" s="17"/>
      <c r="AG14" s="17">
        <v>0.104349879157962</v>
      </c>
      <c r="AH14" s="17">
        <v>0.187421852429799</v>
      </c>
      <c r="AI14" s="17"/>
      <c r="AJ14" s="17">
        <v>0.12885090121492301</v>
      </c>
      <c r="AK14" s="17">
        <v>0.19646193003276999</v>
      </c>
      <c r="AL14" s="17"/>
      <c r="AM14" s="17">
        <v>0.20928242441783301</v>
      </c>
      <c r="AN14" s="17">
        <v>0.14383842328827501</v>
      </c>
      <c r="AO14" s="17"/>
      <c r="AP14" s="17">
        <v>0.31579318663614098</v>
      </c>
      <c r="AQ14" s="17">
        <v>0.170735090410392</v>
      </c>
      <c r="AR14" s="17">
        <v>7.77910904646332E-2</v>
      </c>
      <c r="AS14" s="17">
        <v>0.18662436904832599</v>
      </c>
      <c r="AT14" s="17">
        <v>5.6602704609421302E-2</v>
      </c>
      <c r="AU14" s="17">
        <v>4.5403264014109303E-2</v>
      </c>
    </row>
    <row r="15" spans="2:47" x14ac:dyDescent="0.35">
      <c r="B15" s="18" t="s">
        <v>94</v>
      </c>
      <c r="C15" s="17">
        <v>1.6905553469165901E-2</v>
      </c>
      <c r="D15" s="17">
        <v>1.540949911889E-2</v>
      </c>
      <c r="E15" s="17">
        <v>1.8514951329173E-2</v>
      </c>
      <c r="F15" s="17"/>
      <c r="G15" s="17">
        <v>2.1213451046204899E-2</v>
      </c>
      <c r="H15" s="17">
        <v>2.1714801540022501E-2</v>
      </c>
      <c r="I15" s="17">
        <v>2.3262857871446999E-2</v>
      </c>
      <c r="J15" s="17">
        <v>1.23550187919823E-2</v>
      </c>
      <c r="K15" s="17">
        <v>1.6445203879491201E-2</v>
      </c>
      <c r="L15" s="17">
        <v>8.9169965162809398E-3</v>
      </c>
      <c r="M15" s="17"/>
      <c r="N15" s="17">
        <v>1.6772679761716602E-2</v>
      </c>
      <c r="O15" s="17">
        <v>1.7565504130327501E-2</v>
      </c>
      <c r="P15" s="17"/>
      <c r="Q15" s="17">
        <v>1.1124697266393599E-2</v>
      </c>
      <c r="R15" s="17">
        <v>2.3474397518674701E-2</v>
      </c>
      <c r="S15" s="17">
        <v>0</v>
      </c>
      <c r="T15" s="17">
        <v>0</v>
      </c>
      <c r="U15" s="17">
        <v>6.0525005101203101E-2</v>
      </c>
      <c r="V15" s="17">
        <v>2.0856208498631599E-2</v>
      </c>
      <c r="W15" s="17">
        <v>2.5002623304091701E-2</v>
      </c>
      <c r="X15" s="17">
        <v>2.2229216245975798E-2</v>
      </c>
      <c r="Y15" s="17">
        <v>9.2302729142813896E-3</v>
      </c>
      <c r="Z15" s="17">
        <v>1.3386201277628899E-2</v>
      </c>
      <c r="AA15" s="17">
        <v>2.1297959390450899E-2</v>
      </c>
      <c r="AB15" s="17">
        <v>0</v>
      </c>
      <c r="AC15" s="17"/>
      <c r="AD15" s="17">
        <v>1.3810085422522199E-2</v>
      </c>
      <c r="AE15" s="17">
        <v>1.7109086981764901E-2</v>
      </c>
      <c r="AF15" s="17"/>
      <c r="AG15" s="17">
        <v>6.7365240675914999E-3</v>
      </c>
      <c r="AH15" s="17">
        <v>1.49889663730642E-2</v>
      </c>
      <c r="AI15" s="17"/>
      <c r="AJ15" s="17">
        <v>1.41492042830553E-2</v>
      </c>
      <c r="AK15" s="17">
        <v>1.76810326693074E-2</v>
      </c>
      <c r="AL15" s="17"/>
      <c r="AM15" s="17">
        <v>6.6192269082719704E-3</v>
      </c>
      <c r="AN15" s="17">
        <v>1.9601541858509802E-2</v>
      </c>
      <c r="AO15" s="17"/>
      <c r="AP15" s="17">
        <v>4.3042520301468198E-2</v>
      </c>
      <c r="AQ15" s="17">
        <v>1.5646304433844599E-2</v>
      </c>
      <c r="AR15" s="17">
        <v>1.6679859504701199E-2</v>
      </c>
      <c r="AS15" s="17">
        <v>7.2151113270385999E-3</v>
      </c>
      <c r="AT15" s="17">
        <v>0</v>
      </c>
      <c r="AU15" s="17">
        <v>3.9932180339123597E-3</v>
      </c>
    </row>
    <row r="16" spans="2:47" x14ac:dyDescent="0.35">
      <c r="B16" s="18" t="s">
        <v>96</v>
      </c>
      <c r="C16" s="21">
        <v>0.32628630615049198</v>
      </c>
      <c r="D16" s="21">
        <v>0.27558561009953397</v>
      </c>
      <c r="E16" s="21">
        <v>0.37648498526513502</v>
      </c>
      <c r="F16" s="21"/>
      <c r="G16" s="21">
        <v>0.31974129402380702</v>
      </c>
      <c r="H16" s="21">
        <v>0.260475610381741</v>
      </c>
      <c r="I16" s="21">
        <v>0.28925296232754499</v>
      </c>
      <c r="J16" s="21">
        <v>0.37000836685967398</v>
      </c>
      <c r="K16" s="21">
        <v>0.35644190670305798</v>
      </c>
      <c r="L16" s="21">
        <v>0.35907415941115201</v>
      </c>
      <c r="M16" s="21"/>
      <c r="N16" s="21">
        <v>0.34304059605722398</v>
      </c>
      <c r="O16" s="21">
        <v>0.24307191472952699</v>
      </c>
      <c r="P16" s="21"/>
      <c r="Q16" s="21">
        <v>0.278104318543967</v>
      </c>
      <c r="R16" s="21">
        <v>0.33947359504323998</v>
      </c>
      <c r="S16" s="21">
        <v>0.38162444272401602</v>
      </c>
      <c r="T16" s="21">
        <v>0.35706990337497602</v>
      </c>
      <c r="U16" s="21">
        <v>0.37152935238762502</v>
      </c>
      <c r="V16" s="21">
        <v>0.32850573831006902</v>
      </c>
      <c r="W16" s="21">
        <v>0.33365215778587898</v>
      </c>
      <c r="X16" s="21">
        <v>0.316773260686115</v>
      </c>
      <c r="Y16" s="21">
        <v>0.25398168569402502</v>
      </c>
      <c r="Z16" s="21">
        <v>0.365746176240964</v>
      </c>
      <c r="AA16" s="21">
        <v>0.32631391133116799</v>
      </c>
      <c r="AB16" s="21">
        <v>0.28037269541030502</v>
      </c>
      <c r="AC16" s="21"/>
      <c r="AD16" s="21">
        <v>0.266070142302409</v>
      </c>
      <c r="AE16" s="21">
        <v>0.45934372808138602</v>
      </c>
      <c r="AF16" s="21"/>
      <c r="AG16" s="21">
        <v>0.23014903571416001</v>
      </c>
      <c r="AH16" s="21">
        <v>0.37748441580915898</v>
      </c>
      <c r="AI16" s="21"/>
      <c r="AJ16" s="21">
        <v>0.31195583406724697</v>
      </c>
      <c r="AK16" s="21">
        <v>0.34333341904258202</v>
      </c>
      <c r="AL16" s="21"/>
      <c r="AM16" s="21">
        <v>0.390382015221096</v>
      </c>
      <c r="AN16" s="21">
        <v>0.30912653095459502</v>
      </c>
      <c r="AO16" s="21"/>
      <c r="AP16" s="21">
        <v>0.48327363338704299</v>
      </c>
      <c r="AQ16" s="21">
        <v>0.42349193205487501</v>
      </c>
      <c r="AR16" s="21">
        <v>0.32674895326053199</v>
      </c>
      <c r="AS16" s="21">
        <v>0.28510196353231398</v>
      </c>
      <c r="AT16" s="21">
        <v>0.176533814196282</v>
      </c>
      <c r="AU16" s="21">
        <v>0.15743042334197299</v>
      </c>
    </row>
    <row r="17" spans="2:47" x14ac:dyDescent="0.35">
      <c r="B17" s="18" t="s">
        <v>95</v>
      </c>
      <c r="C17" s="21">
        <v>0.30434898438600599</v>
      </c>
      <c r="D17" s="21">
        <v>0.390194162438946</v>
      </c>
      <c r="E17" s="21">
        <v>0.22243988460639999</v>
      </c>
      <c r="F17" s="21"/>
      <c r="G17" s="21">
        <v>0.36477981476878102</v>
      </c>
      <c r="H17" s="21">
        <v>0.40248510539242999</v>
      </c>
      <c r="I17" s="21">
        <v>0.34514584619042299</v>
      </c>
      <c r="J17" s="21">
        <v>0.28640699960962301</v>
      </c>
      <c r="K17" s="21">
        <v>0.243689669868069</v>
      </c>
      <c r="L17" s="21">
        <v>0.20567867655536801</v>
      </c>
      <c r="M17" s="21"/>
      <c r="N17" s="21">
        <v>0.27646826360523702</v>
      </c>
      <c r="O17" s="21">
        <v>0.44282559097840801</v>
      </c>
      <c r="P17" s="21"/>
      <c r="Q17" s="21">
        <v>0.357469273637185</v>
      </c>
      <c r="R17" s="21">
        <v>0.319715086951674</v>
      </c>
      <c r="S17" s="21">
        <v>0.24495941043307401</v>
      </c>
      <c r="T17" s="21">
        <v>0.25080026178143799</v>
      </c>
      <c r="U17" s="21">
        <v>0.29247981001003998</v>
      </c>
      <c r="V17" s="21">
        <v>0.32456982571787402</v>
      </c>
      <c r="W17" s="21">
        <v>0.310457369049084</v>
      </c>
      <c r="X17" s="21">
        <v>0.30218171358146201</v>
      </c>
      <c r="Y17" s="21">
        <v>0.33568283485470402</v>
      </c>
      <c r="Z17" s="21">
        <v>0.258913442493652</v>
      </c>
      <c r="AA17" s="21">
        <v>0.336522721739349</v>
      </c>
      <c r="AB17" s="21">
        <v>0.23049452098650799</v>
      </c>
      <c r="AC17" s="21"/>
      <c r="AD17" s="21">
        <v>0.39288305082633002</v>
      </c>
      <c r="AE17" s="21">
        <v>0.120965465496038</v>
      </c>
      <c r="AF17" s="21"/>
      <c r="AG17" s="21">
        <v>0.472806695976833</v>
      </c>
      <c r="AH17" s="21">
        <v>0.22486793645126801</v>
      </c>
      <c r="AI17" s="21"/>
      <c r="AJ17" s="21">
        <v>0.33656122730267901</v>
      </c>
      <c r="AK17" s="21">
        <v>0.26883724354119798</v>
      </c>
      <c r="AL17" s="21"/>
      <c r="AM17" s="21">
        <v>0.239346331994232</v>
      </c>
      <c r="AN17" s="21">
        <v>0.32337412829825402</v>
      </c>
      <c r="AO17" s="21"/>
      <c r="AP17" s="21">
        <v>4.7306967325372103E-2</v>
      </c>
      <c r="AQ17" s="21">
        <v>0.14624149808866899</v>
      </c>
      <c r="AR17" s="21">
        <v>0.34432602578821903</v>
      </c>
      <c r="AS17" s="21">
        <v>0.29382938860964197</v>
      </c>
      <c r="AT17" s="21">
        <v>0.54685086812441297</v>
      </c>
      <c r="AU17" s="21">
        <v>0.62874326801678704</v>
      </c>
    </row>
    <row r="18" spans="2:47" x14ac:dyDescent="0.35">
      <c r="B18" s="18" t="s">
        <v>97</v>
      </c>
      <c r="C18" s="22">
        <v>-2.1937321764486199E-2</v>
      </c>
      <c r="D18" s="22">
        <v>0.114608552339411</v>
      </c>
      <c r="E18" s="22">
        <v>-0.154045100658735</v>
      </c>
      <c r="F18" s="22"/>
      <c r="G18" s="22">
        <v>4.5038520744973901E-2</v>
      </c>
      <c r="H18" s="22">
        <v>0.14200949501068899</v>
      </c>
      <c r="I18" s="22">
        <v>5.5892883862878398E-2</v>
      </c>
      <c r="J18" s="22">
        <v>-8.3601367250051198E-2</v>
      </c>
      <c r="K18" s="22">
        <v>-0.112752236834989</v>
      </c>
      <c r="L18" s="22">
        <v>-0.153395482855784</v>
      </c>
      <c r="M18" s="22"/>
      <c r="N18" s="22">
        <v>-6.6572332451986502E-2</v>
      </c>
      <c r="O18" s="22">
        <v>0.19975367624887999</v>
      </c>
      <c r="P18" s="22"/>
      <c r="Q18" s="22">
        <v>7.9364955093218004E-2</v>
      </c>
      <c r="R18" s="22">
        <v>-1.9758508091565999E-2</v>
      </c>
      <c r="S18" s="22">
        <v>-0.13666503229094201</v>
      </c>
      <c r="T18" s="22">
        <v>-0.10626964159353899</v>
      </c>
      <c r="U18" s="22">
        <v>-7.9049542377584797E-2</v>
      </c>
      <c r="V18" s="22">
        <v>-3.9359125921954998E-3</v>
      </c>
      <c r="W18" s="22">
        <v>-2.3194788736795299E-2</v>
      </c>
      <c r="X18" s="22">
        <v>-1.45915471046533E-2</v>
      </c>
      <c r="Y18" s="22">
        <v>8.1701149160679304E-2</v>
      </c>
      <c r="Z18" s="22">
        <v>-0.106832733747312</v>
      </c>
      <c r="AA18" s="22">
        <v>1.0208810408180599E-2</v>
      </c>
      <c r="AB18" s="22">
        <v>-4.9878174423796599E-2</v>
      </c>
      <c r="AC18" s="22"/>
      <c r="AD18" s="22">
        <v>0.12681290852392099</v>
      </c>
      <c r="AE18" s="22">
        <v>-0.33837826258534698</v>
      </c>
      <c r="AF18" s="22"/>
      <c r="AG18" s="22">
        <v>0.24265766026267299</v>
      </c>
      <c r="AH18" s="22">
        <v>-0.15261647935789199</v>
      </c>
      <c r="AI18" s="22"/>
      <c r="AJ18" s="22">
        <v>2.4605393235431899E-2</v>
      </c>
      <c r="AK18" s="22">
        <v>-7.4496175501384196E-2</v>
      </c>
      <c r="AL18" s="22"/>
      <c r="AM18" s="22">
        <v>-0.151035683226865</v>
      </c>
      <c r="AN18" s="22">
        <v>1.42475973436585E-2</v>
      </c>
      <c r="AO18" s="22"/>
      <c r="AP18" s="22">
        <v>-0.435966666061671</v>
      </c>
      <c r="AQ18" s="22">
        <v>-0.27725043396620602</v>
      </c>
      <c r="AR18" s="22">
        <v>1.75770725276874E-2</v>
      </c>
      <c r="AS18" s="22">
        <v>8.7274250773284896E-3</v>
      </c>
      <c r="AT18" s="22">
        <v>0.37031705392813102</v>
      </c>
      <c r="AU18" s="22">
        <v>0.47131284467481499</v>
      </c>
    </row>
    <row r="19" spans="2:47" x14ac:dyDescent="0.35">
      <c r="B19" s="16"/>
    </row>
    <row r="20" spans="2:47" x14ac:dyDescent="0.35">
      <c r="B20" t="s">
        <v>66</v>
      </c>
    </row>
    <row r="21" spans="2:47" x14ac:dyDescent="0.35">
      <c r="B21" t="s">
        <v>67</v>
      </c>
    </row>
    <row r="23" spans="2:47" x14ac:dyDescent="0.35">
      <c r="B23"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B2:AU23"/>
  <sheetViews>
    <sheetView showGridLines="0" topLeftCell="A8"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467</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457</v>
      </c>
      <c r="C9" s="17">
        <v>0.11855407611613</v>
      </c>
      <c r="D9" s="17">
        <v>9.9033980961399301E-2</v>
      </c>
      <c r="E9" s="17">
        <v>0.13640148535365099</v>
      </c>
      <c r="F9" s="17"/>
      <c r="G9" s="17">
        <v>0.10644880007504399</v>
      </c>
      <c r="H9" s="17">
        <v>8.12418397409191E-2</v>
      </c>
      <c r="I9" s="17">
        <v>0.10244609971334399</v>
      </c>
      <c r="J9" s="17">
        <v>0.11196009327105599</v>
      </c>
      <c r="K9" s="17">
        <v>0.15497825325846101</v>
      </c>
      <c r="L9" s="17">
        <v>0.15127270005214299</v>
      </c>
      <c r="M9" s="17"/>
      <c r="N9" s="17">
        <v>0.12745070429628999</v>
      </c>
      <c r="O9" s="17">
        <v>7.4366736406012796E-2</v>
      </c>
      <c r="P9" s="17"/>
      <c r="Q9" s="17">
        <v>0.101185745814021</v>
      </c>
      <c r="R9" s="17">
        <v>0.12599697445757799</v>
      </c>
      <c r="S9" s="17">
        <v>0.157591426009315</v>
      </c>
      <c r="T9" s="17">
        <v>0.114563240124187</v>
      </c>
      <c r="U9" s="17">
        <v>0.123296006377213</v>
      </c>
      <c r="V9" s="17">
        <v>9.6313731195219604E-2</v>
      </c>
      <c r="W9" s="17">
        <v>0.14039065324935601</v>
      </c>
      <c r="X9" s="17">
        <v>9.82213571677273E-2</v>
      </c>
      <c r="Y9" s="17">
        <v>8.0380687946736501E-2</v>
      </c>
      <c r="Z9" s="17">
        <v>0.160728613761462</v>
      </c>
      <c r="AA9" s="17">
        <v>0.104557611175598</v>
      </c>
      <c r="AB9" s="17">
        <v>0.13623578769561201</v>
      </c>
      <c r="AC9" s="17"/>
      <c r="AD9" s="17">
        <v>6.7542900785587098E-2</v>
      </c>
      <c r="AE9" s="17">
        <v>0.23195610120819299</v>
      </c>
      <c r="AF9" s="17"/>
      <c r="AG9" s="17">
        <v>6.4253972173460003E-2</v>
      </c>
      <c r="AH9" s="17">
        <v>0.14626294556710601</v>
      </c>
      <c r="AI9" s="17"/>
      <c r="AJ9" s="17">
        <v>0.110188658033631</v>
      </c>
      <c r="AK9" s="17">
        <v>0.12774178251221799</v>
      </c>
      <c r="AL9" s="17"/>
      <c r="AM9" s="17">
        <v>0.16483463516493599</v>
      </c>
      <c r="AN9" s="17">
        <v>0.104204734353617</v>
      </c>
      <c r="AO9" s="17"/>
      <c r="AP9" s="17">
        <v>0.28925652657602302</v>
      </c>
      <c r="AQ9" s="17">
        <v>0.12154623221015</v>
      </c>
      <c r="AR9" s="17">
        <v>7.4088441723043796E-2</v>
      </c>
      <c r="AS9" s="17">
        <v>6.0608114897813599E-2</v>
      </c>
      <c r="AT9" s="17">
        <v>3.5816903380135198E-2</v>
      </c>
      <c r="AU9" s="17">
        <v>4.0998025816298897E-2</v>
      </c>
    </row>
    <row r="10" spans="2:47" x14ac:dyDescent="0.35">
      <c r="B10" s="18" t="s">
        <v>92</v>
      </c>
      <c r="C10" s="17">
        <v>0.15544278779998799</v>
      </c>
      <c r="D10" s="17">
        <v>0.12632348371051999</v>
      </c>
      <c r="E10" s="17">
        <v>0.183234435492659</v>
      </c>
      <c r="F10" s="17"/>
      <c r="G10" s="17">
        <v>0.15890491132691101</v>
      </c>
      <c r="H10" s="17">
        <v>0.117291160489357</v>
      </c>
      <c r="I10" s="17">
        <v>0.13299669501731301</v>
      </c>
      <c r="J10" s="17">
        <v>0.182939335541288</v>
      </c>
      <c r="K10" s="17">
        <v>0.15730185619416401</v>
      </c>
      <c r="L10" s="17">
        <v>0.17910667718713799</v>
      </c>
      <c r="M10" s="17"/>
      <c r="N10" s="17">
        <v>0.16299012740489899</v>
      </c>
      <c r="O10" s="17">
        <v>0.11795702889488099</v>
      </c>
      <c r="P10" s="17"/>
      <c r="Q10" s="17">
        <v>0.11349524013453099</v>
      </c>
      <c r="R10" s="17">
        <v>0.19361952650307401</v>
      </c>
      <c r="S10" s="17">
        <v>0.12955896124563401</v>
      </c>
      <c r="T10" s="17">
        <v>0.18267379186740901</v>
      </c>
      <c r="U10" s="17">
        <v>0.190438950525363</v>
      </c>
      <c r="V10" s="17">
        <v>0.17895232455061499</v>
      </c>
      <c r="W10" s="17">
        <v>0.15602561938729101</v>
      </c>
      <c r="X10" s="17">
        <v>0.169940017196795</v>
      </c>
      <c r="Y10" s="17">
        <v>0.13086458991704999</v>
      </c>
      <c r="Z10" s="17">
        <v>0.13252735002246499</v>
      </c>
      <c r="AA10" s="17">
        <v>0.17778628312297001</v>
      </c>
      <c r="AB10" s="17">
        <v>0.121098743759499</v>
      </c>
      <c r="AC10" s="17"/>
      <c r="AD10" s="17">
        <v>0.13714967252004101</v>
      </c>
      <c r="AE10" s="17">
        <v>0.197365291001907</v>
      </c>
      <c r="AF10" s="17"/>
      <c r="AG10" s="17">
        <v>9.6371039208941203E-2</v>
      </c>
      <c r="AH10" s="17">
        <v>0.187501009846233</v>
      </c>
      <c r="AI10" s="17"/>
      <c r="AJ10" s="17">
        <v>0.14130734531589201</v>
      </c>
      <c r="AK10" s="17">
        <v>0.172531665493526</v>
      </c>
      <c r="AL10" s="17"/>
      <c r="AM10" s="17">
        <v>0.15566839097044</v>
      </c>
      <c r="AN10" s="17">
        <v>0.15490340063136601</v>
      </c>
      <c r="AO10" s="17"/>
      <c r="AP10" s="17">
        <v>0.17125603968501901</v>
      </c>
      <c r="AQ10" s="17">
        <v>0.22883322519961299</v>
      </c>
      <c r="AR10" s="17">
        <v>0.15603710239885901</v>
      </c>
      <c r="AS10" s="17">
        <v>0.16870194279057599</v>
      </c>
      <c r="AT10" s="17">
        <v>9.9530434713729396E-2</v>
      </c>
      <c r="AU10" s="17">
        <v>8.1209189267871101E-2</v>
      </c>
    </row>
    <row r="11" spans="2:47" x14ac:dyDescent="0.35">
      <c r="B11" s="18" t="s">
        <v>458</v>
      </c>
      <c r="C11" s="17">
        <v>0.182314946047204</v>
      </c>
      <c r="D11" s="17">
        <v>0.168281131207457</v>
      </c>
      <c r="E11" s="17">
        <v>0.19666187855088299</v>
      </c>
      <c r="F11" s="17"/>
      <c r="G11" s="17">
        <v>0.167040133342168</v>
      </c>
      <c r="H11" s="17">
        <v>0.19655611474169199</v>
      </c>
      <c r="I11" s="17">
        <v>0.17177469094869899</v>
      </c>
      <c r="J11" s="17">
        <v>0.15881589514341299</v>
      </c>
      <c r="K11" s="17">
        <v>0.167776735040089</v>
      </c>
      <c r="L11" s="17">
        <v>0.21819077359175601</v>
      </c>
      <c r="M11" s="17"/>
      <c r="N11" s="17">
        <v>0.18516224598841799</v>
      </c>
      <c r="O11" s="17">
        <v>0.16817311532086399</v>
      </c>
      <c r="P11" s="17"/>
      <c r="Q11" s="17">
        <v>0.17479936302479801</v>
      </c>
      <c r="R11" s="17">
        <v>0.198970628248722</v>
      </c>
      <c r="S11" s="17">
        <v>0.15966222669320199</v>
      </c>
      <c r="T11" s="17">
        <v>0.19263329592221301</v>
      </c>
      <c r="U11" s="17">
        <v>0.18980374492357299</v>
      </c>
      <c r="V11" s="17">
        <v>0.18470033531888699</v>
      </c>
      <c r="W11" s="17">
        <v>0.14860615100091401</v>
      </c>
      <c r="X11" s="17">
        <v>0.19362383449651699</v>
      </c>
      <c r="Y11" s="17">
        <v>0.209440739200281</v>
      </c>
      <c r="Z11" s="17">
        <v>0.148689166726823</v>
      </c>
      <c r="AA11" s="17">
        <v>0.22344238082263701</v>
      </c>
      <c r="AB11" s="17">
        <v>0.15756655625329999</v>
      </c>
      <c r="AC11" s="17"/>
      <c r="AD11" s="17">
        <v>0.19349135264635201</v>
      </c>
      <c r="AE11" s="17">
        <v>0.15086113434479601</v>
      </c>
      <c r="AF11" s="17"/>
      <c r="AG11" s="17">
        <v>0.16800868923279999</v>
      </c>
      <c r="AH11" s="17">
        <v>0.18868624388331101</v>
      </c>
      <c r="AI11" s="17"/>
      <c r="AJ11" s="17">
        <v>0.19885240751160599</v>
      </c>
      <c r="AK11" s="17">
        <v>0.16431608070090101</v>
      </c>
      <c r="AL11" s="17"/>
      <c r="AM11" s="17">
        <v>0.171044889068387</v>
      </c>
      <c r="AN11" s="17">
        <v>0.186561363698869</v>
      </c>
      <c r="AO11" s="17"/>
      <c r="AP11" s="17">
        <v>0.123731742237231</v>
      </c>
      <c r="AQ11" s="17">
        <v>0.22931246058698501</v>
      </c>
      <c r="AR11" s="17">
        <v>0.24963114825430399</v>
      </c>
      <c r="AS11" s="17">
        <v>0.207166243686212</v>
      </c>
      <c r="AT11" s="17">
        <v>0.19251267623809901</v>
      </c>
      <c r="AU11" s="17">
        <v>0.12741730062825701</v>
      </c>
    </row>
    <row r="12" spans="2:47" x14ac:dyDescent="0.35">
      <c r="B12" s="18" t="s">
        <v>90</v>
      </c>
      <c r="C12" s="17">
        <v>0.266847025401454</v>
      </c>
      <c r="D12" s="17">
        <v>0.31792812524408698</v>
      </c>
      <c r="E12" s="17">
        <v>0.21746443646967401</v>
      </c>
      <c r="F12" s="17"/>
      <c r="G12" s="17">
        <v>0.247281594547405</v>
      </c>
      <c r="H12" s="17">
        <v>0.31901642407824998</v>
      </c>
      <c r="I12" s="17">
        <v>0.28130974833164801</v>
      </c>
      <c r="J12" s="17">
        <v>0.33467771158562698</v>
      </c>
      <c r="K12" s="17">
        <v>0.21915355873061301</v>
      </c>
      <c r="L12" s="17">
        <v>0.20229978487226399</v>
      </c>
      <c r="M12" s="17"/>
      <c r="N12" s="17">
        <v>0.254222513001235</v>
      </c>
      <c r="O12" s="17">
        <v>0.32954983896257001</v>
      </c>
      <c r="P12" s="17"/>
      <c r="Q12" s="17">
        <v>0.34688055458894701</v>
      </c>
      <c r="R12" s="17">
        <v>0.24307392570754</v>
      </c>
      <c r="S12" s="17">
        <v>0.27345761618144798</v>
      </c>
      <c r="T12" s="17">
        <v>0.29238748406392201</v>
      </c>
      <c r="U12" s="17">
        <v>0.24495825234763</v>
      </c>
      <c r="V12" s="17">
        <v>0.245605412526122</v>
      </c>
      <c r="W12" s="17">
        <v>0.242113941925235</v>
      </c>
      <c r="X12" s="17">
        <v>0.24048667468278001</v>
      </c>
      <c r="Y12" s="17">
        <v>0.195922618483129</v>
      </c>
      <c r="Z12" s="17">
        <v>0.31868746555828498</v>
      </c>
      <c r="AA12" s="17">
        <v>0.19918838278307399</v>
      </c>
      <c r="AB12" s="17">
        <v>0.33651498953803499</v>
      </c>
      <c r="AC12" s="17"/>
      <c r="AD12" s="17">
        <v>0.326575059438999</v>
      </c>
      <c r="AE12" s="17">
        <v>0.13971407264010799</v>
      </c>
      <c r="AF12" s="17"/>
      <c r="AG12" s="17">
        <v>0.34490472032893699</v>
      </c>
      <c r="AH12" s="17">
        <v>0.23225626283727699</v>
      </c>
      <c r="AI12" s="17"/>
      <c r="AJ12" s="17">
        <v>0.28639564669781797</v>
      </c>
      <c r="AK12" s="17">
        <v>0.24445097143243899</v>
      </c>
      <c r="AL12" s="17"/>
      <c r="AM12" s="17">
        <v>0.24674934546104599</v>
      </c>
      <c r="AN12" s="17">
        <v>0.27465110949793597</v>
      </c>
      <c r="AO12" s="17"/>
      <c r="AP12" s="17">
        <v>0.100378609396685</v>
      </c>
      <c r="AQ12" s="17">
        <v>0.20833164724554801</v>
      </c>
      <c r="AR12" s="17">
        <v>0.30774458732941901</v>
      </c>
      <c r="AS12" s="17">
        <v>0.32409309408746001</v>
      </c>
      <c r="AT12" s="17">
        <v>0.36255035252103601</v>
      </c>
      <c r="AU12" s="17">
        <v>0.38667705031553301</v>
      </c>
    </row>
    <row r="13" spans="2:47" x14ac:dyDescent="0.35">
      <c r="B13" s="18" t="s">
        <v>459</v>
      </c>
      <c r="C13" s="17">
        <v>0.15872712071641301</v>
      </c>
      <c r="D13" s="17">
        <v>0.20442041233014999</v>
      </c>
      <c r="E13" s="17">
        <v>0.11556956553276899</v>
      </c>
      <c r="F13" s="17"/>
      <c r="G13" s="17">
        <v>0.21487129616209799</v>
      </c>
      <c r="H13" s="17">
        <v>0.197244690176824</v>
      </c>
      <c r="I13" s="17">
        <v>0.19348236038241201</v>
      </c>
      <c r="J13" s="17">
        <v>0.13151212693480299</v>
      </c>
      <c r="K13" s="17">
        <v>0.12508586885456499</v>
      </c>
      <c r="L13" s="17">
        <v>0.106044545624843</v>
      </c>
      <c r="M13" s="17"/>
      <c r="N13" s="17">
        <v>0.143675564284973</v>
      </c>
      <c r="O13" s="17">
        <v>0.23348445841040699</v>
      </c>
      <c r="P13" s="17"/>
      <c r="Q13" s="17">
        <v>0.15773547600497001</v>
      </c>
      <c r="R13" s="17">
        <v>0.11532897342071</v>
      </c>
      <c r="S13" s="17">
        <v>0.15722458858260299</v>
      </c>
      <c r="T13" s="17">
        <v>0.120142777161836</v>
      </c>
      <c r="U13" s="17">
        <v>0.135867970747621</v>
      </c>
      <c r="V13" s="17">
        <v>0.16118703035398699</v>
      </c>
      <c r="W13" s="17">
        <v>0.18269696889512199</v>
      </c>
      <c r="X13" s="17">
        <v>0.17986556380457</v>
      </c>
      <c r="Y13" s="17">
        <v>0.246205800477139</v>
      </c>
      <c r="Z13" s="17">
        <v>0.134853382699124</v>
      </c>
      <c r="AA13" s="17">
        <v>0.17419585436607701</v>
      </c>
      <c r="AB13" s="17">
        <v>0.15010429095286701</v>
      </c>
      <c r="AC13" s="17"/>
      <c r="AD13" s="17">
        <v>0.203425905182536</v>
      </c>
      <c r="AE13" s="17">
        <v>6.2218559507082501E-2</v>
      </c>
      <c r="AF13" s="17"/>
      <c r="AG13" s="17">
        <v>0.27299078915798503</v>
      </c>
      <c r="AH13" s="17">
        <v>0.104009696411619</v>
      </c>
      <c r="AI13" s="17"/>
      <c r="AJ13" s="17">
        <v>0.15595465191629099</v>
      </c>
      <c r="AK13" s="17">
        <v>0.16208637493656899</v>
      </c>
      <c r="AL13" s="17"/>
      <c r="AM13" s="17">
        <v>0.142790779239304</v>
      </c>
      <c r="AN13" s="17">
        <v>0.16356895078432801</v>
      </c>
      <c r="AO13" s="17"/>
      <c r="AP13" s="17">
        <v>2.1701304536849798E-2</v>
      </c>
      <c r="AQ13" s="17">
        <v>7.4376681329047498E-2</v>
      </c>
      <c r="AR13" s="17">
        <v>0.163010174164119</v>
      </c>
      <c r="AS13" s="17">
        <v>0.158695600867443</v>
      </c>
      <c r="AT13" s="17">
        <v>0.28280533947346498</v>
      </c>
      <c r="AU13" s="17">
        <v>0.34183234834461301</v>
      </c>
    </row>
    <row r="14" spans="2:47" x14ac:dyDescent="0.35">
      <c r="B14" s="18" t="s">
        <v>460</v>
      </c>
      <c r="C14" s="17">
        <v>9.3494247244247305E-2</v>
      </c>
      <c r="D14" s="17">
        <v>6.0261952559536598E-2</v>
      </c>
      <c r="E14" s="17">
        <v>0.12498219063185401</v>
      </c>
      <c r="F14" s="17"/>
      <c r="G14" s="17">
        <v>7.9245298275556195E-2</v>
      </c>
      <c r="H14" s="17">
        <v>6.8324566559344893E-2</v>
      </c>
      <c r="I14" s="17">
        <v>8.1192100298055001E-2</v>
      </c>
      <c r="J14" s="17">
        <v>6.1141734742132102E-2</v>
      </c>
      <c r="K14" s="17">
        <v>0.14706575710356801</v>
      </c>
      <c r="L14" s="17">
        <v>0.12403710921393001</v>
      </c>
      <c r="M14" s="17"/>
      <c r="N14" s="17">
        <v>0.101506794359502</v>
      </c>
      <c r="O14" s="17">
        <v>5.3697918325534201E-2</v>
      </c>
      <c r="P14" s="17"/>
      <c r="Q14" s="17">
        <v>8.9662577866530493E-2</v>
      </c>
      <c r="R14" s="17">
        <v>8.4319474609122702E-2</v>
      </c>
      <c r="S14" s="17">
        <v>0.108637991905461</v>
      </c>
      <c r="T14" s="17">
        <v>7.7839427615258E-2</v>
      </c>
      <c r="U14" s="17">
        <v>9.19184641725935E-2</v>
      </c>
      <c r="V14" s="17">
        <v>7.7865350878031397E-2</v>
      </c>
      <c r="W14" s="17">
        <v>0.105542066383193</v>
      </c>
      <c r="X14" s="17">
        <v>9.7515008090276398E-2</v>
      </c>
      <c r="Y14" s="17">
        <v>0.11139266324941299</v>
      </c>
      <c r="Z14" s="17">
        <v>8.5796470967871102E-2</v>
      </c>
      <c r="AA14" s="17">
        <v>0.111261590643218</v>
      </c>
      <c r="AB14" s="17">
        <v>9.8479631800686501E-2</v>
      </c>
      <c r="AC14" s="17"/>
      <c r="AD14" s="17">
        <v>5.1102636992576299E-2</v>
      </c>
      <c r="AE14" s="17">
        <v>0.189057731322989</v>
      </c>
      <c r="AF14" s="17"/>
      <c r="AG14" s="17">
        <v>4.497001219835E-2</v>
      </c>
      <c r="AH14" s="17">
        <v>0.115354453982096</v>
      </c>
      <c r="AI14" s="17"/>
      <c r="AJ14" s="17">
        <v>8.5284135308245704E-2</v>
      </c>
      <c r="AK14" s="17">
        <v>0.102244543216002</v>
      </c>
      <c r="AL14" s="17"/>
      <c r="AM14" s="17">
        <v>0.115117629708007</v>
      </c>
      <c r="AN14" s="17">
        <v>8.7392441939870599E-2</v>
      </c>
      <c r="AO14" s="17"/>
      <c r="AP14" s="17">
        <v>0.237463165919132</v>
      </c>
      <c r="AQ14" s="17">
        <v>0.107947533531047</v>
      </c>
      <c r="AR14" s="17">
        <v>3.3470376712080703E-2</v>
      </c>
      <c r="AS14" s="17">
        <v>6.5035189316778E-2</v>
      </c>
      <c r="AT14" s="17">
        <v>2.6784293673535499E-2</v>
      </c>
      <c r="AU14" s="17">
        <v>1.30966792126036E-2</v>
      </c>
    </row>
    <row r="15" spans="2:47" x14ac:dyDescent="0.35">
      <c r="B15" s="18" t="s">
        <v>94</v>
      </c>
      <c r="C15" s="17">
        <v>2.4619796674561999E-2</v>
      </c>
      <c r="D15" s="17">
        <v>2.37509139868495E-2</v>
      </c>
      <c r="E15" s="17">
        <v>2.5686007968511199E-2</v>
      </c>
      <c r="F15" s="17"/>
      <c r="G15" s="17">
        <v>2.6207966270817701E-2</v>
      </c>
      <c r="H15" s="17">
        <v>2.0325204213612998E-2</v>
      </c>
      <c r="I15" s="17">
        <v>3.6798305308528602E-2</v>
      </c>
      <c r="J15" s="17">
        <v>1.8953102781680699E-2</v>
      </c>
      <c r="K15" s="17">
        <v>2.8637970818538999E-2</v>
      </c>
      <c r="L15" s="17">
        <v>1.9048409457926001E-2</v>
      </c>
      <c r="M15" s="17"/>
      <c r="N15" s="17">
        <v>2.4992050664682901E-2</v>
      </c>
      <c r="O15" s="17">
        <v>2.2770903679730399E-2</v>
      </c>
      <c r="P15" s="17"/>
      <c r="Q15" s="17">
        <v>1.62410425662016E-2</v>
      </c>
      <c r="R15" s="17">
        <v>3.8690497053254301E-2</v>
      </c>
      <c r="S15" s="17">
        <v>1.3867189382336701E-2</v>
      </c>
      <c r="T15" s="17">
        <v>1.97599832451756E-2</v>
      </c>
      <c r="U15" s="17">
        <v>2.3716610906006699E-2</v>
      </c>
      <c r="V15" s="17">
        <v>5.5375815177138098E-2</v>
      </c>
      <c r="W15" s="17">
        <v>2.4624599158889302E-2</v>
      </c>
      <c r="X15" s="17">
        <v>2.0347544561333999E-2</v>
      </c>
      <c r="Y15" s="17">
        <v>2.57929007262515E-2</v>
      </c>
      <c r="Z15" s="17">
        <v>1.87175502639697E-2</v>
      </c>
      <c r="AA15" s="17">
        <v>9.5678970864268593E-3</v>
      </c>
      <c r="AB15" s="17">
        <v>0</v>
      </c>
      <c r="AC15" s="17"/>
      <c r="AD15" s="17">
        <v>2.0712472433908499E-2</v>
      </c>
      <c r="AE15" s="17">
        <v>2.8827109974925099E-2</v>
      </c>
      <c r="AF15" s="17"/>
      <c r="AG15" s="17">
        <v>8.5007776995269808E-3</v>
      </c>
      <c r="AH15" s="17">
        <v>2.59293874723583E-2</v>
      </c>
      <c r="AI15" s="17"/>
      <c r="AJ15" s="17">
        <v>2.2017155216516E-2</v>
      </c>
      <c r="AK15" s="17">
        <v>2.66285817083451E-2</v>
      </c>
      <c r="AL15" s="17"/>
      <c r="AM15" s="17">
        <v>3.7943303878782701E-3</v>
      </c>
      <c r="AN15" s="17">
        <v>2.87179990940124E-2</v>
      </c>
      <c r="AO15" s="17"/>
      <c r="AP15" s="17">
        <v>5.6212611649060003E-2</v>
      </c>
      <c r="AQ15" s="17">
        <v>2.9652219897610601E-2</v>
      </c>
      <c r="AR15" s="17">
        <v>1.6018169418175299E-2</v>
      </c>
      <c r="AS15" s="17">
        <v>1.5699814353717999E-2</v>
      </c>
      <c r="AT15" s="17">
        <v>0</v>
      </c>
      <c r="AU15" s="17">
        <v>8.7694064148230305E-3</v>
      </c>
    </row>
    <row r="16" spans="2:47" x14ac:dyDescent="0.35">
      <c r="B16" s="18" t="s">
        <v>96</v>
      </c>
      <c r="C16" s="21">
        <v>0.27399686391611899</v>
      </c>
      <c r="D16" s="21">
        <v>0.22535746467192</v>
      </c>
      <c r="E16" s="21">
        <v>0.31963592084630998</v>
      </c>
      <c r="F16" s="21"/>
      <c r="G16" s="21">
        <v>0.26535371140195602</v>
      </c>
      <c r="H16" s="21">
        <v>0.19853300023027601</v>
      </c>
      <c r="I16" s="21">
        <v>0.23544279473065699</v>
      </c>
      <c r="J16" s="21">
        <v>0.29489942881234399</v>
      </c>
      <c r="K16" s="21">
        <v>0.31228010945262602</v>
      </c>
      <c r="L16" s="21">
        <v>0.33037937723928101</v>
      </c>
      <c r="M16" s="21"/>
      <c r="N16" s="21">
        <v>0.29044083170118901</v>
      </c>
      <c r="O16" s="21">
        <v>0.19232376530089401</v>
      </c>
      <c r="P16" s="21"/>
      <c r="Q16" s="21">
        <v>0.21468098594855201</v>
      </c>
      <c r="R16" s="21">
        <v>0.31961650096065197</v>
      </c>
      <c r="S16" s="21">
        <v>0.28715038725494901</v>
      </c>
      <c r="T16" s="21">
        <v>0.29723703199159501</v>
      </c>
      <c r="U16" s="21">
        <v>0.31373495690257602</v>
      </c>
      <c r="V16" s="21">
        <v>0.27526605574583501</v>
      </c>
      <c r="W16" s="21">
        <v>0.29641627263664699</v>
      </c>
      <c r="X16" s="21">
        <v>0.26816137436452198</v>
      </c>
      <c r="Y16" s="21">
        <v>0.211245277863787</v>
      </c>
      <c r="Z16" s="21">
        <v>0.29325596378392699</v>
      </c>
      <c r="AA16" s="21">
        <v>0.28234389429856699</v>
      </c>
      <c r="AB16" s="21">
        <v>0.25733453145511098</v>
      </c>
      <c r="AC16" s="21"/>
      <c r="AD16" s="21">
        <v>0.20469257330562801</v>
      </c>
      <c r="AE16" s="21">
        <v>0.42932139221010002</v>
      </c>
      <c r="AF16" s="21"/>
      <c r="AG16" s="21">
        <v>0.16062501138240101</v>
      </c>
      <c r="AH16" s="21">
        <v>0.33376395541333898</v>
      </c>
      <c r="AI16" s="21"/>
      <c r="AJ16" s="21">
        <v>0.25149600334952299</v>
      </c>
      <c r="AK16" s="21">
        <v>0.30027344800574401</v>
      </c>
      <c r="AL16" s="21"/>
      <c r="AM16" s="21">
        <v>0.32050302613537701</v>
      </c>
      <c r="AN16" s="21">
        <v>0.25910813498498297</v>
      </c>
      <c r="AO16" s="21"/>
      <c r="AP16" s="21">
        <v>0.46051256626104298</v>
      </c>
      <c r="AQ16" s="21">
        <v>0.35037945740976201</v>
      </c>
      <c r="AR16" s="21">
        <v>0.230125544121902</v>
      </c>
      <c r="AS16" s="21">
        <v>0.229310057688389</v>
      </c>
      <c r="AT16" s="21">
        <v>0.13534733809386501</v>
      </c>
      <c r="AU16" s="21">
        <v>0.12220721508417</v>
      </c>
    </row>
    <row r="17" spans="2:47" x14ac:dyDescent="0.35">
      <c r="B17" s="18" t="s">
        <v>95</v>
      </c>
      <c r="C17" s="21">
        <v>0.42557414611786798</v>
      </c>
      <c r="D17" s="21">
        <v>0.52234853757423705</v>
      </c>
      <c r="E17" s="21">
        <v>0.33303400200244199</v>
      </c>
      <c r="F17" s="21"/>
      <c r="G17" s="21">
        <v>0.46215289070950299</v>
      </c>
      <c r="H17" s="21">
        <v>0.51626111425507404</v>
      </c>
      <c r="I17" s="21">
        <v>0.47479210871406002</v>
      </c>
      <c r="J17" s="21">
        <v>0.46618983852043</v>
      </c>
      <c r="K17" s="21">
        <v>0.344239427585178</v>
      </c>
      <c r="L17" s="21">
        <v>0.30834433049710702</v>
      </c>
      <c r="M17" s="21"/>
      <c r="N17" s="21">
        <v>0.39789807728620802</v>
      </c>
      <c r="O17" s="21">
        <v>0.56303429737297706</v>
      </c>
      <c r="P17" s="21"/>
      <c r="Q17" s="21">
        <v>0.50461603059391802</v>
      </c>
      <c r="R17" s="21">
        <v>0.35840289912824902</v>
      </c>
      <c r="S17" s="21">
        <v>0.430682204764051</v>
      </c>
      <c r="T17" s="21">
        <v>0.41253026122575798</v>
      </c>
      <c r="U17" s="21">
        <v>0.38082622309525099</v>
      </c>
      <c r="V17" s="21">
        <v>0.40679244288010902</v>
      </c>
      <c r="W17" s="21">
        <v>0.42481091082035699</v>
      </c>
      <c r="X17" s="21">
        <v>0.42035223848734998</v>
      </c>
      <c r="Y17" s="21">
        <v>0.442128418960268</v>
      </c>
      <c r="Z17" s="21">
        <v>0.45354084825740998</v>
      </c>
      <c r="AA17" s="21">
        <v>0.37338423714915098</v>
      </c>
      <c r="AB17" s="21">
        <v>0.48661928049090197</v>
      </c>
      <c r="AC17" s="21"/>
      <c r="AD17" s="21">
        <v>0.53000096462153401</v>
      </c>
      <c r="AE17" s="21">
        <v>0.20193263214719101</v>
      </c>
      <c r="AF17" s="21"/>
      <c r="AG17" s="21">
        <v>0.61789550948692196</v>
      </c>
      <c r="AH17" s="21">
        <v>0.33626595924889602</v>
      </c>
      <c r="AI17" s="21"/>
      <c r="AJ17" s="21">
        <v>0.44235029861410902</v>
      </c>
      <c r="AK17" s="21">
        <v>0.40653734636900801</v>
      </c>
      <c r="AL17" s="21"/>
      <c r="AM17" s="21">
        <v>0.38954012470035099</v>
      </c>
      <c r="AN17" s="21">
        <v>0.43822006028226501</v>
      </c>
      <c r="AO17" s="21"/>
      <c r="AP17" s="21">
        <v>0.122079913933534</v>
      </c>
      <c r="AQ17" s="21">
        <v>0.28270832857459499</v>
      </c>
      <c r="AR17" s="21">
        <v>0.47075476149353701</v>
      </c>
      <c r="AS17" s="21">
        <v>0.48278869495490301</v>
      </c>
      <c r="AT17" s="21">
        <v>0.64535569199450105</v>
      </c>
      <c r="AU17" s="21">
        <v>0.72850939866014597</v>
      </c>
    </row>
    <row r="18" spans="2:47" x14ac:dyDescent="0.35">
      <c r="B18" s="18" t="s">
        <v>97</v>
      </c>
      <c r="C18" s="22">
        <v>0.15157728220174899</v>
      </c>
      <c r="D18" s="22">
        <v>0.29699107290231702</v>
      </c>
      <c r="E18" s="22">
        <v>1.33980811561327E-2</v>
      </c>
      <c r="F18" s="22"/>
      <c r="G18" s="22">
        <v>0.19679917930754701</v>
      </c>
      <c r="H18" s="22">
        <v>0.317728114024798</v>
      </c>
      <c r="I18" s="22">
        <v>0.23934931398340201</v>
      </c>
      <c r="J18" s="22">
        <v>0.17129040970808601</v>
      </c>
      <c r="K18" s="22">
        <v>3.1959318132552303E-2</v>
      </c>
      <c r="L18" s="22">
        <v>-2.2035046742173499E-2</v>
      </c>
      <c r="M18" s="22"/>
      <c r="N18" s="22">
        <v>0.107457245585019</v>
      </c>
      <c r="O18" s="22">
        <v>0.37071053207208299</v>
      </c>
      <c r="P18" s="22"/>
      <c r="Q18" s="22">
        <v>0.28993504464536601</v>
      </c>
      <c r="R18" s="22">
        <v>3.8786398167597602E-2</v>
      </c>
      <c r="S18" s="22">
        <v>0.14353181750910199</v>
      </c>
      <c r="T18" s="22">
        <v>0.11529322923416301</v>
      </c>
      <c r="U18" s="22">
        <v>6.7091266192674998E-2</v>
      </c>
      <c r="V18" s="22">
        <v>0.131526387134274</v>
      </c>
      <c r="W18" s="22">
        <v>0.12839463818371</v>
      </c>
      <c r="X18" s="22">
        <v>0.15219086412282701</v>
      </c>
      <c r="Y18" s="22">
        <v>0.230883141096481</v>
      </c>
      <c r="Z18" s="22">
        <v>0.16028488447348299</v>
      </c>
      <c r="AA18" s="22">
        <v>9.1040342850583905E-2</v>
      </c>
      <c r="AB18" s="22">
        <v>0.22928474903579099</v>
      </c>
      <c r="AC18" s="22"/>
      <c r="AD18" s="22">
        <v>0.325308391315906</v>
      </c>
      <c r="AE18" s="22">
        <v>-0.22738876006290901</v>
      </c>
      <c r="AF18" s="22"/>
      <c r="AG18" s="22">
        <v>0.45727049810451997</v>
      </c>
      <c r="AH18" s="22">
        <v>2.5020038355561499E-3</v>
      </c>
      <c r="AI18" s="22"/>
      <c r="AJ18" s="22">
        <v>0.190854295264585</v>
      </c>
      <c r="AK18" s="22">
        <v>0.106263898363264</v>
      </c>
      <c r="AL18" s="22"/>
      <c r="AM18" s="22">
        <v>6.9037098564974198E-2</v>
      </c>
      <c r="AN18" s="22">
        <v>0.17911192529728101</v>
      </c>
      <c r="AO18" s="22"/>
      <c r="AP18" s="22">
        <v>-0.33843265232750802</v>
      </c>
      <c r="AQ18" s="22">
        <v>-6.7671128835167002E-2</v>
      </c>
      <c r="AR18" s="22">
        <v>0.24062921737163501</v>
      </c>
      <c r="AS18" s="22">
        <v>0.25347863726651398</v>
      </c>
      <c r="AT18" s="22">
        <v>0.51000835390063703</v>
      </c>
      <c r="AU18" s="22">
        <v>0.60630218357597598</v>
      </c>
    </row>
    <row r="19" spans="2:47" x14ac:dyDescent="0.35">
      <c r="B19" s="16"/>
    </row>
    <row r="20" spans="2:47" x14ac:dyDescent="0.35">
      <c r="B20" t="s">
        <v>66</v>
      </c>
    </row>
    <row r="21" spans="2:47" x14ac:dyDescent="0.35">
      <c r="B21" t="s">
        <v>67</v>
      </c>
    </row>
    <row r="23" spans="2:47" x14ac:dyDescent="0.35">
      <c r="B23"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B2:AU23"/>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468</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457</v>
      </c>
      <c r="C9" s="17">
        <v>4.3061748285651201E-2</v>
      </c>
      <c r="D9" s="17">
        <v>4.9506981602396402E-2</v>
      </c>
      <c r="E9" s="17">
        <v>3.7157854589958003E-2</v>
      </c>
      <c r="F9" s="17"/>
      <c r="G9" s="17">
        <v>5.5906380232679999E-2</v>
      </c>
      <c r="H9" s="17">
        <v>4.7575066875200203E-2</v>
      </c>
      <c r="I9" s="17">
        <v>3.6817670572558699E-2</v>
      </c>
      <c r="J9" s="17">
        <v>3.00087215134952E-2</v>
      </c>
      <c r="K9" s="17">
        <v>5.13452035956709E-2</v>
      </c>
      <c r="L9" s="17">
        <v>4.09655196153152E-2</v>
      </c>
      <c r="M9" s="17"/>
      <c r="N9" s="17">
        <v>4.3105429390930899E-2</v>
      </c>
      <c r="O9" s="17">
        <v>4.2844795098576298E-2</v>
      </c>
      <c r="P9" s="17"/>
      <c r="Q9" s="17">
        <v>2.1302604114632299E-2</v>
      </c>
      <c r="R9" s="17">
        <v>3.5477425963988903E-2</v>
      </c>
      <c r="S9" s="17">
        <v>6.8914995080810601E-2</v>
      </c>
      <c r="T9" s="17">
        <v>4.5689268197641603E-2</v>
      </c>
      <c r="U9" s="17">
        <v>7.2397047332008801E-2</v>
      </c>
      <c r="V9" s="17">
        <v>4.4959213903973498E-2</v>
      </c>
      <c r="W9" s="17">
        <v>8.2693788760594703E-2</v>
      </c>
      <c r="X9" s="17">
        <v>3.1653292172954997E-2</v>
      </c>
      <c r="Y9" s="17">
        <v>1.4791743876879201E-2</v>
      </c>
      <c r="Z9" s="17">
        <v>4.0176676016994803E-2</v>
      </c>
      <c r="AA9" s="17">
        <v>5.2029666016526997E-2</v>
      </c>
      <c r="AB9" s="17">
        <v>3.2590619859873098E-2</v>
      </c>
      <c r="AC9" s="17"/>
      <c r="AD9" s="17">
        <v>3.1372624280077602E-2</v>
      </c>
      <c r="AE9" s="17">
        <v>6.9061376563458302E-2</v>
      </c>
      <c r="AF9" s="17"/>
      <c r="AG9" s="17">
        <v>2.9962718324407601E-2</v>
      </c>
      <c r="AH9" s="17">
        <v>4.7938798331658899E-2</v>
      </c>
      <c r="AI9" s="17"/>
      <c r="AJ9" s="17">
        <v>3.4997760852594297E-2</v>
      </c>
      <c r="AK9" s="17">
        <v>5.3015582696578301E-2</v>
      </c>
      <c r="AL9" s="17"/>
      <c r="AM9" s="17">
        <v>5.1399040193962103E-2</v>
      </c>
      <c r="AN9" s="17">
        <v>4.09790540798292E-2</v>
      </c>
      <c r="AO9" s="17"/>
      <c r="AP9" s="17">
        <v>7.4282539161624195E-2</v>
      </c>
      <c r="AQ9" s="17">
        <v>4.7565312063003899E-2</v>
      </c>
      <c r="AR9" s="17">
        <v>3.3605796795576202E-2</v>
      </c>
      <c r="AS9" s="17">
        <v>2.04713838723815E-2</v>
      </c>
      <c r="AT9" s="17">
        <v>3.1513211566828202E-2</v>
      </c>
      <c r="AU9" s="17">
        <v>3.7185774575219002E-2</v>
      </c>
    </row>
    <row r="10" spans="2:47" x14ac:dyDescent="0.35">
      <c r="B10" s="18" t="s">
        <v>92</v>
      </c>
      <c r="C10" s="17">
        <v>7.3706475672019794E-2</v>
      </c>
      <c r="D10" s="17">
        <v>8.7387993672665698E-2</v>
      </c>
      <c r="E10" s="17">
        <v>5.9900393037145401E-2</v>
      </c>
      <c r="F10" s="17"/>
      <c r="G10" s="17">
        <v>4.1668304707327297E-2</v>
      </c>
      <c r="H10" s="17">
        <v>5.3063663535451902E-2</v>
      </c>
      <c r="I10" s="17">
        <v>6.9352553774075995E-2</v>
      </c>
      <c r="J10" s="17">
        <v>8.1427917726327098E-2</v>
      </c>
      <c r="K10" s="17">
        <v>7.8080667899846204E-2</v>
      </c>
      <c r="L10" s="17">
        <v>0.10627560193772401</v>
      </c>
      <c r="M10" s="17"/>
      <c r="N10" s="17">
        <v>7.7499640456084096E-2</v>
      </c>
      <c r="O10" s="17">
        <v>5.4866769493930399E-2</v>
      </c>
      <c r="P10" s="17"/>
      <c r="Q10" s="17">
        <v>5.6223976336477799E-2</v>
      </c>
      <c r="R10" s="17">
        <v>7.9685656736171603E-2</v>
      </c>
      <c r="S10" s="17">
        <v>0.105741461293617</v>
      </c>
      <c r="T10" s="17">
        <v>7.8751835406247001E-2</v>
      </c>
      <c r="U10" s="17">
        <v>7.6053549869600695E-2</v>
      </c>
      <c r="V10" s="17">
        <v>8.8164618371847595E-2</v>
      </c>
      <c r="W10" s="17">
        <v>7.8573269178527805E-2</v>
      </c>
      <c r="X10" s="17">
        <v>5.2409459493565E-2</v>
      </c>
      <c r="Y10" s="17">
        <v>6.3666785284272498E-2</v>
      </c>
      <c r="Z10" s="17">
        <v>7.42596006999445E-2</v>
      </c>
      <c r="AA10" s="17">
        <v>6.2585191176798893E-2</v>
      </c>
      <c r="AB10" s="17">
        <v>4.8624208467282201E-2</v>
      </c>
      <c r="AC10" s="17"/>
      <c r="AD10" s="17">
        <v>6.0083271537569698E-2</v>
      </c>
      <c r="AE10" s="17">
        <v>0.10539956262052499</v>
      </c>
      <c r="AF10" s="17"/>
      <c r="AG10" s="17">
        <v>5.0910979084663403E-2</v>
      </c>
      <c r="AH10" s="17">
        <v>8.5532783225512596E-2</v>
      </c>
      <c r="AI10" s="17"/>
      <c r="AJ10" s="17">
        <v>7.0611663442279093E-2</v>
      </c>
      <c r="AK10" s="17">
        <v>7.6964066210698595E-2</v>
      </c>
      <c r="AL10" s="17"/>
      <c r="AM10" s="17">
        <v>8.5723385814899397E-2</v>
      </c>
      <c r="AN10" s="17">
        <v>7.0863321784249894E-2</v>
      </c>
      <c r="AO10" s="17"/>
      <c r="AP10" s="17">
        <v>9.6831258925031E-2</v>
      </c>
      <c r="AQ10" s="17">
        <v>9.1366713340293795E-2</v>
      </c>
      <c r="AR10" s="17">
        <v>5.6497218592280601E-2</v>
      </c>
      <c r="AS10" s="17">
        <v>9.5041984043237701E-2</v>
      </c>
      <c r="AT10" s="17">
        <v>3.4274452119132999E-2</v>
      </c>
      <c r="AU10" s="17">
        <v>3.9020209585136099E-2</v>
      </c>
    </row>
    <row r="11" spans="2:47" x14ac:dyDescent="0.35">
      <c r="B11" s="18" t="s">
        <v>458</v>
      </c>
      <c r="C11" s="17">
        <v>0.27103456209006899</v>
      </c>
      <c r="D11" s="17">
        <v>0.27904389107404498</v>
      </c>
      <c r="E11" s="17">
        <v>0.26379457799915301</v>
      </c>
      <c r="F11" s="17"/>
      <c r="G11" s="17">
        <v>0.22867348013865099</v>
      </c>
      <c r="H11" s="17">
        <v>0.19362102747918999</v>
      </c>
      <c r="I11" s="17">
        <v>0.22448289612080499</v>
      </c>
      <c r="J11" s="17">
        <v>0.28188058883484102</v>
      </c>
      <c r="K11" s="17">
        <v>0.285709014146666</v>
      </c>
      <c r="L11" s="17">
        <v>0.38188939289930901</v>
      </c>
      <c r="M11" s="17"/>
      <c r="N11" s="17">
        <v>0.28285075337208299</v>
      </c>
      <c r="O11" s="17">
        <v>0.21234647850548799</v>
      </c>
      <c r="P11" s="17"/>
      <c r="Q11" s="17">
        <v>0.25844114615677699</v>
      </c>
      <c r="R11" s="17">
        <v>0.26226524294269699</v>
      </c>
      <c r="S11" s="17">
        <v>0.26710951365318403</v>
      </c>
      <c r="T11" s="17">
        <v>0.34644862544785798</v>
      </c>
      <c r="U11" s="17">
        <v>0.20884715097706499</v>
      </c>
      <c r="V11" s="17">
        <v>0.18972616388145899</v>
      </c>
      <c r="W11" s="17">
        <v>0.24449885349459599</v>
      </c>
      <c r="X11" s="17">
        <v>0.31718323440865198</v>
      </c>
      <c r="Y11" s="17">
        <v>0.310292494088656</v>
      </c>
      <c r="Z11" s="17">
        <v>0.32105267424506101</v>
      </c>
      <c r="AA11" s="17">
        <v>0.273247920100467</v>
      </c>
      <c r="AB11" s="17">
        <v>0.25309301968196601</v>
      </c>
      <c r="AC11" s="17"/>
      <c r="AD11" s="17">
        <v>0.247928235324989</v>
      </c>
      <c r="AE11" s="17">
        <v>0.32103631029452001</v>
      </c>
      <c r="AF11" s="17"/>
      <c r="AG11" s="17">
        <v>0.21103409911103599</v>
      </c>
      <c r="AH11" s="17">
        <v>0.30391822138708202</v>
      </c>
      <c r="AI11" s="17"/>
      <c r="AJ11" s="17">
        <v>0.28362013559657001</v>
      </c>
      <c r="AK11" s="17">
        <v>0.25559214492270199</v>
      </c>
      <c r="AL11" s="17"/>
      <c r="AM11" s="17">
        <v>0.28038234252893901</v>
      </c>
      <c r="AN11" s="17">
        <v>0.26762019901052198</v>
      </c>
      <c r="AO11" s="17"/>
      <c r="AP11" s="17">
        <v>0.32707146432588602</v>
      </c>
      <c r="AQ11" s="17">
        <v>0.31544801773122</v>
      </c>
      <c r="AR11" s="17">
        <v>0.27054148938037298</v>
      </c>
      <c r="AS11" s="17">
        <v>0.30767089396525499</v>
      </c>
      <c r="AT11" s="17">
        <v>0.147489365724953</v>
      </c>
      <c r="AU11" s="17">
        <v>0.18033477515723101</v>
      </c>
    </row>
    <row r="12" spans="2:47" x14ac:dyDescent="0.35">
      <c r="B12" s="18" t="s">
        <v>90</v>
      </c>
      <c r="C12" s="17">
        <v>0.35573137968132801</v>
      </c>
      <c r="D12" s="17">
        <v>0.33253916704699998</v>
      </c>
      <c r="E12" s="17">
        <v>0.37733710528001202</v>
      </c>
      <c r="F12" s="17"/>
      <c r="G12" s="17">
        <v>0.37327367751726698</v>
      </c>
      <c r="H12" s="17">
        <v>0.38318428520261</v>
      </c>
      <c r="I12" s="17">
        <v>0.39708471127095701</v>
      </c>
      <c r="J12" s="17">
        <v>0.35883649540624202</v>
      </c>
      <c r="K12" s="17">
        <v>0.32493311204021602</v>
      </c>
      <c r="L12" s="17">
        <v>0.30593069889228303</v>
      </c>
      <c r="M12" s="17"/>
      <c r="N12" s="17">
        <v>0.35660711749804502</v>
      </c>
      <c r="O12" s="17">
        <v>0.35138180772882799</v>
      </c>
      <c r="P12" s="17"/>
      <c r="Q12" s="17">
        <v>0.36579316633879699</v>
      </c>
      <c r="R12" s="17">
        <v>0.34645934832765701</v>
      </c>
      <c r="S12" s="17">
        <v>0.358063873110822</v>
      </c>
      <c r="T12" s="17">
        <v>0.32863646136653202</v>
      </c>
      <c r="U12" s="17">
        <v>0.39238377327505197</v>
      </c>
      <c r="V12" s="17">
        <v>0.44616135725065798</v>
      </c>
      <c r="W12" s="17">
        <v>0.354797420884016</v>
      </c>
      <c r="X12" s="17">
        <v>0.37196569943573699</v>
      </c>
      <c r="Y12" s="17">
        <v>0.333215150933799</v>
      </c>
      <c r="Z12" s="17">
        <v>0.29605965814976498</v>
      </c>
      <c r="AA12" s="17">
        <v>0.38520424416035798</v>
      </c>
      <c r="AB12" s="17">
        <v>0.25964764502524401</v>
      </c>
      <c r="AC12" s="17"/>
      <c r="AD12" s="17">
        <v>0.39436147675788003</v>
      </c>
      <c r="AE12" s="17">
        <v>0.28204449171103002</v>
      </c>
      <c r="AF12" s="17"/>
      <c r="AG12" s="17">
        <v>0.39398067702088402</v>
      </c>
      <c r="AH12" s="17">
        <v>0.34072566310709201</v>
      </c>
      <c r="AI12" s="17"/>
      <c r="AJ12" s="17">
        <v>0.36633978510792198</v>
      </c>
      <c r="AK12" s="17">
        <v>0.34551983914013701</v>
      </c>
      <c r="AL12" s="17"/>
      <c r="AM12" s="17">
        <v>0.32588295620784102</v>
      </c>
      <c r="AN12" s="17">
        <v>0.36571585995788403</v>
      </c>
      <c r="AO12" s="17"/>
      <c r="AP12" s="17">
        <v>0.23010002085053999</v>
      </c>
      <c r="AQ12" s="17">
        <v>0.37217387261051099</v>
      </c>
      <c r="AR12" s="17">
        <v>0.421758637520597</v>
      </c>
      <c r="AS12" s="17">
        <v>0.35214869153656397</v>
      </c>
      <c r="AT12" s="17">
        <v>0.47031222544043999</v>
      </c>
      <c r="AU12" s="17">
        <v>0.39380431856324999</v>
      </c>
    </row>
    <row r="13" spans="2:47" x14ac:dyDescent="0.35">
      <c r="B13" s="18" t="s">
        <v>459</v>
      </c>
      <c r="C13" s="17">
        <v>0.183949614126592</v>
      </c>
      <c r="D13" s="17">
        <v>0.20220805465369801</v>
      </c>
      <c r="E13" s="17">
        <v>0.167775203837948</v>
      </c>
      <c r="F13" s="17"/>
      <c r="G13" s="17">
        <v>0.22537841199500999</v>
      </c>
      <c r="H13" s="17">
        <v>0.22882322924026599</v>
      </c>
      <c r="I13" s="17">
        <v>0.18627481317439801</v>
      </c>
      <c r="J13" s="17">
        <v>0.21692717052670399</v>
      </c>
      <c r="K13" s="17">
        <v>0.15886713560298499</v>
      </c>
      <c r="L13" s="17">
        <v>0.107821696987827</v>
      </c>
      <c r="M13" s="17"/>
      <c r="N13" s="17">
        <v>0.171088976341913</v>
      </c>
      <c r="O13" s="17">
        <v>0.24782520375140901</v>
      </c>
      <c r="P13" s="17"/>
      <c r="Q13" s="17">
        <v>0.21830538044105599</v>
      </c>
      <c r="R13" s="17">
        <v>0.17249192883883299</v>
      </c>
      <c r="S13" s="17">
        <v>0.16159672928549501</v>
      </c>
      <c r="T13" s="17">
        <v>0.15114038484784001</v>
      </c>
      <c r="U13" s="17">
        <v>0.18566061199487099</v>
      </c>
      <c r="V13" s="17">
        <v>0.13042161850297401</v>
      </c>
      <c r="W13" s="17">
        <v>0.18961186211162101</v>
      </c>
      <c r="X13" s="17">
        <v>0.18346046657402701</v>
      </c>
      <c r="Y13" s="17">
        <v>0.19716532185712901</v>
      </c>
      <c r="Z13" s="17">
        <v>0.20229773444264301</v>
      </c>
      <c r="AA13" s="17">
        <v>0.14724728303819001</v>
      </c>
      <c r="AB13" s="17">
        <v>0.332543517635147</v>
      </c>
      <c r="AC13" s="17"/>
      <c r="AD13" s="17">
        <v>0.22723109352226301</v>
      </c>
      <c r="AE13" s="17">
        <v>8.2565436624704405E-2</v>
      </c>
      <c r="AF13" s="17"/>
      <c r="AG13" s="17">
        <v>0.276028276104135</v>
      </c>
      <c r="AH13" s="17">
        <v>0.14165053788951501</v>
      </c>
      <c r="AI13" s="17"/>
      <c r="AJ13" s="17">
        <v>0.185058542120037</v>
      </c>
      <c r="AK13" s="17">
        <v>0.18427465015618699</v>
      </c>
      <c r="AL13" s="17"/>
      <c r="AM13" s="17">
        <v>0.198997181538901</v>
      </c>
      <c r="AN13" s="17">
        <v>0.18077099918477299</v>
      </c>
      <c r="AO13" s="17"/>
      <c r="AP13" s="17">
        <v>5.7336377668369097E-2</v>
      </c>
      <c r="AQ13" s="17">
        <v>0.139971431502422</v>
      </c>
      <c r="AR13" s="17">
        <v>0.17497542182105399</v>
      </c>
      <c r="AS13" s="17">
        <v>0.18591723543650701</v>
      </c>
      <c r="AT13" s="17">
        <v>0.29894070547211199</v>
      </c>
      <c r="AU13" s="17">
        <v>0.331004484847706</v>
      </c>
    </row>
    <row r="14" spans="2:47" x14ac:dyDescent="0.35">
      <c r="B14" s="18" t="s">
        <v>460</v>
      </c>
      <c r="C14" s="17">
        <v>4.5698688893351998E-2</v>
      </c>
      <c r="D14" s="17">
        <v>2.9610522451687299E-2</v>
      </c>
      <c r="E14" s="17">
        <v>6.0920034902708302E-2</v>
      </c>
      <c r="F14" s="17"/>
      <c r="G14" s="17">
        <v>4.3217178719931901E-2</v>
      </c>
      <c r="H14" s="17">
        <v>7.0969222682932903E-2</v>
      </c>
      <c r="I14" s="17">
        <v>4.81487249910455E-2</v>
      </c>
      <c r="J14" s="17">
        <v>1.7025272982711E-2</v>
      </c>
      <c r="K14" s="17">
        <v>6.5099397876873397E-2</v>
      </c>
      <c r="L14" s="17">
        <v>3.4981083536328901E-2</v>
      </c>
      <c r="M14" s="17"/>
      <c r="N14" s="17">
        <v>4.3999146045198598E-2</v>
      </c>
      <c r="O14" s="17">
        <v>5.4139895568790598E-2</v>
      </c>
      <c r="P14" s="17"/>
      <c r="Q14" s="17">
        <v>6.0385986384431697E-2</v>
      </c>
      <c r="R14" s="17">
        <v>6.7043742885379398E-2</v>
      </c>
      <c r="S14" s="17">
        <v>1.8862160783228801E-2</v>
      </c>
      <c r="T14" s="17">
        <v>3.4094868438911699E-2</v>
      </c>
      <c r="U14" s="17">
        <v>2.5170102404406099E-2</v>
      </c>
      <c r="V14" s="17">
        <v>6.4135170018465207E-2</v>
      </c>
      <c r="W14" s="17">
        <v>2.80570618327214E-2</v>
      </c>
      <c r="X14" s="17">
        <v>3.3302182034603799E-2</v>
      </c>
      <c r="Y14" s="17">
        <v>4.0382998825324E-2</v>
      </c>
      <c r="Z14" s="17">
        <v>4.8538189061251E-2</v>
      </c>
      <c r="AA14" s="17">
        <v>5.0345695894697597E-2</v>
      </c>
      <c r="AB14" s="17">
        <v>5.0772781819817002E-2</v>
      </c>
      <c r="AC14" s="17"/>
      <c r="AD14" s="17">
        <v>2.2069730320677799E-2</v>
      </c>
      <c r="AE14" s="17">
        <v>9.8759091519420902E-2</v>
      </c>
      <c r="AF14" s="17"/>
      <c r="AG14" s="17">
        <v>3.1250984471441499E-2</v>
      </c>
      <c r="AH14" s="17">
        <v>4.98888651502324E-2</v>
      </c>
      <c r="AI14" s="17"/>
      <c r="AJ14" s="17">
        <v>3.5641545900864102E-2</v>
      </c>
      <c r="AK14" s="17">
        <v>5.6214504051250697E-2</v>
      </c>
      <c r="AL14" s="17"/>
      <c r="AM14" s="17">
        <v>3.9301276136897302E-2</v>
      </c>
      <c r="AN14" s="17">
        <v>4.61732756193644E-2</v>
      </c>
      <c r="AO14" s="17"/>
      <c r="AP14" s="17">
        <v>0.13547885412260399</v>
      </c>
      <c r="AQ14" s="17">
        <v>1.43056639776875E-2</v>
      </c>
      <c r="AR14" s="17">
        <v>2.4401776818493402E-2</v>
      </c>
      <c r="AS14" s="17">
        <v>2.23202641138621E-2</v>
      </c>
      <c r="AT14" s="17">
        <v>1.7470039676533301E-2</v>
      </c>
      <c r="AU14" s="17">
        <v>1.86504372714579E-2</v>
      </c>
    </row>
    <row r="15" spans="2:47" x14ac:dyDescent="0.35">
      <c r="B15" s="18" t="s">
        <v>94</v>
      </c>
      <c r="C15" s="17">
        <v>2.6817531250987799E-2</v>
      </c>
      <c r="D15" s="17">
        <v>1.9703389498507601E-2</v>
      </c>
      <c r="E15" s="17">
        <v>3.3114830353075601E-2</v>
      </c>
      <c r="F15" s="17"/>
      <c r="G15" s="17">
        <v>3.1882566689133397E-2</v>
      </c>
      <c r="H15" s="17">
        <v>2.2763504984349901E-2</v>
      </c>
      <c r="I15" s="17">
        <v>3.7838630096159301E-2</v>
      </c>
      <c r="J15" s="17">
        <v>1.38938330096798E-2</v>
      </c>
      <c r="K15" s="17">
        <v>3.5965468837741897E-2</v>
      </c>
      <c r="L15" s="17">
        <v>2.2136006131213099E-2</v>
      </c>
      <c r="M15" s="17"/>
      <c r="N15" s="17">
        <v>2.4848936895745799E-2</v>
      </c>
      <c r="O15" s="17">
        <v>3.6595049852977998E-2</v>
      </c>
      <c r="P15" s="17"/>
      <c r="Q15" s="17">
        <v>1.9547740227828101E-2</v>
      </c>
      <c r="R15" s="17">
        <v>3.65766543052728E-2</v>
      </c>
      <c r="S15" s="17">
        <v>1.9711266792842901E-2</v>
      </c>
      <c r="T15" s="17">
        <v>1.5238556294969599E-2</v>
      </c>
      <c r="U15" s="17">
        <v>3.9487764146995799E-2</v>
      </c>
      <c r="V15" s="17">
        <v>3.6431858070622998E-2</v>
      </c>
      <c r="W15" s="17">
        <v>2.1767743737922399E-2</v>
      </c>
      <c r="X15" s="17">
        <v>1.0025665880460201E-2</v>
      </c>
      <c r="Y15" s="17">
        <v>4.0485505133940197E-2</v>
      </c>
      <c r="Z15" s="17">
        <v>1.76154673843412E-2</v>
      </c>
      <c r="AA15" s="17">
        <v>2.93399996129605E-2</v>
      </c>
      <c r="AB15" s="17">
        <v>2.2728207510670801E-2</v>
      </c>
      <c r="AC15" s="17"/>
      <c r="AD15" s="17">
        <v>1.69535682565428E-2</v>
      </c>
      <c r="AE15" s="17">
        <v>4.1133730666340497E-2</v>
      </c>
      <c r="AF15" s="17"/>
      <c r="AG15" s="17">
        <v>6.8322658834324701E-3</v>
      </c>
      <c r="AH15" s="17">
        <v>3.0345130908907999E-2</v>
      </c>
      <c r="AI15" s="17"/>
      <c r="AJ15" s="17">
        <v>2.3730566979734202E-2</v>
      </c>
      <c r="AK15" s="17">
        <v>2.8419212822446999E-2</v>
      </c>
      <c r="AL15" s="17"/>
      <c r="AM15" s="17">
        <v>1.8313817578560099E-2</v>
      </c>
      <c r="AN15" s="17">
        <v>2.7877290363377601E-2</v>
      </c>
      <c r="AO15" s="17"/>
      <c r="AP15" s="17">
        <v>7.8899484945945897E-2</v>
      </c>
      <c r="AQ15" s="17">
        <v>1.9168988774860899E-2</v>
      </c>
      <c r="AR15" s="17">
        <v>1.82196590716256E-2</v>
      </c>
      <c r="AS15" s="17">
        <v>1.6429547032193102E-2</v>
      </c>
      <c r="AT15" s="17">
        <v>0</v>
      </c>
      <c r="AU15" s="17">
        <v>0</v>
      </c>
    </row>
    <row r="16" spans="2:47" x14ac:dyDescent="0.35">
      <c r="B16" s="18" t="s">
        <v>96</v>
      </c>
      <c r="C16" s="21">
        <v>0.116768223957671</v>
      </c>
      <c r="D16" s="21">
        <v>0.136894975275062</v>
      </c>
      <c r="E16" s="21">
        <v>9.7058247627103397E-2</v>
      </c>
      <c r="F16" s="21"/>
      <c r="G16" s="21">
        <v>9.7574684940007303E-2</v>
      </c>
      <c r="H16" s="21">
        <v>0.10063873041065199</v>
      </c>
      <c r="I16" s="21">
        <v>0.10617022434663501</v>
      </c>
      <c r="J16" s="21">
        <v>0.111436639239822</v>
      </c>
      <c r="K16" s="21">
        <v>0.12942587149551699</v>
      </c>
      <c r="L16" s="21">
        <v>0.14724112155303901</v>
      </c>
      <c r="M16" s="21"/>
      <c r="N16" s="21">
        <v>0.120605069847015</v>
      </c>
      <c r="O16" s="21">
        <v>9.7711564592506697E-2</v>
      </c>
      <c r="P16" s="21"/>
      <c r="Q16" s="21">
        <v>7.7526580451110105E-2</v>
      </c>
      <c r="R16" s="21">
        <v>0.115163082700161</v>
      </c>
      <c r="S16" s="21">
        <v>0.174656456374427</v>
      </c>
      <c r="T16" s="21">
        <v>0.12444110360388901</v>
      </c>
      <c r="U16" s="21">
        <v>0.14845059720161</v>
      </c>
      <c r="V16" s="21">
        <v>0.133123832275821</v>
      </c>
      <c r="W16" s="21">
        <v>0.16126705793912199</v>
      </c>
      <c r="X16" s="21">
        <v>8.4062751666519997E-2</v>
      </c>
      <c r="Y16" s="21">
        <v>7.8458529161151702E-2</v>
      </c>
      <c r="Z16" s="21">
        <v>0.114436276716939</v>
      </c>
      <c r="AA16" s="21">
        <v>0.11461485719332599</v>
      </c>
      <c r="AB16" s="21">
        <v>8.1214828327155403E-2</v>
      </c>
      <c r="AC16" s="21"/>
      <c r="AD16" s="21">
        <v>9.1455895817647306E-2</v>
      </c>
      <c r="AE16" s="21">
        <v>0.174460939183984</v>
      </c>
      <c r="AF16" s="21"/>
      <c r="AG16" s="21">
        <v>8.0873697409070994E-2</v>
      </c>
      <c r="AH16" s="21">
        <v>0.13347158155717201</v>
      </c>
      <c r="AI16" s="21"/>
      <c r="AJ16" s="21">
        <v>0.10560942429487299</v>
      </c>
      <c r="AK16" s="21">
        <v>0.12997964890727701</v>
      </c>
      <c r="AL16" s="21"/>
      <c r="AM16" s="21">
        <v>0.13712242600886099</v>
      </c>
      <c r="AN16" s="21">
        <v>0.111842375864079</v>
      </c>
      <c r="AO16" s="21"/>
      <c r="AP16" s="21">
        <v>0.171113798086655</v>
      </c>
      <c r="AQ16" s="21">
        <v>0.13893202540329799</v>
      </c>
      <c r="AR16" s="21">
        <v>9.0103015387856894E-2</v>
      </c>
      <c r="AS16" s="21">
        <v>0.115513367915619</v>
      </c>
      <c r="AT16" s="21">
        <v>6.5787663685961201E-2</v>
      </c>
      <c r="AU16" s="21">
        <v>7.6205984160355095E-2</v>
      </c>
    </row>
    <row r="17" spans="2:47" x14ac:dyDescent="0.35">
      <c r="B17" s="18" t="s">
        <v>95</v>
      </c>
      <c r="C17" s="21">
        <v>0.53968099380792101</v>
      </c>
      <c r="D17" s="21">
        <v>0.53474722170069799</v>
      </c>
      <c r="E17" s="21">
        <v>0.54511230911796005</v>
      </c>
      <c r="F17" s="21"/>
      <c r="G17" s="21">
        <v>0.598652089512276</v>
      </c>
      <c r="H17" s="21">
        <v>0.61200751444287604</v>
      </c>
      <c r="I17" s="21">
        <v>0.58335952444535499</v>
      </c>
      <c r="J17" s="21">
        <v>0.57576366593294603</v>
      </c>
      <c r="K17" s="21">
        <v>0.48380024764320101</v>
      </c>
      <c r="L17" s="21">
        <v>0.41375239588010998</v>
      </c>
      <c r="M17" s="21"/>
      <c r="N17" s="21">
        <v>0.52769609383995697</v>
      </c>
      <c r="O17" s="21">
        <v>0.59920701148023603</v>
      </c>
      <c r="P17" s="21"/>
      <c r="Q17" s="21">
        <v>0.58409854677985296</v>
      </c>
      <c r="R17" s="21">
        <v>0.51895127716649003</v>
      </c>
      <c r="S17" s="21">
        <v>0.51966060239631695</v>
      </c>
      <c r="T17" s="21">
        <v>0.479776846214372</v>
      </c>
      <c r="U17" s="21">
        <v>0.57804438526992297</v>
      </c>
      <c r="V17" s="21">
        <v>0.57658297575363204</v>
      </c>
      <c r="W17" s="21">
        <v>0.54440928299563696</v>
      </c>
      <c r="X17" s="21">
        <v>0.55542616600976402</v>
      </c>
      <c r="Y17" s="21">
        <v>0.53038047279092804</v>
      </c>
      <c r="Z17" s="21">
        <v>0.49835739259240802</v>
      </c>
      <c r="AA17" s="21">
        <v>0.53245152719854905</v>
      </c>
      <c r="AB17" s="21">
        <v>0.59219116266038996</v>
      </c>
      <c r="AC17" s="21"/>
      <c r="AD17" s="21">
        <v>0.62159257028014303</v>
      </c>
      <c r="AE17" s="21">
        <v>0.36460992833573502</v>
      </c>
      <c r="AF17" s="21"/>
      <c r="AG17" s="21">
        <v>0.67000895312501896</v>
      </c>
      <c r="AH17" s="21">
        <v>0.482376200996606</v>
      </c>
      <c r="AI17" s="21"/>
      <c r="AJ17" s="21">
        <v>0.55139832722795901</v>
      </c>
      <c r="AK17" s="21">
        <v>0.529794489296324</v>
      </c>
      <c r="AL17" s="21"/>
      <c r="AM17" s="21">
        <v>0.52488013774674203</v>
      </c>
      <c r="AN17" s="21">
        <v>0.54648685914265704</v>
      </c>
      <c r="AO17" s="21"/>
      <c r="AP17" s="21">
        <v>0.28743639851891001</v>
      </c>
      <c r="AQ17" s="21">
        <v>0.51214530411293302</v>
      </c>
      <c r="AR17" s="21">
        <v>0.59673405934165202</v>
      </c>
      <c r="AS17" s="21">
        <v>0.53806592697307098</v>
      </c>
      <c r="AT17" s="21">
        <v>0.76925293091255198</v>
      </c>
      <c r="AU17" s="21">
        <v>0.72480880341095599</v>
      </c>
    </row>
    <row r="18" spans="2:47" x14ac:dyDescent="0.35">
      <c r="B18" s="18" t="s">
        <v>97</v>
      </c>
      <c r="C18" s="22">
        <v>0.42291276985025</v>
      </c>
      <c r="D18" s="22">
        <v>0.39785224642563599</v>
      </c>
      <c r="E18" s="22">
        <v>0.44805406149085603</v>
      </c>
      <c r="F18" s="22"/>
      <c r="G18" s="22">
        <v>0.50107740457226901</v>
      </c>
      <c r="H18" s="22">
        <v>0.51136878403222397</v>
      </c>
      <c r="I18" s="22">
        <v>0.47718930009872101</v>
      </c>
      <c r="J18" s="22">
        <v>0.46432702669312398</v>
      </c>
      <c r="K18" s="22">
        <v>0.35437437614768402</v>
      </c>
      <c r="L18" s="22">
        <v>0.26651127432707</v>
      </c>
      <c r="M18" s="22"/>
      <c r="N18" s="22">
        <v>0.407091023992942</v>
      </c>
      <c r="O18" s="22">
        <v>0.50149544688772996</v>
      </c>
      <c r="P18" s="22"/>
      <c r="Q18" s="22">
        <v>0.50657196632874302</v>
      </c>
      <c r="R18" s="22">
        <v>0.40378819446633002</v>
      </c>
      <c r="S18" s="22">
        <v>0.34500414602189</v>
      </c>
      <c r="T18" s="22">
        <v>0.35533574261048301</v>
      </c>
      <c r="U18" s="22">
        <v>0.429593788068314</v>
      </c>
      <c r="V18" s="22">
        <v>0.44345914347781101</v>
      </c>
      <c r="W18" s="22">
        <v>0.38314222505651502</v>
      </c>
      <c r="X18" s="22">
        <v>0.47136341434324402</v>
      </c>
      <c r="Y18" s="22">
        <v>0.451921943629776</v>
      </c>
      <c r="Z18" s="22">
        <v>0.38392111587546901</v>
      </c>
      <c r="AA18" s="22">
        <v>0.41783667000522301</v>
      </c>
      <c r="AB18" s="22">
        <v>0.51097633433323497</v>
      </c>
      <c r="AC18" s="22"/>
      <c r="AD18" s="22">
        <v>0.53013667446249602</v>
      </c>
      <c r="AE18" s="22">
        <v>0.19014898915175099</v>
      </c>
      <c r="AF18" s="22"/>
      <c r="AG18" s="22">
        <v>0.58913525571594805</v>
      </c>
      <c r="AH18" s="22">
        <v>0.34890461943943502</v>
      </c>
      <c r="AI18" s="22"/>
      <c r="AJ18" s="22">
        <v>0.44578890293308499</v>
      </c>
      <c r="AK18" s="22">
        <v>0.39981484038904702</v>
      </c>
      <c r="AL18" s="22"/>
      <c r="AM18" s="22">
        <v>0.38775771173788098</v>
      </c>
      <c r="AN18" s="22">
        <v>0.43464448327857802</v>
      </c>
      <c r="AO18" s="22"/>
      <c r="AP18" s="22">
        <v>0.11632260043225399</v>
      </c>
      <c r="AQ18" s="22">
        <v>0.373213278709636</v>
      </c>
      <c r="AR18" s="22">
        <v>0.50663104395379499</v>
      </c>
      <c r="AS18" s="22">
        <v>0.42255255905745098</v>
      </c>
      <c r="AT18" s="22">
        <v>0.70346526722659097</v>
      </c>
      <c r="AU18" s="22">
        <v>0.64860281925060104</v>
      </c>
    </row>
    <row r="19" spans="2:47" x14ac:dyDescent="0.35">
      <c r="B19" s="16"/>
    </row>
    <row r="20" spans="2:47" x14ac:dyDescent="0.35">
      <c r="B20" t="s">
        <v>66</v>
      </c>
    </row>
    <row r="21" spans="2:47" x14ac:dyDescent="0.35">
      <c r="B21" t="s">
        <v>67</v>
      </c>
    </row>
    <row r="23" spans="2:47" x14ac:dyDescent="0.35">
      <c r="B23"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B2:AU23"/>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469</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457</v>
      </c>
      <c r="C9" s="17">
        <v>3.5021896674410399E-2</v>
      </c>
      <c r="D9" s="17">
        <v>3.7782036608202403E-2</v>
      </c>
      <c r="E9" s="17">
        <v>3.2640893817582201E-2</v>
      </c>
      <c r="F9" s="17"/>
      <c r="G9" s="17">
        <v>3.7842994623600003E-2</v>
      </c>
      <c r="H9" s="17">
        <v>4.8283530190552697E-2</v>
      </c>
      <c r="I9" s="17">
        <v>3.6681825575077799E-2</v>
      </c>
      <c r="J9" s="17">
        <v>3.6297193157333402E-2</v>
      </c>
      <c r="K9" s="17">
        <v>2.6674196749588899E-2</v>
      </c>
      <c r="L9" s="17">
        <v>2.5490629874335799E-2</v>
      </c>
      <c r="M9" s="17"/>
      <c r="N9" s="17">
        <v>3.0911163423029499E-2</v>
      </c>
      <c r="O9" s="17">
        <v>5.5438886455048297E-2</v>
      </c>
      <c r="P9" s="17"/>
      <c r="Q9" s="17">
        <v>3.6021943709946401E-2</v>
      </c>
      <c r="R9" s="17">
        <v>2.5354738849778499E-2</v>
      </c>
      <c r="S9" s="17">
        <v>4.2854919579888698E-2</v>
      </c>
      <c r="T9" s="17">
        <v>1.9957527620731198E-2</v>
      </c>
      <c r="U9" s="17">
        <v>3.6229128095438101E-2</v>
      </c>
      <c r="V9" s="17">
        <v>3.0593823925543599E-2</v>
      </c>
      <c r="W9" s="17">
        <v>5.1425118902697999E-2</v>
      </c>
      <c r="X9" s="17">
        <v>5.4963952404460399E-2</v>
      </c>
      <c r="Y9" s="17">
        <v>2.73486869041627E-2</v>
      </c>
      <c r="Z9" s="17">
        <v>4.1066679770719601E-2</v>
      </c>
      <c r="AA9" s="17">
        <v>2.22969655758142E-2</v>
      </c>
      <c r="AB9" s="17">
        <v>6.8185449740230705E-2</v>
      </c>
      <c r="AC9" s="17"/>
      <c r="AD9" s="17">
        <v>2.5266742288091101E-2</v>
      </c>
      <c r="AE9" s="17">
        <v>5.6187679204941499E-2</v>
      </c>
      <c r="AF9" s="17"/>
      <c r="AG9" s="17">
        <v>2.0940189868176601E-2</v>
      </c>
      <c r="AH9" s="17">
        <v>4.2280183795236598E-2</v>
      </c>
      <c r="AI9" s="17"/>
      <c r="AJ9" s="17">
        <v>3.0697582910610699E-2</v>
      </c>
      <c r="AK9" s="17">
        <v>4.0466069219669401E-2</v>
      </c>
      <c r="AL9" s="17"/>
      <c r="AM9" s="17">
        <v>3.8154729146666497E-2</v>
      </c>
      <c r="AN9" s="17">
        <v>3.4262215632066502E-2</v>
      </c>
      <c r="AO9" s="17"/>
      <c r="AP9" s="17">
        <v>5.8714862932452601E-2</v>
      </c>
      <c r="AQ9" s="17">
        <v>2.5582078081869301E-2</v>
      </c>
      <c r="AR9" s="17">
        <v>3.9945362550429298E-2</v>
      </c>
      <c r="AS9" s="17">
        <v>7.2535472435293303E-3</v>
      </c>
      <c r="AT9" s="17">
        <v>3.1419294125666603E-2</v>
      </c>
      <c r="AU9" s="17">
        <v>4.10427538427608E-2</v>
      </c>
    </row>
    <row r="10" spans="2:47" x14ac:dyDescent="0.35">
      <c r="B10" s="18" t="s">
        <v>92</v>
      </c>
      <c r="C10" s="17">
        <v>3.5765560085163003E-2</v>
      </c>
      <c r="D10" s="17">
        <v>4.0172631540770498E-2</v>
      </c>
      <c r="E10" s="17">
        <v>3.0668388831417301E-2</v>
      </c>
      <c r="F10" s="17"/>
      <c r="G10" s="17">
        <v>7.3309564197247906E-2</v>
      </c>
      <c r="H10" s="17">
        <v>3.0016483622765301E-2</v>
      </c>
      <c r="I10" s="17">
        <v>3.2610983183984803E-2</v>
      </c>
      <c r="J10" s="17">
        <v>4.0645734246702502E-2</v>
      </c>
      <c r="K10" s="17">
        <v>1.5243763321096501E-2</v>
      </c>
      <c r="L10" s="17">
        <v>2.7797546368564002E-2</v>
      </c>
      <c r="M10" s="17"/>
      <c r="N10" s="17">
        <v>3.2432402939465199E-2</v>
      </c>
      <c r="O10" s="17">
        <v>5.2320522720627802E-2</v>
      </c>
      <c r="P10" s="17"/>
      <c r="Q10" s="17">
        <v>5.1423247610307199E-2</v>
      </c>
      <c r="R10" s="17">
        <v>2.4851750800838499E-2</v>
      </c>
      <c r="S10" s="17">
        <v>3.4488319121497399E-2</v>
      </c>
      <c r="T10" s="17">
        <v>3.93955644864879E-2</v>
      </c>
      <c r="U10" s="17">
        <v>6.1348799209275398E-2</v>
      </c>
      <c r="V10" s="17">
        <v>2.0451814103193699E-2</v>
      </c>
      <c r="W10" s="17">
        <v>4.0757920559151499E-2</v>
      </c>
      <c r="X10" s="17">
        <v>2.1324872601987899E-2</v>
      </c>
      <c r="Y10" s="17">
        <v>4.0319110387019699E-2</v>
      </c>
      <c r="Z10" s="17">
        <v>3.06143138497697E-2</v>
      </c>
      <c r="AA10" s="17">
        <v>3.1658765491256999E-2</v>
      </c>
      <c r="AB10" s="17">
        <v>0</v>
      </c>
      <c r="AC10" s="17"/>
      <c r="AD10" s="17">
        <v>2.9752364576088899E-2</v>
      </c>
      <c r="AE10" s="17">
        <v>4.7513058852426598E-2</v>
      </c>
      <c r="AF10" s="17"/>
      <c r="AG10" s="17">
        <v>3.4322006803043197E-2</v>
      </c>
      <c r="AH10" s="17">
        <v>3.7037380768421703E-2</v>
      </c>
      <c r="AI10" s="17"/>
      <c r="AJ10" s="17">
        <v>3.3396621667114101E-2</v>
      </c>
      <c r="AK10" s="17">
        <v>3.8100041029548101E-2</v>
      </c>
      <c r="AL10" s="17"/>
      <c r="AM10" s="17">
        <v>3.69706758560331E-2</v>
      </c>
      <c r="AN10" s="17">
        <v>3.6087335158416001E-2</v>
      </c>
      <c r="AO10" s="17"/>
      <c r="AP10" s="17">
        <v>4.3271953049435902E-2</v>
      </c>
      <c r="AQ10" s="17">
        <v>3.1573270436733199E-2</v>
      </c>
      <c r="AR10" s="17">
        <v>6.01341226808291E-2</v>
      </c>
      <c r="AS10" s="17">
        <v>1.9191567129156401E-2</v>
      </c>
      <c r="AT10" s="17">
        <v>2.3562039626771801E-2</v>
      </c>
      <c r="AU10" s="17">
        <v>3.3355544454660699E-2</v>
      </c>
    </row>
    <row r="11" spans="2:47" x14ac:dyDescent="0.35">
      <c r="B11" s="18" t="s">
        <v>458</v>
      </c>
      <c r="C11" s="17">
        <v>0.143305157814583</v>
      </c>
      <c r="D11" s="17">
        <v>0.148518109123879</v>
      </c>
      <c r="E11" s="17">
        <v>0.137484789245338</v>
      </c>
      <c r="F11" s="17"/>
      <c r="G11" s="17">
        <v>0.15081183780804699</v>
      </c>
      <c r="H11" s="17">
        <v>0.16207637237012201</v>
      </c>
      <c r="I11" s="17">
        <v>0.13944809293093699</v>
      </c>
      <c r="J11" s="17">
        <v>0.12707891725953399</v>
      </c>
      <c r="K11" s="17">
        <v>0.12674896867319399</v>
      </c>
      <c r="L11" s="17">
        <v>0.150317360543886</v>
      </c>
      <c r="M11" s="17"/>
      <c r="N11" s="17">
        <v>0.141084483697754</v>
      </c>
      <c r="O11" s="17">
        <v>0.154334693903842</v>
      </c>
      <c r="P11" s="17"/>
      <c r="Q11" s="17">
        <v>0.15966595119659999</v>
      </c>
      <c r="R11" s="17">
        <v>0.15005670066600599</v>
      </c>
      <c r="S11" s="17">
        <v>0.11287092369615601</v>
      </c>
      <c r="T11" s="17">
        <v>0.18356648324057601</v>
      </c>
      <c r="U11" s="17">
        <v>0.11661007350190999</v>
      </c>
      <c r="V11" s="17">
        <v>0.109482468887986</v>
      </c>
      <c r="W11" s="17">
        <v>0.130596098459691</v>
      </c>
      <c r="X11" s="17">
        <v>0.19020277503265401</v>
      </c>
      <c r="Y11" s="17">
        <v>0.12994244279009801</v>
      </c>
      <c r="Z11" s="17">
        <v>0.14405307630755301</v>
      </c>
      <c r="AA11" s="17">
        <v>0.22359282880782</v>
      </c>
      <c r="AB11" s="17">
        <v>4.568669579022E-2</v>
      </c>
      <c r="AC11" s="17"/>
      <c r="AD11" s="17">
        <v>0.12930797653430301</v>
      </c>
      <c r="AE11" s="17">
        <v>0.16906787182001901</v>
      </c>
      <c r="AF11" s="17"/>
      <c r="AG11" s="17">
        <v>0.117912781229585</v>
      </c>
      <c r="AH11" s="17">
        <v>0.15297455842159699</v>
      </c>
      <c r="AI11" s="17"/>
      <c r="AJ11" s="17">
        <v>0.13727690199210801</v>
      </c>
      <c r="AK11" s="17">
        <v>0.14931791638706399</v>
      </c>
      <c r="AL11" s="17"/>
      <c r="AM11" s="17">
        <v>0.13534084888907599</v>
      </c>
      <c r="AN11" s="17">
        <v>0.145580762980136</v>
      </c>
      <c r="AO11" s="17"/>
      <c r="AP11" s="17">
        <v>0.196556251995646</v>
      </c>
      <c r="AQ11" s="17">
        <v>0.16433663649117999</v>
      </c>
      <c r="AR11" s="17">
        <v>0.147967665944055</v>
      </c>
      <c r="AS11" s="17">
        <v>0.110079056095762</v>
      </c>
      <c r="AT11" s="17">
        <v>0.12933859871620201</v>
      </c>
      <c r="AU11" s="17">
        <v>9.6843961787854996E-2</v>
      </c>
    </row>
    <row r="12" spans="2:47" x14ac:dyDescent="0.35">
      <c r="B12" s="18" t="s">
        <v>90</v>
      </c>
      <c r="C12" s="17">
        <v>0.43016927940244798</v>
      </c>
      <c r="D12" s="17">
        <v>0.42094118616446102</v>
      </c>
      <c r="E12" s="17">
        <v>0.43898927686934602</v>
      </c>
      <c r="F12" s="17"/>
      <c r="G12" s="17">
        <v>0.42809344868527399</v>
      </c>
      <c r="H12" s="17">
        <v>0.42385709065414301</v>
      </c>
      <c r="I12" s="17">
        <v>0.45072562365200702</v>
      </c>
      <c r="J12" s="17">
        <v>0.43097195565511198</v>
      </c>
      <c r="K12" s="17">
        <v>0.41936224630122798</v>
      </c>
      <c r="L12" s="17">
        <v>0.42650705708944903</v>
      </c>
      <c r="M12" s="17"/>
      <c r="N12" s="17">
        <v>0.43248930273748398</v>
      </c>
      <c r="O12" s="17">
        <v>0.41864630045304502</v>
      </c>
      <c r="P12" s="17"/>
      <c r="Q12" s="17">
        <v>0.45075380226797501</v>
      </c>
      <c r="R12" s="17">
        <v>0.42780258162004198</v>
      </c>
      <c r="S12" s="17">
        <v>0.41751675129997201</v>
      </c>
      <c r="T12" s="17">
        <v>0.41378149279809701</v>
      </c>
      <c r="U12" s="17">
        <v>0.41831642977864097</v>
      </c>
      <c r="V12" s="17">
        <v>0.48212673092323</v>
      </c>
      <c r="W12" s="17">
        <v>0.43643625557569898</v>
      </c>
      <c r="X12" s="17">
        <v>0.38432517945539502</v>
      </c>
      <c r="Y12" s="17">
        <v>0.44000521243470098</v>
      </c>
      <c r="Z12" s="17">
        <v>0.39607349023243699</v>
      </c>
      <c r="AA12" s="17">
        <v>0.374484323363663</v>
      </c>
      <c r="AB12" s="17">
        <v>0.50322613391878901</v>
      </c>
      <c r="AC12" s="17"/>
      <c r="AD12" s="17">
        <v>0.44785506954250098</v>
      </c>
      <c r="AE12" s="17">
        <v>0.39866971547242602</v>
      </c>
      <c r="AF12" s="17"/>
      <c r="AG12" s="17">
        <v>0.44638056438853602</v>
      </c>
      <c r="AH12" s="17">
        <v>0.42900424646316399</v>
      </c>
      <c r="AI12" s="17"/>
      <c r="AJ12" s="17">
        <v>0.43370726484993499</v>
      </c>
      <c r="AK12" s="17">
        <v>0.42823033870543897</v>
      </c>
      <c r="AL12" s="17"/>
      <c r="AM12" s="17">
        <v>0.386421192535636</v>
      </c>
      <c r="AN12" s="17">
        <v>0.44105295362317498</v>
      </c>
      <c r="AO12" s="17"/>
      <c r="AP12" s="17">
        <v>0.36857088484473399</v>
      </c>
      <c r="AQ12" s="17">
        <v>0.46676194304818203</v>
      </c>
      <c r="AR12" s="17">
        <v>0.44224083323307301</v>
      </c>
      <c r="AS12" s="17">
        <v>0.445590968953544</v>
      </c>
      <c r="AT12" s="17">
        <v>0.45386488662746199</v>
      </c>
      <c r="AU12" s="17">
        <v>0.43609610469573601</v>
      </c>
    </row>
    <row r="13" spans="2:47" x14ac:dyDescent="0.35">
      <c r="B13" s="18" t="s">
        <v>459</v>
      </c>
      <c r="C13" s="17">
        <v>0.28976563514763698</v>
      </c>
      <c r="D13" s="17">
        <v>0.30633910439580597</v>
      </c>
      <c r="E13" s="17">
        <v>0.27617479990678001</v>
      </c>
      <c r="F13" s="17"/>
      <c r="G13" s="17">
        <v>0.23007851783879299</v>
      </c>
      <c r="H13" s="17">
        <v>0.269624867910227</v>
      </c>
      <c r="I13" s="17">
        <v>0.25392044138861602</v>
      </c>
      <c r="J13" s="17">
        <v>0.32454067799868402</v>
      </c>
      <c r="K13" s="17">
        <v>0.331600864750484</v>
      </c>
      <c r="L13" s="17">
        <v>0.31907644471373198</v>
      </c>
      <c r="M13" s="17"/>
      <c r="N13" s="17">
        <v>0.295885397968357</v>
      </c>
      <c r="O13" s="17">
        <v>0.25937029511222898</v>
      </c>
      <c r="P13" s="17"/>
      <c r="Q13" s="17">
        <v>0.226517624839328</v>
      </c>
      <c r="R13" s="17">
        <v>0.306243523183518</v>
      </c>
      <c r="S13" s="17">
        <v>0.35986789853434298</v>
      </c>
      <c r="T13" s="17">
        <v>0.28255545419601003</v>
      </c>
      <c r="U13" s="17">
        <v>0.27692068810562798</v>
      </c>
      <c r="V13" s="17">
        <v>0.27143674262991202</v>
      </c>
      <c r="W13" s="17">
        <v>0.279888523273852</v>
      </c>
      <c r="X13" s="17">
        <v>0.275708250226055</v>
      </c>
      <c r="Y13" s="17">
        <v>0.28281292749871201</v>
      </c>
      <c r="Z13" s="17">
        <v>0.33947860803146301</v>
      </c>
      <c r="AA13" s="17">
        <v>0.289308401414479</v>
      </c>
      <c r="AB13" s="17">
        <v>0.35508742701049201</v>
      </c>
      <c r="AC13" s="17"/>
      <c r="AD13" s="17">
        <v>0.33689356033991502</v>
      </c>
      <c r="AE13" s="17">
        <v>0.192924446179804</v>
      </c>
      <c r="AF13" s="17"/>
      <c r="AG13" s="17">
        <v>0.35562907575137898</v>
      </c>
      <c r="AH13" s="17">
        <v>0.26212807456741799</v>
      </c>
      <c r="AI13" s="17"/>
      <c r="AJ13" s="17">
        <v>0.31941491314364701</v>
      </c>
      <c r="AK13" s="17">
        <v>0.25616384822652999</v>
      </c>
      <c r="AL13" s="17"/>
      <c r="AM13" s="17">
        <v>0.31970363649912198</v>
      </c>
      <c r="AN13" s="17">
        <v>0.28354500135509902</v>
      </c>
      <c r="AO13" s="17"/>
      <c r="AP13" s="17">
        <v>0.129714828941869</v>
      </c>
      <c r="AQ13" s="17">
        <v>0.28033472396408199</v>
      </c>
      <c r="AR13" s="17">
        <v>0.28180239031103499</v>
      </c>
      <c r="AS13" s="17">
        <v>0.390447754943202</v>
      </c>
      <c r="AT13" s="17">
        <v>0.34536698215296502</v>
      </c>
      <c r="AU13" s="17">
        <v>0.36989700807200199</v>
      </c>
    </row>
    <row r="14" spans="2:47" x14ac:dyDescent="0.35">
      <c r="B14" s="18" t="s">
        <v>460</v>
      </c>
      <c r="C14" s="17">
        <v>4.2834779484750098E-2</v>
      </c>
      <c r="D14" s="17">
        <v>2.90423642804787E-2</v>
      </c>
      <c r="E14" s="17">
        <v>5.57914805824083E-2</v>
      </c>
      <c r="F14" s="17"/>
      <c r="G14" s="17">
        <v>6.3910473162778397E-2</v>
      </c>
      <c r="H14" s="17">
        <v>4.2699543063231801E-2</v>
      </c>
      <c r="I14" s="17">
        <v>4.2011725628968197E-2</v>
      </c>
      <c r="J14" s="17">
        <v>3.1612000846978003E-2</v>
      </c>
      <c r="K14" s="17">
        <v>5.5188779700622997E-2</v>
      </c>
      <c r="L14" s="17">
        <v>3.0436662432034099E-2</v>
      </c>
      <c r="M14" s="17"/>
      <c r="N14" s="17">
        <v>4.4947536992307399E-2</v>
      </c>
      <c r="O14" s="17">
        <v>3.2341238356468099E-2</v>
      </c>
      <c r="P14" s="17"/>
      <c r="Q14" s="17">
        <v>5.5445388171433303E-2</v>
      </c>
      <c r="R14" s="17">
        <v>3.4917656188537101E-2</v>
      </c>
      <c r="S14" s="17">
        <v>1.89413545426938E-2</v>
      </c>
      <c r="T14" s="17">
        <v>2.7710911977310401E-2</v>
      </c>
      <c r="U14" s="17">
        <v>4.7161826885857697E-2</v>
      </c>
      <c r="V14" s="17">
        <v>6.6541190337212203E-2</v>
      </c>
      <c r="W14" s="17">
        <v>2.80422099705432E-2</v>
      </c>
      <c r="X14" s="17">
        <v>6.3329745322494996E-2</v>
      </c>
      <c r="Y14" s="17">
        <v>5.7946582038661397E-2</v>
      </c>
      <c r="Z14" s="17">
        <v>4.2140725993202101E-2</v>
      </c>
      <c r="AA14" s="17">
        <v>2.93187157340059E-2</v>
      </c>
      <c r="AB14" s="17">
        <v>2.78142935402678E-2</v>
      </c>
      <c r="AC14" s="17"/>
      <c r="AD14" s="17">
        <v>2.02414621735886E-2</v>
      </c>
      <c r="AE14" s="17">
        <v>8.9522958293677707E-2</v>
      </c>
      <c r="AF14" s="17"/>
      <c r="AG14" s="17">
        <v>2.3243581496935301E-2</v>
      </c>
      <c r="AH14" s="17">
        <v>4.9254083611046502E-2</v>
      </c>
      <c r="AI14" s="17"/>
      <c r="AJ14" s="17">
        <v>2.6191926828213599E-2</v>
      </c>
      <c r="AK14" s="17">
        <v>6.1140425835745499E-2</v>
      </c>
      <c r="AL14" s="17"/>
      <c r="AM14" s="17">
        <v>6.4138932544145405E-2</v>
      </c>
      <c r="AN14" s="17">
        <v>3.6511289298575597E-2</v>
      </c>
      <c r="AO14" s="17"/>
      <c r="AP14" s="17">
        <v>0.12256165656496699</v>
      </c>
      <c r="AQ14" s="17">
        <v>2.23362936987213E-2</v>
      </c>
      <c r="AR14" s="17">
        <v>1.7355894058024901E-2</v>
      </c>
      <c r="AS14" s="17">
        <v>1.7498237148744902E-2</v>
      </c>
      <c r="AT14" s="17">
        <v>1.6448198750932501E-2</v>
      </c>
      <c r="AU14" s="17">
        <v>2.2764627146985801E-2</v>
      </c>
    </row>
    <row r="15" spans="2:47" x14ac:dyDescent="0.35">
      <c r="B15" s="18" t="s">
        <v>94</v>
      </c>
      <c r="C15" s="17">
        <v>2.31376913910088E-2</v>
      </c>
      <c r="D15" s="17">
        <v>1.72045678864019E-2</v>
      </c>
      <c r="E15" s="17">
        <v>2.8250370747128099E-2</v>
      </c>
      <c r="F15" s="17"/>
      <c r="G15" s="17">
        <v>1.5953163684258701E-2</v>
      </c>
      <c r="H15" s="17">
        <v>2.34421121889581E-2</v>
      </c>
      <c r="I15" s="17">
        <v>4.4601307640409101E-2</v>
      </c>
      <c r="J15" s="17">
        <v>8.8535208356570593E-3</v>
      </c>
      <c r="K15" s="17">
        <v>2.51811805037854E-2</v>
      </c>
      <c r="L15" s="17">
        <v>2.0374298977999802E-2</v>
      </c>
      <c r="M15" s="17"/>
      <c r="N15" s="17">
        <v>2.2249712241602701E-2</v>
      </c>
      <c r="O15" s="17">
        <v>2.7548062998739301E-2</v>
      </c>
      <c r="P15" s="17"/>
      <c r="Q15" s="17">
        <v>2.0172042204410601E-2</v>
      </c>
      <c r="R15" s="17">
        <v>3.07730486912795E-2</v>
      </c>
      <c r="S15" s="17">
        <v>1.34598332254494E-2</v>
      </c>
      <c r="T15" s="17">
        <v>3.3032565680787801E-2</v>
      </c>
      <c r="U15" s="17">
        <v>4.3413054423249497E-2</v>
      </c>
      <c r="V15" s="17">
        <v>1.9367229192922799E-2</v>
      </c>
      <c r="W15" s="17">
        <v>3.2853873258364898E-2</v>
      </c>
      <c r="X15" s="17">
        <v>1.0145224956953299E-2</v>
      </c>
      <c r="Y15" s="17">
        <v>2.1625037946645002E-2</v>
      </c>
      <c r="Z15" s="17">
        <v>6.5731058148561401E-3</v>
      </c>
      <c r="AA15" s="17">
        <v>2.93399996129605E-2</v>
      </c>
      <c r="AB15" s="17">
        <v>0</v>
      </c>
      <c r="AC15" s="17"/>
      <c r="AD15" s="17">
        <v>1.06828245455124E-2</v>
      </c>
      <c r="AE15" s="17">
        <v>4.6114270176704601E-2</v>
      </c>
      <c r="AF15" s="17"/>
      <c r="AG15" s="17">
        <v>1.5718004623450901E-3</v>
      </c>
      <c r="AH15" s="17">
        <v>2.7321472373115802E-2</v>
      </c>
      <c r="AI15" s="17"/>
      <c r="AJ15" s="17">
        <v>1.9314788608371301E-2</v>
      </c>
      <c r="AK15" s="17">
        <v>2.65813605960044E-2</v>
      </c>
      <c r="AL15" s="17"/>
      <c r="AM15" s="17">
        <v>1.9269984529320501E-2</v>
      </c>
      <c r="AN15" s="17">
        <v>2.2960441952531899E-2</v>
      </c>
      <c r="AO15" s="17"/>
      <c r="AP15" s="17">
        <v>8.0609561670895002E-2</v>
      </c>
      <c r="AQ15" s="17">
        <v>9.0750542792322596E-3</v>
      </c>
      <c r="AR15" s="17">
        <v>1.0553731222553301E-2</v>
      </c>
      <c r="AS15" s="17">
        <v>9.9388684860613596E-3</v>
      </c>
      <c r="AT15" s="17">
        <v>0</v>
      </c>
      <c r="AU15" s="17">
        <v>0</v>
      </c>
    </row>
    <row r="16" spans="2:47" x14ac:dyDescent="0.35">
      <c r="B16" s="18" t="s">
        <v>96</v>
      </c>
      <c r="C16" s="21">
        <v>7.07874567595735E-2</v>
      </c>
      <c r="D16" s="21">
        <v>7.7954668148972797E-2</v>
      </c>
      <c r="E16" s="21">
        <v>6.3309282648999501E-2</v>
      </c>
      <c r="F16" s="21"/>
      <c r="G16" s="21">
        <v>0.111152558820848</v>
      </c>
      <c r="H16" s="21">
        <v>7.8300013813317901E-2</v>
      </c>
      <c r="I16" s="21">
        <v>6.9292808759062602E-2</v>
      </c>
      <c r="J16" s="21">
        <v>7.6942927404035896E-2</v>
      </c>
      <c r="K16" s="21">
        <v>4.1917960070685399E-2</v>
      </c>
      <c r="L16" s="21">
        <v>5.32881762428997E-2</v>
      </c>
      <c r="M16" s="21"/>
      <c r="N16" s="21">
        <v>6.3343566362494705E-2</v>
      </c>
      <c r="O16" s="21">
        <v>0.107759409175676</v>
      </c>
      <c r="P16" s="21"/>
      <c r="Q16" s="21">
        <v>8.7445191320253704E-2</v>
      </c>
      <c r="R16" s="21">
        <v>5.0206489650616998E-2</v>
      </c>
      <c r="S16" s="21">
        <v>7.7343238701386194E-2</v>
      </c>
      <c r="T16" s="21">
        <v>5.9353092107219098E-2</v>
      </c>
      <c r="U16" s="21">
        <v>9.7577927304713499E-2</v>
      </c>
      <c r="V16" s="21">
        <v>5.1045638028737302E-2</v>
      </c>
      <c r="W16" s="21">
        <v>9.2183039461849595E-2</v>
      </c>
      <c r="X16" s="21">
        <v>7.6288825006448305E-2</v>
      </c>
      <c r="Y16" s="21">
        <v>6.7667797291182399E-2</v>
      </c>
      <c r="Z16" s="21">
        <v>7.1680993620489297E-2</v>
      </c>
      <c r="AA16" s="21">
        <v>5.3955731067071203E-2</v>
      </c>
      <c r="AB16" s="21">
        <v>6.8185449740230705E-2</v>
      </c>
      <c r="AC16" s="21"/>
      <c r="AD16" s="21">
        <v>5.5019106864179997E-2</v>
      </c>
      <c r="AE16" s="21">
        <v>0.103700738057368</v>
      </c>
      <c r="AF16" s="21"/>
      <c r="AG16" s="21">
        <v>5.5262196671219802E-2</v>
      </c>
      <c r="AH16" s="21">
        <v>7.9317564563658294E-2</v>
      </c>
      <c r="AI16" s="21"/>
      <c r="AJ16" s="21">
        <v>6.40942045777248E-2</v>
      </c>
      <c r="AK16" s="21">
        <v>7.8566110249217502E-2</v>
      </c>
      <c r="AL16" s="21"/>
      <c r="AM16" s="21">
        <v>7.5125405002699597E-2</v>
      </c>
      <c r="AN16" s="21">
        <v>7.0349550790482496E-2</v>
      </c>
      <c r="AO16" s="21"/>
      <c r="AP16" s="21">
        <v>0.101986815981888</v>
      </c>
      <c r="AQ16" s="21">
        <v>5.7155348518602503E-2</v>
      </c>
      <c r="AR16" s="21">
        <v>0.10007948523125799</v>
      </c>
      <c r="AS16" s="21">
        <v>2.64451143726857E-2</v>
      </c>
      <c r="AT16" s="21">
        <v>5.4981333752438397E-2</v>
      </c>
      <c r="AU16" s="21">
        <v>7.4398298297421506E-2</v>
      </c>
    </row>
    <row r="17" spans="2:47" x14ac:dyDescent="0.35">
      <c r="B17" s="18" t="s">
        <v>95</v>
      </c>
      <c r="C17" s="21">
        <v>0.71993491455008496</v>
      </c>
      <c r="D17" s="21">
        <v>0.727280290560267</v>
      </c>
      <c r="E17" s="21">
        <v>0.71516407677612603</v>
      </c>
      <c r="F17" s="21"/>
      <c r="G17" s="21">
        <v>0.65817196652406795</v>
      </c>
      <c r="H17" s="21">
        <v>0.69348195856437</v>
      </c>
      <c r="I17" s="21">
        <v>0.70464606504062399</v>
      </c>
      <c r="J17" s="21">
        <v>0.75551263365379495</v>
      </c>
      <c r="K17" s="21">
        <v>0.75096311105171198</v>
      </c>
      <c r="L17" s="21">
        <v>0.74558350180318</v>
      </c>
      <c r="M17" s="21"/>
      <c r="N17" s="21">
        <v>0.72837470070584198</v>
      </c>
      <c r="O17" s="21">
        <v>0.67801659556527405</v>
      </c>
      <c r="P17" s="21"/>
      <c r="Q17" s="21">
        <v>0.67727142710730304</v>
      </c>
      <c r="R17" s="21">
        <v>0.73404610480356003</v>
      </c>
      <c r="S17" s="21">
        <v>0.77738464983431499</v>
      </c>
      <c r="T17" s="21">
        <v>0.69633694699410698</v>
      </c>
      <c r="U17" s="21">
        <v>0.69523711788426901</v>
      </c>
      <c r="V17" s="21">
        <v>0.75356347355314202</v>
      </c>
      <c r="W17" s="21">
        <v>0.71632477884955104</v>
      </c>
      <c r="X17" s="21">
        <v>0.66003342968144896</v>
      </c>
      <c r="Y17" s="21">
        <v>0.72281813993341404</v>
      </c>
      <c r="Z17" s="21">
        <v>0.735552098263899</v>
      </c>
      <c r="AA17" s="21">
        <v>0.663792724778143</v>
      </c>
      <c r="AB17" s="21">
        <v>0.85831356092928102</v>
      </c>
      <c r="AC17" s="21"/>
      <c r="AD17" s="21">
        <v>0.784748629882416</v>
      </c>
      <c r="AE17" s="21">
        <v>0.591594161652231</v>
      </c>
      <c r="AF17" s="21"/>
      <c r="AG17" s="21">
        <v>0.80200964013991505</v>
      </c>
      <c r="AH17" s="21">
        <v>0.69113232103058198</v>
      </c>
      <c r="AI17" s="21"/>
      <c r="AJ17" s="21">
        <v>0.75312217799358305</v>
      </c>
      <c r="AK17" s="21">
        <v>0.68439418693196896</v>
      </c>
      <c r="AL17" s="21"/>
      <c r="AM17" s="21">
        <v>0.70612482903475804</v>
      </c>
      <c r="AN17" s="21">
        <v>0.72459795497827395</v>
      </c>
      <c r="AO17" s="21"/>
      <c r="AP17" s="21">
        <v>0.49828571378660302</v>
      </c>
      <c r="AQ17" s="21">
        <v>0.74709666701226296</v>
      </c>
      <c r="AR17" s="21">
        <v>0.72404322354410799</v>
      </c>
      <c r="AS17" s="21">
        <v>0.83603872389674605</v>
      </c>
      <c r="AT17" s="21">
        <v>0.79923186878042796</v>
      </c>
      <c r="AU17" s="21">
        <v>0.805993112767738</v>
      </c>
    </row>
    <row r="18" spans="2:47" x14ac:dyDescent="0.35">
      <c r="B18" s="18" t="s">
        <v>97</v>
      </c>
      <c r="C18" s="22">
        <v>0.64914745779051197</v>
      </c>
      <c r="D18" s="22">
        <v>0.64932562241129399</v>
      </c>
      <c r="E18" s="22">
        <v>0.65185479412712599</v>
      </c>
      <c r="F18" s="22"/>
      <c r="G18" s="22">
        <v>0.54701940770322</v>
      </c>
      <c r="H18" s="22">
        <v>0.61518194475105203</v>
      </c>
      <c r="I18" s="22">
        <v>0.63535325628156103</v>
      </c>
      <c r="J18" s="22">
        <v>0.67856970624975999</v>
      </c>
      <c r="K18" s="22">
        <v>0.70904515098102705</v>
      </c>
      <c r="L18" s="22">
        <v>0.69229532556028095</v>
      </c>
      <c r="M18" s="22"/>
      <c r="N18" s="22">
        <v>0.66503113434334704</v>
      </c>
      <c r="O18" s="22">
        <v>0.57025718638959799</v>
      </c>
      <c r="P18" s="22"/>
      <c r="Q18" s="22">
        <v>0.58982623578704896</v>
      </c>
      <c r="R18" s="22">
        <v>0.683839615152943</v>
      </c>
      <c r="S18" s="22">
        <v>0.70004141113292895</v>
      </c>
      <c r="T18" s="22">
        <v>0.63698385488688802</v>
      </c>
      <c r="U18" s="22">
        <v>0.59765919057955497</v>
      </c>
      <c r="V18" s="22">
        <v>0.70251783552440505</v>
      </c>
      <c r="W18" s="22">
        <v>0.62414173938770101</v>
      </c>
      <c r="X18" s="22">
        <v>0.583744604675001</v>
      </c>
      <c r="Y18" s="22">
        <v>0.65515034264223104</v>
      </c>
      <c r="Z18" s="22">
        <v>0.66387110464341004</v>
      </c>
      <c r="AA18" s="22">
        <v>0.60983699371107103</v>
      </c>
      <c r="AB18" s="22">
        <v>0.79012811118905102</v>
      </c>
      <c r="AC18" s="22"/>
      <c r="AD18" s="22">
        <v>0.72972952301823601</v>
      </c>
      <c r="AE18" s="22">
        <v>0.48789342359486199</v>
      </c>
      <c r="AF18" s="22"/>
      <c r="AG18" s="22">
        <v>0.74674744346869504</v>
      </c>
      <c r="AH18" s="22">
        <v>0.61181475646692396</v>
      </c>
      <c r="AI18" s="22"/>
      <c r="AJ18" s="22">
        <v>0.68902797341585797</v>
      </c>
      <c r="AK18" s="22">
        <v>0.60582807668275096</v>
      </c>
      <c r="AL18" s="22"/>
      <c r="AM18" s="22">
        <v>0.630999424032058</v>
      </c>
      <c r="AN18" s="22">
        <v>0.65424840418779096</v>
      </c>
      <c r="AO18" s="22"/>
      <c r="AP18" s="22">
        <v>0.396298897804714</v>
      </c>
      <c r="AQ18" s="22">
        <v>0.68994131849366103</v>
      </c>
      <c r="AR18" s="22">
        <v>0.62396373831285001</v>
      </c>
      <c r="AS18" s="22">
        <v>0.80959360952406001</v>
      </c>
      <c r="AT18" s="22">
        <v>0.74425053502798899</v>
      </c>
      <c r="AU18" s="22">
        <v>0.73159481447031605</v>
      </c>
    </row>
    <row r="19" spans="2:47" x14ac:dyDescent="0.35">
      <c r="B19" s="16"/>
    </row>
    <row r="20" spans="2:47" x14ac:dyDescent="0.35">
      <c r="B20" t="s">
        <v>66</v>
      </c>
    </row>
    <row r="21" spans="2:47" x14ac:dyDescent="0.35">
      <c r="B21" t="s">
        <v>67</v>
      </c>
    </row>
    <row r="23" spans="2:47" x14ac:dyDescent="0.35">
      <c r="B23"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B2:AU23"/>
  <sheetViews>
    <sheetView showGridLines="0" topLeftCell="A7"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470</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457</v>
      </c>
      <c r="C9" s="17">
        <v>4.2649520035864502E-2</v>
      </c>
      <c r="D9" s="17">
        <v>4.0500948456241199E-2</v>
      </c>
      <c r="E9" s="17">
        <v>4.3914510646625299E-2</v>
      </c>
      <c r="F9" s="17"/>
      <c r="G9" s="17">
        <v>3.57164597987331E-2</v>
      </c>
      <c r="H9" s="17">
        <v>4.6057840798377998E-2</v>
      </c>
      <c r="I9" s="17">
        <v>5.0655963752358299E-2</v>
      </c>
      <c r="J9" s="17">
        <v>4.1598811033766898E-2</v>
      </c>
      <c r="K9" s="17">
        <v>5.60088141861141E-2</v>
      </c>
      <c r="L9" s="17">
        <v>2.98785278777241E-2</v>
      </c>
      <c r="M9" s="17"/>
      <c r="N9" s="17">
        <v>4.0018009237966001E-2</v>
      </c>
      <c r="O9" s="17">
        <v>5.5719579750949301E-2</v>
      </c>
      <c r="P9" s="17"/>
      <c r="Q9" s="17">
        <v>3.5628343284371901E-2</v>
      </c>
      <c r="R9" s="17">
        <v>3.9733148048917102E-2</v>
      </c>
      <c r="S9" s="17">
        <v>5.0798662197370698E-2</v>
      </c>
      <c r="T9" s="17">
        <v>4.9021567461691097E-2</v>
      </c>
      <c r="U9" s="17">
        <v>4.1059471096905498E-2</v>
      </c>
      <c r="V9" s="17">
        <v>5.25071207488862E-2</v>
      </c>
      <c r="W9" s="17">
        <v>6.9296287205981105E-2</v>
      </c>
      <c r="X9" s="17">
        <v>5.3187875199060798E-2</v>
      </c>
      <c r="Y9" s="17">
        <v>2.0520877947442499E-2</v>
      </c>
      <c r="Z9" s="17">
        <v>4.2905812595973203E-2</v>
      </c>
      <c r="AA9" s="17">
        <v>5.2336944620351801E-2</v>
      </c>
      <c r="AB9" s="17">
        <v>0</v>
      </c>
      <c r="AC9" s="17"/>
      <c r="AD9" s="17">
        <v>2.7361939292558202E-2</v>
      </c>
      <c r="AE9" s="17">
        <v>8.0200416700431904E-2</v>
      </c>
      <c r="AF9" s="17"/>
      <c r="AG9" s="17">
        <v>2.7851842812706501E-2</v>
      </c>
      <c r="AH9" s="17">
        <v>5.0498849033310901E-2</v>
      </c>
      <c r="AI9" s="17"/>
      <c r="AJ9" s="17">
        <v>3.1215843763272001E-2</v>
      </c>
      <c r="AK9" s="17">
        <v>5.6598547358204403E-2</v>
      </c>
      <c r="AL9" s="17"/>
      <c r="AM9" s="17">
        <v>5.78801459830693E-2</v>
      </c>
      <c r="AN9" s="17">
        <v>3.73991079553425E-2</v>
      </c>
      <c r="AO9" s="17"/>
      <c r="AP9" s="17">
        <v>0.104101455703576</v>
      </c>
      <c r="AQ9" s="17">
        <v>2.2270604286713298E-2</v>
      </c>
      <c r="AR9" s="17">
        <v>4.2579265364278099E-2</v>
      </c>
      <c r="AS9" s="17">
        <v>9.3398648324226497E-3</v>
      </c>
      <c r="AT9" s="17">
        <v>3.21470349397859E-2</v>
      </c>
      <c r="AU9" s="17">
        <v>2.5535468898325898E-2</v>
      </c>
    </row>
    <row r="10" spans="2:47" x14ac:dyDescent="0.35">
      <c r="B10" s="18" t="s">
        <v>92</v>
      </c>
      <c r="C10" s="17">
        <v>4.8183989953233898E-2</v>
      </c>
      <c r="D10" s="17">
        <v>4.6828236169324002E-2</v>
      </c>
      <c r="E10" s="17">
        <v>4.8818020425826399E-2</v>
      </c>
      <c r="F10" s="17"/>
      <c r="G10" s="17">
        <v>8.6685874465710605E-2</v>
      </c>
      <c r="H10" s="17">
        <v>3.9772310253755501E-2</v>
      </c>
      <c r="I10" s="17">
        <v>3.6308429449401401E-2</v>
      </c>
      <c r="J10" s="17">
        <v>5.2354078891174903E-2</v>
      </c>
      <c r="K10" s="17">
        <v>2.74674944361194E-2</v>
      </c>
      <c r="L10" s="17">
        <v>4.9574272076595899E-2</v>
      </c>
      <c r="M10" s="17"/>
      <c r="N10" s="17">
        <v>4.93397454370142E-2</v>
      </c>
      <c r="O10" s="17">
        <v>4.2443639884707E-2</v>
      </c>
      <c r="P10" s="17"/>
      <c r="Q10" s="17">
        <v>4.0895651753318801E-2</v>
      </c>
      <c r="R10" s="17">
        <v>3.4813342364276002E-2</v>
      </c>
      <c r="S10" s="17">
        <v>3.6894141000119597E-2</v>
      </c>
      <c r="T10" s="17">
        <v>7.42049275857979E-2</v>
      </c>
      <c r="U10" s="17">
        <v>8.1900469124525199E-2</v>
      </c>
      <c r="V10" s="17">
        <v>5.6051195036260701E-2</v>
      </c>
      <c r="W10" s="17">
        <v>7.9449549981255294E-2</v>
      </c>
      <c r="X10" s="17">
        <v>6.4572014145293399E-2</v>
      </c>
      <c r="Y10" s="17">
        <v>2.41888088011117E-2</v>
      </c>
      <c r="Z10" s="17">
        <v>3.1802308546689403E-2</v>
      </c>
      <c r="AA10" s="17">
        <v>3.0874608177398899E-2</v>
      </c>
      <c r="AB10" s="17">
        <v>5.0490650639389803E-2</v>
      </c>
      <c r="AC10" s="17"/>
      <c r="AD10" s="17">
        <v>3.9561149143037599E-2</v>
      </c>
      <c r="AE10" s="17">
        <v>6.5773797327240494E-2</v>
      </c>
      <c r="AF10" s="17"/>
      <c r="AG10" s="17">
        <v>2.4591763075951199E-2</v>
      </c>
      <c r="AH10" s="17">
        <v>5.9728330882983703E-2</v>
      </c>
      <c r="AI10" s="17"/>
      <c r="AJ10" s="17">
        <v>3.27408841726161E-2</v>
      </c>
      <c r="AK10" s="17">
        <v>6.5071989073004294E-2</v>
      </c>
      <c r="AL10" s="17"/>
      <c r="AM10" s="17">
        <v>4.6352204774381497E-2</v>
      </c>
      <c r="AN10" s="17">
        <v>4.9594755799305001E-2</v>
      </c>
      <c r="AO10" s="17"/>
      <c r="AP10" s="17">
        <v>6.8880411587546098E-2</v>
      </c>
      <c r="AQ10" s="17">
        <v>5.3223527349158598E-2</v>
      </c>
      <c r="AR10" s="17">
        <v>3.7677649982931903E-2</v>
      </c>
      <c r="AS10" s="17">
        <v>3.2939272845798201E-2</v>
      </c>
      <c r="AT10" s="17">
        <v>3.93372031225293E-2</v>
      </c>
      <c r="AU10" s="17">
        <v>4.6637221700386297E-2</v>
      </c>
    </row>
    <row r="11" spans="2:47" x14ac:dyDescent="0.35">
      <c r="B11" s="18" t="s">
        <v>458</v>
      </c>
      <c r="C11" s="17">
        <v>0.21045181054746101</v>
      </c>
      <c r="D11" s="17">
        <v>0.20030423913474199</v>
      </c>
      <c r="E11" s="17">
        <v>0.21917458748785101</v>
      </c>
      <c r="F11" s="17"/>
      <c r="G11" s="17">
        <v>0.195543542334465</v>
      </c>
      <c r="H11" s="17">
        <v>0.16772093347393299</v>
      </c>
      <c r="I11" s="17">
        <v>0.201804085549495</v>
      </c>
      <c r="J11" s="17">
        <v>0.166333171654967</v>
      </c>
      <c r="K11" s="17">
        <v>0.207349214888156</v>
      </c>
      <c r="L11" s="17">
        <v>0.30018327728623401</v>
      </c>
      <c r="M11" s="17"/>
      <c r="N11" s="17">
        <v>0.223938983213333</v>
      </c>
      <c r="O11" s="17">
        <v>0.143464377977783</v>
      </c>
      <c r="P11" s="17"/>
      <c r="Q11" s="17">
        <v>0.22427716165399</v>
      </c>
      <c r="R11" s="17">
        <v>0.224319707173742</v>
      </c>
      <c r="S11" s="17">
        <v>0.19868772909914301</v>
      </c>
      <c r="T11" s="17">
        <v>0.19740721403407199</v>
      </c>
      <c r="U11" s="17">
        <v>0.18838343241364</v>
      </c>
      <c r="V11" s="17">
        <v>0.181210835484445</v>
      </c>
      <c r="W11" s="17">
        <v>0.23645559025205501</v>
      </c>
      <c r="X11" s="17">
        <v>0.16081113207134901</v>
      </c>
      <c r="Y11" s="17">
        <v>0.21080043017642999</v>
      </c>
      <c r="Z11" s="17">
        <v>0.26190614262620299</v>
      </c>
      <c r="AA11" s="17">
        <v>0.16137640791098801</v>
      </c>
      <c r="AB11" s="17">
        <v>0.218911479232231</v>
      </c>
      <c r="AC11" s="17"/>
      <c r="AD11" s="17">
        <v>0.17010466791900999</v>
      </c>
      <c r="AE11" s="17">
        <v>0.29170495304466598</v>
      </c>
      <c r="AF11" s="17"/>
      <c r="AG11" s="17">
        <v>0.15167064553020401</v>
      </c>
      <c r="AH11" s="17">
        <v>0.240616638653495</v>
      </c>
      <c r="AI11" s="17"/>
      <c r="AJ11" s="17">
        <v>0.218734027214111</v>
      </c>
      <c r="AK11" s="17">
        <v>0.20250060276776699</v>
      </c>
      <c r="AL11" s="17"/>
      <c r="AM11" s="17">
        <v>0.26096593369375698</v>
      </c>
      <c r="AN11" s="17">
        <v>0.194487109239349</v>
      </c>
      <c r="AO11" s="17"/>
      <c r="AP11" s="17">
        <v>0.29199792134716501</v>
      </c>
      <c r="AQ11" s="17">
        <v>0.31529262781934803</v>
      </c>
      <c r="AR11" s="17">
        <v>0.21171010237937701</v>
      </c>
      <c r="AS11" s="17">
        <v>0.16406833067204801</v>
      </c>
      <c r="AT11" s="17">
        <v>9.8538240730617094E-2</v>
      </c>
      <c r="AU11" s="17">
        <v>0.114081035376613</v>
      </c>
    </row>
    <row r="12" spans="2:47" x14ac:dyDescent="0.35">
      <c r="B12" s="18" t="s">
        <v>90</v>
      </c>
      <c r="C12" s="17">
        <v>0.404969951905084</v>
      </c>
      <c r="D12" s="17">
        <v>0.42301181705810897</v>
      </c>
      <c r="E12" s="17">
        <v>0.38833311509382901</v>
      </c>
      <c r="F12" s="17"/>
      <c r="G12" s="17">
        <v>0.38277357078180402</v>
      </c>
      <c r="H12" s="17">
        <v>0.41147393662985199</v>
      </c>
      <c r="I12" s="17">
        <v>0.37489820462812001</v>
      </c>
      <c r="J12" s="17">
        <v>0.48831231831629102</v>
      </c>
      <c r="K12" s="17">
        <v>0.392161267552257</v>
      </c>
      <c r="L12" s="17">
        <v>0.37996387309809898</v>
      </c>
      <c r="M12" s="17"/>
      <c r="N12" s="17">
        <v>0.40322429854453401</v>
      </c>
      <c r="O12" s="17">
        <v>0.41364017802858999</v>
      </c>
      <c r="P12" s="17"/>
      <c r="Q12" s="17">
        <v>0.41478459487966002</v>
      </c>
      <c r="R12" s="17">
        <v>0.38992155174733001</v>
      </c>
      <c r="S12" s="17">
        <v>0.447672473619249</v>
      </c>
      <c r="T12" s="17">
        <v>0.42593271054259402</v>
      </c>
      <c r="U12" s="17">
        <v>0.42816847043212303</v>
      </c>
      <c r="V12" s="17">
        <v>0.42374851421652099</v>
      </c>
      <c r="W12" s="17">
        <v>0.355032027660314</v>
      </c>
      <c r="X12" s="17">
        <v>0.37772333849339201</v>
      </c>
      <c r="Y12" s="17">
        <v>0.40342246849472502</v>
      </c>
      <c r="Z12" s="17">
        <v>0.37666106722474402</v>
      </c>
      <c r="AA12" s="17">
        <v>0.39338664135027901</v>
      </c>
      <c r="AB12" s="17">
        <v>0.41640108509901502</v>
      </c>
      <c r="AC12" s="17"/>
      <c r="AD12" s="17">
        <v>0.458292717991306</v>
      </c>
      <c r="AE12" s="17">
        <v>0.29051398772062298</v>
      </c>
      <c r="AF12" s="17"/>
      <c r="AG12" s="17">
        <v>0.45433744066470699</v>
      </c>
      <c r="AH12" s="17">
        <v>0.38532933264492503</v>
      </c>
      <c r="AI12" s="17"/>
      <c r="AJ12" s="17">
        <v>0.42400235343118398</v>
      </c>
      <c r="AK12" s="17">
        <v>0.38464971471369203</v>
      </c>
      <c r="AL12" s="17"/>
      <c r="AM12" s="17">
        <v>0.36177947032694602</v>
      </c>
      <c r="AN12" s="17">
        <v>0.42047502173875201</v>
      </c>
      <c r="AO12" s="17"/>
      <c r="AP12" s="17">
        <v>0.217484425931811</v>
      </c>
      <c r="AQ12" s="17">
        <v>0.44238727583613602</v>
      </c>
      <c r="AR12" s="17">
        <v>0.43692299957577901</v>
      </c>
      <c r="AS12" s="17">
        <v>0.492113036323646</v>
      </c>
      <c r="AT12" s="17">
        <v>0.45738762537477701</v>
      </c>
      <c r="AU12" s="17">
        <v>0.45993397723483398</v>
      </c>
    </row>
    <row r="13" spans="2:47" x14ac:dyDescent="0.35">
      <c r="B13" s="18" t="s">
        <v>459</v>
      </c>
      <c r="C13" s="17">
        <v>0.19663141540996401</v>
      </c>
      <c r="D13" s="17">
        <v>0.21653702120590801</v>
      </c>
      <c r="E13" s="17">
        <v>0.178963083702985</v>
      </c>
      <c r="F13" s="17"/>
      <c r="G13" s="17">
        <v>0.189294269556088</v>
      </c>
      <c r="H13" s="17">
        <v>0.257078889286946</v>
      </c>
      <c r="I13" s="17">
        <v>0.22020801949306401</v>
      </c>
      <c r="J13" s="17">
        <v>0.18593620786034901</v>
      </c>
      <c r="K13" s="17">
        <v>0.20680350827424901</v>
      </c>
      <c r="L13" s="17">
        <v>0.13475041980008501</v>
      </c>
      <c r="M13" s="17"/>
      <c r="N13" s="17">
        <v>0.18521968342748699</v>
      </c>
      <c r="O13" s="17">
        <v>0.25331065023682697</v>
      </c>
      <c r="P13" s="17"/>
      <c r="Q13" s="17">
        <v>0.19351214808088599</v>
      </c>
      <c r="R13" s="17">
        <v>0.17091296859048499</v>
      </c>
      <c r="S13" s="17">
        <v>0.194187666647127</v>
      </c>
      <c r="T13" s="17">
        <v>0.179036896898805</v>
      </c>
      <c r="U13" s="17">
        <v>0.177022726840942</v>
      </c>
      <c r="V13" s="17">
        <v>0.184186908696026</v>
      </c>
      <c r="W13" s="17">
        <v>0.198667481763452</v>
      </c>
      <c r="X13" s="17">
        <v>0.25718650440927998</v>
      </c>
      <c r="Y13" s="17">
        <v>0.22855583942912699</v>
      </c>
      <c r="Z13" s="17">
        <v>0.17650208352444799</v>
      </c>
      <c r="AA13" s="17">
        <v>0.27080923058859702</v>
      </c>
      <c r="AB13" s="17">
        <v>0.198422327336465</v>
      </c>
      <c r="AC13" s="17"/>
      <c r="AD13" s="17">
        <v>0.25820011423429401</v>
      </c>
      <c r="AE13" s="17">
        <v>7.0349049304061301E-2</v>
      </c>
      <c r="AF13" s="17"/>
      <c r="AG13" s="17">
        <v>0.29384058031643401</v>
      </c>
      <c r="AH13" s="17">
        <v>0.151726564883162</v>
      </c>
      <c r="AI13" s="17"/>
      <c r="AJ13" s="17">
        <v>0.21678628352385801</v>
      </c>
      <c r="AK13" s="17">
        <v>0.17446742618121799</v>
      </c>
      <c r="AL13" s="17"/>
      <c r="AM13" s="17">
        <v>0.169368537071235</v>
      </c>
      <c r="AN13" s="17">
        <v>0.20610877567963501</v>
      </c>
      <c r="AO13" s="17"/>
      <c r="AP13" s="17">
        <v>4.04595578211965E-2</v>
      </c>
      <c r="AQ13" s="17">
        <v>0.112789943133391</v>
      </c>
      <c r="AR13" s="17">
        <v>0.20747203794746499</v>
      </c>
      <c r="AS13" s="17">
        <v>0.25150504586887101</v>
      </c>
      <c r="AT13" s="17">
        <v>0.367514404973243</v>
      </c>
      <c r="AU13" s="17">
        <v>0.320293368585859</v>
      </c>
    </row>
    <row r="14" spans="2:47" x14ac:dyDescent="0.35">
      <c r="B14" s="18" t="s">
        <v>460</v>
      </c>
      <c r="C14" s="17">
        <v>7.0427467007992003E-2</v>
      </c>
      <c r="D14" s="17">
        <v>5.5942569848632599E-2</v>
      </c>
      <c r="E14" s="17">
        <v>8.4304736150904905E-2</v>
      </c>
      <c r="F14" s="17"/>
      <c r="G14" s="17">
        <v>7.4853594775350696E-2</v>
      </c>
      <c r="H14" s="17">
        <v>6.8461480421486406E-2</v>
      </c>
      <c r="I14" s="17">
        <v>7.9647288835790003E-2</v>
      </c>
      <c r="J14" s="17">
        <v>4.0229723968652098E-2</v>
      </c>
      <c r="K14" s="17">
        <v>8.8718836186112496E-2</v>
      </c>
      <c r="L14" s="17">
        <v>7.3828703657710701E-2</v>
      </c>
      <c r="M14" s="17"/>
      <c r="N14" s="17">
        <v>7.2653731388280796E-2</v>
      </c>
      <c r="O14" s="17">
        <v>5.9370165470343898E-2</v>
      </c>
      <c r="P14" s="17"/>
      <c r="Q14" s="17">
        <v>6.9468192983781193E-2</v>
      </c>
      <c r="R14" s="17">
        <v>8.1965196886595607E-2</v>
      </c>
      <c r="S14" s="17">
        <v>5.2279463722628497E-2</v>
      </c>
      <c r="T14" s="17">
        <v>5.8886698115315203E-2</v>
      </c>
      <c r="U14" s="17">
        <v>3.7686283603155298E-2</v>
      </c>
      <c r="V14" s="17">
        <v>8.7401306332531903E-2</v>
      </c>
      <c r="W14" s="17">
        <v>4.4591007388882997E-2</v>
      </c>
      <c r="X14" s="17">
        <v>7.6373910724670604E-2</v>
      </c>
      <c r="Y14" s="17">
        <v>7.5130929254946896E-2</v>
      </c>
      <c r="Z14" s="17">
        <v>8.4815513653126798E-2</v>
      </c>
      <c r="AA14" s="17">
        <v>8.1648270265958903E-2</v>
      </c>
      <c r="AB14" s="17">
        <v>0.115774457692899</v>
      </c>
      <c r="AC14" s="17"/>
      <c r="AD14" s="17">
        <v>3.5110843970824999E-2</v>
      </c>
      <c r="AE14" s="17">
        <v>0.149732673669672</v>
      </c>
      <c r="AF14" s="17"/>
      <c r="AG14" s="17">
        <v>4.6062621036993899E-2</v>
      </c>
      <c r="AH14" s="17">
        <v>8.1888430191615597E-2</v>
      </c>
      <c r="AI14" s="17"/>
      <c r="AJ14" s="17">
        <v>5.4705210056229601E-2</v>
      </c>
      <c r="AK14" s="17">
        <v>8.6308876548518501E-2</v>
      </c>
      <c r="AL14" s="17"/>
      <c r="AM14" s="17">
        <v>8.5076590056181706E-2</v>
      </c>
      <c r="AN14" s="17">
        <v>6.6497401862532293E-2</v>
      </c>
      <c r="AO14" s="17"/>
      <c r="AP14" s="17">
        <v>0.195269762280114</v>
      </c>
      <c r="AQ14" s="17">
        <v>3.7830414122356902E-2</v>
      </c>
      <c r="AR14" s="17">
        <v>3.9050955384564302E-2</v>
      </c>
      <c r="AS14" s="17">
        <v>4.21429295623744E-2</v>
      </c>
      <c r="AT14" s="17">
        <v>5.0754908590477203E-3</v>
      </c>
      <c r="AU14" s="17">
        <v>3.1391645256688902E-2</v>
      </c>
    </row>
    <row r="15" spans="2:47" x14ac:dyDescent="0.35">
      <c r="B15" s="18" t="s">
        <v>94</v>
      </c>
      <c r="C15" s="17">
        <v>2.6685845140400701E-2</v>
      </c>
      <c r="D15" s="17">
        <v>1.68751681270435E-2</v>
      </c>
      <c r="E15" s="17">
        <v>3.64919464919779E-2</v>
      </c>
      <c r="F15" s="17"/>
      <c r="G15" s="17">
        <v>3.51326882878484E-2</v>
      </c>
      <c r="H15" s="17">
        <v>9.4346091356495403E-3</v>
      </c>
      <c r="I15" s="17">
        <v>3.64780082917711E-2</v>
      </c>
      <c r="J15" s="17">
        <v>2.5235688274798902E-2</v>
      </c>
      <c r="K15" s="17">
        <v>2.14908644769915E-2</v>
      </c>
      <c r="L15" s="17">
        <v>3.1820926203551203E-2</v>
      </c>
      <c r="M15" s="17"/>
      <c r="N15" s="17">
        <v>2.5605548751385199E-2</v>
      </c>
      <c r="O15" s="17">
        <v>3.2051408650799099E-2</v>
      </c>
      <c r="P15" s="17"/>
      <c r="Q15" s="17">
        <v>2.1433907363991599E-2</v>
      </c>
      <c r="R15" s="17">
        <v>5.8334085188654197E-2</v>
      </c>
      <c r="S15" s="17">
        <v>1.9479863714362399E-2</v>
      </c>
      <c r="T15" s="17">
        <v>1.55099853617246E-2</v>
      </c>
      <c r="U15" s="17">
        <v>4.5779146488708899E-2</v>
      </c>
      <c r="V15" s="17">
        <v>1.4894119485329101E-2</v>
      </c>
      <c r="W15" s="17">
        <v>1.6508055748059299E-2</v>
      </c>
      <c r="X15" s="17">
        <v>1.0145224956953299E-2</v>
      </c>
      <c r="Y15" s="17">
        <v>3.7380645896216501E-2</v>
      </c>
      <c r="Z15" s="17">
        <v>2.5407071828816099E-2</v>
      </c>
      <c r="AA15" s="17">
        <v>9.5678970864268593E-3</v>
      </c>
      <c r="AB15" s="17">
        <v>0</v>
      </c>
      <c r="AC15" s="17"/>
      <c r="AD15" s="17">
        <v>1.13685674489687E-2</v>
      </c>
      <c r="AE15" s="17">
        <v>5.1725122233305797E-2</v>
      </c>
      <c r="AF15" s="17"/>
      <c r="AG15" s="17">
        <v>1.6451065630041499E-3</v>
      </c>
      <c r="AH15" s="17">
        <v>3.0211853710507899E-2</v>
      </c>
      <c r="AI15" s="17"/>
      <c r="AJ15" s="17">
        <v>2.1815397838729701E-2</v>
      </c>
      <c r="AK15" s="17">
        <v>3.04028433575959E-2</v>
      </c>
      <c r="AL15" s="17"/>
      <c r="AM15" s="17">
        <v>1.8577118094429398E-2</v>
      </c>
      <c r="AN15" s="17">
        <v>2.5437827725084801E-2</v>
      </c>
      <c r="AO15" s="17"/>
      <c r="AP15" s="17">
        <v>8.1806465328592204E-2</v>
      </c>
      <c r="AQ15" s="17">
        <v>1.6205607452896099E-2</v>
      </c>
      <c r="AR15" s="17">
        <v>2.45869893656042E-2</v>
      </c>
      <c r="AS15" s="17">
        <v>7.8915198948403299E-3</v>
      </c>
      <c r="AT15" s="17">
        <v>0</v>
      </c>
      <c r="AU15" s="17">
        <v>2.1272829472927198E-3</v>
      </c>
    </row>
    <row r="16" spans="2:47" x14ac:dyDescent="0.35">
      <c r="B16" s="18" t="s">
        <v>96</v>
      </c>
      <c r="C16" s="21">
        <v>9.0833509989098296E-2</v>
      </c>
      <c r="D16" s="21">
        <v>8.7329184625565201E-2</v>
      </c>
      <c r="E16" s="21">
        <v>9.2732531072451704E-2</v>
      </c>
      <c r="F16" s="21"/>
      <c r="G16" s="21">
        <v>0.122402334264444</v>
      </c>
      <c r="H16" s="21">
        <v>8.5830151052133499E-2</v>
      </c>
      <c r="I16" s="21">
        <v>8.6964393201759693E-2</v>
      </c>
      <c r="J16" s="21">
        <v>9.3952889924941801E-2</v>
      </c>
      <c r="K16" s="21">
        <v>8.34763086222335E-2</v>
      </c>
      <c r="L16" s="21">
        <v>7.9452799954320003E-2</v>
      </c>
      <c r="M16" s="21"/>
      <c r="N16" s="21">
        <v>8.9357754674980194E-2</v>
      </c>
      <c r="O16" s="21">
        <v>9.8163219635656204E-2</v>
      </c>
      <c r="P16" s="21"/>
      <c r="Q16" s="21">
        <v>7.6523995037690695E-2</v>
      </c>
      <c r="R16" s="21">
        <v>7.4546490413193098E-2</v>
      </c>
      <c r="S16" s="21">
        <v>8.7692803197490399E-2</v>
      </c>
      <c r="T16" s="21">
        <v>0.123226495047489</v>
      </c>
      <c r="U16" s="21">
        <v>0.122959940221431</v>
      </c>
      <c r="V16" s="21">
        <v>0.10855831578514701</v>
      </c>
      <c r="W16" s="21">
        <v>0.148745837187236</v>
      </c>
      <c r="X16" s="21">
        <v>0.117759889344354</v>
      </c>
      <c r="Y16" s="21">
        <v>4.4709686748554203E-2</v>
      </c>
      <c r="Z16" s="21">
        <v>7.4708121142662606E-2</v>
      </c>
      <c r="AA16" s="21">
        <v>8.3211552797750596E-2</v>
      </c>
      <c r="AB16" s="21">
        <v>5.0490650639389803E-2</v>
      </c>
      <c r="AC16" s="21"/>
      <c r="AD16" s="21">
        <v>6.6923088435595801E-2</v>
      </c>
      <c r="AE16" s="21">
        <v>0.14597421402767199</v>
      </c>
      <c r="AF16" s="21"/>
      <c r="AG16" s="21">
        <v>5.2443605888657603E-2</v>
      </c>
      <c r="AH16" s="21">
        <v>0.11022717991629501</v>
      </c>
      <c r="AI16" s="21"/>
      <c r="AJ16" s="21">
        <v>6.3956727935888094E-2</v>
      </c>
      <c r="AK16" s="21">
        <v>0.12167053643120899</v>
      </c>
      <c r="AL16" s="21"/>
      <c r="AM16" s="21">
        <v>0.10423235075745101</v>
      </c>
      <c r="AN16" s="21">
        <v>8.6993863754647502E-2</v>
      </c>
      <c r="AO16" s="21"/>
      <c r="AP16" s="21">
        <v>0.172981867291122</v>
      </c>
      <c r="AQ16" s="21">
        <v>7.5494131635871903E-2</v>
      </c>
      <c r="AR16" s="21">
        <v>8.0256915347210106E-2</v>
      </c>
      <c r="AS16" s="21">
        <v>4.22791376782208E-2</v>
      </c>
      <c r="AT16" s="21">
        <v>7.1484238062315297E-2</v>
      </c>
      <c r="AU16" s="21">
        <v>7.2172690598712202E-2</v>
      </c>
    </row>
    <row r="17" spans="2:47" x14ac:dyDescent="0.35">
      <c r="B17" s="18" t="s">
        <v>95</v>
      </c>
      <c r="C17" s="21">
        <v>0.60160136731504799</v>
      </c>
      <c r="D17" s="21">
        <v>0.63954883826401698</v>
      </c>
      <c r="E17" s="21">
        <v>0.56729619879681403</v>
      </c>
      <c r="F17" s="21"/>
      <c r="G17" s="21">
        <v>0.57206784033789304</v>
      </c>
      <c r="H17" s="21">
        <v>0.66855282591679799</v>
      </c>
      <c r="I17" s="21">
        <v>0.59510622412118397</v>
      </c>
      <c r="J17" s="21">
        <v>0.67424852617664</v>
      </c>
      <c r="K17" s="21">
        <v>0.59896477582650598</v>
      </c>
      <c r="L17" s="21">
        <v>0.51471429289818404</v>
      </c>
      <c r="M17" s="21"/>
      <c r="N17" s="21">
        <v>0.58844398197202097</v>
      </c>
      <c r="O17" s="21">
        <v>0.66695082826541696</v>
      </c>
      <c r="P17" s="21"/>
      <c r="Q17" s="21">
        <v>0.60829674296054703</v>
      </c>
      <c r="R17" s="21">
        <v>0.560834520337815</v>
      </c>
      <c r="S17" s="21">
        <v>0.64186014026637594</v>
      </c>
      <c r="T17" s="21">
        <v>0.60496960744139905</v>
      </c>
      <c r="U17" s="21">
        <v>0.60519119727306503</v>
      </c>
      <c r="V17" s="21">
        <v>0.60793542291254699</v>
      </c>
      <c r="W17" s="21">
        <v>0.553699509423766</v>
      </c>
      <c r="X17" s="21">
        <v>0.63490984290267205</v>
      </c>
      <c r="Y17" s="21">
        <v>0.63197830792385201</v>
      </c>
      <c r="Z17" s="21">
        <v>0.55316315074919198</v>
      </c>
      <c r="AA17" s="21">
        <v>0.66419587193887497</v>
      </c>
      <c r="AB17" s="21">
        <v>0.61482341243548</v>
      </c>
      <c r="AC17" s="21"/>
      <c r="AD17" s="21">
        <v>0.71649283222560101</v>
      </c>
      <c r="AE17" s="21">
        <v>0.36086303702468397</v>
      </c>
      <c r="AF17" s="21"/>
      <c r="AG17" s="21">
        <v>0.74817802098114095</v>
      </c>
      <c r="AH17" s="21">
        <v>0.53705589752808702</v>
      </c>
      <c r="AI17" s="21"/>
      <c r="AJ17" s="21">
        <v>0.64078863695504196</v>
      </c>
      <c r="AK17" s="21">
        <v>0.55911714089491005</v>
      </c>
      <c r="AL17" s="21"/>
      <c r="AM17" s="21">
        <v>0.53114800739818102</v>
      </c>
      <c r="AN17" s="21">
        <v>0.62658379741838599</v>
      </c>
      <c r="AO17" s="21"/>
      <c r="AP17" s="21">
        <v>0.25794398375300798</v>
      </c>
      <c r="AQ17" s="21">
        <v>0.55517721896952699</v>
      </c>
      <c r="AR17" s="21">
        <v>0.64439503752324401</v>
      </c>
      <c r="AS17" s="21">
        <v>0.74361808219251702</v>
      </c>
      <c r="AT17" s="21">
        <v>0.82490203034802001</v>
      </c>
      <c r="AU17" s="21">
        <v>0.78022734582069297</v>
      </c>
    </row>
    <row r="18" spans="2:47" x14ac:dyDescent="0.35">
      <c r="B18" s="18" t="s">
        <v>97</v>
      </c>
      <c r="C18" s="22">
        <v>0.51076785732594998</v>
      </c>
      <c r="D18" s="22">
        <v>0.55221965363845205</v>
      </c>
      <c r="E18" s="22">
        <v>0.47456366772436298</v>
      </c>
      <c r="F18" s="22"/>
      <c r="G18" s="22">
        <v>0.44966550607344902</v>
      </c>
      <c r="H18" s="22">
        <v>0.582722674864664</v>
      </c>
      <c r="I18" s="22">
        <v>0.508141830919424</v>
      </c>
      <c r="J18" s="22">
        <v>0.580295636251698</v>
      </c>
      <c r="K18" s="22">
        <v>0.51548846720427299</v>
      </c>
      <c r="L18" s="22">
        <v>0.43526149294386401</v>
      </c>
      <c r="M18" s="22"/>
      <c r="N18" s="22">
        <v>0.499086227297041</v>
      </c>
      <c r="O18" s="22">
        <v>0.56878760862976097</v>
      </c>
      <c r="P18" s="22"/>
      <c r="Q18" s="22">
        <v>0.531772747922856</v>
      </c>
      <c r="R18" s="22">
        <v>0.486288029924622</v>
      </c>
      <c r="S18" s="22">
        <v>0.55416733706888499</v>
      </c>
      <c r="T18" s="22">
        <v>0.48174311239390999</v>
      </c>
      <c r="U18" s="22">
        <v>0.482231257051634</v>
      </c>
      <c r="V18" s="22">
        <v>0.49937710712740002</v>
      </c>
      <c r="W18" s="22">
        <v>0.40495367223653</v>
      </c>
      <c r="X18" s="22">
        <v>0.51714995355831805</v>
      </c>
      <c r="Y18" s="22">
        <v>0.58726862117529799</v>
      </c>
      <c r="Z18" s="22">
        <v>0.47845502960652903</v>
      </c>
      <c r="AA18" s="22">
        <v>0.58098431914112503</v>
      </c>
      <c r="AB18" s="22">
        <v>0.56433276179609104</v>
      </c>
      <c r="AC18" s="22"/>
      <c r="AD18" s="22">
        <v>0.64956974379000498</v>
      </c>
      <c r="AE18" s="22">
        <v>0.21488882299701201</v>
      </c>
      <c r="AF18" s="22"/>
      <c r="AG18" s="22">
        <v>0.69573441509248302</v>
      </c>
      <c r="AH18" s="22">
        <v>0.42682871761179297</v>
      </c>
      <c r="AI18" s="22"/>
      <c r="AJ18" s="22">
        <v>0.57683190901915404</v>
      </c>
      <c r="AK18" s="22">
        <v>0.43744660446370098</v>
      </c>
      <c r="AL18" s="22"/>
      <c r="AM18" s="22">
        <v>0.426915656640731</v>
      </c>
      <c r="AN18" s="22">
        <v>0.53958993366373897</v>
      </c>
      <c r="AO18" s="22"/>
      <c r="AP18" s="22">
        <v>8.4962116461885603E-2</v>
      </c>
      <c r="AQ18" s="22">
        <v>0.479683087333655</v>
      </c>
      <c r="AR18" s="22">
        <v>0.56413812217603398</v>
      </c>
      <c r="AS18" s="22">
        <v>0.70133894451429601</v>
      </c>
      <c r="AT18" s="22">
        <v>0.75341779228570505</v>
      </c>
      <c r="AU18" s="22">
        <v>0.70805465522198097</v>
      </c>
    </row>
    <row r="19" spans="2:47" x14ac:dyDescent="0.35">
      <c r="B19" s="16"/>
    </row>
    <row r="20" spans="2:47" x14ac:dyDescent="0.35">
      <c r="B20" t="s">
        <v>66</v>
      </c>
    </row>
    <row r="21" spans="2:47" x14ac:dyDescent="0.35">
      <c r="B21" t="s">
        <v>67</v>
      </c>
    </row>
    <row r="23" spans="2:47" x14ac:dyDescent="0.35">
      <c r="B23"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J22"/>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0" width="20.7265625" customWidth="1"/>
  </cols>
  <sheetData>
    <row r="2" spans="2:10" ht="40" customHeight="1" x14ac:dyDescent="0.35">
      <c r="D2" s="30" t="s">
        <v>98</v>
      </c>
      <c r="E2" s="26"/>
      <c r="F2" s="26"/>
      <c r="G2" s="26"/>
      <c r="H2" s="26"/>
      <c r="I2" s="26"/>
      <c r="J2" s="26"/>
    </row>
    <row r="6" spans="2:10" ht="50" customHeight="1" x14ac:dyDescent="0.35">
      <c r="B6" s="20" t="s">
        <v>15</v>
      </c>
      <c r="C6" s="20" t="s">
        <v>82</v>
      </c>
      <c r="D6" s="20" t="s">
        <v>83</v>
      </c>
      <c r="E6" s="20" t="s">
        <v>84</v>
      </c>
      <c r="F6" s="20" t="s">
        <v>85</v>
      </c>
      <c r="G6" s="20" t="s">
        <v>86</v>
      </c>
      <c r="H6" s="20" t="s">
        <v>87</v>
      </c>
      <c r="I6" s="20" t="s">
        <v>88</v>
      </c>
    </row>
    <row r="7" spans="2:10" x14ac:dyDescent="0.35">
      <c r="B7" s="18" t="s">
        <v>89</v>
      </c>
      <c r="C7" s="17">
        <v>0.19665625328695899</v>
      </c>
      <c r="D7" s="17">
        <v>0.128877894590162</v>
      </c>
      <c r="E7" s="17">
        <v>0.114028786547947</v>
      </c>
      <c r="F7" s="17">
        <v>9.0110061333474697E-2</v>
      </c>
      <c r="G7" s="17">
        <v>0.12508961525517401</v>
      </c>
      <c r="H7" s="17">
        <v>8.9179041659937897E-2</v>
      </c>
      <c r="I7" s="17">
        <v>7.7998655077003903E-2</v>
      </c>
    </row>
    <row r="8" spans="2:10" x14ac:dyDescent="0.35">
      <c r="B8" s="18" t="s">
        <v>90</v>
      </c>
      <c r="C8" s="17">
        <v>0.433939827066744</v>
      </c>
      <c r="D8" s="17">
        <v>0.40223829546692202</v>
      </c>
      <c r="E8" s="17">
        <v>0.34837775678962501</v>
      </c>
      <c r="F8" s="17">
        <v>0.28665464967024401</v>
      </c>
      <c r="G8" s="17">
        <v>0.33578723485524198</v>
      </c>
      <c r="H8" s="17">
        <v>0.26483690540246202</v>
      </c>
      <c r="I8" s="17">
        <v>0.20061241795170001</v>
      </c>
    </row>
    <row r="9" spans="2:10" x14ac:dyDescent="0.35">
      <c r="B9" s="18" t="s">
        <v>91</v>
      </c>
      <c r="C9" s="17">
        <v>0.17637686196501901</v>
      </c>
      <c r="D9" s="17">
        <v>0.21044035862544</v>
      </c>
      <c r="E9" s="17">
        <v>0.233277734018764</v>
      </c>
      <c r="F9" s="17">
        <v>0.28639970069572002</v>
      </c>
      <c r="G9" s="17">
        <v>0.198713269294367</v>
      </c>
      <c r="H9" s="17">
        <v>0.20887215210533999</v>
      </c>
      <c r="I9" s="17">
        <v>0.204807858642996</v>
      </c>
    </row>
    <row r="10" spans="2:10" x14ac:dyDescent="0.35">
      <c r="B10" s="18" t="s">
        <v>92</v>
      </c>
      <c r="C10" s="17">
        <v>0.128857989068383</v>
      </c>
      <c r="D10" s="17">
        <v>0.176457955575297</v>
      </c>
      <c r="E10" s="17">
        <v>0.194292594433504</v>
      </c>
      <c r="F10" s="17">
        <v>0.23266472997240401</v>
      </c>
      <c r="G10" s="17">
        <v>0.23575730797094699</v>
      </c>
      <c r="H10" s="17">
        <v>0.23513562581704001</v>
      </c>
      <c r="I10" s="17">
        <v>0.27269123679158402</v>
      </c>
    </row>
    <row r="11" spans="2:10" x14ac:dyDescent="0.35">
      <c r="B11" s="18" t="s">
        <v>93</v>
      </c>
      <c r="C11" s="17">
        <v>5.6604422573961102E-2</v>
      </c>
      <c r="D11" s="17">
        <v>7.5557258802275998E-2</v>
      </c>
      <c r="E11" s="17">
        <v>0.10453639184645</v>
      </c>
      <c r="F11" s="17">
        <v>9.5708339524927993E-2</v>
      </c>
      <c r="G11" s="17">
        <v>9.8998747509574894E-2</v>
      </c>
      <c r="H11" s="17">
        <v>0.19353782557601401</v>
      </c>
      <c r="I11" s="17">
        <v>0.23508962578923201</v>
      </c>
    </row>
    <row r="12" spans="2:10" x14ac:dyDescent="0.35">
      <c r="B12" s="18" t="s">
        <v>94</v>
      </c>
      <c r="C12" s="17">
        <v>7.5646460389337204E-3</v>
      </c>
      <c r="D12" s="17">
        <v>6.4282369399030204E-3</v>
      </c>
      <c r="E12" s="17">
        <v>5.48673636370995E-3</v>
      </c>
      <c r="F12" s="17">
        <v>8.4625188032294296E-3</v>
      </c>
      <c r="G12" s="17">
        <v>5.6538251146954401E-3</v>
      </c>
      <c r="H12" s="17">
        <v>8.4384494392054504E-3</v>
      </c>
      <c r="I12" s="17">
        <v>8.8002057474839499E-3</v>
      </c>
    </row>
    <row r="13" spans="2:10" x14ac:dyDescent="0.35">
      <c r="B13" s="23" t="s">
        <v>95</v>
      </c>
      <c r="C13" s="21">
        <v>0.63059608035370296</v>
      </c>
      <c r="D13" s="21">
        <v>0.53111619005708399</v>
      </c>
      <c r="E13" s="21">
        <v>0.46240654333757197</v>
      </c>
      <c r="F13" s="21">
        <v>0.376764711003719</v>
      </c>
      <c r="G13" s="21">
        <v>0.46087685011041601</v>
      </c>
      <c r="H13" s="21">
        <v>0.35401594706240003</v>
      </c>
      <c r="I13" s="21">
        <v>0.27861107302870403</v>
      </c>
    </row>
    <row r="14" spans="2:10" x14ac:dyDescent="0.35">
      <c r="B14" s="23" t="s">
        <v>96</v>
      </c>
      <c r="C14" s="21">
        <v>0.18546241164234401</v>
      </c>
      <c r="D14" s="21">
        <v>0.25201521437757302</v>
      </c>
      <c r="E14" s="21">
        <v>0.29882898627995402</v>
      </c>
      <c r="F14" s="21">
        <v>0.32837306949733203</v>
      </c>
      <c r="G14" s="21">
        <v>0.33475605548052201</v>
      </c>
      <c r="H14" s="21">
        <v>0.42867345139305402</v>
      </c>
      <c r="I14" s="21">
        <v>0.50778086258081601</v>
      </c>
    </row>
    <row r="15" spans="2:10" x14ac:dyDescent="0.35">
      <c r="B15" s="23" t="s">
        <v>97</v>
      </c>
      <c r="C15" s="22">
        <v>0.44513366871135901</v>
      </c>
      <c r="D15" s="22">
        <v>0.27910097567951098</v>
      </c>
      <c r="E15" s="22">
        <v>0.16357755705761801</v>
      </c>
      <c r="F15" s="22">
        <v>4.8391641506387299E-2</v>
      </c>
      <c r="G15" s="22">
        <v>0.12612079462989401</v>
      </c>
      <c r="H15" s="22">
        <v>-7.4657504330654004E-2</v>
      </c>
      <c r="I15" s="22">
        <v>-0.22916978955211201</v>
      </c>
    </row>
    <row r="16" spans="2:10" x14ac:dyDescent="0.35">
      <c r="B16" s="16"/>
      <c r="C16" s="16"/>
      <c r="D16" s="16"/>
      <c r="E16" s="16"/>
      <c r="F16" s="16"/>
      <c r="G16" s="16"/>
      <c r="H16" s="16"/>
      <c r="I16" s="16"/>
    </row>
    <row r="17" spans="2:2" x14ac:dyDescent="0.35">
      <c r="B17" t="s">
        <v>66</v>
      </c>
    </row>
    <row r="18" spans="2:2" x14ac:dyDescent="0.35">
      <c r="B18" t="s">
        <v>67</v>
      </c>
    </row>
    <row r="22" spans="2:2" x14ac:dyDescent="0.35">
      <c r="B22" s="8" t="str">
        <f>HYPERLINK("#'Contents'!A1", "Return to Contents")</f>
        <v>Return to Contents</v>
      </c>
    </row>
  </sheetData>
  <mergeCells count="1">
    <mergeCell ref="D2:J2"/>
  </mergeCells>
  <pageMargins left="0.7" right="0.7" top="0.75" bottom="0.75" header="0.3" footer="0.3"/>
  <pageSetup paperSize="9" orientation="portrait" horizontalDpi="300" verticalDpi="300"/>
  <drawing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B2:AU22"/>
  <sheetViews>
    <sheetView showGridLines="0" topLeftCell="A13"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478</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471</v>
      </c>
      <c r="C9" s="17">
        <v>0.10407041672133099</v>
      </c>
      <c r="D9" s="17">
        <v>0.120520380780053</v>
      </c>
      <c r="E9" s="17">
        <v>8.7914695554870095E-2</v>
      </c>
      <c r="F9" s="17"/>
      <c r="G9" s="17">
        <v>0.13276349523851499</v>
      </c>
      <c r="H9" s="17">
        <v>0.15049812283854999</v>
      </c>
      <c r="I9" s="17">
        <v>0.130621583137942</v>
      </c>
      <c r="J9" s="17">
        <v>7.3562706555833607E-2</v>
      </c>
      <c r="K9" s="17">
        <v>8.6421110105194501E-2</v>
      </c>
      <c r="L9" s="17">
        <v>6.1875677199521299E-2</v>
      </c>
      <c r="M9" s="17"/>
      <c r="N9" s="17">
        <v>8.4104361652021994E-2</v>
      </c>
      <c r="O9" s="17">
        <v>0.203236846986007</v>
      </c>
      <c r="P9" s="17"/>
      <c r="Q9" s="17">
        <v>0.150696245610835</v>
      </c>
      <c r="R9" s="17">
        <v>0.10756988579936599</v>
      </c>
      <c r="S9" s="17">
        <v>8.9005588614452499E-2</v>
      </c>
      <c r="T9" s="17">
        <v>0.112824477341398</v>
      </c>
      <c r="U9" s="17">
        <v>7.0462481442330804E-2</v>
      </c>
      <c r="V9" s="17">
        <v>8.1848476887249E-2</v>
      </c>
      <c r="W9" s="17">
        <v>0.13292213748928899</v>
      </c>
      <c r="X9" s="17">
        <v>0.120886827353756</v>
      </c>
      <c r="Y9" s="17">
        <v>0.112278930683123</v>
      </c>
      <c r="Z9" s="17">
        <v>7.3017063372915705E-2</v>
      </c>
      <c r="AA9" s="17">
        <v>7.3698876506850697E-2</v>
      </c>
      <c r="AB9" s="17">
        <v>4.5241062959169701E-2</v>
      </c>
      <c r="AC9" s="17"/>
      <c r="AD9" s="17">
        <v>0.14363263920407801</v>
      </c>
      <c r="AE9" s="17">
        <v>2.2620952484331099E-2</v>
      </c>
      <c r="AF9" s="17"/>
      <c r="AG9" s="17">
        <v>0.204781845959015</v>
      </c>
      <c r="AH9" s="17">
        <v>5.6603254070163402E-2</v>
      </c>
      <c r="AI9" s="17"/>
      <c r="AJ9" s="17">
        <v>0.119508244214255</v>
      </c>
      <c r="AK9" s="17">
        <v>8.6678484665222197E-2</v>
      </c>
      <c r="AL9" s="17"/>
      <c r="AM9" s="17">
        <v>6.8507035869095706E-2</v>
      </c>
      <c r="AN9" s="17">
        <v>0.112599961911684</v>
      </c>
      <c r="AO9" s="17"/>
      <c r="AP9" s="17">
        <v>2.12740459950467E-2</v>
      </c>
      <c r="AQ9" s="17">
        <v>2.46329751567856E-2</v>
      </c>
      <c r="AR9" s="17">
        <v>8.3154637934460096E-2</v>
      </c>
      <c r="AS9" s="17">
        <v>7.8205579722921401E-2</v>
      </c>
      <c r="AT9" s="17">
        <v>0.28435722923357598</v>
      </c>
      <c r="AU9" s="17">
        <v>0.23956660532354601</v>
      </c>
    </row>
    <row r="10" spans="2:47" x14ac:dyDescent="0.35">
      <c r="B10" s="18" t="s">
        <v>472</v>
      </c>
      <c r="C10" s="17">
        <v>0.24985564583084499</v>
      </c>
      <c r="D10" s="17">
        <v>0.29809734137635102</v>
      </c>
      <c r="E10" s="17">
        <v>0.20502208040789599</v>
      </c>
      <c r="F10" s="17"/>
      <c r="G10" s="17">
        <v>0.29346096040651298</v>
      </c>
      <c r="H10" s="17">
        <v>0.31479225359752</v>
      </c>
      <c r="I10" s="17">
        <v>0.254917528035293</v>
      </c>
      <c r="J10" s="17">
        <v>0.25777204674225601</v>
      </c>
      <c r="K10" s="17">
        <v>0.23069438233294401</v>
      </c>
      <c r="L10" s="17">
        <v>0.170005204708778</v>
      </c>
      <c r="M10" s="17"/>
      <c r="N10" s="17">
        <v>0.231347035733797</v>
      </c>
      <c r="O10" s="17">
        <v>0.34178330936344897</v>
      </c>
      <c r="P10" s="17"/>
      <c r="Q10" s="17">
        <v>0.29205356130730598</v>
      </c>
      <c r="R10" s="17">
        <v>0.21012980252342001</v>
      </c>
      <c r="S10" s="17">
        <v>0.305615616476552</v>
      </c>
      <c r="T10" s="17">
        <v>0.253218801390105</v>
      </c>
      <c r="U10" s="17">
        <v>0.28328168074960203</v>
      </c>
      <c r="V10" s="17">
        <v>0.256925077832521</v>
      </c>
      <c r="W10" s="17">
        <v>0.21716109892264901</v>
      </c>
      <c r="X10" s="17">
        <v>0.30624263155919501</v>
      </c>
      <c r="Y10" s="17">
        <v>0.23558771801272699</v>
      </c>
      <c r="Z10" s="17">
        <v>0.244892609474713</v>
      </c>
      <c r="AA10" s="17">
        <v>0.18419857222381</v>
      </c>
      <c r="AB10" s="17">
        <v>0.15599396608371499</v>
      </c>
      <c r="AC10" s="17"/>
      <c r="AD10" s="17">
        <v>0.314282195880001</v>
      </c>
      <c r="AE10" s="17">
        <v>0.111785514546399</v>
      </c>
      <c r="AF10" s="17"/>
      <c r="AG10" s="17">
        <v>0.37046271482661303</v>
      </c>
      <c r="AH10" s="17">
        <v>0.194428644066725</v>
      </c>
      <c r="AI10" s="17"/>
      <c r="AJ10" s="17">
        <v>0.26590807605646799</v>
      </c>
      <c r="AK10" s="17">
        <v>0.233034908697621</v>
      </c>
      <c r="AL10" s="17"/>
      <c r="AM10" s="17">
        <v>0.193699144862922</v>
      </c>
      <c r="AN10" s="17">
        <v>0.26730697229074601</v>
      </c>
      <c r="AO10" s="17"/>
      <c r="AP10" s="17">
        <v>3.9822961143457299E-2</v>
      </c>
      <c r="AQ10" s="17">
        <v>0.17591628918913399</v>
      </c>
      <c r="AR10" s="17">
        <v>0.280347755151163</v>
      </c>
      <c r="AS10" s="17">
        <v>0.29617077784250301</v>
      </c>
      <c r="AT10" s="17">
        <v>0.38347137732342201</v>
      </c>
      <c r="AU10" s="17">
        <v>0.43904571827472599</v>
      </c>
    </row>
    <row r="11" spans="2:47" ht="29" x14ac:dyDescent="0.35">
      <c r="B11" s="18" t="s">
        <v>473</v>
      </c>
      <c r="C11" s="17">
        <v>0.259460489766425</v>
      </c>
      <c r="D11" s="17">
        <v>0.243056738641964</v>
      </c>
      <c r="E11" s="17">
        <v>0.275927839655912</v>
      </c>
      <c r="F11" s="17"/>
      <c r="G11" s="17">
        <v>0.22600421488806999</v>
      </c>
      <c r="H11" s="17">
        <v>0.21164372352837199</v>
      </c>
      <c r="I11" s="17">
        <v>0.27316832696881699</v>
      </c>
      <c r="J11" s="17">
        <v>0.238046815806116</v>
      </c>
      <c r="K11" s="17">
        <v>0.26321422576584502</v>
      </c>
      <c r="L11" s="17">
        <v>0.324478265057836</v>
      </c>
      <c r="M11" s="17"/>
      <c r="N11" s="17">
        <v>0.26709358629840202</v>
      </c>
      <c r="O11" s="17">
        <v>0.22154879753106799</v>
      </c>
      <c r="P11" s="17"/>
      <c r="Q11" s="17">
        <v>0.248945277303011</v>
      </c>
      <c r="R11" s="17">
        <v>0.27617739065289498</v>
      </c>
      <c r="S11" s="17">
        <v>0.261311559054968</v>
      </c>
      <c r="T11" s="17">
        <v>0.26072573007502498</v>
      </c>
      <c r="U11" s="17">
        <v>0.25984794240166698</v>
      </c>
      <c r="V11" s="17">
        <v>0.27119830358920999</v>
      </c>
      <c r="W11" s="17">
        <v>0.242026413643948</v>
      </c>
      <c r="X11" s="17">
        <v>0.20941958555679899</v>
      </c>
      <c r="Y11" s="17">
        <v>0.30998920876599101</v>
      </c>
      <c r="Z11" s="17">
        <v>0.20552969109390801</v>
      </c>
      <c r="AA11" s="17">
        <v>0.284902071302641</v>
      </c>
      <c r="AB11" s="17">
        <v>0.23809865306094199</v>
      </c>
      <c r="AC11" s="17"/>
      <c r="AD11" s="17">
        <v>0.26659822488211299</v>
      </c>
      <c r="AE11" s="17">
        <v>0.24168771131056399</v>
      </c>
      <c r="AF11" s="17"/>
      <c r="AG11" s="17">
        <v>0.21790468358463</v>
      </c>
      <c r="AH11" s="17">
        <v>0.28049157525295998</v>
      </c>
      <c r="AI11" s="17"/>
      <c r="AJ11" s="17">
        <v>0.26552812327493402</v>
      </c>
      <c r="AK11" s="17">
        <v>0.25350195894549599</v>
      </c>
      <c r="AL11" s="17"/>
      <c r="AM11" s="17">
        <v>0.24972662427400999</v>
      </c>
      <c r="AN11" s="17">
        <v>0.26311773823409901</v>
      </c>
      <c r="AO11" s="17"/>
      <c r="AP11" s="17">
        <v>0.20748902639050301</v>
      </c>
      <c r="AQ11" s="17">
        <v>0.35970730704291798</v>
      </c>
      <c r="AR11" s="17">
        <v>0.343025877401891</v>
      </c>
      <c r="AS11" s="17">
        <v>0.311375694763392</v>
      </c>
      <c r="AT11" s="17">
        <v>0.18712536166959601</v>
      </c>
      <c r="AU11" s="17">
        <v>0.14427038873533499</v>
      </c>
    </row>
    <row r="12" spans="2:47" x14ac:dyDescent="0.35">
      <c r="B12" s="18" t="s">
        <v>474</v>
      </c>
      <c r="C12" s="17">
        <v>0.13286806157492601</v>
      </c>
      <c r="D12" s="17">
        <v>0.13846780953579099</v>
      </c>
      <c r="E12" s="17">
        <v>0.12682926493483801</v>
      </c>
      <c r="F12" s="17"/>
      <c r="G12" s="17">
        <v>0.168104893811375</v>
      </c>
      <c r="H12" s="17">
        <v>0.123001972438102</v>
      </c>
      <c r="I12" s="17">
        <v>0.104698084763041</v>
      </c>
      <c r="J12" s="17">
        <v>0.159473829131764</v>
      </c>
      <c r="K12" s="17">
        <v>0.12731051050380399</v>
      </c>
      <c r="L12" s="17">
        <v>0.122607415845808</v>
      </c>
      <c r="M12" s="17"/>
      <c r="N12" s="17">
        <v>0.139189735969977</v>
      </c>
      <c r="O12" s="17">
        <v>0.101469876962258</v>
      </c>
      <c r="P12" s="17"/>
      <c r="Q12" s="17">
        <v>0.103953294070405</v>
      </c>
      <c r="R12" s="17">
        <v>0.14572692844587001</v>
      </c>
      <c r="S12" s="17">
        <v>0.105252518769263</v>
      </c>
      <c r="T12" s="17">
        <v>0.128150402813833</v>
      </c>
      <c r="U12" s="17">
        <v>0.1239621870362</v>
      </c>
      <c r="V12" s="17">
        <v>0.13919983677235201</v>
      </c>
      <c r="W12" s="17">
        <v>0.120889887491472</v>
      </c>
      <c r="X12" s="17">
        <v>9.5555071458827107E-2</v>
      </c>
      <c r="Y12" s="17">
        <v>0.148054005742698</v>
      </c>
      <c r="Z12" s="17">
        <v>0.11124499764510901</v>
      </c>
      <c r="AA12" s="17">
        <v>0.20828936309885299</v>
      </c>
      <c r="AB12" s="17">
        <v>0.266730299212184</v>
      </c>
      <c r="AC12" s="17"/>
      <c r="AD12" s="17">
        <v>0.13267003681964601</v>
      </c>
      <c r="AE12" s="17">
        <v>0.130119961796793</v>
      </c>
      <c r="AF12" s="17"/>
      <c r="AG12" s="17">
        <v>0.108791849148989</v>
      </c>
      <c r="AH12" s="17">
        <v>0.14699119613688499</v>
      </c>
      <c r="AI12" s="17"/>
      <c r="AJ12" s="17">
        <v>0.13491653442469601</v>
      </c>
      <c r="AK12" s="17">
        <v>0.13004451788875401</v>
      </c>
      <c r="AL12" s="17"/>
      <c r="AM12" s="17">
        <v>0.138908557059994</v>
      </c>
      <c r="AN12" s="17">
        <v>0.13234459863943601</v>
      </c>
      <c r="AO12" s="17"/>
      <c r="AP12" s="17">
        <v>0.11237104873801899</v>
      </c>
      <c r="AQ12" s="17">
        <v>0.15418545293627001</v>
      </c>
      <c r="AR12" s="17">
        <v>0.175709276127965</v>
      </c>
      <c r="AS12" s="17">
        <v>0.14853611542780501</v>
      </c>
      <c r="AT12" s="17">
        <v>0.106373346934847</v>
      </c>
      <c r="AU12" s="17">
        <v>9.9839115129964698E-2</v>
      </c>
    </row>
    <row r="13" spans="2:47" x14ac:dyDescent="0.35">
      <c r="B13" s="18" t="s">
        <v>475</v>
      </c>
      <c r="C13" s="17">
        <v>0.23605855729487199</v>
      </c>
      <c r="D13" s="17">
        <v>0.18861978813802699</v>
      </c>
      <c r="E13" s="17">
        <v>0.28017211994674601</v>
      </c>
      <c r="F13" s="17"/>
      <c r="G13" s="17">
        <v>0.17269263133342899</v>
      </c>
      <c r="H13" s="17">
        <v>0.165046083599411</v>
      </c>
      <c r="I13" s="17">
        <v>0.211849560794797</v>
      </c>
      <c r="J13" s="17">
        <v>0.25738755962764198</v>
      </c>
      <c r="K13" s="17">
        <v>0.279481951175444</v>
      </c>
      <c r="L13" s="17">
        <v>0.30974412093352699</v>
      </c>
      <c r="M13" s="17"/>
      <c r="N13" s="17">
        <v>0.25937037237968202</v>
      </c>
      <c r="O13" s="17">
        <v>0.120274569074571</v>
      </c>
      <c r="P13" s="17"/>
      <c r="Q13" s="17">
        <v>0.19325067711405899</v>
      </c>
      <c r="R13" s="17">
        <v>0.235443118944867</v>
      </c>
      <c r="S13" s="17">
        <v>0.23881471708476401</v>
      </c>
      <c r="T13" s="17">
        <v>0.23971563117619901</v>
      </c>
      <c r="U13" s="17">
        <v>0.24898323106710199</v>
      </c>
      <c r="V13" s="17">
        <v>0.21013671447289201</v>
      </c>
      <c r="W13" s="17">
        <v>0.24535597373763501</v>
      </c>
      <c r="X13" s="17">
        <v>0.25755044370968599</v>
      </c>
      <c r="Y13" s="17">
        <v>0.17309079822604101</v>
      </c>
      <c r="Z13" s="17">
        <v>0.34592276661356702</v>
      </c>
      <c r="AA13" s="17">
        <v>0.24891111686784601</v>
      </c>
      <c r="AB13" s="17">
        <v>0.29393601868399</v>
      </c>
      <c r="AC13" s="17"/>
      <c r="AD13" s="17">
        <v>0.13099812480123399</v>
      </c>
      <c r="AE13" s="17">
        <v>0.47426740288542901</v>
      </c>
      <c r="AF13" s="17"/>
      <c r="AG13" s="17">
        <v>9.4905603520764506E-2</v>
      </c>
      <c r="AH13" s="17">
        <v>0.30418580145577101</v>
      </c>
      <c r="AI13" s="17"/>
      <c r="AJ13" s="17">
        <v>0.197470984834521</v>
      </c>
      <c r="AK13" s="17">
        <v>0.280332842857831</v>
      </c>
      <c r="AL13" s="17"/>
      <c r="AM13" s="17">
        <v>0.33232111928286301</v>
      </c>
      <c r="AN13" s="17">
        <v>0.20928779154315599</v>
      </c>
      <c r="AO13" s="17"/>
      <c r="AP13" s="17">
        <v>0.57727485129018996</v>
      </c>
      <c r="AQ13" s="17">
        <v>0.26107959392696001</v>
      </c>
      <c r="AR13" s="17">
        <v>0.10815638659245801</v>
      </c>
      <c r="AS13" s="17">
        <v>0.15803613453583801</v>
      </c>
      <c r="AT13" s="17">
        <v>3.8672684838558999E-2</v>
      </c>
      <c r="AU13" s="17">
        <v>7.0255053083295896E-2</v>
      </c>
    </row>
    <row r="14" spans="2:47" x14ac:dyDescent="0.35">
      <c r="B14" s="18" t="s">
        <v>122</v>
      </c>
      <c r="C14" s="17">
        <v>1.7686828811601302E-2</v>
      </c>
      <c r="D14" s="17">
        <v>1.12379415278139E-2</v>
      </c>
      <c r="E14" s="17">
        <v>2.4133999499737602E-2</v>
      </c>
      <c r="F14" s="17"/>
      <c r="G14" s="17">
        <v>6.97380432209761E-3</v>
      </c>
      <c r="H14" s="17">
        <v>3.5017843998044598E-2</v>
      </c>
      <c r="I14" s="17">
        <v>2.4744916300111001E-2</v>
      </c>
      <c r="J14" s="17">
        <v>1.37570421363887E-2</v>
      </c>
      <c r="K14" s="17">
        <v>1.28778201167692E-2</v>
      </c>
      <c r="L14" s="17">
        <v>1.12893162545292E-2</v>
      </c>
      <c r="M14" s="17"/>
      <c r="N14" s="17">
        <v>1.8894907966119801E-2</v>
      </c>
      <c r="O14" s="17">
        <v>1.1686600082646501E-2</v>
      </c>
      <c r="P14" s="17"/>
      <c r="Q14" s="17">
        <v>1.11009445943848E-2</v>
      </c>
      <c r="R14" s="17">
        <v>2.4952873633581799E-2</v>
      </c>
      <c r="S14" s="17">
        <v>0</v>
      </c>
      <c r="T14" s="17">
        <v>5.3649572034399897E-3</v>
      </c>
      <c r="U14" s="17">
        <v>1.34624773030977E-2</v>
      </c>
      <c r="V14" s="17">
        <v>4.06915904457762E-2</v>
      </c>
      <c r="W14" s="17">
        <v>4.1644488715006603E-2</v>
      </c>
      <c r="X14" s="17">
        <v>1.0345440361737099E-2</v>
      </c>
      <c r="Y14" s="17">
        <v>2.09993385694206E-2</v>
      </c>
      <c r="Z14" s="17">
        <v>1.9392871799787801E-2</v>
      </c>
      <c r="AA14" s="17">
        <v>0</v>
      </c>
      <c r="AB14" s="17">
        <v>0</v>
      </c>
      <c r="AC14" s="17"/>
      <c r="AD14" s="17">
        <v>1.1818778412927399E-2</v>
      </c>
      <c r="AE14" s="17">
        <v>1.95184569764832E-2</v>
      </c>
      <c r="AF14" s="17"/>
      <c r="AG14" s="17">
        <v>3.15330295998828E-3</v>
      </c>
      <c r="AH14" s="17">
        <v>1.7299529017495801E-2</v>
      </c>
      <c r="AI14" s="17"/>
      <c r="AJ14" s="17">
        <v>1.6668037195125801E-2</v>
      </c>
      <c r="AK14" s="17">
        <v>1.6407286945075799E-2</v>
      </c>
      <c r="AL14" s="17"/>
      <c r="AM14" s="17">
        <v>1.68375186511153E-2</v>
      </c>
      <c r="AN14" s="17">
        <v>1.53429373808785E-2</v>
      </c>
      <c r="AO14" s="17"/>
      <c r="AP14" s="17">
        <v>4.1768066442784899E-2</v>
      </c>
      <c r="AQ14" s="17">
        <v>2.4478381747932199E-2</v>
      </c>
      <c r="AR14" s="17">
        <v>9.6060667920630591E-3</v>
      </c>
      <c r="AS14" s="17">
        <v>7.6756977075414703E-3</v>
      </c>
      <c r="AT14" s="17">
        <v>0</v>
      </c>
      <c r="AU14" s="17">
        <v>7.0231194531318797E-3</v>
      </c>
    </row>
    <row r="15" spans="2:47" x14ac:dyDescent="0.35">
      <c r="B15" s="18" t="s">
        <v>476</v>
      </c>
      <c r="C15" s="21">
        <v>0.35392606255217601</v>
      </c>
      <c r="D15" s="21">
        <v>0.41861772215640403</v>
      </c>
      <c r="E15" s="21">
        <v>0.29293677596276602</v>
      </c>
      <c r="F15" s="21"/>
      <c r="G15" s="21">
        <v>0.42622445564502898</v>
      </c>
      <c r="H15" s="21">
        <v>0.46529037643607002</v>
      </c>
      <c r="I15" s="21">
        <v>0.38553911117323503</v>
      </c>
      <c r="J15" s="21">
        <v>0.33133475329808898</v>
      </c>
      <c r="K15" s="21">
        <v>0.31711549243813902</v>
      </c>
      <c r="L15" s="21">
        <v>0.231880881908299</v>
      </c>
      <c r="M15" s="21"/>
      <c r="N15" s="21">
        <v>0.31545139738581901</v>
      </c>
      <c r="O15" s="21">
        <v>0.545020156349457</v>
      </c>
      <c r="P15" s="21"/>
      <c r="Q15" s="21">
        <v>0.44274980691814098</v>
      </c>
      <c r="R15" s="21">
        <v>0.317699688322786</v>
      </c>
      <c r="S15" s="21">
        <v>0.39462120509100401</v>
      </c>
      <c r="T15" s="21">
        <v>0.366043278731503</v>
      </c>
      <c r="U15" s="21">
        <v>0.353744162191933</v>
      </c>
      <c r="V15" s="21">
        <v>0.33877355471977</v>
      </c>
      <c r="W15" s="21">
        <v>0.350083236411939</v>
      </c>
      <c r="X15" s="21">
        <v>0.42712945891295101</v>
      </c>
      <c r="Y15" s="21">
        <v>0.34786664869584999</v>
      </c>
      <c r="Z15" s="21">
        <v>0.317909672847629</v>
      </c>
      <c r="AA15" s="21">
        <v>0.25789744873066101</v>
      </c>
      <c r="AB15" s="21">
        <v>0.20123502904288501</v>
      </c>
      <c r="AC15" s="21"/>
      <c r="AD15" s="21">
        <v>0.45791483508407899</v>
      </c>
      <c r="AE15" s="21">
        <v>0.13440646703073</v>
      </c>
      <c r="AF15" s="21"/>
      <c r="AG15" s="21">
        <v>0.57524456078562802</v>
      </c>
      <c r="AH15" s="21">
        <v>0.25103189813688898</v>
      </c>
      <c r="AI15" s="21"/>
      <c r="AJ15" s="21">
        <v>0.38541632027072298</v>
      </c>
      <c r="AK15" s="21">
        <v>0.31971339336284299</v>
      </c>
      <c r="AL15" s="21"/>
      <c r="AM15" s="21">
        <v>0.26220618073201701</v>
      </c>
      <c r="AN15" s="21">
        <v>0.37990693420242999</v>
      </c>
      <c r="AO15" s="21"/>
      <c r="AP15" s="21">
        <v>6.1097007138504099E-2</v>
      </c>
      <c r="AQ15" s="21">
        <v>0.20054926434591999</v>
      </c>
      <c r="AR15" s="21">
        <v>0.36350239308562299</v>
      </c>
      <c r="AS15" s="21">
        <v>0.37437635756542398</v>
      </c>
      <c r="AT15" s="21">
        <v>0.66782860655699805</v>
      </c>
      <c r="AU15" s="21">
        <v>0.67861232359827295</v>
      </c>
    </row>
    <row r="16" spans="2:47" x14ac:dyDescent="0.35">
      <c r="B16" s="18" t="s">
        <v>477</v>
      </c>
      <c r="C16" s="21">
        <v>0.368926618869798</v>
      </c>
      <c r="D16" s="21">
        <v>0.32708759767381801</v>
      </c>
      <c r="E16" s="21">
        <v>0.40700138488158499</v>
      </c>
      <c r="F16" s="21"/>
      <c r="G16" s="21">
        <v>0.34079752514480299</v>
      </c>
      <c r="H16" s="21">
        <v>0.28804805603751299</v>
      </c>
      <c r="I16" s="21">
        <v>0.31654764555783699</v>
      </c>
      <c r="J16" s="21">
        <v>0.41686138875940598</v>
      </c>
      <c r="K16" s="21">
        <v>0.40679246167924699</v>
      </c>
      <c r="L16" s="21">
        <v>0.43235153677933502</v>
      </c>
      <c r="M16" s="21"/>
      <c r="N16" s="21">
        <v>0.39856010834965899</v>
      </c>
      <c r="O16" s="21">
        <v>0.221744446036829</v>
      </c>
      <c r="P16" s="21"/>
      <c r="Q16" s="21">
        <v>0.29720397118446401</v>
      </c>
      <c r="R16" s="21">
        <v>0.38117004739073701</v>
      </c>
      <c r="S16" s="21">
        <v>0.34406723585402799</v>
      </c>
      <c r="T16" s="21">
        <v>0.36786603399003198</v>
      </c>
      <c r="U16" s="21">
        <v>0.37294541810330201</v>
      </c>
      <c r="V16" s="21">
        <v>0.34933655124524399</v>
      </c>
      <c r="W16" s="21">
        <v>0.36624586122910702</v>
      </c>
      <c r="X16" s="21">
        <v>0.35310551516851302</v>
      </c>
      <c r="Y16" s="21">
        <v>0.32114480396873801</v>
      </c>
      <c r="Z16" s="21">
        <v>0.457167764258676</v>
      </c>
      <c r="AA16" s="21">
        <v>0.45720047996669799</v>
      </c>
      <c r="AB16" s="21">
        <v>0.56066631789617405</v>
      </c>
      <c r="AC16" s="21"/>
      <c r="AD16" s="21">
        <v>0.26366816162088003</v>
      </c>
      <c r="AE16" s="21">
        <v>0.60438736468222298</v>
      </c>
      <c r="AF16" s="21"/>
      <c r="AG16" s="21">
        <v>0.203697452669753</v>
      </c>
      <c r="AH16" s="21">
        <v>0.451176997592656</v>
      </c>
      <c r="AI16" s="21"/>
      <c r="AJ16" s="21">
        <v>0.332387519259217</v>
      </c>
      <c r="AK16" s="21">
        <v>0.41037736074658498</v>
      </c>
      <c r="AL16" s="21"/>
      <c r="AM16" s="21">
        <v>0.47122967634285801</v>
      </c>
      <c r="AN16" s="21">
        <v>0.34163239018259201</v>
      </c>
      <c r="AO16" s="21"/>
      <c r="AP16" s="21">
        <v>0.68964590002820902</v>
      </c>
      <c r="AQ16" s="21">
        <v>0.41526504686323001</v>
      </c>
      <c r="AR16" s="21">
        <v>0.28386566272042302</v>
      </c>
      <c r="AS16" s="21">
        <v>0.30657224996364302</v>
      </c>
      <c r="AT16" s="21">
        <v>0.145046031773406</v>
      </c>
      <c r="AU16" s="21">
        <v>0.17009416821326101</v>
      </c>
    </row>
    <row r="17" spans="2:47" x14ac:dyDescent="0.35">
      <c r="B17" s="18" t="s">
        <v>97</v>
      </c>
      <c r="C17" s="22">
        <v>-1.50005563176211E-2</v>
      </c>
      <c r="D17" s="22">
        <v>9.1530124482585198E-2</v>
      </c>
      <c r="E17" s="22">
        <v>-0.114064608918819</v>
      </c>
      <c r="F17" s="22"/>
      <c r="G17" s="22">
        <v>8.5426930500225207E-2</v>
      </c>
      <c r="H17" s="22">
        <v>0.177242320398557</v>
      </c>
      <c r="I17" s="22">
        <v>6.8991465615397901E-2</v>
      </c>
      <c r="J17" s="22">
        <v>-8.5526635461317099E-2</v>
      </c>
      <c r="K17" s="22">
        <v>-8.9676969241108406E-2</v>
      </c>
      <c r="L17" s="22">
        <v>-0.20047065487103599</v>
      </c>
      <c r="M17" s="22"/>
      <c r="N17" s="22">
        <v>-8.3108710963839497E-2</v>
      </c>
      <c r="O17" s="22">
        <v>0.32327571031262697</v>
      </c>
      <c r="P17" s="22"/>
      <c r="Q17" s="22">
        <v>0.14554583573367699</v>
      </c>
      <c r="R17" s="22">
        <v>-6.3470359067950205E-2</v>
      </c>
      <c r="S17" s="22">
        <v>5.0553969236976901E-2</v>
      </c>
      <c r="T17" s="22">
        <v>-1.82275525852899E-3</v>
      </c>
      <c r="U17" s="22">
        <v>-1.9201255911369199E-2</v>
      </c>
      <c r="V17" s="22">
        <v>-1.0562996525473999E-2</v>
      </c>
      <c r="W17" s="22">
        <v>-1.6162624817168299E-2</v>
      </c>
      <c r="X17" s="22">
        <v>7.4023943744437895E-2</v>
      </c>
      <c r="Y17" s="22">
        <v>2.6721844727112299E-2</v>
      </c>
      <c r="Z17" s="22">
        <v>-0.139258091411047</v>
      </c>
      <c r="AA17" s="22">
        <v>-0.19930303123603799</v>
      </c>
      <c r="AB17" s="22">
        <v>-0.35943128885328901</v>
      </c>
      <c r="AC17" s="22"/>
      <c r="AD17" s="22">
        <v>0.19424667346319899</v>
      </c>
      <c r="AE17" s="22">
        <v>-0.46998089765149298</v>
      </c>
      <c r="AF17" s="22"/>
      <c r="AG17" s="22">
        <v>0.37154710811587499</v>
      </c>
      <c r="AH17" s="22">
        <v>-0.200145099455767</v>
      </c>
      <c r="AI17" s="22"/>
      <c r="AJ17" s="22">
        <v>5.3028801011506602E-2</v>
      </c>
      <c r="AK17" s="22">
        <v>-9.0663967383741301E-2</v>
      </c>
      <c r="AL17" s="22"/>
      <c r="AM17" s="22">
        <v>-0.20902349561083999</v>
      </c>
      <c r="AN17" s="22">
        <v>3.8274544019837903E-2</v>
      </c>
      <c r="AO17" s="22"/>
      <c r="AP17" s="22">
        <v>-0.62854889288970495</v>
      </c>
      <c r="AQ17" s="22">
        <v>-0.21471578251730999</v>
      </c>
      <c r="AR17" s="22">
        <v>7.9636730365200595E-2</v>
      </c>
      <c r="AS17" s="22">
        <v>6.7804107601781294E-2</v>
      </c>
      <c r="AT17" s="22">
        <v>0.52278257478359202</v>
      </c>
      <c r="AU17" s="22">
        <v>0.50851815538501199</v>
      </c>
    </row>
    <row r="18" spans="2:47" x14ac:dyDescent="0.35">
      <c r="B18" s="16"/>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B2:AU21"/>
  <sheetViews>
    <sheetView showGridLines="0" topLeftCell="A6" workbookViewId="0">
      <pane xSplit="2" topLeftCell="C1" activePane="topRight" state="frozen"/>
      <selection pane="topRight" activeCell="B17" sqref="B17"/>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486</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1118</v>
      </c>
      <c r="D7" s="10">
        <v>500</v>
      </c>
      <c r="E7" s="10">
        <v>617</v>
      </c>
      <c r="F7" s="10"/>
      <c r="G7" s="10">
        <v>40</v>
      </c>
      <c r="H7" s="10">
        <v>127</v>
      </c>
      <c r="I7" s="10">
        <v>207</v>
      </c>
      <c r="J7" s="10">
        <v>206</v>
      </c>
      <c r="K7" s="10">
        <v>200</v>
      </c>
      <c r="L7" s="10">
        <v>338</v>
      </c>
      <c r="M7" s="10"/>
      <c r="N7" s="10">
        <v>969</v>
      </c>
      <c r="O7" s="10">
        <v>149</v>
      </c>
      <c r="P7" s="10"/>
      <c r="Q7" s="10">
        <v>127</v>
      </c>
      <c r="R7" s="10">
        <v>163</v>
      </c>
      <c r="S7" s="10">
        <v>87</v>
      </c>
      <c r="T7" s="10">
        <v>116</v>
      </c>
      <c r="U7" s="10">
        <v>81</v>
      </c>
      <c r="V7" s="10">
        <v>98</v>
      </c>
      <c r="W7" s="10">
        <v>91</v>
      </c>
      <c r="X7" s="10">
        <v>55</v>
      </c>
      <c r="Y7" s="10">
        <v>136</v>
      </c>
      <c r="Z7" s="10">
        <v>95</v>
      </c>
      <c r="AA7" s="10">
        <v>51</v>
      </c>
      <c r="AB7" s="10">
        <v>18</v>
      </c>
      <c r="AC7" s="10"/>
      <c r="AD7" s="10">
        <v>775</v>
      </c>
      <c r="AE7" s="10">
        <v>319</v>
      </c>
      <c r="AF7" s="10"/>
      <c r="AG7" s="10">
        <v>394</v>
      </c>
      <c r="AH7" s="10">
        <v>707</v>
      </c>
      <c r="AI7" s="10"/>
      <c r="AJ7" s="10">
        <v>1118</v>
      </c>
      <c r="AK7" s="10" t="s">
        <v>330</v>
      </c>
      <c r="AL7" s="10"/>
      <c r="AM7" s="10">
        <v>260</v>
      </c>
      <c r="AN7" s="10">
        <v>847</v>
      </c>
      <c r="AO7" s="10"/>
      <c r="AP7" s="10">
        <v>231</v>
      </c>
      <c r="AQ7" s="10">
        <v>227</v>
      </c>
      <c r="AR7" s="10">
        <v>99</v>
      </c>
      <c r="AS7" s="10">
        <v>265</v>
      </c>
      <c r="AT7" s="10">
        <v>112</v>
      </c>
      <c r="AU7" s="10">
        <v>184</v>
      </c>
    </row>
    <row r="8" spans="2:47" ht="30" customHeight="1" x14ac:dyDescent="0.35">
      <c r="B8" s="11" t="s">
        <v>20</v>
      </c>
      <c r="C8" s="11">
        <v>1086</v>
      </c>
      <c r="D8" s="11">
        <v>497</v>
      </c>
      <c r="E8" s="11">
        <v>589</v>
      </c>
      <c r="F8" s="11"/>
      <c r="G8" s="11">
        <v>48</v>
      </c>
      <c r="H8" s="11">
        <v>140</v>
      </c>
      <c r="I8" s="11">
        <v>196</v>
      </c>
      <c r="J8" s="11">
        <v>196</v>
      </c>
      <c r="K8" s="11">
        <v>183</v>
      </c>
      <c r="L8" s="11">
        <v>323</v>
      </c>
      <c r="M8" s="11"/>
      <c r="N8" s="11">
        <v>940</v>
      </c>
      <c r="O8" s="11">
        <v>147</v>
      </c>
      <c r="P8" s="11"/>
      <c r="Q8" s="11">
        <v>127</v>
      </c>
      <c r="R8" s="11">
        <v>153</v>
      </c>
      <c r="S8" s="11">
        <v>87</v>
      </c>
      <c r="T8" s="11">
        <v>106</v>
      </c>
      <c r="U8" s="11">
        <v>76</v>
      </c>
      <c r="V8" s="11">
        <v>92</v>
      </c>
      <c r="W8" s="11">
        <v>82</v>
      </c>
      <c r="X8" s="11">
        <v>50</v>
      </c>
      <c r="Y8" s="11">
        <v>124</v>
      </c>
      <c r="Z8" s="11">
        <v>106</v>
      </c>
      <c r="AA8" s="11">
        <v>55</v>
      </c>
      <c r="AB8" s="11">
        <v>26</v>
      </c>
      <c r="AC8" s="11"/>
      <c r="AD8" s="11">
        <v>756</v>
      </c>
      <c r="AE8" s="11">
        <v>307</v>
      </c>
      <c r="AF8" s="11"/>
      <c r="AG8" s="11">
        <v>386</v>
      </c>
      <c r="AH8" s="11">
        <v>682</v>
      </c>
      <c r="AI8" s="11"/>
      <c r="AJ8" s="11">
        <v>1086</v>
      </c>
      <c r="AK8" s="11" t="s">
        <v>330</v>
      </c>
      <c r="AL8" s="11"/>
      <c r="AM8" s="11">
        <v>253</v>
      </c>
      <c r="AN8" s="11">
        <v>823</v>
      </c>
      <c r="AO8" s="11"/>
      <c r="AP8" s="11">
        <v>222</v>
      </c>
      <c r="AQ8" s="11">
        <v>218</v>
      </c>
      <c r="AR8" s="11">
        <v>101</v>
      </c>
      <c r="AS8" s="11">
        <v>249</v>
      </c>
      <c r="AT8" s="11">
        <v>105</v>
      </c>
      <c r="AU8" s="11">
        <v>191</v>
      </c>
    </row>
    <row r="9" spans="2:47" x14ac:dyDescent="0.35">
      <c r="B9" s="18" t="s">
        <v>479</v>
      </c>
      <c r="C9" s="17">
        <v>0.58061775962139295</v>
      </c>
      <c r="D9" s="17">
        <v>0.53802959670586203</v>
      </c>
      <c r="E9" s="17">
        <v>0.61745257296573697</v>
      </c>
      <c r="F9" s="17"/>
      <c r="G9" s="17">
        <v>0</v>
      </c>
      <c r="H9" s="17">
        <v>0</v>
      </c>
      <c r="I9" s="17">
        <v>0.146602298083952</v>
      </c>
      <c r="J9" s="17">
        <v>0.578195871926384</v>
      </c>
      <c r="K9" s="17">
        <v>0.90727769042666195</v>
      </c>
      <c r="L9" s="17">
        <v>1</v>
      </c>
      <c r="M9" s="17"/>
      <c r="N9" s="17">
        <v>0.64863286486322602</v>
      </c>
      <c r="O9" s="17">
        <v>0.14502427325485701</v>
      </c>
      <c r="P9" s="17"/>
      <c r="Q9" s="17">
        <v>0.44096504885843202</v>
      </c>
      <c r="R9" s="17">
        <v>0.61072019151495605</v>
      </c>
      <c r="S9" s="17">
        <v>0.59929227664266504</v>
      </c>
      <c r="T9" s="17">
        <v>0.66037072579207701</v>
      </c>
      <c r="U9" s="17">
        <v>0.57277358670569001</v>
      </c>
      <c r="V9" s="17">
        <v>0.45975090979837901</v>
      </c>
      <c r="W9" s="17">
        <v>0.66173633689247002</v>
      </c>
      <c r="X9" s="17">
        <v>0.53987228324366798</v>
      </c>
      <c r="Y9" s="17">
        <v>0.61017312072694896</v>
      </c>
      <c r="Z9" s="17">
        <v>0.62540298125551497</v>
      </c>
      <c r="AA9" s="17">
        <v>0.585347327802756</v>
      </c>
      <c r="AB9" s="17">
        <v>0.63406468715764397</v>
      </c>
      <c r="AC9" s="17"/>
      <c r="AD9" s="17">
        <v>0.527897771133366</v>
      </c>
      <c r="AE9" s="17">
        <v>0.71878321235051701</v>
      </c>
      <c r="AF9" s="17"/>
      <c r="AG9" s="17">
        <v>0.44071531350571702</v>
      </c>
      <c r="AH9" s="17">
        <v>0.66747692587339902</v>
      </c>
      <c r="AI9" s="17"/>
      <c r="AJ9" s="17">
        <v>0.58061775962139295</v>
      </c>
      <c r="AK9" s="17" t="s">
        <v>331</v>
      </c>
      <c r="AL9" s="17"/>
      <c r="AM9" s="17">
        <v>0.72129116827372497</v>
      </c>
      <c r="AN9" s="17">
        <v>0.53847850018888599</v>
      </c>
      <c r="AO9" s="17"/>
      <c r="AP9" s="17">
        <v>0.67667180928054904</v>
      </c>
      <c r="AQ9" s="17">
        <v>0.82629603526069295</v>
      </c>
      <c r="AR9" s="17">
        <v>0.18870854577068999</v>
      </c>
      <c r="AS9" s="17">
        <v>0.82602978682310901</v>
      </c>
      <c r="AT9" s="17">
        <v>0.29966228877841899</v>
      </c>
      <c r="AU9" s="17">
        <v>0.23074466992104001</v>
      </c>
    </row>
    <row r="10" spans="2:47" x14ac:dyDescent="0.35">
      <c r="B10" s="18" t="s">
        <v>480</v>
      </c>
      <c r="C10" s="17">
        <v>0.12992871962813299</v>
      </c>
      <c r="D10" s="17">
        <v>0.13493906394706401</v>
      </c>
      <c r="E10" s="17">
        <v>0.12589542359828401</v>
      </c>
      <c r="F10" s="17"/>
      <c r="G10" s="17">
        <v>3.5720136773659698E-2</v>
      </c>
      <c r="H10" s="17">
        <v>2.1250975682462099E-2</v>
      </c>
      <c r="I10" s="17">
        <v>0.26171185831322602</v>
      </c>
      <c r="J10" s="17">
        <v>0.341544094321168</v>
      </c>
      <c r="K10" s="17">
        <v>8.2460141424359396E-2</v>
      </c>
      <c r="L10" s="17">
        <v>9.3690948557347692E-3</v>
      </c>
      <c r="M10" s="17"/>
      <c r="N10" s="17">
        <v>0.126932145551162</v>
      </c>
      <c r="O10" s="17">
        <v>0.14911987054530401</v>
      </c>
      <c r="P10" s="17"/>
      <c r="Q10" s="17">
        <v>0.12227828802186</v>
      </c>
      <c r="R10" s="17">
        <v>0.15833227951165099</v>
      </c>
      <c r="S10" s="17">
        <v>0.161172297977417</v>
      </c>
      <c r="T10" s="17">
        <v>0.105150948971119</v>
      </c>
      <c r="U10" s="17">
        <v>7.2908575323181707E-2</v>
      </c>
      <c r="V10" s="17">
        <v>0.14608827706889599</v>
      </c>
      <c r="W10" s="17">
        <v>0.118475401437297</v>
      </c>
      <c r="X10" s="17">
        <v>0.114030960716937</v>
      </c>
      <c r="Y10" s="17">
        <v>0.15513643264815399</v>
      </c>
      <c r="Z10" s="17">
        <v>7.9885064381926302E-2</v>
      </c>
      <c r="AA10" s="17">
        <v>0.202377444763468</v>
      </c>
      <c r="AB10" s="17">
        <v>0.104028529585546</v>
      </c>
      <c r="AC10" s="17"/>
      <c r="AD10" s="17">
        <v>0.13288191555494799</v>
      </c>
      <c r="AE10" s="17">
        <v>0.11981481287990001</v>
      </c>
      <c r="AF10" s="17"/>
      <c r="AG10" s="17">
        <v>0.17264360956942301</v>
      </c>
      <c r="AH10" s="17">
        <v>0.104931534975073</v>
      </c>
      <c r="AI10" s="17"/>
      <c r="AJ10" s="17">
        <v>0.12992871962813299</v>
      </c>
      <c r="AK10" s="17" t="s">
        <v>331</v>
      </c>
      <c r="AL10" s="17"/>
      <c r="AM10" s="17">
        <v>0.10498040323053399</v>
      </c>
      <c r="AN10" s="17">
        <v>0.13798389738835501</v>
      </c>
      <c r="AO10" s="17"/>
      <c r="AP10" s="17">
        <v>0.106013770418944</v>
      </c>
      <c r="AQ10" s="17">
        <v>0.102657234024517</v>
      </c>
      <c r="AR10" s="17">
        <v>0.16088220720140201</v>
      </c>
      <c r="AS10" s="17">
        <v>0.111056599359819</v>
      </c>
      <c r="AT10" s="17">
        <v>0.167546011637247</v>
      </c>
      <c r="AU10" s="17">
        <v>0.17630560415088001</v>
      </c>
    </row>
    <row r="11" spans="2:47" x14ac:dyDescent="0.35">
      <c r="B11" s="18" t="s">
        <v>481</v>
      </c>
      <c r="C11" s="17">
        <v>0.127733610168446</v>
      </c>
      <c r="D11" s="17">
        <v>0.13837667542680701</v>
      </c>
      <c r="E11" s="17">
        <v>0.118941494986454</v>
      </c>
      <c r="F11" s="17"/>
      <c r="G11" s="17">
        <v>0.1092564432239</v>
      </c>
      <c r="H11" s="17">
        <v>0.123151440350069</v>
      </c>
      <c r="I11" s="17">
        <v>0.33551979049043601</v>
      </c>
      <c r="J11" s="17">
        <v>0.22480538437631101</v>
      </c>
      <c r="K11" s="17">
        <v>3.4393907105206303E-2</v>
      </c>
      <c r="L11" s="17">
        <v>0</v>
      </c>
      <c r="M11" s="17"/>
      <c r="N11" s="17">
        <v>0.120218857508685</v>
      </c>
      <c r="O11" s="17">
        <v>0.17586082100799399</v>
      </c>
      <c r="P11" s="17"/>
      <c r="Q11" s="17">
        <v>0.12236363032669401</v>
      </c>
      <c r="R11" s="17">
        <v>0.13019714922513301</v>
      </c>
      <c r="S11" s="17">
        <v>0.19816117753403001</v>
      </c>
      <c r="T11" s="17">
        <v>0.11353002165132201</v>
      </c>
      <c r="U11" s="17">
        <v>0.120803657922368</v>
      </c>
      <c r="V11" s="17">
        <v>0.153151091156881</v>
      </c>
      <c r="W11" s="17">
        <v>0.105657027359084</v>
      </c>
      <c r="X11" s="17">
        <v>9.3984312231981407E-2</v>
      </c>
      <c r="Y11" s="17">
        <v>0.134747825423601</v>
      </c>
      <c r="Z11" s="17">
        <v>0.12418384872467</v>
      </c>
      <c r="AA11" s="17">
        <v>8.2480194731081202E-2</v>
      </c>
      <c r="AB11" s="17">
        <v>0.10305315335710501</v>
      </c>
      <c r="AC11" s="17"/>
      <c r="AD11" s="17">
        <v>0.142808015030253</v>
      </c>
      <c r="AE11" s="17">
        <v>8.1701087620530299E-2</v>
      </c>
      <c r="AF11" s="17"/>
      <c r="AG11" s="17">
        <v>0.172876368010045</v>
      </c>
      <c r="AH11" s="17">
        <v>0.102665462577477</v>
      </c>
      <c r="AI11" s="17"/>
      <c r="AJ11" s="17">
        <v>0.127733610168446</v>
      </c>
      <c r="AK11" s="17" t="s">
        <v>331</v>
      </c>
      <c r="AL11" s="17"/>
      <c r="AM11" s="17">
        <v>7.8112395103256599E-2</v>
      </c>
      <c r="AN11" s="17">
        <v>0.13951642076069401</v>
      </c>
      <c r="AO11" s="17"/>
      <c r="AP11" s="17">
        <v>7.2995555505831103E-2</v>
      </c>
      <c r="AQ11" s="17">
        <v>7.2510921231880798E-2</v>
      </c>
      <c r="AR11" s="17">
        <v>0.243354606730453</v>
      </c>
      <c r="AS11" s="17">
        <v>7.0001408711691804E-2</v>
      </c>
      <c r="AT11" s="17">
        <v>0.223163149738768</v>
      </c>
      <c r="AU11" s="17">
        <v>0.21584064445147699</v>
      </c>
    </row>
    <row r="12" spans="2:47" x14ac:dyDescent="0.35">
      <c r="B12" s="18" t="s">
        <v>482</v>
      </c>
      <c r="C12" s="17">
        <v>0.118830663487816</v>
      </c>
      <c r="D12" s="17">
        <v>0.123069915597299</v>
      </c>
      <c r="E12" s="17">
        <v>0.115431566019897</v>
      </c>
      <c r="F12" s="17"/>
      <c r="G12" s="17">
        <v>4.6318664852340798E-2</v>
      </c>
      <c r="H12" s="17">
        <v>0.34831983696396002</v>
      </c>
      <c r="I12" s="17">
        <v>0.31763845949334402</v>
      </c>
      <c r="J12" s="17">
        <v>8.0132087770568794E-2</v>
      </c>
      <c r="K12" s="17">
        <v>0</v>
      </c>
      <c r="L12" s="17">
        <v>0</v>
      </c>
      <c r="M12" s="17"/>
      <c r="N12" s="17">
        <v>9.9284050203945901E-2</v>
      </c>
      <c r="O12" s="17">
        <v>0.24401428845915099</v>
      </c>
      <c r="P12" s="17"/>
      <c r="Q12" s="17">
        <v>0.146510261079218</v>
      </c>
      <c r="R12" s="17">
        <v>0.105600513266751</v>
      </c>
      <c r="S12" s="17">
        <v>0.12570111566140699</v>
      </c>
      <c r="T12" s="17">
        <v>8.45008021301423E-2</v>
      </c>
      <c r="U12" s="17">
        <v>0.13581538605825999</v>
      </c>
      <c r="V12" s="17">
        <v>0.16857354781491199</v>
      </c>
      <c r="W12" s="17">
        <v>3.8133899271104603E-2</v>
      </c>
      <c r="X12" s="17">
        <v>0.133682565491647</v>
      </c>
      <c r="Y12" s="17">
        <v>0.142881300880944</v>
      </c>
      <c r="Z12" s="17">
        <v>0.129712650780407</v>
      </c>
      <c r="AA12" s="17">
        <v>7.9229405552313698E-2</v>
      </c>
      <c r="AB12" s="17">
        <v>0.10445935755179001</v>
      </c>
      <c r="AC12" s="17"/>
      <c r="AD12" s="17">
        <v>0.13664776731877101</v>
      </c>
      <c r="AE12" s="17">
        <v>7.7794684136047093E-2</v>
      </c>
      <c r="AF12" s="17"/>
      <c r="AG12" s="17">
        <v>0.14783446350589499</v>
      </c>
      <c r="AH12" s="17">
        <v>0.103926287595816</v>
      </c>
      <c r="AI12" s="17"/>
      <c r="AJ12" s="17">
        <v>0.118830663487816</v>
      </c>
      <c r="AK12" s="17" t="s">
        <v>331</v>
      </c>
      <c r="AL12" s="17"/>
      <c r="AM12" s="17">
        <v>6.6640207841025298E-2</v>
      </c>
      <c r="AN12" s="17">
        <v>0.13408765598324601</v>
      </c>
      <c r="AO12" s="17"/>
      <c r="AP12" s="17">
        <v>8.5193472032610906E-2</v>
      </c>
      <c r="AQ12" s="17">
        <v>4.7013084597857503E-2</v>
      </c>
      <c r="AR12" s="17">
        <v>0.27356223370632998</v>
      </c>
      <c r="AS12" s="17">
        <v>4.03308320529909E-2</v>
      </c>
      <c r="AT12" s="17">
        <v>0.19156464669745699</v>
      </c>
      <c r="AU12" s="17">
        <v>0.220338195642653</v>
      </c>
    </row>
    <row r="13" spans="2:47" x14ac:dyDescent="0.35">
      <c r="B13" s="18" t="s">
        <v>483</v>
      </c>
      <c r="C13" s="17">
        <v>0.107289426105105</v>
      </c>
      <c r="D13" s="17">
        <v>0.101323127877556</v>
      </c>
      <c r="E13" s="17">
        <v>0.11248901539326001</v>
      </c>
      <c r="F13" s="17"/>
      <c r="G13" s="17">
        <v>7.0543903495399699E-2</v>
      </c>
      <c r="H13" s="17">
        <v>0.187004250442565</v>
      </c>
      <c r="I13" s="17">
        <v>0.286145647825025</v>
      </c>
      <c r="J13" s="17">
        <v>0.14172639479467899</v>
      </c>
      <c r="K13" s="17">
        <v>1.6352029293889101E-2</v>
      </c>
      <c r="L13" s="17">
        <v>0</v>
      </c>
      <c r="M13" s="17"/>
      <c r="N13" s="17">
        <v>9.9062656529669599E-2</v>
      </c>
      <c r="O13" s="17">
        <v>0.15997665239339301</v>
      </c>
      <c r="P13" s="17"/>
      <c r="Q13" s="17">
        <v>9.5575793033384204E-2</v>
      </c>
      <c r="R13" s="17">
        <v>0.10100052531440901</v>
      </c>
      <c r="S13" s="17">
        <v>6.4393988559199103E-2</v>
      </c>
      <c r="T13" s="17">
        <v>0.11116957475980201</v>
      </c>
      <c r="U13" s="17">
        <v>3.7611119050384598E-2</v>
      </c>
      <c r="V13" s="17">
        <v>0.14575918937500801</v>
      </c>
      <c r="W13" s="17">
        <v>5.53654066955762E-2</v>
      </c>
      <c r="X13" s="17">
        <v>0.17942366847087601</v>
      </c>
      <c r="Y13" s="17">
        <v>0.113573025738644</v>
      </c>
      <c r="Z13" s="17">
        <v>0.108142519762954</v>
      </c>
      <c r="AA13" s="17">
        <v>0.19262024276182399</v>
      </c>
      <c r="AB13" s="17">
        <v>0.20816828256902001</v>
      </c>
      <c r="AC13" s="17"/>
      <c r="AD13" s="17">
        <v>0.12267831102202501</v>
      </c>
      <c r="AE13" s="17">
        <v>6.6559016504435103E-2</v>
      </c>
      <c r="AF13" s="17"/>
      <c r="AG13" s="17">
        <v>0.13922236850653399</v>
      </c>
      <c r="AH13" s="17">
        <v>8.7475671287235907E-2</v>
      </c>
      <c r="AI13" s="17"/>
      <c r="AJ13" s="17">
        <v>0.107289426105105</v>
      </c>
      <c r="AK13" s="17" t="s">
        <v>331</v>
      </c>
      <c r="AL13" s="17"/>
      <c r="AM13" s="17">
        <v>8.0584677059693494E-2</v>
      </c>
      <c r="AN13" s="17">
        <v>0.116945726409159</v>
      </c>
      <c r="AO13" s="17"/>
      <c r="AP13" s="17">
        <v>0.12116636822525501</v>
      </c>
      <c r="AQ13" s="17">
        <v>5.5891007746687399E-2</v>
      </c>
      <c r="AR13" s="17">
        <v>0.16678782909109599</v>
      </c>
      <c r="AS13" s="17">
        <v>5.1694412759204098E-2</v>
      </c>
      <c r="AT13" s="17">
        <v>0.16177900157092701</v>
      </c>
      <c r="AU13" s="17">
        <v>0.160876292243674</v>
      </c>
    </row>
    <row r="14" spans="2:47" x14ac:dyDescent="0.35">
      <c r="B14" s="18" t="s">
        <v>484</v>
      </c>
      <c r="C14" s="17">
        <v>0.10610006216633799</v>
      </c>
      <c r="D14" s="17">
        <v>9.0148784151302605E-2</v>
      </c>
      <c r="E14" s="17">
        <v>0.11821350389384901</v>
      </c>
      <c r="F14" s="17"/>
      <c r="G14" s="17">
        <v>0.62036191291679099</v>
      </c>
      <c r="H14" s="17">
        <v>0.45560561781183001</v>
      </c>
      <c r="I14" s="17">
        <v>0.104522275988176</v>
      </c>
      <c r="J14" s="17">
        <v>4.7742390772503602E-3</v>
      </c>
      <c r="K14" s="17">
        <v>0</v>
      </c>
      <c r="L14" s="17">
        <v>0</v>
      </c>
      <c r="M14" s="17"/>
      <c r="N14" s="17">
        <v>7.8501353728062398E-2</v>
      </c>
      <c r="O14" s="17">
        <v>0.28285223486528699</v>
      </c>
      <c r="P14" s="17"/>
      <c r="Q14" s="17">
        <v>0.22322737871746801</v>
      </c>
      <c r="R14" s="17">
        <v>0.101040404427804</v>
      </c>
      <c r="S14" s="17">
        <v>3.7043568510945903E-2</v>
      </c>
      <c r="T14" s="17">
        <v>6.7775421762149096E-2</v>
      </c>
      <c r="U14" s="17">
        <v>0.130980880828104</v>
      </c>
      <c r="V14" s="17">
        <v>0.103216416961508</v>
      </c>
      <c r="W14" s="17">
        <v>0.112443396131079</v>
      </c>
      <c r="X14" s="17">
        <v>0.123691714898542</v>
      </c>
      <c r="Y14" s="17">
        <v>7.4138877019465393E-2</v>
      </c>
      <c r="Z14" s="17">
        <v>9.0309968145933894E-2</v>
      </c>
      <c r="AA14" s="17">
        <v>0.132127752415582</v>
      </c>
      <c r="AB14" s="17">
        <v>0</v>
      </c>
      <c r="AC14" s="17"/>
      <c r="AD14" s="17">
        <v>0.111583653129365</v>
      </c>
      <c r="AE14" s="17">
        <v>9.0487817687782704E-2</v>
      </c>
      <c r="AF14" s="17"/>
      <c r="AG14" s="17">
        <v>0.13507344637243399</v>
      </c>
      <c r="AH14" s="17">
        <v>8.2690152511617404E-2</v>
      </c>
      <c r="AI14" s="17"/>
      <c r="AJ14" s="17">
        <v>0.10610006216633799</v>
      </c>
      <c r="AK14" s="17" t="s">
        <v>331</v>
      </c>
      <c r="AL14" s="17"/>
      <c r="AM14" s="17">
        <v>7.0453641122733002E-2</v>
      </c>
      <c r="AN14" s="17">
        <v>0.11555561295719501</v>
      </c>
      <c r="AO14" s="17"/>
      <c r="AP14" s="17">
        <v>0.117751376829948</v>
      </c>
      <c r="AQ14" s="17">
        <v>3.0723249238900002E-2</v>
      </c>
      <c r="AR14" s="17">
        <v>0.22317731318310299</v>
      </c>
      <c r="AS14" s="17">
        <v>8.3801368718004806E-3</v>
      </c>
      <c r="AT14" s="17">
        <v>0.21610871476576701</v>
      </c>
      <c r="AU14" s="17">
        <v>0.18354192934455199</v>
      </c>
    </row>
    <row r="15" spans="2:47" x14ac:dyDescent="0.35">
      <c r="B15" s="18" t="s">
        <v>485</v>
      </c>
      <c r="C15" s="17">
        <v>0.103105820356571</v>
      </c>
      <c r="D15" s="17">
        <v>0.111907127685847</v>
      </c>
      <c r="E15" s="17">
        <v>9.5831338715613598E-2</v>
      </c>
      <c r="F15" s="17"/>
      <c r="G15" s="17">
        <v>0.35040268633272798</v>
      </c>
      <c r="H15" s="17">
        <v>0.34007112107451298</v>
      </c>
      <c r="I15" s="17">
        <v>0.22703768282068801</v>
      </c>
      <c r="J15" s="17">
        <v>1.46256696857208E-2</v>
      </c>
      <c r="K15" s="17">
        <v>0</v>
      </c>
      <c r="L15" s="17">
        <v>0</v>
      </c>
      <c r="M15" s="17"/>
      <c r="N15" s="17">
        <v>7.5707451942887902E-2</v>
      </c>
      <c r="O15" s="17">
        <v>0.278574942629286</v>
      </c>
      <c r="P15" s="17"/>
      <c r="Q15" s="17">
        <v>0.15487888518852999</v>
      </c>
      <c r="R15" s="17">
        <v>8.8831701636941596E-2</v>
      </c>
      <c r="S15" s="17">
        <v>0.11561221320230999</v>
      </c>
      <c r="T15" s="17">
        <v>4.3018117092078201E-2</v>
      </c>
      <c r="U15" s="17">
        <v>0.13175205001194701</v>
      </c>
      <c r="V15" s="17">
        <v>0.15117246714198501</v>
      </c>
      <c r="W15" s="17">
        <v>4.3950411348356699E-2</v>
      </c>
      <c r="X15" s="17">
        <v>0.17278516447685599</v>
      </c>
      <c r="Y15" s="17">
        <v>0.115373726268372</v>
      </c>
      <c r="Z15" s="17">
        <v>4.6835272562701202E-2</v>
      </c>
      <c r="AA15" s="17">
        <v>0.155000904235885</v>
      </c>
      <c r="AB15" s="17">
        <v>0</v>
      </c>
      <c r="AC15" s="17"/>
      <c r="AD15" s="17">
        <v>0.11872163946144899</v>
      </c>
      <c r="AE15" s="17">
        <v>6.8160175741022802E-2</v>
      </c>
      <c r="AF15" s="17"/>
      <c r="AG15" s="17">
        <v>0.1598536117397</v>
      </c>
      <c r="AH15" s="17">
        <v>7.0657330549536601E-2</v>
      </c>
      <c r="AI15" s="17"/>
      <c r="AJ15" s="17">
        <v>0.103105820356571</v>
      </c>
      <c r="AK15" s="17" t="s">
        <v>331</v>
      </c>
      <c r="AL15" s="17"/>
      <c r="AM15" s="17">
        <v>7.5009895651349801E-2</v>
      </c>
      <c r="AN15" s="17">
        <v>0.111218332608398</v>
      </c>
      <c r="AO15" s="17"/>
      <c r="AP15" s="17">
        <v>8.3230425877495698E-2</v>
      </c>
      <c r="AQ15" s="17">
        <v>2.4010932019979898E-2</v>
      </c>
      <c r="AR15" s="17">
        <v>0.18485767907225101</v>
      </c>
      <c r="AS15" s="17">
        <v>7.2861560530908601E-3</v>
      </c>
      <c r="AT15" s="17">
        <v>0.232641875533354</v>
      </c>
      <c r="AU15" s="17">
        <v>0.226743188606886</v>
      </c>
    </row>
    <row r="16" spans="2:47" x14ac:dyDescent="0.35">
      <c r="B16" s="18" t="s">
        <v>63</v>
      </c>
      <c r="C16" s="19">
        <v>1.76440078127994E-3</v>
      </c>
      <c r="D16" s="19">
        <v>0</v>
      </c>
      <c r="E16" s="19">
        <v>3.2566900290857798E-3</v>
      </c>
      <c r="F16" s="19"/>
      <c r="G16" s="19">
        <v>1.8484256340254801E-2</v>
      </c>
      <c r="H16" s="19">
        <v>0</v>
      </c>
      <c r="I16" s="19">
        <v>0</v>
      </c>
      <c r="J16" s="19">
        <v>0</v>
      </c>
      <c r="K16" s="19">
        <v>5.5965367281673103E-3</v>
      </c>
      <c r="L16" s="19">
        <v>0</v>
      </c>
      <c r="M16" s="19"/>
      <c r="N16" s="19">
        <v>1.0887463514902399E-3</v>
      </c>
      <c r="O16" s="19">
        <v>6.0915376371980601E-3</v>
      </c>
      <c r="P16" s="19"/>
      <c r="Q16" s="19">
        <v>0</v>
      </c>
      <c r="R16" s="19">
        <v>5.8266324735580799E-3</v>
      </c>
      <c r="S16" s="19">
        <v>0</v>
      </c>
      <c r="T16" s="19">
        <v>0</v>
      </c>
      <c r="U16" s="19">
        <v>1.33754601257424E-2</v>
      </c>
      <c r="V16" s="19">
        <v>0</v>
      </c>
      <c r="W16" s="19">
        <v>0</v>
      </c>
      <c r="X16" s="19">
        <v>0</v>
      </c>
      <c r="Y16" s="19">
        <v>0</v>
      </c>
      <c r="Z16" s="19">
        <v>0</v>
      </c>
      <c r="AA16" s="19">
        <v>0</v>
      </c>
      <c r="AB16" s="19">
        <v>0</v>
      </c>
      <c r="AC16" s="19"/>
      <c r="AD16" s="19">
        <v>1.1824052529785501E-3</v>
      </c>
      <c r="AE16" s="19">
        <v>0</v>
      </c>
      <c r="AF16" s="19"/>
      <c r="AG16" s="19">
        <v>0</v>
      </c>
      <c r="AH16" s="19">
        <v>1.3097029197063699E-3</v>
      </c>
      <c r="AI16" s="19"/>
      <c r="AJ16" s="19">
        <v>1.76440078127994E-3</v>
      </c>
      <c r="AK16" s="19" t="s">
        <v>331</v>
      </c>
      <c r="AL16" s="19"/>
      <c r="AM16" s="19">
        <v>0</v>
      </c>
      <c r="AN16" s="19">
        <v>2.3303302462251E-3</v>
      </c>
      <c r="AO16" s="19"/>
      <c r="AP16" s="19">
        <v>4.0324282547899697E-3</v>
      </c>
      <c r="AQ16" s="19">
        <v>4.6877520455987304E-3</v>
      </c>
      <c r="AR16" s="19">
        <v>0</v>
      </c>
      <c r="AS16" s="19">
        <v>0</v>
      </c>
      <c r="AT16" s="19">
        <v>0</v>
      </c>
      <c r="AU16" s="19">
        <v>0</v>
      </c>
    </row>
    <row r="17" spans="2:2" x14ac:dyDescent="0.35">
      <c r="B17" s="16" t="s">
        <v>749</v>
      </c>
    </row>
    <row r="18" spans="2:2" x14ac:dyDescent="0.35">
      <c r="B18" t="s">
        <v>66</v>
      </c>
    </row>
    <row r="19" spans="2:2" x14ac:dyDescent="0.35">
      <c r="B19" t="s">
        <v>67</v>
      </c>
    </row>
    <row r="21" spans="2:2" x14ac:dyDescent="0.35">
      <c r="B21"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B2:AU19"/>
  <sheetViews>
    <sheetView showGridLines="0" topLeftCell="A4" workbookViewId="0">
      <pane xSplit="2" topLeftCell="C1" activePane="topRight" state="frozen"/>
      <selection pane="topRight" activeCell="B15" sqref="B15"/>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492</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1118</v>
      </c>
      <c r="D7" s="10">
        <v>500</v>
      </c>
      <c r="E7" s="10">
        <v>617</v>
      </c>
      <c r="F7" s="10"/>
      <c r="G7" s="10">
        <v>40</v>
      </c>
      <c r="H7" s="10">
        <v>127</v>
      </c>
      <c r="I7" s="10">
        <v>207</v>
      </c>
      <c r="J7" s="10">
        <v>206</v>
      </c>
      <c r="K7" s="10">
        <v>200</v>
      </c>
      <c r="L7" s="10">
        <v>338</v>
      </c>
      <c r="M7" s="10"/>
      <c r="N7" s="10">
        <v>969</v>
      </c>
      <c r="O7" s="10">
        <v>149</v>
      </c>
      <c r="P7" s="10"/>
      <c r="Q7" s="10">
        <v>127</v>
      </c>
      <c r="R7" s="10">
        <v>163</v>
      </c>
      <c r="S7" s="10">
        <v>87</v>
      </c>
      <c r="T7" s="10">
        <v>116</v>
      </c>
      <c r="U7" s="10">
        <v>81</v>
      </c>
      <c r="V7" s="10">
        <v>98</v>
      </c>
      <c r="W7" s="10">
        <v>91</v>
      </c>
      <c r="X7" s="10">
        <v>55</v>
      </c>
      <c r="Y7" s="10">
        <v>136</v>
      </c>
      <c r="Z7" s="10">
        <v>95</v>
      </c>
      <c r="AA7" s="10">
        <v>51</v>
      </c>
      <c r="AB7" s="10">
        <v>18</v>
      </c>
      <c r="AC7" s="10"/>
      <c r="AD7" s="10">
        <v>775</v>
      </c>
      <c r="AE7" s="10">
        <v>319</v>
      </c>
      <c r="AF7" s="10"/>
      <c r="AG7" s="10">
        <v>394</v>
      </c>
      <c r="AH7" s="10">
        <v>707</v>
      </c>
      <c r="AI7" s="10"/>
      <c r="AJ7" s="10">
        <v>1118</v>
      </c>
      <c r="AK7" s="10" t="s">
        <v>330</v>
      </c>
      <c r="AL7" s="10"/>
      <c r="AM7" s="10">
        <v>260</v>
      </c>
      <c r="AN7" s="10">
        <v>847</v>
      </c>
      <c r="AO7" s="10"/>
      <c r="AP7" s="10">
        <v>231</v>
      </c>
      <c r="AQ7" s="10">
        <v>227</v>
      </c>
      <c r="AR7" s="10">
        <v>99</v>
      </c>
      <c r="AS7" s="10">
        <v>265</v>
      </c>
      <c r="AT7" s="10">
        <v>112</v>
      </c>
      <c r="AU7" s="10">
        <v>184</v>
      </c>
    </row>
    <row r="8" spans="2:47" ht="30" customHeight="1" x14ac:dyDescent="0.35">
      <c r="B8" s="11" t="s">
        <v>20</v>
      </c>
      <c r="C8" s="11">
        <v>1086</v>
      </c>
      <c r="D8" s="11">
        <v>497</v>
      </c>
      <c r="E8" s="11">
        <v>589</v>
      </c>
      <c r="F8" s="11"/>
      <c r="G8" s="11">
        <v>48</v>
      </c>
      <c r="H8" s="11">
        <v>140</v>
      </c>
      <c r="I8" s="11">
        <v>196</v>
      </c>
      <c r="J8" s="11">
        <v>196</v>
      </c>
      <c r="K8" s="11">
        <v>183</v>
      </c>
      <c r="L8" s="11">
        <v>323</v>
      </c>
      <c r="M8" s="11"/>
      <c r="N8" s="11">
        <v>940</v>
      </c>
      <c r="O8" s="11">
        <v>147</v>
      </c>
      <c r="P8" s="11"/>
      <c r="Q8" s="11">
        <v>127</v>
      </c>
      <c r="R8" s="11">
        <v>153</v>
      </c>
      <c r="S8" s="11">
        <v>87</v>
      </c>
      <c r="T8" s="11">
        <v>106</v>
      </c>
      <c r="U8" s="11">
        <v>76</v>
      </c>
      <c r="V8" s="11">
        <v>92</v>
      </c>
      <c r="W8" s="11">
        <v>82</v>
      </c>
      <c r="X8" s="11">
        <v>50</v>
      </c>
      <c r="Y8" s="11">
        <v>124</v>
      </c>
      <c r="Z8" s="11">
        <v>106</v>
      </c>
      <c r="AA8" s="11">
        <v>55</v>
      </c>
      <c r="AB8" s="11">
        <v>26</v>
      </c>
      <c r="AC8" s="11"/>
      <c r="AD8" s="11">
        <v>756</v>
      </c>
      <c r="AE8" s="11">
        <v>307</v>
      </c>
      <c r="AF8" s="11"/>
      <c r="AG8" s="11">
        <v>386</v>
      </c>
      <c r="AH8" s="11">
        <v>682</v>
      </c>
      <c r="AI8" s="11"/>
      <c r="AJ8" s="11">
        <v>1086</v>
      </c>
      <c r="AK8" s="11" t="s">
        <v>330</v>
      </c>
      <c r="AL8" s="11"/>
      <c r="AM8" s="11">
        <v>253</v>
      </c>
      <c r="AN8" s="11">
        <v>823</v>
      </c>
      <c r="AO8" s="11"/>
      <c r="AP8" s="11">
        <v>222</v>
      </c>
      <c r="AQ8" s="11">
        <v>218</v>
      </c>
      <c r="AR8" s="11">
        <v>101</v>
      </c>
      <c r="AS8" s="11">
        <v>249</v>
      </c>
      <c r="AT8" s="11">
        <v>105</v>
      </c>
      <c r="AU8" s="11">
        <v>191</v>
      </c>
    </row>
    <row r="9" spans="2:47" x14ac:dyDescent="0.35">
      <c r="B9" s="18" t="s">
        <v>487</v>
      </c>
      <c r="C9" s="17">
        <v>0.29305262797562598</v>
      </c>
      <c r="D9" s="17">
        <v>0.24789727698220401</v>
      </c>
      <c r="E9" s="17">
        <v>0.33161936479000398</v>
      </c>
      <c r="F9" s="17"/>
      <c r="G9" s="17">
        <v>0.227903636281022</v>
      </c>
      <c r="H9" s="17">
        <v>0.13859120672032499</v>
      </c>
      <c r="I9" s="17">
        <v>0.18963895766346001</v>
      </c>
      <c r="J9" s="17">
        <v>0.186662801848024</v>
      </c>
      <c r="K9" s="17">
        <v>0.38300899658673399</v>
      </c>
      <c r="L9" s="17">
        <v>0.446428603256453</v>
      </c>
      <c r="M9" s="17"/>
      <c r="N9" s="17">
        <v>0.31782688591964497</v>
      </c>
      <c r="O9" s="17">
        <v>0.134389264130062</v>
      </c>
      <c r="P9" s="17"/>
      <c r="Q9" s="17">
        <v>0.221905626722807</v>
      </c>
      <c r="R9" s="17">
        <v>0.32906138192511902</v>
      </c>
      <c r="S9" s="17">
        <v>0.35073257057042001</v>
      </c>
      <c r="T9" s="17">
        <v>0.269833125322328</v>
      </c>
      <c r="U9" s="17">
        <v>0.38173662720684898</v>
      </c>
      <c r="V9" s="17">
        <v>0.21946279981258601</v>
      </c>
      <c r="W9" s="17">
        <v>0.37679591254627498</v>
      </c>
      <c r="X9" s="17">
        <v>0.24668454177792001</v>
      </c>
      <c r="Y9" s="17">
        <v>0.27152797902446002</v>
      </c>
      <c r="Z9" s="17">
        <v>0.29534670711906502</v>
      </c>
      <c r="AA9" s="17">
        <v>0.24841714042424201</v>
      </c>
      <c r="AB9" s="17">
        <v>0.34063865916048203</v>
      </c>
      <c r="AC9" s="17"/>
      <c r="AD9" s="17">
        <v>0.17637395646297099</v>
      </c>
      <c r="AE9" s="17">
        <v>0.58676796956725097</v>
      </c>
      <c r="AF9" s="17"/>
      <c r="AG9" s="17">
        <v>0.14182578719990699</v>
      </c>
      <c r="AH9" s="17">
        <v>0.38073703509784301</v>
      </c>
      <c r="AI9" s="17"/>
      <c r="AJ9" s="17">
        <v>0.29305262797562598</v>
      </c>
      <c r="AK9" s="17" t="s">
        <v>331</v>
      </c>
      <c r="AL9" s="17"/>
      <c r="AM9" s="17">
        <v>0.38277201548401502</v>
      </c>
      <c r="AN9" s="17">
        <v>0.26945639226302898</v>
      </c>
      <c r="AO9" s="17"/>
      <c r="AP9" s="17">
        <v>0.70414141213316295</v>
      </c>
      <c r="AQ9" s="17">
        <v>0.38850751473693401</v>
      </c>
      <c r="AR9" s="17">
        <v>0.133386088836973</v>
      </c>
      <c r="AS9" s="17">
        <v>0.19481380647187699</v>
      </c>
      <c r="AT9" s="17">
        <v>2.7254090046250099E-2</v>
      </c>
      <c r="AU9" s="17">
        <v>6.6216334790336798E-2</v>
      </c>
    </row>
    <row r="10" spans="2:47" x14ac:dyDescent="0.35">
      <c r="B10" s="18" t="s">
        <v>488</v>
      </c>
      <c r="C10" s="17">
        <v>0.100855431627959</v>
      </c>
      <c r="D10" s="17">
        <v>0.122740386973092</v>
      </c>
      <c r="E10" s="17">
        <v>8.2531508730561795E-2</v>
      </c>
      <c r="F10" s="17"/>
      <c r="G10" s="17">
        <v>0.28672127444268602</v>
      </c>
      <c r="H10" s="17">
        <v>0.19774714304949301</v>
      </c>
      <c r="I10" s="17">
        <v>7.2071818573855806E-2</v>
      </c>
      <c r="J10" s="17">
        <v>8.2286261830169696E-2</v>
      </c>
      <c r="K10" s="17">
        <v>7.30997494662535E-2</v>
      </c>
      <c r="L10" s="17">
        <v>7.5472395136416404E-2</v>
      </c>
      <c r="M10" s="17"/>
      <c r="N10" s="17">
        <v>9.9080744451522998E-2</v>
      </c>
      <c r="O10" s="17">
        <v>0.1122211741589</v>
      </c>
      <c r="P10" s="17"/>
      <c r="Q10" s="17">
        <v>0.14087887583796199</v>
      </c>
      <c r="R10" s="17">
        <v>0.10706401401205499</v>
      </c>
      <c r="S10" s="17">
        <v>6.9819994903380103E-2</v>
      </c>
      <c r="T10" s="17">
        <v>6.6046476912809807E-2</v>
      </c>
      <c r="U10" s="17">
        <v>0.11207018650088101</v>
      </c>
      <c r="V10" s="17">
        <v>0.116953341133546</v>
      </c>
      <c r="W10" s="17">
        <v>0.106021547329987</v>
      </c>
      <c r="X10" s="17">
        <v>0.115072701477328</v>
      </c>
      <c r="Y10" s="17">
        <v>6.21967439200403E-2</v>
      </c>
      <c r="Z10" s="17">
        <v>0.101437357758075</v>
      </c>
      <c r="AA10" s="17">
        <v>7.9818525132921106E-2</v>
      </c>
      <c r="AB10" s="17">
        <v>0.207081682942651</v>
      </c>
      <c r="AC10" s="17"/>
      <c r="AD10" s="17">
        <v>0.11245646615829</v>
      </c>
      <c r="AE10" s="17">
        <v>6.7214837291380905E-2</v>
      </c>
      <c r="AF10" s="17"/>
      <c r="AG10" s="17">
        <v>9.0036378163146205E-2</v>
      </c>
      <c r="AH10" s="17">
        <v>0.106476192814193</v>
      </c>
      <c r="AI10" s="17"/>
      <c r="AJ10" s="17">
        <v>0.100855431627959</v>
      </c>
      <c r="AK10" s="17" t="s">
        <v>331</v>
      </c>
      <c r="AL10" s="17"/>
      <c r="AM10" s="17">
        <v>8.8376859057872903E-2</v>
      </c>
      <c r="AN10" s="17">
        <v>0.104622160482283</v>
      </c>
      <c r="AO10" s="17"/>
      <c r="AP10" s="17">
        <v>4.9993174893973501E-2</v>
      </c>
      <c r="AQ10" s="17">
        <v>8.89217834503334E-2</v>
      </c>
      <c r="AR10" s="17">
        <v>0.18326152951039201</v>
      </c>
      <c r="AS10" s="17">
        <v>0.111626219278773</v>
      </c>
      <c r="AT10" s="17">
        <v>9.4697182179690698E-2</v>
      </c>
      <c r="AU10" s="17">
        <v>0.119316649243441</v>
      </c>
    </row>
    <row r="11" spans="2:47" x14ac:dyDescent="0.35">
      <c r="B11" s="18" t="s">
        <v>489</v>
      </c>
      <c r="C11" s="17">
        <v>0.35035440148832497</v>
      </c>
      <c r="D11" s="17">
        <v>0.34363823597349902</v>
      </c>
      <c r="E11" s="17">
        <v>0.35504085601010799</v>
      </c>
      <c r="F11" s="17"/>
      <c r="G11" s="17">
        <v>0.16516048698600599</v>
      </c>
      <c r="H11" s="17">
        <v>0.27669290055761497</v>
      </c>
      <c r="I11" s="17">
        <v>0.40816913277674399</v>
      </c>
      <c r="J11" s="17">
        <v>0.38438605867224901</v>
      </c>
      <c r="K11" s="17">
        <v>0.35967395204980002</v>
      </c>
      <c r="L11" s="17">
        <v>0.34894608340459898</v>
      </c>
      <c r="M11" s="17"/>
      <c r="N11" s="17">
        <v>0.34807997114225298</v>
      </c>
      <c r="O11" s="17">
        <v>0.36492068114665499</v>
      </c>
      <c r="P11" s="17"/>
      <c r="Q11" s="17">
        <v>0.30776334790758803</v>
      </c>
      <c r="R11" s="17">
        <v>0.36422055155850502</v>
      </c>
      <c r="S11" s="17">
        <v>0.42135671032378202</v>
      </c>
      <c r="T11" s="17">
        <v>0.40639768309020602</v>
      </c>
      <c r="U11" s="17">
        <v>0.22721516328521599</v>
      </c>
      <c r="V11" s="17">
        <v>0.36699759766247497</v>
      </c>
      <c r="W11" s="17">
        <v>0.29796985976530799</v>
      </c>
      <c r="X11" s="17">
        <v>0.31735247833074598</v>
      </c>
      <c r="Y11" s="17">
        <v>0.38996153503789499</v>
      </c>
      <c r="Z11" s="17">
        <v>0.366093296146559</v>
      </c>
      <c r="AA11" s="17">
        <v>0.34765817737744797</v>
      </c>
      <c r="AB11" s="17">
        <v>0.29391565564397998</v>
      </c>
      <c r="AC11" s="17"/>
      <c r="AD11" s="17">
        <v>0.38029893264813802</v>
      </c>
      <c r="AE11" s="17">
        <v>0.27765882281012499</v>
      </c>
      <c r="AF11" s="17"/>
      <c r="AG11" s="17">
        <v>0.34991633875753603</v>
      </c>
      <c r="AH11" s="17">
        <v>0.34907028321507699</v>
      </c>
      <c r="AI11" s="17"/>
      <c r="AJ11" s="17">
        <v>0.35035440148832497</v>
      </c>
      <c r="AK11" s="17" t="s">
        <v>331</v>
      </c>
      <c r="AL11" s="17"/>
      <c r="AM11" s="17">
        <v>0.33520450625968301</v>
      </c>
      <c r="AN11" s="17">
        <v>0.35464171560673302</v>
      </c>
      <c r="AO11" s="17"/>
      <c r="AP11" s="17">
        <v>0.18042591312603901</v>
      </c>
      <c r="AQ11" s="17">
        <v>0.444540123967749</v>
      </c>
      <c r="AR11" s="17">
        <v>0.42764724238905999</v>
      </c>
      <c r="AS11" s="17">
        <v>0.42040240628166903</v>
      </c>
      <c r="AT11" s="17">
        <v>0.32135578688052902</v>
      </c>
      <c r="AU11" s="17">
        <v>0.323777257995496</v>
      </c>
    </row>
    <row r="12" spans="2:47" x14ac:dyDescent="0.35">
      <c r="B12" s="18" t="s">
        <v>490</v>
      </c>
      <c r="C12" s="17">
        <v>0.238063224486323</v>
      </c>
      <c r="D12" s="17">
        <v>0.27877610928778701</v>
      </c>
      <c r="E12" s="17">
        <v>0.204051359081036</v>
      </c>
      <c r="F12" s="17"/>
      <c r="G12" s="17">
        <v>0.29815946289512102</v>
      </c>
      <c r="H12" s="17">
        <v>0.34196921504317801</v>
      </c>
      <c r="I12" s="17">
        <v>0.31381190128290198</v>
      </c>
      <c r="J12" s="17">
        <v>0.33632470517810997</v>
      </c>
      <c r="K12" s="17">
        <v>0.172824322347437</v>
      </c>
      <c r="L12" s="17">
        <v>0.115148590839439</v>
      </c>
      <c r="M12" s="17"/>
      <c r="N12" s="17">
        <v>0.21781405808083501</v>
      </c>
      <c r="O12" s="17">
        <v>0.36774625532514799</v>
      </c>
      <c r="P12" s="17"/>
      <c r="Q12" s="17">
        <v>0.31210950700282802</v>
      </c>
      <c r="R12" s="17">
        <v>0.19291474010369</v>
      </c>
      <c r="S12" s="17">
        <v>0.14595217160509499</v>
      </c>
      <c r="T12" s="17">
        <v>0.24770078284791699</v>
      </c>
      <c r="U12" s="17">
        <v>0.242673615818019</v>
      </c>
      <c r="V12" s="17">
        <v>0.260521151135996</v>
      </c>
      <c r="W12" s="17">
        <v>0.19626447299260899</v>
      </c>
      <c r="X12" s="17">
        <v>0.30428161583841001</v>
      </c>
      <c r="Y12" s="17">
        <v>0.26920080938194302</v>
      </c>
      <c r="Z12" s="17">
        <v>0.22720680926377701</v>
      </c>
      <c r="AA12" s="17">
        <v>0.26806173027794</v>
      </c>
      <c r="AB12" s="17">
        <v>0.15836400225288799</v>
      </c>
      <c r="AC12" s="17"/>
      <c r="AD12" s="17">
        <v>0.318446215693376</v>
      </c>
      <c r="AE12" s="17">
        <v>4.6063712797683301E-2</v>
      </c>
      <c r="AF12" s="17"/>
      <c r="AG12" s="17">
        <v>0.41099063255888801</v>
      </c>
      <c r="AH12" s="17">
        <v>0.14625353264503499</v>
      </c>
      <c r="AI12" s="17"/>
      <c r="AJ12" s="17">
        <v>0.238063224486323</v>
      </c>
      <c r="AK12" s="17" t="s">
        <v>331</v>
      </c>
      <c r="AL12" s="17"/>
      <c r="AM12" s="17">
        <v>0.17794947180847001</v>
      </c>
      <c r="AN12" s="17">
        <v>0.25542321911361598</v>
      </c>
      <c r="AO12" s="17"/>
      <c r="AP12" s="17">
        <v>2.6399098632438001E-2</v>
      </c>
      <c r="AQ12" s="17">
        <v>6.9550322119203797E-2</v>
      </c>
      <c r="AR12" s="17">
        <v>0.214698887046394</v>
      </c>
      <c r="AS12" s="17">
        <v>0.26893291703148298</v>
      </c>
      <c r="AT12" s="17">
        <v>0.53635975196623797</v>
      </c>
      <c r="AU12" s="17">
        <v>0.48354465396372698</v>
      </c>
    </row>
    <row r="13" spans="2:47" x14ac:dyDescent="0.35">
      <c r="B13" s="18" t="s">
        <v>491</v>
      </c>
      <c r="C13" s="17">
        <v>6.0645799890489301E-3</v>
      </c>
      <c r="D13" s="17">
        <v>2.1175394750355698E-3</v>
      </c>
      <c r="E13" s="17">
        <v>9.4061018570719395E-3</v>
      </c>
      <c r="F13" s="17"/>
      <c r="G13" s="17">
        <v>0</v>
      </c>
      <c r="H13" s="17">
        <v>6.0841534175865696E-3</v>
      </c>
      <c r="I13" s="17">
        <v>1.0673871364502799E-2</v>
      </c>
      <c r="J13" s="17">
        <v>0</v>
      </c>
      <c r="K13" s="17">
        <v>0</v>
      </c>
      <c r="L13" s="17">
        <v>1.12804520798141E-2</v>
      </c>
      <c r="M13" s="17"/>
      <c r="N13" s="17">
        <v>6.10462780310779E-3</v>
      </c>
      <c r="O13" s="17">
        <v>5.8080992134148602E-3</v>
      </c>
      <c r="P13" s="17"/>
      <c r="Q13" s="17">
        <v>0</v>
      </c>
      <c r="R13" s="17">
        <v>0</v>
      </c>
      <c r="S13" s="17">
        <v>0</v>
      </c>
      <c r="T13" s="17">
        <v>0</v>
      </c>
      <c r="U13" s="17">
        <v>1.1485474413257901E-2</v>
      </c>
      <c r="V13" s="17">
        <v>0</v>
      </c>
      <c r="W13" s="17">
        <v>1.03672544651752E-2</v>
      </c>
      <c r="X13" s="17">
        <v>1.6608662575596098E-2</v>
      </c>
      <c r="Y13" s="17">
        <v>7.11293263566157E-3</v>
      </c>
      <c r="Z13" s="17">
        <v>9.9158297125235204E-3</v>
      </c>
      <c r="AA13" s="17">
        <v>3.8018412017504298E-2</v>
      </c>
      <c r="AB13" s="17">
        <v>0</v>
      </c>
      <c r="AC13" s="17"/>
      <c r="AD13" s="17">
        <v>3.5058293454887099E-3</v>
      </c>
      <c r="AE13" s="17">
        <v>1.28280530053536E-2</v>
      </c>
      <c r="AF13" s="17"/>
      <c r="AG13" s="17">
        <v>4.4889026277759297E-3</v>
      </c>
      <c r="AH13" s="17">
        <v>7.1126354099341101E-3</v>
      </c>
      <c r="AI13" s="17"/>
      <c r="AJ13" s="17">
        <v>6.0645799890489301E-3</v>
      </c>
      <c r="AK13" s="17" t="s">
        <v>331</v>
      </c>
      <c r="AL13" s="17"/>
      <c r="AM13" s="17">
        <v>7.4393433542224796E-3</v>
      </c>
      <c r="AN13" s="17">
        <v>4.35635804360179E-3</v>
      </c>
      <c r="AO13" s="17"/>
      <c r="AP13" s="17">
        <v>1.23222511296988E-2</v>
      </c>
      <c r="AQ13" s="17">
        <v>3.7925036801805499E-3</v>
      </c>
      <c r="AR13" s="17">
        <v>1.9599852674758E-2</v>
      </c>
      <c r="AS13" s="17">
        <v>4.22465093619806E-3</v>
      </c>
      <c r="AT13" s="17">
        <v>0</v>
      </c>
      <c r="AU13" s="17">
        <v>0</v>
      </c>
    </row>
    <row r="14" spans="2:47" x14ac:dyDescent="0.35">
      <c r="B14" s="18" t="s">
        <v>94</v>
      </c>
      <c r="C14" s="19">
        <v>1.1609734432719499E-2</v>
      </c>
      <c r="D14" s="19">
        <v>4.8304513083817103E-3</v>
      </c>
      <c r="E14" s="19">
        <v>1.7350809531218401E-2</v>
      </c>
      <c r="F14" s="19"/>
      <c r="G14" s="19">
        <v>2.2055139395164999E-2</v>
      </c>
      <c r="H14" s="19">
        <v>3.8915381211801901E-2</v>
      </c>
      <c r="I14" s="19">
        <v>5.6343183385357499E-3</v>
      </c>
      <c r="J14" s="19">
        <v>1.03401724714473E-2</v>
      </c>
      <c r="K14" s="19">
        <v>1.1392979549775899E-2</v>
      </c>
      <c r="L14" s="19">
        <v>2.7238752832787201E-3</v>
      </c>
      <c r="M14" s="19"/>
      <c r="N14" s="19">
        <v>1.1093712602636301E-2</v>
      </c>
      <c r="O14" s="19">
        <v>1.49145260258215E-2</v>
      </c>
      <c r="P14" s="19"/>
      <c r="Q14" s="19">
        <v>1.7342642528815799E-2</v>
      </c>
      <c r="R14" s="19">
        <v>6.7393124006303803E-3</v>
      </c>
      <c r="S14" s="19">
        <v>1.2138552597323099E-2</v>
      </c>
      <c r="T14" s="19">
        <v>1.00219318267388E-2</v>
      </c>
      <c r="U14" s="19">
        <v>2.4818932775777399E-2</v>
      </c>
      <c r="V14" s="19">
        <v>3.6065110255396299E-2</v>
      </c>
      <c r="W14" s="19">
        <v>1.25809529006451E-2</v>
      </c>
      <c r="X14" s="19">
        <v>0</v>
      </c>
      <c r="Y14" s="19">
        <v>0</v>
      </c>
      <c r="Z14" s="19">
        <v>0</v>
      </c>
      <c r="AA14" s="19">
        <v>1.8026014769944799E-2</v>
      </c>
      <c r="AB14" s="19">
        <v>0</v>
      </c>
      <c r="AC14" s="19"/>
      <c r="AD14" s="19">
        <v>8.9185996917351996E-3</v>
      </c>
      <c r="AE14" s="19">
        <v>9.4666045282063103E-3</v>
      </c>
      <c r="AF14" s="19"/>
      <c r="AG14" s="19">
        <v>2.7419606927478299E-3</v>
      </c>
      <c r="AH14" s="19">
        <v>1.03503208179173E-2</v>
      </c>
      <c r="AI14" s="19"/>
      <c r="AJ14" s="19">
        <v>1.1609734432719499E-2</v>
      </c>
      <c r="AK14" s="19" t="s">
        <v>331</v>
      </c>
      <c r="AL14" s="19"/>
      <c r="AM14" s="19">
        <v>8.25780403573643E-3</v>
      </c>
      <c r="AN14" s="19">
        <v>1.1500154490737199E-2</v>
      </c>
      <c r="AO14" s="19"/>
      <c r="AP14" s="19">
        <v>2.6718150084688301E-2</v>
      </c>
      <c r="AQ14" s="19">
        <v>4.6877520455987304E-3</v>
      </c>
      <c r="AR14" s="19">
        <v>2.1406399542424199E-2</v>
      </c>
      <c r="AS14" s="19">
        <v>0</v>
      </c>
      <c r="AT14" s="19">
        <v>2.0333188927292599E-2</v>
      </c>
      <c r="AU14" s="19">
        <v>7.1451040069996198E-3</v>
      </c>
    </row>
    <row r="15" spans="2:47" x14ac:dyDescent="0.35">
      <c r="B15" s="16" t="s">
        <v>749</v>
      </c>
    </row>
    <row r="16" spans="2:47" x14ac:dyDescent="0.35">
      <c r="B16" t="s">
        <v>66</v>
      </c>
    </row>
    <row r="17" spans="2:2" x14ac:dyDescent="0.35">
      <c r="B17" t="s">
        <v>67</v>
      </c>
    </row>
    <row r="19" spans="2:2" x14ac:dyDescent="0.35">
      <c r="B19"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B2:AU19"/>
  <sheetViews>
    <sheetView showGridLines="0" topLeftCell="A9" workbookViewId="0">
      <pane xSplit="2" topLeftCell="C1" activePane="topRight" state="frozen"/>
      <selection pane="topRight" activeCell="B15" sqref="B15"/>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498</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1118</v>
      </c>
      <c r="D7" s="10">
        <v>500</v>
      </c>
      <c r="E7" s="10">
        <v>617</v>
      </c>
      <c r="F7" s="10"/>
      <c r="G7" s="10">
        <v>40</v>
      </c>
      <c r="H7" s="10">
        <v>127</v>
      </c>
      <c r="I7" s="10">
        <v>207</v>
      </c>
      <c r="J7" s="10">
        <v>206</v>
      </c>
      <c r="K7" s="10">
        <v>200</v>
      </c>
      <c r="L7" s="10">
        <v>338</v>
      </c>
      <c r="M7" s="10"/>
      <c r="N7" s="10">
        <v>969</v>
      </c>
      <c r="O7" s="10">
        <v>149</v>
      </c>
      <c r="P7" s="10"/>
      <c r="Q7" s="10">
        <v>127</v>
      </c>
      <c r="R7" s="10">
        <v>163</v>
      </c>
      <c r="S7" s="10">
        <v>87</v>
      </c>
      <c r="T7" s="10">
        <v>116</v>
      </c>
      <c r="U7" s="10">
        <v>81</v>
      </c>
      <c r="V7" s="10">
        <v>98</v>
      </c>
      <c r="W7" s="10">
        <v>91</v>
      </c>
      <c r="X7" s="10">
        <v>55</v>
      </c>
      <c r="Y7" s="10">
        <v>136</v>
      </c>
      <c r="Z7" s="10">
        <v>95</v>
      </c>
      <c r="AA7" s="10">
        <v>51</v>
      </c>
      <c r="AB7" s="10">
        <v>18</v>
      </c>
      <c r="AC7" s="10"/>
      <c r="AD7" s="10">
        <v>775</v>
      </c>
      <c r="AE7" s="10">
        <v>319</v>
      </c>
      <c r="AF7" s="10"/>
      <c r="AG7" s="10">
        <v>394</v>
      </c>
      <c r="AH7" s="10">
        <v>707</v>
      </c>
      <c r="AI7" s="10"/>
      <c r="AJ7" s="10">
        <v>1118</v>
      </c>
      <c r="AK7" s="10" t="s">
        <v>330</v>
      </c>
      <c r="AL7" s="10"/>
      <c r="AM7" s="10">
        <v>260</v>
      </c>
      <c r="AN7" s="10">
        <v>847</v>
      </c>
      <c r="AO7" s="10"/>
      <c r="AP7" s="10">
        <v>231</v>
      </c>
      <c r="AQ7" s="10">
        <v>227</v>
      </c>
      <c r="AR7" s="10">
        <v>99</v>
      </c>
      <c r="AS7" s="10">
        <v>265</v>
      </c>
      <c r="AT7" s="10">
        <v>112</v>
      </c>
      <c r="AU7" s="10">
        <v>184</v>
      </c>
    </row>
    <row r="8" spans="2:47" ht="30" customHeight="1" x14ac:dyDescent="0.35">
      <c r="B8" s="11" t="s">
        <v>20</v>
      </c>
      <c r="C8" s="11">
        <v>1086</v>
      </c>
      <c r="D8" s="11">
        <v>497</v>
      </c>
      <c r="E8" s="11">
        <v>589</v>
      </c>
      <c r="F8" s="11"/>
      <c r="G8" s="11">
        <v>48</v>
      </c>
      <c r="H8" s="11">
        <v>140</v>
      </c>
      <c r="I8" s="11">
        <v>196</v>
      </c>
      <c r="J8" s="11">
        <v>196</v>
      </c>
      <c r="K8" s="11">
        <v>183</v>
      </c>
      <c r="L8" s="11">
        <v>323</v>
      </c>
      <c r="M8" s="11"/>
      <c r="N8" s="11">
        <v>940</v>
      </c>
      <c r="O8" s="11">
        <v>147</v>
      </c>
      <c r="P8" s="11"/>
      <c r="Q8" s="11">
        <v>127</v>
      </c>
      <c r="R8" s="11">
        <v>153</v>
      </c>
      <c r="S8" s="11">
        <v>87</v>
      </c>
      <c r="T8" s="11">
        <v>106</v>
      </c>
      <c r="U8" s="11">
        <v>76</v>
      </c>
      <c r="V8" s="11">
        <v>92</v>
      </c>
      <c r="W8" s="11">
        <v>82</v>
      </c>
      <c r="X8" s="11">
        <v>50</v>
      </c>
      <c r="Y8" s="11">
        <v>124</v>
      </c>
      <c r="Z8" s="11">
        <v>106</v>
      </c>
      <c r="AA8" s="11">
        <v>55</v>
      </c>
      <c r="AB8" s="11">
        <v>26</v>
      </c>
      <c r="AC8" s="11"/>
      <c r="AD8" s="11">
        <v>756</v>
      </c>
      <c r="AE8" s="11">
        <v>307</v>
      </c>
      <c r="AF8" s="11"/>
      <c r="AG8" s="11">
        <v>386</v>
      </c>
      <c r="AH8" s="11">
        <v>682</v>
      </c>
      <c r="AI8" s="11"/>
      <c r="AJ8" s="11">
        <v>1086</v>
      </c>
      <c r="AK8" s="11" t="s">
        <v>330</v>
      </c>
      <c r="AL8" s="11"/>
      <c r="AM8" s="11">
        <v>253</v>
      </c>
      <c r="AN8" s="11">
        <v>823</v>
      </c>
      <c r="AO8" s="11"/>
      <c r="AP8" s="11">
        <v>222</v>
      </c>
      <c r="AQ8" s="11">
        <v>218</v>
      </c>
      <c r="AR8" s="11">
        <v>101</v>
      </c>
      <c r="AS8" s="11">
        <v>249</v>
      </c>
      <c r="AT8" s="11">
        <v>105</v>
      </c>
      <c r="AU8" s="11">
        <v>191</v>
      </c>
    </row>
    <row r="9" spans="2:47" ht="29" x14ac:dyDescent="0.35">
      <c r="B9" s="18" t="s">
        <v>493</v>
      </c>
      <c r="C9" s="17">
        <v>0.22537448427374099</v>
      </c>
      <c r="D9" s="17">
        <v>0.228486671776053</v>
      </c>
      <c r="E9" s="17">
        <v>0.22308826350799099</v>
      </c>
      <c r="F9" s="17"/>
      <c r="G9" s="17">
        <v>0.20004466668853599</v>
      </c>
      <c r="H9" s="17">
        <v>0.24675743309456899</v>
      </c>
      <c r="I9" s="17">
        <v>0.19426617389256901</v>
      </c>
      <c r="J9" s="17">
        <v>0.227011813132517</v>
      </c>
      <c r="K9" s="17">
        <v>0.25481639680186602</v>
      </c>
      <c r="L9" s="17">
        <v>0.22114078879775101</v>
      </c>
      <c r="M9" s="17"/>
      <c r="N9" s="17">
        <v>0.21699366718895999</v>
      </c>
      <c r="O9" s="17">
        <v>0.27904828687361699</v>
      </c>
      <c r="P9" s="17"/>
      <c r="Q9" s="17">
        <v>0.28652309575445301</v>
      </c>
      <c r="R9" s="17">
        <v>0.23637016462858901</v>
      </c>
      <c r="S9" s="17">
        <v>0.15649759757951201</v>
      </c>
      <c r="T9" s="17">
        <v>0.20266373505264701</v>
      </c>
      <c r="U9" s="17">
        <v>0.228405555148952</v>
      </c>
      <c r="V9" s="17">
        <v>0.25287219250042697</v>
      </c>
      <c r="W9" s="17">
        <v>0.18822666287036899</v>
      </c>
      <c r="X9" s="17">
        <v>0.16990075071114</v>
      </c>
      <c r="Y9" s="17">
        <v>0.247668495134201</v>
      </c>
      <c r="Z9" s="17">
        <v>0.135903996191023</v>
      </c>
      <c r="AA9" s="17">
        <v>0.38341215157549602</v>
      </c>
      <c r="AB9" s="17">
        <v>0.22745691124641401</v>
      </c>
      <c r="AC9" s="17"/>
      <c r="AD9" s="17">
        <v>0.27760536508621803</v>
      </c>
      <c r="AE9" s="17">
        <v>0.106033276629892</v>
      </c>
      <c r="AF9" s="17"/>
      <c r="AG9" s="17">
        <v>0.35587086891911901</v>
      </c>
      <c r="AH9" s="17">
        <v>0.155930611143933</v>
      </c>
      <c r="AI9" s="17"/>
      <c r="AJ9" s="17">
        <v>0.22537448427374099</v>
      </c>
      <c r="AK9" s="17" t="s">
        <v>331</v>
      </c>
      <c r="AL9" s="17"/>
      <c r="AM9" s="17">
        <v>0.22845205974546301</v>
      </c>
      <c r="AN9" s="17">
        <v>0.22615806608514499</v>
      </c>
      <c r="AO9" s="17"/>
      <c r="AP9" s="17">
        <v>9.6836419038698704E-2</v>
      </c>
      <c r="AQ9" s="17">
        <v>0.159315694736089</v>
      </c>
      <c r="AR9" s="17">
        <v>0.126776232850907</v>
      </c>
      <c r="AS9" s="17">
        <v>0.27430853227790802</v>
      </c>
      <c r="AT9" s="17">
        <v>0.351214733101536</v>
      </c>
      <c r="AU9" s="17">
        <v>0.368729385088928</v>
      </c>
    </row>
    <row r="10" spans="2:47" ht="29" x14ac:dyDescent="0.35">
      <c r="B10" s="18" t="s">
        <v>494</v>
      </c>
      <c r="C10" s="17">
        <v>0.28836884003385899</v>
      </c>
      <c r="D10" s="17">
        <v>0.29961791915853597</v>
      </c>
      <c r="E10" s="17">
        <v>0.27930833848513498</v>
      </c>
      <c r="F10" s="17"/>
      <c r="G10" s="17">
        <v>0.16932077691279601</v>
      </c>
      <c r="H10" s="17">
        <v>0.26357770982108902</v>
      </c>
      <c r="I10" s="17">
        <v>0.28544284177757301</v>
      </c>
      <c r="J10" s="17">
        <v>0.32420522030850801</v>
      </c>
      <c r="K10" s="17">
        <v>0.25617636783623599</v>
      </c>
      <c r="L10" s="17">
        <v>0.315201568377042</v>
      </c>
      <c r="M10" s="17"/>
      <c r="N10" s="17">
        <v>0.284372496544816</v>
      </c>
      <c r="O10" s="17">
        <v>0.313962878107032</v>
      </c>
      <c r="P10" s="17"/>
      <c r="Q10" s="17">
        <v>0.237016720080023</v>
      </c>
      <c r="R10" s="17">
        <v>0.25328835284536499</v>
      </c>
      <c r="S10" s="17">
        <v>0.25018771586763</v>
      </c>
      <c r="T10" s="17">
        <v>0.32530593341387198</v>
      </c>
      <c r="U10" s="17">
        <v>0.27370234962405499</v>
      </c>
      <c r="V10" s="17">
        <v>0.30309080847507602</v>
      </c>
      <c r="W10" s="17">
        <v>0.25917853299490401</v>
      </c>
      <c r="X10" s="17">
        <v>0.423306209426286</v>
      </c>
      <c r="Y10" s="17">
        <v>0.323560571427776</v>
      </c>
      <c r="Z10" s="17">
        <v>0.401844930260845</v>
      </c>
      <c r="AA10" s="17">
        <v>0.19690368351763901</v>
      </c>
      <c r="AB10" s="17">
        <v>0.11280689050089</v>
      </c>
      <c r="AC10" s="17"/>
      <c r="AD10" s="17">
        <v>0.31095212677399697</v>
      </c>
      <c r="AE10" s="17">
        <v>0.23265083345229501</v>
      </c>
      <c r="AF10" s="17"/>
      <c r="AG10" s="17">
        <v>0.33547177136356399</v>
      </c>
      <c r="AH10" s="17">
        <v>0.26604110728851799</v>
      </c>
      <c r="AI10" s="17"/>
      <c r="AJ10" s="17">
        <v>0.28836884003385899</v>
      </c>
      <c r="AK10" s="17" t="s">
        <v>331</v>
      </c>
      <c r="AL10" s="17"/>
      <c r="AM10" s="17">
        <v>0.26451516228788202</v>
      </c>
      <c r="AN10" s="17">
        <v>0.293194556215291</v>
      </c>
      <c r="AO10" s="17"/>
      <c r="AP10" s="17">
        <v>0.160536858380014</v>
      </c>
      <c r="AQ10" s="17">
        <v>0.29097000098661502</v>
      </c>
      <c r="AR10" s="17">
        <v>0.29374755547553999</v>
      </c>
      <c r="AS10" s="17">
        <v>0.337113030220414</v>
      </c>
      <c r="AT10" s="17">
        <v>0.37643809440833098</v>
      </c>
      <c r="AU10" s="17">
        <v>0.318730155329144</v>
      </c>
    </row>
    <row r="11" spans="2:47" ht="29" x14ac:dyDescent="0.35">
      <c r="B11" s="18" t="s">
        <v>495</v>
      </c>
      <c r="C11" s="17">
        <v>0.16636713936990599</v>
      </c>
      <c r="D11" s="17">
        <v>0.17129892211855199</v>
      </c>
      <c r="E11" s="17">
        <v>0.16245534828564301</v>
      </c>
      <c r="F11" s="17"/>
      <c r="G11" s="17">
        <v>0.18526648037948701</v>
      </c>
      <c r="H11" s="17">
        <v>0.203441606451921</v>
      </c>
      <c r="I11" s="17">
        <v>0.19854419584199801</v>
      </c>
      <c r="J11" s="17">
        <v>0.17528000056767701</v>
      </c>
      <c r="K11" s="17">
        <v>0.122816535550547</v>
      </c>
      <c r="L11" s="17">
        <v>0.147127088285816</v>
      </c>
      <c r="M11" s="17"/>
      <c r="N11" s="17">
        <v>0.164071714503495</v>
      </c>
      <c r="O11" s="17">
        <v>0.181067875576919</v>
      </c>
      <c r="P11" s="17"/>
      <c r="Q11" s="17">
        <v>0.18780460822380901</v>
      </c>
      <c r="R11" s="17">
        <v>0.17674545545082701</v>
      </c>
      <c r="S11" s="17">
        <v>0.22641147592638</v>
      </c>
      <c r="T11" s="17">
        <v>0.17286159973107201</v>
      </c>
      <c r="U11" s="17">
        <v>9.0444245710078502E-2</v>
      </c>
      <c r="V11" s="17">
        <v>0.15150230346434601</v>
      </c>
      <c r="W11" s="17">
        <v>0.153756474883495</v>
      </c>
      <c r="X11" s="17">
        <v>0.12966529722988099</v>
      </c>
      <c r="Y11" s="17">
        <v>0.15834760151638599</v>
      </c>
      <c r="Z11" s="17">
        <v>0.187989593358659</v>
      </c>
      <c r="AA11" s="17">
        <v>0.13714745897282199</v>
      </c>
      <c r="AB11" s="17">
        <v>0.17061743255755701</v>
      </c>
      <c r="AC11" s="17"/>
      <c r="AD11" s="17">
        <v>0.16123379214795</v>
      </c>
      <c r="AE11" s="17">
        <v>0.17239142531391699</v>
      </c>
      <c r="AF11" s="17"/>
      <c r="AG11" s="17">
        <v>0.128269942280162</v>
      </c>
      <c r="AH11" s="17">
        <v>0.181869553611927</v>
      </c>
      <c r="AI11" s="17"/>
      <c r="AJ11" s="17">
        <v>0.16636713936990599</v>
      </c>
      <c r="AK11" s="17" t="s">
        <v>331</v>
      </c>
      <c r="AL11" s="17"/>
      <c r="AM11" s="17">
        <v>0.16837357342343801</v>
      </c>
      <c r="AN11" s="17">
        <v>0.16356210991310699</v>
      </c>
      <c r="AO11" s="17"/>
      <c r="AP11" s="17">
        <v>0.15094363540937</v>
      </c>
      <c r="AQ11" s="17">
        <v>0.14502952788801601</v>
      </c>
      <c r="AR11" s="17">
        <v>0.25657447564436903</v>
      </c>
      <c r="AS11" s="17">
        <v>0.162722425505367</v>
      </c>
      <c r="AT11" s="17">
        <v>0.17771632038093399</v>
      </c>
      <c r="AU11" s="17">
        <v>0.15949844814059799</v>
      </c>
    </row>
    <row r="12" spans="2:47" ht="29" x14ac:dyDescent="0.35">
      <c r="B12" s="18" t="s">
        <v>496</v>
      </c>
      <c r="C12" s="17">
        <v>0.100336450883172</v>
      </c>
      <c r="D12" s="17">
        <v>9.8476889184053104E-2</v>
      </c>
      <c r="E12" s="17">
        <v>0.10205834765677101</v>
      </c>
      <c r="F12" s="17"/>
      <c r="G12" s="17">
        <v>0.17994969404594399</v>
      </c>
      <c r="H12" s="17">
        <v>6.5079157868227294E-2</v>
      </c>
      <c r="I12" s="17">
        <v>0.110758817111669</v>
      </c>
      <c r="J12" s="17">
        <v>0.13338590413956</v>
      </c>
      <c r="K12" s="17">
        <v>0.130024311345625</v>
      </c>
      <c r="L12" s="17">
        <v>6.04775368762984E-2</v>
      </c>
      <c r="M12" s="17"/>
      <c r="N12" s="17">
        <v>0.106167477987735</v>
      </c>
      <c r="O12" s="17">
        <v>6.2992431248953901E-2</v>
      </c>
      <c r="P12" s="17"/>
      <c r="Q12" s="17">
        <v>7.42195293785161E-2</v>
      </c>
      <c r="R12" s="17">
        <v>8.8889140388383595E-2</v>
      </c>
      <c r="S12" s="17">
        <v>0.12382033260358501</v>
      </c>
      <c r="T12" s="17">
        <v>0.11112319006726699</v>
      </c>
      <c r="U12" s="17">
        <v>8.2624793841895999E-2</v>
      </c>
      <c r="V12" s="17">
        <v>8.2950382390084398E-2</v>
      </c>
      <c r="W12" s="17">
        <v>0.13199486796513599</v>
      </c>
      <c r="X12" s="17">
        <v>0.13828343237954199</v>
      </c>
      <c r="Y12" s="17">
        <v>9.7242696453879895E-2</v>
      </c>
      <c r="Z12" s="17">
        <v>7.8155814111337693E-2</v>
      </c>
      <c r="AA12" s="17">
        <v>7.3203609624042598E-2</v>
      </c>
      <c r="AB12" s="17">
        <v>0.273473101436848</v>
      </c>
      <c r="AC12" s="17"/>
      <c r="AD12" s="17">
        <v>9.1880546635276297E-2</v>
      </c>
      <c r="AE12" s="17">
        <v>0.122610542437338</v>
      </c>
      <c r="AF12" s="17"/>
      <c r="AG12" s="17">
        <v>7.18105445079152E-2</v>
      </c>
      <c r="AH12" s="17">
        <v>0.116365333865093</v>
      </c>
      <c r="AI12" s="17"/>
      <c r="AJ12" s="17">
        <v>0.100336450883172</v>
      </c>
      <c r="AK12" s="17" t="s">
        <v>331</v>
      </c>
      <c r="AL12" s="17"/>
      <c r="AM12" s="17">
        <v>9.4514804394837601E-2</v>
      </c>
      <c r="AN12" s="17">
        <v>0.102115110906527</v>
      </c>
      <c r="AO12" s="17"/>
      <c r="AP12" s="17">
        <v>0.115739720883549</v>
      </c>
      <c r="AQ12" s="17">
        <v>0.142056345888177</v>
      </c>
      <c r="AR12" s="17">
        <v>0.133621285836998</v>
      </c>
      <c r="AS12" s="17">
        <v>8.1484413274161005E-2</v>
      </c>
      <c r="AT12" s="17">
        <v>3.49978267062524E-2</v>
      </c>
      <c r="AU12" s="17">
        <v>7.7852605384651399E-2</v>
      </c>
    </row>
    <row r="13" spans="2:47" ht="29" x14ac:dyDescent="0.35">
      <c r="B13" s="18" t="s">
        <v>497</v>
      </c>
      <c r="C13" s="17">
        <v>0.13385952604756701</v>
      </c>
      <c r="D13" s="17">
        <v>0.120939586952396</v>
      </c>
      <c r="E13" s="17">
        <v>0.143455757865568</v>
      </c>
      <c r="F13" s="17"/>
      <c r="G13" s="17">
        <v>0.166244840254273</v>
      </c>
      <c r="H13" s="17">
        <v>0.13904250205601501</v>
      </c>
      <c r="I13" s="17">
        <v>0.16172692636237701</v>
      </c>
      <c r="J13" s="17">
        <v>0.100442205625039</v>
      </c>
      <c r="K13" s="17">
        <v>0.14329031163713499</v>
      </c>
      <c r="L13" s="17">
        <v>0.124770700943984</v>
      </c>
      <c r="M13" s="17"/>
      <c r="N13" s="17">
        <v>0.13881549480179101</v>
      </c>
      <c r="O13" s="17">
        <v>0.10211969854453901</v>
      </c>
      <c r="P13" s="17"/>
      <c r="Q13" s="17">
        <v>0.130084139028429</v>
      </c>
      <c r="R13" s="17">
        <v>0.14229072502013901</v>
      </c>
      <c r="S13" s="17">
        <v>0.12625765689829099</v>
      </c>
      <c r="T13" s="17">
        <v>0.112521954569154</v>
      </c>
      <c r="U13" s="17">
        <v>0.22989419142925799</v>
      </c>
      <c r="V13" s="17">
        <v>0.112311425580332</v>
      </c>
      <c r="W13" s="17">
        <v>0.173640558328648</v>
      </c>
      <c r="X13" s="17">
        <v>0.138844310253151</v>
      </c>
      <c r="Y13" s="17">
        <v>0.10302034892764</v>
      </c>
      <c r="Z13" s="17">
        <v>0.105154757311227</v>
      </c>
      <c r="AA13" s="17">
        <v>0.15103216117193499</v>
      </c>
      <c r="AB13" s="17">
        <v>0.10239604700433801</v>
      </c>
      <c r="AC13" s="17"/>
      <c r="AD13" s="17">
        <v>9.6965842513796793E-2</v>
      </c>
      <c r="AE13" s="17">
        <v>0.22497117446357401</v>
      </c>
      <c r="AF13" s="17"/>
      <c r="AG13" s="17">
        <v>7.8579498308075396E-2</v>
      </c>
      <c r="AH13" s="17">
        <v>0.16387644479741101</v>
      </c>
      <c r="AI13" s="17"/>
      <c r="AJ13" s="17">
        <v>0.13385952604756701</v>
      </c>
      <c r="AK13" s="17" t="s">
        <v>331</v>
      </c>
      <c r="AL13" s="17"/>
      <c r="AM13" s="17">
        <v>0.13857194486483801</v>
      </c>
      <c r="AN13" s="17">
        <v>0.13422371494521401</v>
      </c>
      <c r="AO13" s="17"/>
      <c r="AP13" s="17">
        <v>0.305373576359878</v>
      </c>
      <c r="AQ13" s="17">
        <v>0.107169226483542</v>
      </c>
      <c r="AR13" s="17">
        <v>0.119697323309247</v>
      </c>
      <c r="AS13" s="17">
        <v>0.112369231148539</v>
      </c>
      <c r="AT13" s="17">
        <v>2.8231430240742299E-2</v>
      </c>
      <c r="AU13" s="17">
        <v>5.9163280805898902E-2</v>
      </c>
    </row>
    <row r="14" spans="2:47" x14ac:dyDescent="0.35">
      <c r="B14" s="18" t="s">
        <v>122</v>
      </c>
      <c r="C14" s="19">
        <v>8.5693559391755103E-2</v>
      </c>
      <c r="D14" s="19">
        <v>8.118001081041E-2</v>
      </c>
      <c r="E14" s="19">
        <v>8.9633944198892604E-2</v>
      </c>
      <c r="F14" s="19"/>
      <c r="G14" s="19">
        <v>9.9173541718963795E-2</v>
      </c>
      <c r="H14" s="19">
        <v>8.2101590708178601E-2</v>
      </c>
      <c r="I14" s="19">
        <v>4.9261045013815098E-2</v>
      </c>
      <c r="J14" s="19">
        <v>3.96748562266988E-2</v>
      </c>
      <c r="K14" s="19">
        <v>9.2876076828590406E-2</v>
      </c>
      <c r="L14" s="19">
        <v>0.13128231671910801</v>
      </c>
      <c r="M14" s="19"/>
      <c r="N14" s="19">
        <v>8.9579148973202599E-2</v>
      </c>
      <c r="O14" s="19">
        <v>6.0808829648939702E-2</v>
      </c>
      <c r="P14" s="19"/>
      <c r="Q14" s="19">
        <v>8.4351907534769899E-2</v>
      </c>
      <c r="R14" s="19">
        <v>0.102416161666696</v>
      </c>
      <c r="S14" s="19">
        <v>0.116825221124602</v>
      </c>
      <c r="T14" s="19">
        <v>7.5523587165988407E-2</v>
      </c>
      <c r="U14" s="19">
        <v>9.4928864245760705E-2</v>
      </c>
      <c r="V14" s="19">
        <v>9.7272887589734694E-2</v>
      </c>
      <c r="W14" s="19">
        <v>9.32029029574475E-2</v>
      </c>
      <c r="X14" s="19">
        <v>0</v>
      </c>
      <c r="Y14" s="19">
        <v>7.0160286540116606E-2</v>
      </c>
      <c r="Z14" s="19">
        <v>9.0950908766908506E-2</v>
      </c>
      <c r="AA14" s="19">
        <v>5.8300935138065398E-2</v>
      </c>
      <c r="AB14" s="19">
        <v>0.11324961725395399</v>
      </c>
      <c r="AC14" s="19"/>
      <c r="AD14" s="19">
        <v>6.1362326842761702E-2</v>
      </c>
      <c r="AE14" s="19">
        <v>0.141342747702984</v>
      </c>
      <c r="AF14" s="19"/>
      <c r="AG14" s="19">
        <v>2.9997374621163999E-2</v>
      </c>
      <c r="AH14" s="19">
        <v>0.11591694929311901</v>
      </c>
      <c r="AI14" s="19"/>
      <c r="AJ14" s="19">
        <v>8.5693559391755103E-2</v>
      </c>
      <c r="AK14" s="19" t="s">
        <v>331</v>
      </c>
      <c r="AL14" s="19"/>
      <c r="AM14" s="19">
        <v>0.105572455283542</v>
      </c>
      <c r="AN14" s="19">
        <v>8.0746441934714405E-2</v>
      </c>
      <c r="AO14" s="19"/>
      <c r="AP14" s="19">
        <v>0.17056978992849001</v>
      </c>
      <c r="AQ14" s="19">
        <v>0.155459204017561</v>
      </c>
      <c r="AR14" s="19">
        <v>6.9583126882938801E-2</v>
      </c>
      <c r="AS14" s="19">
        <v>3.2002367573611398E-2</v>
      </c>
      <c r="AT14" s="19">
        <v>3.1401595162203498E-2</v>
      </c>
      <c r="AU14" s="19">
        <v>1.6026125250780399E-2</v>
      </c>
    </row>
    <row r="15" spans="2:47" x14ac:dyDescent="0.35">
      <c r="B15" s="16" t="s">
        <v>749</v>
      </c>
    </row>
    <row r="16" spans="2:47" x14ac:dyDescent="0.35">
      <c r="B16" t="s">
        <v>66</v>
      </c>
    </row>
    <row r="17" spans="2:2" x14ac:dyDescent="0.35">
      <c r="B17" t="s">
        <v>67</v>
      </c>
    </row>
    <row r="19" spans="2:2" x14ac:dyDescent="0.35">
      <c r="B19"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B2:AU22"/>
  <sheetViews>
    <sheetView showGridLines="0" topLeftCell="A6" workbookViewId="0">
      <pane xSplit="2" topLeftCell="C1" activePane="topRight" state="frozen"/>
      <selection pane="topRight" activeCell="B18" sqref="B18"/>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499</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1118</v>
      </c>
      <c r="D7" s="10">
        <v>500</v>
      </c>
      <c r="E7" s="10">
        <v>617</v>
      </c>
      <c r="F7" s="10"/>
      <c r="G7" s="10">
        <v>40</v>
      </c>
      <c r="H7" s="10">
        <v>127</v>
      </c>
      <c r="I7" s="10">
        <v>207</v>
      </c>
      <c r="J7" s="10">
        <v>206</v>
      </c>
      <c r="K7" s="10">
        <v>200</v>
      </c>
      <c r="L7" s="10">
        <v>338</v>
      </c>
      <c r="M7" s="10"/>
      <c r="N7" s="10">
        <v>969</v>
      </c>
      <c r="O7" s="10">
        <v>149</v>
      </c>
      <c r="P7" s="10"/>
      <c r="Q7" s="10">
        <v>127</v>
      </c>
      <c r="R7" s="10">
        <v>163</v>
      </c>
      <c r="S7" s="10">
        <v>87</v>
      </c>
      <c r="T7" s="10">
        <v>116</v>
      </c>
      <c r="U7" s="10">
        <v>81</v>
      </c>
      <c r="V7" s="10">
        <v>98</v>
      </c>
      <c r="W7" s="10">
        <v>91</v>
      </c>
      <c r="X7" s="10">
        <v>55</v>
      </c>
      <c r="Y7" s="10">
        <v>136</v>
      </c>
      <c r="Z7" s="10">
        <v>95</v>
      </c>
      <c r="AA7" s="10">
        <v>51</v>
      </c>
      <c r="AB7" s="10">
        <v>18</v>
      </c>
      <c r="AC7" s="10"/>
      <c r="AD7" s="10">
        <v>775</v>
      </c>
      <c r="AE7" s="10">
        <v>319</v>
      </c>
      <c r="AF7" s="10"/>
      <c r="AG7" s="10">
        <v>394</v>
      </c>
      <c r="AH7" s="10">
        <v>707</v>
      </c>
      <c r="AI7" s="10"/>
      <c r="AJ7" s="10">
        <v>1118</v>
      </c>
      <c r="AK7" s="10" t="s">
        <v>330</v>
      </c>
      <c r="AL7" s="10"/>
      <c r="AM7" s="10">
        <v>260</v>
      </c>
      <c r="AN7" s="10">
        <v>847</v>
      </c>
      <c r="AO7" s="10"/>
      <c r="AP7" s="10">
        <v>231</v>
      </c>
      <c r="AQ7" s="10">
        <v>227</v>
      </c>
      <c r="AR7" s="10">
        <v>99</v>
      </c>
      <c r="AS7" s="10">
        <v>265</v>
      </c>
      <c r="AT7" s="10">
        <v>112</v>
      </c>
      <c r="AU7" s="10">
        <v>184</v>
      </c>
    </row>
    <row r="8" spans="2:47" ht="30" customHeight="1" x14ac:dyDescent="0.35">
      <c r="B8" s="11" t="s">
        <v>20</v>
      </c>
      <c r="C8" s="11">
        <v>1086</v>
      </c>
      <c r="D8" s="11">
        <v>497</v>
      </c>
      <c r="E8" s="11">
        <v>589</v>
      </c>
      <c r="F8" s="11"/>
      <c r="G8" s="11">
        <v>48</v>
      </c>
      <c r="H8" s="11">
        <v>140</v>
      </c>
      <c r="I8" s="11">
        <v>196</v>
      </c>
      <c r="J8" s="11">
        <v>196</v>
      </c>
      <c r="K8" s="11">
        <v>183</v>
      </c>
      <c r="L8" s="11">
        <v>323</v>
      </c>
      <c r="M8" s="11"/>
      <c r="N8" s="11">
        <v>940</v>
      </c>
      <c r="O8" s="11">
        <v>147</v>
      </c>
      <c r="P8" s="11"/>
      <c r="Q8" s="11">
        <v>127</v>
      </c>
      <c r="R8" s="11">
        <v>153</v>
      </c>
      <c r="S8" s="11">
        <v>87</v>
      </c>
      <c r="T8" s="11">
        <v>106</v>
      </c>
      <c r="U8" s="11">
        <v>76</v>
      </c>
      <c r="V8" s="11">
        <v>92</v>
      </c>
      <c r="W8" s="11">
        <v>82</v>
      </c>
      <c r="X8" s="11">
        <v>50</v>
      </c>
      <c r="Y8" s="11">
        <v>124</v>
      </c>
      <c r="Z8" s="11">
        <v>106</v>
      </c>
      <c r="AA8" s="11">
        <v>55</v>
      </c>
      <c r="AB8" s="11">
        <v>26</v>
      </c>
      <c r="AC8" s="11"/>
      <c r="AD8" s="11">
        <v>756</v>
      </c>
      <c r="AE8" s="11">
        <v>307</v>
      </c>
      <c r="AF8" s="11"/>
      <c r="AG8" s="11">
        <v>386</v>
      </c>
      <c r="AH8" s="11">
        <v>682</v>
      </c>
      <c r="AI8" s="11"/>
      <c r="AJ8" s="11">
        <v>1086</v>
      </c>
      <c r="AK8" s="11" t="s">
        <v>330</v>
      </c>
      <c r="AL8" s="11"/>
      <c r="AM8" s="11">
        <v>253</v>
      </c>
      <c r="AN8" s="11">
        <v>823</v>
      </c>
      <c r="AO8" s="11"/>
      <c r="AP8" s="11">
        <v>222</v>
      </c>
      <c r="AQ8" s="11">
        <v>218</v>
      </c>
      <c r="AR8" s="11">
        <v>101</v>
      </c>
      <c r="AS8" s="11">
        <v>249</v>
      </c>
      <c r="AT8" s="11">
        <v>105</v>
      </c>
      <c r="AU8" s="11">
        <v>191</v>
      </c>
    </row>
    <row r="9" spans="2:47" x14ac:dyDescent="0.35">
      <c r="B9" s="18" t="s">
        <v>471</v>
      </c>
      <c r="C9" s="17">
        <v>0.12858936875817301</v>
      </c>
      <c r="D9" s="17">
        <v>0.148917874552215</v>
      </c>
      <c r="E9" s="17">
        <v>0.111621495106213</v>
      </c>
      <c r="F9" s="17"/>
      <c r="G9" s="17">
        <v>0.109407537757173</v>
      </c>
      <c r="H9" s="17">
        <v>0.20146000890402199</v>
      </c>
      <c r="I9" s="17">
        <v>0.18180756001051701</v>
      </c>
      <c r="J9" s="17">
        <v>0.109799484100228</v>
      </c>
      <c r="K9" s="17">
        <v>0.1020475558625</v>
      </c>
      <c r="L9" s="17">
        <v>9.3920248367449194E-2</v>
      </c>
      <c r="M9" s="17"/>
      <c r="N9" s="17">
        <v>0.109808229704503</v>
      </c>
      <c r="O9" s="17">
        <v>0.24887061818408501</v>
      </c>
      <c r="P9" s="17"/>
      <c r="Q9" s="17">
        <v>0.173382443336835</v>
      </c>
      <c r="R9" s="17">
        <v>0.14927952924721999</v>
      </c>
      <c r="S9" s="17">
        <v>6.89184090064935E-2</v>
      </c>
      <c r="T9" s="17">
        <v>0.115787559840888</v>
      </c>
      <c r="U9" s="17">
        <v>0.13818603985413999</v>
      </c>
      <c r="V9" s="17">
        <v>0.13505315602340501</v>
      </c>
      <c r="W9" s="17">
        <v>0.102966127192911</v>
      </c>
      <c r="X9" s="17">
        <v>0.18800424293103801</v>
      </c>
      <c r="Y9" s="17">
        <v>0.12891785448159401</v>
      </c>
      <c r="Z9" s="17">
        <v>7.4141297341602602E-2</v>
      </c>
      <c r="AA9" s="17">
        <v>0.156127191921063</v>
      </c>
      <c r="AB9" s="17">
        <v>0.119158885239202</v>
      </c>
      <c r="AC9" s="17"/>
      <c r="AD9" s="17">
        <v>0.166467971661031</v>
      </c>
      <c r="AE9" s="17">
        <v>3.6224849406746099E-2</v>
      </c>
      <c r="AF9" s="17"/>
      <c r="AG9" s="17">
        <v>0.22371973728262001</v>
      </c>
      <c r="AH9" s="17">
        <v>7.8022298425162701E-2</v>
      </c>
      <c r="AI9" s="17"/>
      <c r="AJ9" s="17">
        <v>0.12858936875817301</v>
      </c>
      <c r="AK9" s="17" t="s">
        <v>331</v>
      </c>
      <c r="AL9" s="17"/>
      <c r="AM9" s="17">
        <v>0.124737668189186</v>
      </c>
      <c r="AN9" s="17">
        <v>0.13151322987174199</v>
      </c>
      <c r="AO9" s="17"/>
      <c r="AP9" s="17">
        <v>1.78406115871402E-2</v>
      </c>
      <c r="AQ9" s="17">
        <v>4.1995615832722197E-2</v>
      </c>
      <c r="AR9" s="17">
        <v>0.13037410367615501</v>
      </c>
      <c r="AS9" s="17">
        <v>0.122588294155884</v>
      </c>
      <c r="AT9" s="17">
        <v>0.28892666455335397</v>
      </c>
      <c r="AU9" s="17">
        <v>0.27435057971495502</v>
      </c>
    </row>
    <row r="10" spans="2:47" x14ac:dyDescent="0.35">
      <c r="B10" s="18" t="s">
        <v>472</v>
      </c>
      <c r="C10" s="17">
        <v>0.25862704491371202</v>
      </c>
      <c r="D10" s="17">
        <v>0.297190113019421</v>
      </c>
      <c r="E10" s="17">
        <v>0.226461328748334</v>
      </c>
      <c r="F10" s="17"/>
      <c r="G10" s="17">
        <v>0.27644666282158598</v>
      </c>
      <c r="H10" s="17">
        <v>0.37102224482173701</v>
      </c>
      <c r="I10" s="17">
        <v>0.28542182710841002</v>
      </c>
      <c r="J10" s="17">
        <v>0.30179629737826003</v>
      </c>
      <c r="K10" s="17">
        <v>0.26596428918793402</v>
      </c>
      <c r="L10" s="17">
        <v>0.16050297241918501</v>
      </c>
      <c r="M10" s="17"/>
      <c r="N10" s="17">
        <v>0.237135793107457</v>
      </c>
      <c r="O10" s="17">
        <v>0.39626484268499101</v>
      </c>
      <c r="P10" s="17"/>
      <c r="Q10" s="17">
        <v>0.28794391823420501</v>
      </c>
      <c r="R10" s="17">
        <v>0.214758900185923</v>
      </c>
      <c r="S10" s="17">
        <v>0.22422163281744101</v>
      </c>
      <c r="T10" s="17">
        <v>0.28344386055528797</v>
      </c>
      <c r="U10" s="17">
        <v>0.262505316308277</v>
      </c>
      <c r="V10" s="17">
        <v>0.17209137612962699</v>
      </c>
      <c r="W10" s="17">
        <v>0.27074947247520698</v>
      </c>
      <c r="X10" s="17">
        <v>0.290209764478007</v>
      </c>
      <c r="Y10" s="17">
        <v>0.324094615526478</v>
      </c>
      <c r="Z10" s="17">
        <v>0.26230685623223399</v>
      </c>
      <c r="AA10" s="17">
        <v>0.35632510759846198</v>
      </c>
      <c r="AB10" s="17">
        <v>5.3738500687790798E-2</v>
      </c>
      <c r="AC10" s="17"/>
      <c r="AD10" s="17">
        <v>0.315175730692214</v>
      </c>
      <c r="AE10" s="17">
        <v>0.120027442989689</v>
      </c>
      <c r="AF10" s="17"/>
      <c r="AG10" s="17">
        <v>0.35473229089292002</v>
      </c>
      <c r="AH10" s="17">
        <v>0.20617987499193899</v>
      </c>
      <c r="AI10" s="17"/>
      <c r="AJ10" s="17">
        <v>0.25862704491371202</v>
      </c>
      <c r="AK10" s="17" t="s">
        <v>331</v>
      </c>
      <c r="AL10" s="17"/>
      <c r="AM10" s="17">
        <v>0.18746090377470201</v>
      </c>
      <c r="AN10" s="17">
        <v>0.28035243642028801</v>
      </c>
      <c r="AO10" s="17"/>
      <c r="AP10" s="17">
        <v>6.28949405849452E-2</v>
      </c>
      <c r="AQ10" s="17">
        <v>0.164667646157556</v>
      </c>
      <c r="AR10" s="17">
        <v>0.303471021004177</v>
      </c>
      <c r="AS10" s="17">
        <v>0.31471751575794898</v>
      </c>
      <c r="AT10" s="17">
        <v>0.42851774456021802</v>
      </c>
      <c r="AU10" s="17">
        <v>0.40244189731537799</v>
      </c>
    </row>
    <row r="11" spans="2:47" ht="29" x14ac:dyDescent="0.35">
      <c r="B11" s="18" t="s">
        <v>473</v>
      </c>
      <c r="C11" s="17">
        <v>0.25847830429485003</v>
      </c>
      <c r="D11" s="17">
        <v>0.25117294153782699</v>
      </c>
      <c r="E11" s="17">
        <v>0.26503735946316498</v>
      </c>
      <c r="F11" s="17"/>
      <c r="G11" s="17">
        <v>0.280559854870638</v>
      </c>
      <c r="H11" s="17">
        <v>0.18701754473584001</v>
      </c>
      <c r="I11" s="17">
        <v>0.24799669358581</v>
      </c>
      <c r="J11" s="17">
        <v>0.28143773226042101</v>
      </c>
      <c r="K11" s="17">
        <v>0.206053053162019</v>
      </c>
      <c r="L11" s="17">
        <v>0.30829908020667002</v>
      </c>
      <c r="M11" s="17"/>
      <c r="N11" s="17">
        <v>0.26848289795130698</v>
      </c>
      <c r="O11" s="17">
        <v>0.19440524559705299</v>
      </c>
      <c r="P11" s="17"/>
      <c r="Q11" s="17">
        <v>0.25934246157515101</v>
      </c>
      <c r="R11" s="17">
        <v>0.26445430119476399</v>
      </c>
      <c r="S11" s="17">
        <v>0.29751775872805097</v>
      </c>
      <c r="T11" s="17">
        <v>0.25846714652616598</v>
      </c>
      <c r="U11" s="17">
        <v>0.13810844082075399</v>
      </c>
      <c r="V11" s="17">
        <v>0.37857851539545401</v>
      </c>
      <c r="W11" s="17">
        <v>0.16257034930821099</v>
      </c>
      <c r="X11" s="17">
        <v>0.173976319045092</v>
      </c>
      <c r="Y11" s="17">
        <v>0.24585540459177899</v>
      </c>
      <c r="Z11" s="17">
        <v>0.32161147583730498</v>
      </c>
      <c r="AA11" s="17">
        <v>0.245017556299293</v>
      </c>
      <c r="AB11" s="17">
        <v>0.31137631473267002</v>
      </c>
      <c r="AC11" s="17"/>
      <c r="AD11" s="17">
        <v>0.26616603126712401</v>
      </c>
      <c r="AE11" s="17">
        <v>0.235310001999813</v>
      </c>
      <c r="AF11" s="17"/>
      <c r="AG11" s="17">
        <v>0.23419439046215901</v>
      </c>
      <c r="AH11" s="17">
        <v>0.268699976391433</v>
      </c>
      <c r="AI11" s="17"/>
      <c r="AJ11" s="17">
        <v>0.25847830429485003</v>
      </c>
      <c r="AK11" s="17" t="s">
        <v>331</v>
      </c>
      <c r="AL11" s="17"/>
      <c r="AM11" s="17">
        <v>0.26117582377492499</v>
      </c>
      <c r="AN11" s="17">
        <v>0.253372647134323</v>
      </c>
      <c r="AO11" s="17"/>
      <c r="AP11" s="17">
        <v>0.22998803755660699</v>
      </c>
      <c r="AQ11" s="17">
        <v>0.31140646122396698</v>
      </c>
      <c r="AR11" s="17">
        <v>0.33560259656583302</v>
      </c>
      <c r="AS11" s="17">
        <v>0.27962321951494901</v>
      </c>
      <c r="AT11" s="17">
        <v>0.228506669845053</v>
      </c>
      <c r="AU11" s="17">
        <v>0.179365611016086</v>
      </c>
    </row>
    <row r="12" spans="2:47" x14ac:dyDescent="0.35">
      <c r="B12" s="18" t="s">
        <v>474</v>
      </c>
      <c r="C12" s="17">
        <v>0.105279289742302</v>
      </c>
      <c r="D12" s="17">
        <v>9.9893949575428201E-2</v>
      </c>
      <c r="E12" s="17">
        <v>0.109985353989312</v>
      </c>
      <c r="F12" s="17"/>
      <c r="G12" s="17">
        <v>0.13104268039856001</v>
      </c>
      <c r="H12" s="17">
        <v>0.10029802190675199</v>
      </c>
      <c r="I12" s="17">
        <v>8.8793583971962298E-2</v>
      </c>
      <c r="J12" s="17">
        <v>0.12344013333739499</v>
      </c>
      <c r="K12" s="17">
        <v>0.102385728126784</v>
      </c>
      <c r="L12" s="17">
        <v>0.10421345602290701</v>
      </c>
      <c r="M12" s="17"/>
      <c r="N12" s="17">
        <v>0.11377023509006701</v>
      </c>
      <c r="O12" s="17">
        <v>5.0900185667845703E-2</v>
      </c>
      <c r="P12" s="17"/>
      <c r="Q12" s="17">
        <v>0.122588828529146</v>
      </c>
      <c r="R12" s="17">
        <v>0.100457725933161</v>
      </c>
      <c r="S12" s="17">
        <v>0.177732927970706</v>
      </c>
      <c r="T12" s="17">
        <v>0.106303608592764</v>
      </c>
      <c r="U12" s="17">
        <v>5.5539150148180602E-2</v>
      </c>
      <c r="V12" s="17">
        <v>9.0350624900741597E-2</v>
      </c>
      <c r="W12" s="17">
        <v>9.6025706262439003E-2</v>
      </c>
      <c r="X12" s="17">
        <v>6.8788319979990895E-2</v>
      </c>
      <c r="Y12" s="17">
        <v>8.2335287599894696E-2</v>
      </c>
      <c r="Z12" s="17">
        <v>0.12716236907945799</v>
      </c>
      <c r="AA12" s="17">
        <v>7.9415222065866597E-2</v>
      </c>
      <c r="AB12" s="17">
        <v>0.17432226515853499</v>
      </c>
      <c r="AC12" s="17"/>
      <c r="AD12" s="17">
        <v>9.0064287561338205E-2</v>
      </c>
      <c r="AE12" s="17">
        <v>0.13827524465674301</v>
      </c>
      <c r="AF12" s="17"/>
      <c r="AG12" s="17">
        <v>7.1275402882993499E-2</v>
      </c>
      <c r="AH12" s="17">
        <v>0.12567658702502399</v>
      </c>
      <c r="AI12" s="17"/>
      <c r="AJ12" s="17">
        <v>0.105279289742302</v>
      </c>
      <c r="AK12" s="17" t="s">
        <v>331</v>
      </c>
      <c r="AL12" s="17"/>
      <c r="AM12" s="17">
        <v>0.109186072514022</v>
      </c>
      <c r="AN12" s="17">
        <v>0.103382436344815</v>
      </c>
      <c r="AO12" s="17"/>
      <c r="AP12" s="17">
        <v>0.10969634872318899</v>
      </c>
      <c r="AQ12" s="17">
        <v>0.13838606302015399</v>
      </c>
      <c r="AR12" s="17">
        <v>0.125923319261009</v>
      </c>
      <c r="AS12" s="17">
        <v>0.115378867405401</v>
      </c>
      <c r="AT12" s="17">
        <v>5.4048921041374501E-2</v>
      </c>
      <c r="AU12" s="17">
        <v>6.6545679262587198E-2</v>
      </c>
    </row>
    <row r="13" spans="2:47" x14ac:dyDescent="0.35">
      <c r="B13" s="18" t="s">
        <v>475</v>
      </c>
      <c r="C13" s="17">
        <v>0.229349484826078</v>
      </c>
      <c r="D13" s="17">
        <v>0.184161565928393</v>
      </c>
      <c r="E13" s="17">
        <v>0.266332961813456</v>
      </c>
      <c r="F13" s="17"/>
      <c r="G13" s="17">
        <v>0.14883950353702</v>
      </c>
      <c r="H13" s="17">
        <v>0.107010999621309</v>
      </c>
      <c r="I13" s="17">
        <v>0.18066617995651801</v>
      </c>
      <c r="J13" s="17">
        <v>0.16918014482942501</v>
      </c>
      <c r="K13" s="17">
        <v>0.30897480867868299</v>
      </c>
      <c r="L13" s="17">
        <v>0.315568884506159</v>
      </c>
      <c r="M13" s="17"/>
      <c r="N13" s="17">
        <v>0.24920804219829901</v>
      </c>
      <c r="O13" s="17">
        <v>0.102168056388695</v>
      </c>
      <c r="P13" s="17"/>
      <c r="Q13" s="17">
        <v>0.135916411577158</v>
      </c>
      <c r="R13" s="17">
        <v>0.23501004241767101</v>
      </c>
      <c r="S13" s="17">
        <v>0.21947071887998501</v>
      </c>
      <c r="T13" s="17">
        <v>0.21823942911094599</v>
      </c>
      <c r="U13" s="17">
        <v>0.37805475823888401</v>
      </c>
      <c r="V13" s="17">
        <v>0.16893756339657301</v>
      </c>
      <c r="W13" s="17">
        <v>0.35510739186058699</v>
      </c>
      <c r="X13" s="17">
        <v>0.27902135356587199</v>
      </c>
      <c r="Y13" s="17">
        <v>0.218796837800254</v>
      </c>
      <c r="Z13" s="17">
        <v>0.19556791588647501</v>
      </c>
      <c r="AA13" s="17">
        <v>0.163114922115314</v>
      </c>
      <c r="AB13" s="17">
        <v>0.34140403418180199</v>
      </c>
      <c r="AC13" s="17"/>
      <c r="AD13" s="17">
        <v>0.14856322650675199</v>
      </c>
      <c r="AE13" s="17">
        <v>0.44055401628597801</v>
      </c>
      <c r="AF13" s="17"/>
      <c r="AG13" s="17">
        <v>0.1053865988701</v>
      </c>
      <c r="AH13" s="17">
        <v>0.29966873173525699</v>
      </c>
      <c r="AI13" s="17"/>
      <c r="AJ13" s="17">
        <v>0.229349484826078</v>
      </c>
      <c r="AK13" s="17" t="s">
        <v>331</v>
      </c>
      <c r="AL13" s="17"/>
      <c r="AM13" s="17">
        <v>0.30255288324552299</v>
      </c>
      <c r="AN13" s="17">
        <v>0.209964897442694</v>
      </c>
      <c r="AO13" s="17"/>
      <c r="AP13" s="17">
        <v>0.54265201770435001</v>
      </c>
      <c r="AQ13" s="17">
        <v>0.313180968488944</v>
      </c>
      <c r="AR13" s="17">
        <v>8.47014404682295E-2</v>
      </c>
      <c r="AS13" s="17">
        <v>0.161249546969642</v>
      </c>
      <c r="AT13" s="17">
        <v>0</v>
      </c>
      <c r="AU13" s="17">
        <v>6.1868868111381099E-2</v>
      </c>
    </row>
    <row r="14" spans="2:47" x14ac:dyDescent="0.35">
      <c r="B14" s="18" t="s">
        <v>122</v>
      </c>
      <c r="C14" s="17">
        <v>1.96765074648854E-2</v>
      </c>
      <c r="D14" s="17">
        <v>1.86635553867169E-2</v>
      </c>
      <c r="E14" s="17">
        <v>2.0561500879520501E-2</v>
      </c>
      <c r="F14" s="17"/>
      <c r="G14" s="17">
        <v>5.37037606150228E-2</v>
      </c>
      <c r="H14" s="17">
        <v>3.3191180010339799E-2</v>
      </c>
      <c r="I14" s="17">
        <v>1.5314155366782401E-2</v>
      </c>
      <c r="J14" s="17">
        <v>1.43462080942699E-2</v>
      </c>
      <c r="K14" s="17">
        <v>1.45745649820811E-2</v>
      </c>
      <c r="L14" s="17">
        <v>1.7495358477630101E-2</v>
      </c>
      <c r="M14" s="17"/>
      <c r="N14" s="17">
        <v>2.1594801948367E-2</v>
      </c>
      <c r="O14" s="17">
        <v>7.3910514773305102E-3</v>
      </c>
      <c r="P14" s="17"/>
      <c r="Q14" s="17">
        <v>2.08259367475041E-2</v>
      </c>
      <c r="R14" s="17">
        <v>3.6039501021261897E-2</v>
      </c>
      <c r="S14" s="17">
        <v>1.2138552597323099E-2</v>
      </c>
      <c r="T14" s="17">
        <v>1.7758395373947501E-2</v>
      </c>
      <c r="U14" s="17">
        <v>2.7606294629764098E-2</v>
      </c>
      <c r="V14" s="17">
        <v>5.4988764154199198E-2</v>
      </c>
      <c r="W14" s="17">
        <v>1.25809529006451E-2</v>
      </c>
      <c r="X14" s="17">
        <v>0</v>
      </c>
      <c r="Y14" s="17">
        <v>0</v>
      </c>
      <c r="Z14" s="17">
        <v>1.92100856229264E-2</v>
      </c>
      <c r="AA14" s="17">
        <v>0</v>
      </c>
      <c r="AB14" s="17">
        <v>0</v>
      </c>
      <c r="AC14" s="17"/>
      <c r="AD14" s="17">
        <v>1.3562752311539399E-2</v>
      </c>
      <c r="AE14" s="17">
        <v>2.9608444661030402E-2</v>
      </c>
      <c r="AF14" s="17"/>
      <c r="AG14" s="17">
        <v>1.0691579609207301E-2</v>
      </c>
      <c r="AH14" s="17">
        <v>2.1752531431183199E-2</v>
      </c>
      <c r="AI14" s="17"/>
      <c r="AJ14" s="17">
        <v>1.96765074648854E-2</v>
      </c>
      <c r="AK14" s="17" t="s">
        <v>331</v>
      </c>
      <c r="AL14" s="17"/>
      <c r="AM14" s="17">
        <v>1.4886648501642501E-2</v>
      </c>
      <c r="AN14" s="17">
        <v>2.1414352786137899E-2</v>
      </c>
      <c r="AO14" s="17"/>
      <c r="AP14" s="17">
        <v>3.6928043843768903E-2</v>
      </c>
      <c r="AQ14" s="17">
        <v>3.0363245276657E-2</v>
      </c>
      <c r="AR14" s="17">
        <v>1.9927519024596E-2</v>
      </c>
      <c r="AS14" s="17">
        <v>6.4425561961753003E-3</v>
      </c>
      <c r="AT14" s="17">
        <v>0</v>
      </c>
      <c r="AU14" s="17">
        <v>1.5427364579612701E-2</v>
      </c>
    </row>
    <row r="15" spans="2:47" x14ac:dyDescent="0.35">
      <c r="B15" s="18" t="s">
        <v>476</v>
      </c>
      <c r="C15" s="21">
        <v>0.38721641367188497</v>
      </c>
      <c r="D15" s="21">
        <v>0.446107987571635</v>
      </c>
      <c r="E15" s="21">
        <v>0.33808282385454702</v>
      </c>
      <c r="F15" s="21"/>
      <c r="G15" s="21">
        <v>0.38585420057875902</v>
      </c>
      <c r="H15" s="21">
        <v>0.572482253725759</v>
      </c>
      <c r="I15" s="21">
        <v>0.46722938711892698</v>
      </c>
      <c r="J15" s="21">
        <v>0.41159578147848802</v>
      </c>
      <c r="K15" s="21">
        <v>0.36801184505043399</v>
      </c>
      <c r="L15" s="21">
        <v>0.25442322078663399</v>
      </c>
      <c r="M15" s="21"/>
      <c r="N15" s="21">
        <v>0.34694402281196002</v>
      </c>
      <c r="O15" s="21">
        <v>0.64513546086907603</v>
      </c>
      <c r="P15" s="21"/>
      <c r="Q15" s="21">
        <v>0.46132636157104101</v>
      </c>
      <c r="R15" s="21">
        <v>0.36403842943314202</v>
      </c>
      <c r="S15" s="21">
        <v>0.29314004182393399</v>
      </c>
      <c r="T15" s="21">
        <v>0.39923142039617598</v>
      </c>
      <c r="U15" s="21">
        <v>0.40069135616241602</v>
      </c>
      <c r="V15" s="21">
        <v>0.307144532153032</v>
      </c>
      <c r="W15" s="21">
        <v>0.37371559966811801</v>
      </c>
      <c r="X15" s="21">
        <v>0.47821400740904502</v>
      </c>
      <c r="Y15" s="21">
        <v>0.45301247000807199</v>
      </c>
      <c r="Z15" s="21">
        <v>0.33644815357383701</v>
      </c>
      <c r="AA15" s="21">
        <v>0.51245229951952598</v>
      </c>
      <c r="AB15" s="21">
        <v>0.172897385926992</v>
      </c>
      <c r="AC15" s="21"/>
      <c r="AD15" s="21">
        <v>0.481643702353245</v>
      </c>
      <c r="AE15" s="21">
        <v>0.15625229239643501</v>
      </c>
      <c r="AF15" s="21"/>
      <c r="AG15" s="21">
        <v>0.57845202817553998</v>
      </c>
      <c r="AH15" s="21">
        <v>0.28420217341710102</v>
      </c>
      <c r="AI15" s="21"/>
      <c r="AJ15" s="21">
        <v>0.38721641367188497</v>
      </c>
      <c r="AK15" s="21" t="s">
        <v>331</v>
      </c>
      <c r="AL15" s="21"/>
      <c r="AM15" s="21">
        <v>0.31219857196388801</v>
      </c>
      <c r="AN15" s="21">
        <v>0.41186566629202997</v>
      </c>
      <c r="AO15" s="21"/>
      <c r="AP15" s="21">
        <v>8.0735552172085404E-2</v>
      </c>
      <c r="AQ15" s="21">
        <v>0.20666326199027801</v>
      </c>
      <c r="AR15" s="21">
        <v>0.43384512468033198</v>
      </c>
      <c r="AS15" s="21">
        <v>0.437305809913833</v>
      </c>
      <c r="AT15" s="21">
        <v>0.71744440911357199</v>
      </c>
      <c r="AU15" s="21">
        <v>0.67679247703033296</v>
      </c>
    </row>
    <row r="16" spans="2:47" x14ac:dyDescent="0.35">
      <c r="B16" s="18" t="s">
        <v>477</v>
      </c>
      <c r="C16" s="21">
        <v>0.33462877456838003</v>
      </c>
      <c r="D16" s="21">
        <v>0.28405551550382102</v>
      </c>
      <c r="E16" s="21">
        <v>0.37631831580276798</v>
      </c>
      <c r="F16" s="21"/>
      <c r="G16" s="21">
        <v>0.27988218393558101</v>
      </c>
      <c r="H16" s="21">
        <v>0.20730902152806099</v>
      </c>
      <c r="I16" s="21">
        <v>0.26945976392847998</v>
      </c>
      <c r="J16" s="21">
        <v>0.29262027816682001</v>
      </c>
      <c r="K16" s="21">
        <v>0.41136053680546603</v>
      </c>
      <c r="L16" s="21">
        <v>0.41978234052906599</v>
      </c>
      <c r="M16" s="21"/>
      <c r="N16" s="21">
        <v>0.36297827728836601</v>
      </c>
      <c r="O16" s="21">
        <v>0.15306824205654099</v>
      </c>
      <c r="P16" s="21"/>
      <c r="Q16" s="21">
        <v>0.25850524010630399</v>
      </c>
      <c r="R16" s="21">
        <v>0.33546776835083097</v>
      </c>
      <c r="S16" s="21">
        <v>0.39720364685069198</v>
      </c>
      <c r="T16" s="21">
        <v>0.32454303770371001</v>
      </c>
      <c r="U16" s="21">
        <v>0.43359390838706502</v>
      </c>
      <c r="V16" s="21">
        <v>0.25928818829731498</v>
      </c>
      <c r="W16" s="21">
        <v>0.45113309812302599</v>
      </c>
      <c r="X16" s="21">
        <v>0.34780967354586301</v>
      </c>
      <c r="Y16" s="21">
        <v>0.301132125400149</v>
      </c>
      <c r="Z16" s="21">
        <v>0.32273028496593198</v>
      </c>
      <c r="AA16" s="21">
        <v>0.24253014418118099</v>
      </c>
      <c r="AB16" s="21">
        <v>0.51572629934033698</v>
      </c>
      <c r="AC16" s="21"/>
      <c r="AD16" s="21">
        <v>0.23862751406809099</v>
      </c>
      <c r="AE16" s="21">
        <v>0.57882926094272102</v>
      </c>
      <c r="AF16" s="21"/>
      <c r="AG16" s="21">
        <v>0.17666200175309399</v>
      </c>
      <c r="AH16" s="21">
        <v>0.42534531876028198</v>
      </c>
      <c r="AI16" s="21"/>
      <c r="AJ16" s="21">
        <v>0.33462877456838003</v>
      </c>
      <c r="AK16" s="21" t="s">
        <v>331</v>
      </c>
      <c r="AL16" s="21"/>
      <c r="AM16" s="21">
        <v>0.411738955759545</v>
      </c>
      <c r="AN16" s="21">
        <v>0.31334733378750901</v>
      </c>
      <c r="AO16" s="21"/>
      <c r="AP16" s="21">
        <v>0.65234836642753902</v>
      </c>
      <c r="AQ16" s="21">
        <v>0.45156703150909799</v>
      </c>
      <c r="AR16" s="21">
        <v>0.210624759729239</v>
      </c>
      <c r="AS16" s="21">
        <v>0.27662841437504199</v>
      </c>
      <c r="AT16" s="21">
        <v>5.4048921041374501E-2</v>
      </c>
      <c r="AU16" s="21">
        <v>0.12841454737396801</v>
      </c>
    </row>
    <row r="17" spans="2:47" x14ac:dyDescent="0.35">
      <c r="B17" s="18" t="s">
        <v>97</v>
      </c>
      <c r="C17" s="22">
        <v>5.2587639103504599E-2</v>
      </c>
      <c r="D17" s="22">
        <v>0.16205247206781401</v>
      </c>
      <c r="E17" s="22">
        <v>-3.8235491948221297E-2</v>
      </c>
      <c r="F17" s="22"/>
      <c r="G17" s="22">
        <v>0.105972016643178</v>
      </c>
      <c r="H17" s="22">
        <v>0.36517323219769798</v>
      </c>
      <c r="I17" s="22">
        <v>0.197769623190447</v>
      </c>
      <c r="J17" s="22">
        <v>0.11897550331166799</v>
      </c>
      <c r="K17" s="22">
        <v>-4.3348691755032802E-2</v>
      </c>
      <c r="L17" s="22">
        <v>-0.165359119742432</v>
      </c>
      <c r="M17" s="22"/>
      <c r="N17" s="22">
        <v>-1.6034254476405999E-2</v>
      </c>
      <c r="O17" s="22">
        <v>0.49206721881253501</v>
      </c>
      <c r="P17" s="22"/>
      <c r="Q17" s="22">
        <v>0.20282112146473599</v>
      </c>
      <c r="R17" s="22">
        <v>2.8570661082310801E-2</v>
      </c>
      <c r="S17" s="22">
        <v>-0.104063605026758</v>
      </c>
      <c r="T17" s="22">
        <v>7.4688382692465402E-2</v>
      </c>
      <c r="U17" s="22">
        <v>-3.29025522246486E-2</v>
      </c>
      <c r="V17" s="22">
        <v>4.7856343855717097E-2</v>
      </c>
      <c r="W17" s="22">
        <v>-7.7417498454907294E-2</v>
      </c>
      <c r="X17" s="22">
        <v>0.13040433386318201</v>
      </c>
      <c r="Y17" s="22">
        <v>0.15188034460792199</v>
      </c>
      <c r="Z17" s="22">
        <v>1.37178686079041E-2</v>
      </c>
      <c r="AA17" s="22">
        <v>0.26992215533834402</v>
      </c>
      <c r="AB17" s="22">
        <v>-0.34282891341334498</v>
      </c>
      <c r="AC17" s="22"/>
      <c r="AD17" s="22">
        <v>0.243016188285155</v>
      </c>
      <c r="AE17" s="22">
        <v>-0.42257696854628601</v>
      </c>
      <c r="AF17" s="22"/>
      <c r="AG17" s="22">
        <v>0.40179002642244599</v>
      </c>
      <c r="AH17" s="22">
        <v>-0.14114314534318001</v>
      </c>
      <c r="AI17" s="22"/>
      <c r="AJ17" s="22">
        <v>5.2587639103504599E-2</v>
      </c>
      <c r="AK17" s="22" t="s">
        <v>331</v>
      </c>
      <c r="AL17" s="22"/>
      <c r="AM17" s="22">
        <v>-9.9540383795657203E-2</v>
      </c>
      <c r="AN17" s="22">
        <v>9.8518332504521106E-2</v>
      </c>
      <c r="AO17" s="22"/>
      <c r="AP17" s="22">
        <v>-0.57161281425545396</v>
      </c>
      <c r="AQ17" s="22">
        <v>-0.24490376951882001</v>
      </c>
      <c r="AR17" s="22">
        <v>0.22322036495109401</v>
      </c>
      <c r="AS17" s="22">
        <v>0.16067739553879101</v>
      </c>
      <c r="AT17" s="22">
        <v>0.66339548807219795</v>
      </c>
      <c r="AU17" s="22">
        <v>0.548377929656364</v>
      </c>
    </row>
    <row r="18" spans="2:47" x14ac:dyDescent="0.35">
      <c r="B18" s="16" t="s">
        <v>749</v>
      </c>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B2:AU19"/>
  <sheetViews>
    <sheetView showGridLines="0" topLeftCell="A6" workbookViewId="0">
      <pane xSplit="2" topLeftCell="C1" activePane="topRight" state="frozen"/>
      <selection pane="topRight" activeCell="B15" sqref="B15"/>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503</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1118</v>
      </c>
      <c r="D7" s="10">
        <v>500</v>
      </c>
      <c r="E7" s="10">
        <v>617</v>
      </c>
      <c r="F7" s="10"/>
      <c r="G7" s="10">
        <v>40</v>
      </c>
      <c r="H7" s="10">
        <v>127</v>
      </c>
      <c r="I7" s="10">
        <v>207</v>
      </c>
      <c r="J7" s="10">
        <v>206</v>
      </c>
      <c r="K7" s="10">
        <v>200</v>
      </c>
      <c r="L7" s="10">
        <v>338</v>
      </c>
      <c r="M7" s="10"/>
      <c r="N7" s="10">
        <v>969</v>
      </c>
      <c r="O7" s="10">
        <v>149</v>
      </c>
      <c r="P7" s="10"/>
      <c r="Q7" s="10">
        <v>127</v>
      </c>
      <c r="R7" s="10">
        <v>163</v>
      </c>
      <c r="S7" s="10">
        <v>87</v>
      </c>
      <c r="T7" s="10">
        <v>116</v>
      </c>
      <c r="U7" s="10">
        <v>81</v>
      </c>
      <c r="V7" s="10">
        <v>98</v>
      </c>
      <c r="W7" s="10">
        <v>91</v>
      </c>
      <c r="X7" s="10">
        <v>55</v>
      </c>
      <c r="Y7" s="10">
        <v>136</v>
      </c>
      <c r="Z7" s="10">
        <v>95</v>
      </c>
      <c r="AA7" s="10">
        <v>51</v>
      </c>
      <c r="AB7" s="10">
        <v>18</v>
      </c>
      <c r="AC7" s="10"/>
      <c r="AD7" s="10">
        <v>775</v>
      </c>
      <c r="AE7" s="10">
        <v>319</v>
      </c>
      <c r="AF7" s="10"/>
      <c r="AG7" s="10">
        <v>394</v>
      </c>
      <c r="AH7" s="10">
        <v>707</v>
      </c>
      <c r="AI7" s="10"/>
      <c r="AJ7" s="10">
        <v>1118</v>
      </c>
      <c r="AK7" s="10" t="s">
        <v>330</v>
      </c>
      <c r="AL7" s="10"/>
      <c r="AM7" s="10">
        <v>260</v>
      </c>
      <c r="AN7" s="10">
        <v>847</v>
      </c>
      <c r="AO7" s="10"/>
      <c r="AP7" s="10">
        <v>231</v>
      </c>
      <c r="AQ7" s="10">
        <v>227</v>
      </c>
      <c r="AR7" s="10">
        <v>99</v>
      </c>
      <c r="AS7" s="10">
        <v>265</v>
      </c>
      <c r="AT7" s="10">
        <v>112</v>
      </c>
      <c r="AU7" s="10">
        <v>184</v>
      </c>
    </row>
    <row r="8" spans="2:47" ht="30" customHeight="1" x14ac:dyDescent="0.35">
      <c r="B8" s="11" t="s">
        <v>20</v>
      </c>
      <c r="C8" s="11">
        <v>1086</v>
      </c>
      <c r="D8" s="11">
        <v>497</v>
      </c>
      <c r="E8" s="11">
        <v>589</v>
      </c>
      <c r="F8" s="11"/>
      <c r="G8" s="11">
        <v>48</v>
      </c>
      <c r="H8" s="11">
        <v>140</v>
      </c>
      <c r="I8" s="11">
        <v>196</v>
      </c>
      <c r="J8" s="11">
        <v>196</v>
      </c>
      <c r="K8" s="11">
        <v>183</v>
      </c>
      <c r="L8" s="11">
        <v>323</v>
      </c>
      <c r="M8" s="11"/>
      <c r="N8" s="11">
        <v>940</v>
      </c>
      <c r="O8" s="11">
        <v>147</v>
      </c>
      <c r="P8" s="11"/>
      <c r="Q8" s="11">
        <v>127</v>
      </c>
      <c r="R8" s="11">
        <v>153</v>
      </c>
      <c r="S8" s="11">
        <v>87</v>
      </c>
      <c r="T8" s="11">
        <v>106</v>
      </c>
      <c r="U8" s="11">
        <v>76</v>
      </c>
      <c r="V8" s="11">
        <v>92</v>
      </c>
      <c r="W8" s="11">
        <v>82</v>
      </c>
      <c r="X8" s="11">
        <v>50</v>
      </c>
      <c r="Y8" s="11">
        <v>124</v>
      </c>
      <c r="Z8" s="11">
        <v>106</v>
      </c>
      <c r="AA8" s="11">
        <v>55</v>
      </c>
      <c r="AB8" s="11">
        <v>26</v>
      </c>
      <c r="AC8" s="11"/>
      <c r="AD8" s="11">
        <v>756</v>
      </c>
      <c r="AE8" s="11">
        <v>307</v>
      </c>
      <c r="AF8" s="11"/>
      <c r="AG8" s="11">
        <v>386</v>
      </c>
      <c r="AH8" s="11">
        <v>682</v>
      </c>
      <c r="AI8" s="11"/>
      <c r="AJ8" s="11">
        <v>1086</v>
      </c>
      <c r="AK8" s="11" t="s">
        <v>330</v>
      </c>
      <c r="AL8" s="11"/>
      <c r="AM8" s="11">
        <v>253</v>
      </c>
      <c r="AN8" s="11">
        <v>823</v>
      </c>
      <c r="AO8" s="11"/>
      <c r="AP8" s="11">
        <v>222</v>
      </c>
      <c r="AQ8" s="11">
        <v>218</v>
      </c>
      <c r="AR8" s="11">
        <v>101</v>
      </c>
      <c r="AS8" s="11">
        <v>249</v>
      </c>
      <c r="AT8" s="11">
        <v>105</v>
      </c>
      <c r="AU8" s="11">
        <v>191</v>
      </c>
    </row>
    <row r="9" spans="2:47" x14ac:dyDescent="0.35">
      <c r="B9" s="18" t="s">
        <v>487</v>
      </c>
      <c r="C9" s="17">
        <v>0.43699344569131798</v>
      </c>
      <c r="D9" s="17">
        <v>0.419602617486872</v>
      </c>
      <c r="E9" s="17">
        <v>0.45233760503623999</v>
      </c>
      <c r="F9" s="17"/>
      <c r="G9" s="17">
        <v>0.122839688520904</v>
      </c>
      <c r="H9" s="17">
        <v>0.11003949633872601</v>
      </c>
      <c r="I9" s="17">
        <v>0.18386195599261199</v>
      </c>
      <c r="J9" s="17">
        <v>0.416575400993489</v>
      </c>
      <c r="K9" s="17">
        <v>0.64580374468822599</v>
      </c>
      <c r="L9" s="17">
        <v>0.67404091266634902</v>
      </c>
      <c r="M9" s="17"/>
      <c r="N9" s="17">
        <v>0.48788475867939701</v>
      </c>
      <c r="O9" s="17">
        <v>0.11106695669409</v>
      </c>
      <c r="P9" s="17"/>
      <c r="Q9" s="17">
        <v>0.29279655417230399</v>
      </c>
      <c r="R9" s="17">
        <v>0.39376307322245102</v>
      </c>
      <c r="S9" s="17">
        <v>0.43515844595810699</v>
      </c>
      <c r="T9" s="17">
        <v>0.464873473768734</v>
      </c>
      <c r="U9" s="17">
        <v>0.496286379464076</v>
      </c>
      <c r="V9" s="17">
        <v>0.38578730073064998</v>
      </c>
      <c r="W9" s="17">
        <v>0.540213532985652</v>
      </c>
      <c r="X9" s="17">
        <v>0.396847553942487</v>
      </c>
      <c r="Y9" s="17">
        <v>0.47746474492448698</v>
      </c>
      <c r="Z9" s="17">
        <v>0.51161505789658002</v>
      </c>
      <c r="AA9" s="17">
        <v>0.45337548892575902</v>
      </c>
      <c r="AB9" s="17">
        <v>0.51178819990348301</v>
      </c>
      <c r="AC9" s="17"/>
      <c r="AD9" s="17">
        <v>0.380674883673564</v>
      </c>
      <c r="AE9" s="17">
        <v>0.58311471942208404</v>
      </c>
      <c r="AF9" s="17"/>
      <c r="AG9" s="17">
        <v>0.30389822301004399</v>
      </c>
      <c r="AH9" s="17">
        <v>0.51625645456582803</v>
      </c>
      <c r="AI9" s="17"/>
      <c r="AJ9" s="17">
        <v>0.43699344569131798</v>
      </c>
      <c r="AK9" s="17" t="s">
        <v>331</v>
      </c>
      <c r="AL9" s="17"/>
      <c r="AM9" s="17">
        <v>0.54179607170459698</v>
      </c>
      <c r="AN9" s="17">
        <v>0.40499124934590502</v>
      </c>
      <c r="AO9" s="17"/>
      <c r="AP9" s="17">
        <v>0.60445263709270602</v>
      </c>
      <c r="AQ9" s="17">
        <v>0.610678896990965</v>
      </c>
      <c r="AR9" s="17">
        <v>0.22581569380814601</v>
      </c>
      <c r="AS9" s="17">
        <v>0.557766002130477</v>
      </c>
      <c r="AT9" s="17">
        <v>0.17091053356815999</v>
      </c>
      <c r="AU9" s="17">
        <v>0.14532405908736801</v>
      </c>
    </row>
    <row r="10" spans="2:47" x14ac:dyDescent="0.35">
      <c r="B10" s="18" t="s">
        <v>500</v>
      </c>
      <c r="C10" s="17">
        <v>0.15372157207426501</v>
      </c>
      <c r="D10" s="17">
        <v>0.17348340234717199</v>
      </c>
      <c r="E10" s="17">
        <v>0.135755888164034</v>
      </c>
      <c r="F10" s="17"/>
      <c r="G10" s="17">
        <v>0.51326254379076497</v>
      </c>
      <c r="H10" s="17">
        <v>0.448784326541668</v>
      </c>
      <c r="I10" s="17">
        <v>0.22116352529366401</v>
      </c>
      <c r="J10" s="17">
        <v>0.11242486811928</v>
      </c>
      <c r="K10" s="17">
        <v>3.0059015361822601E-2</v>
      </c>
      <c r="L10" s="17">
        <v>2.5923268122715799E-2</v>
      </c>
      <c r="M10" s="17"/>
      <c r="N10" s="17">
        <v>0.12119822120554</v>
      </c>
      <c r="O10" s="17">
        <v>0.36201294709835602</v>
      </c>
      <c r="P10" s="17"/>
      <c r="Q10" s="17">
        <v>0.27895673051216002</v>
      </c>
      <c r="R10" s="17">
        <v>0.170875111232729</v>
      </c>
      <c r="S10" s="17">
        <v>9.41538578133337E-2</v>
      </c>
      <c r="T10" s="17">
        <v>0.104398807129284</v>
      </c>
      <c r="U10" s="17">
        <v>0.136757089762399</v>
      </c>
      <c r="V10" s="17">
        <v>0.20850993487229999</v>
      </c>
      <c r="W10" s="17">
        <v>0.109698087177391</v>
      </c>
      <c r="X10" s="17">
        <v>0.108644868834584</v>
      </c>
      <c r="Y10" s="17">
        <v>0.156557015641486</v>
      </c>
      <c r="Z10" s="17">
        <v>0.106770327629649</v>
      </c>
      <c r="AA10" s="17">
        <v>0.126465299281972</v>
      </c>
      <c r="AB10" s="17">
        <v>0.16037396168937601</v>
      </c>
      <c r="AC10" s="17"/>
      <c r="AD10" s="17">
        <v>0.17852042496614101</v>
      </c>
      <c r="AE10" s="17">
        <v>9.38872474585766E-2</v>
      </c>
      <c r="AF10" s="17"/>
      <c r="AG10" s="17">
        <v>0.20264376149630201</v>
      </c>
      <c r="AH10" s="17">
        <v>0.12867190607427501</v>
      </c>
      <c r="AI10" s="17"/>
      <c r="AJ10" s="17">
        <v>0.15372157207426501</v>
      </c>
      <c r="AK10" s="17" t="s">
        <v>331</v>
      </c>
      <c r="AL10" s="17"/>
      <c r="AM10" s="17">
        <v>9.64633144330036E-2</v>
      </c>
      <c r="AN10" s="17">
        <v>0.17004624269020799</v>
      </c>
      <c r="AO10" s="17"/>
      <c r="AP10" s="17">
        <v>0.103203912809075</v>
      </c>
      <c r="AQ10" s="17">
        <v>4.6707504489833698E-2</v>
      </c>
      <c r="AR10" s="17">
        <v>0.31214938203419201</v>
      </c>
      <c r="AS10" s="17">
        <v>6.6637806397084901E-2</v>
      </c>
      <c r="AT10" s="17">
        <v>0.28113362742677001</v>
      </c>
      <c r="AU10" s="17">
        <v>0.29407869113282398</v>
      </c>
    </row>
    <row r="11" spans="2:47" x14ac:dyDescent="0.35">
      <c r="B11" s="18" t="s">
        <v>501</v>
      </c>
      <c r="C11" s="17">
        <v>7.6418660652444598E-2</v>
      </c>
      <c r="D11" s="17">
        <v>7.7499089239158298E-2</v>
      </c>
      <c r="E11" s="17">
        <v>7.56222153626364E-2</v>
      </c>
      <c r="F11" s="17"/>
      <c r="G11" s="17">
        <v>0</v>
      </c>
      <c r="H11" s="17">
        <v>6.8532979798061194E-2</v>
      </c>
      <c r="I11" s="17">
        <v>8.3362225119070002E-2</v>
      </c>
      <c r="J11" s="17">
        <v>9.8621501873949705E-2</v>
      </c>
      <c r="K11" s="17">
        <v>8.4742736928442794E-2</v>
      </c>
      <c r="L11" s="17">
        <v>6.8861979066202603E-2</v>
      </c>
      <c r="M11" s="17"/>
      <c r="N11" s="17">
        <v>7.7129547318436395E-2</v>
      </c>
      <c r="O11" s="17">
        <v>7.1865883733996494E-2</v>
      </c>
      <c r="P11" s="17"/>
      <c r="Q11" s="17">
        <v>6.7814129269799794E-2</v>
      </c>
      <c r="R11" s="17">
        <v>7.0683820938301001E-2</v>
      </c>
      <c r="S11" s="17">
        <v>0.12678498906313701</v>
      </c>
      <c r="T11" s="17">
        <v>7.7177599876557201E-2</v>
      </c>
      <c r="U11" s="17">
        <v>0.105453012950613</v>
      </c>
      <c r="V11" s="17">
        <v>0.114474883173161</v>
      </c>
      <c r="W11" s="17">
        <v>5.2035662587600499E-2</v>
      </c>
      <c r="X11" s="17">
        <v>6.8030733235850294E-2</v>
      </c>
      <c r="Y11" s="17">
        <v>7.4482901362876094E-2</v>
      </c>
      <c r="Z11" s="17">
        <v>5.0869185378578499E-2</v>
      </c>
      <c r="AA11" s="17">
        <v>3.6285727849226103E-2</v>
      </c>
      <c r="AB11" s="17">
        <v>5.1675190140338702E-2</v>
      </c>
      <c r="AC11" s="17"/>
      <c r="AD11" s="17">
        <v>7.8073818494753602E-2</v>
      </c>
      <c r="AE11" s="17">
        <v>6.7786903616127894E-2</v>
      </c>
      <c r="AF11" s="17"/>
      <c r="AG11" s="17">
        <v>6.7905382170258294E-2</v>
      </c>
      <c r="AH11" s="17">
        <v>8.1669913243701098E-2</v>
      </c>
      <c r="AI11" s="17"/>
      <c r="AJ11" s="17">
        <v>7.6418660652444598E-2</v>
      </c>
      <c r="AK11" s="17" t="s">
        <v>331</v>
      </c>
      <c r="AL11" s="17"/>
      <c r="AM11" s="17">
        <v>7.4539940936008603E-2</v>
      </c>
      <c r="AN11" s="17">
        <v>7.6936232543643998E-2</v>
      </c>
      <c r="AO11" s="17"/>
      <c r="AP11" s="17">
        <v>5.6488325490367503E-2</v>
      </c>
      <c r="AQ11" s="17">
        <v>7.6886119960918806E-2</v>
      </c>
      <c r="AR11" s="17">
        <v>8.7668975694073503E-2</v>
      </c>
      <c r="AS11" s="17">
        <v>8.3150053288371106E-2</v>
      </c>
      <c r="AT11" s="17">
        <v>0.100162899583379</v>
      </c>
      <c r="AU11" s="17">
        <v>7.1202667746852105E-2</v>
      </c>
    </row>
    <row r="12" spans="2:47" ht="29" x14ac:dyDescent="0.35">
      <c r="B12" s="18" t="s">
        <v>502</v>
      </c>
      <c r="C12" s="17">
        <v>0.23067265906190099</v>
      </c>
      <c r="D12" s="17">
        <v>0.24447762055540401</v>
      </c>
      <c r="E12" s="17">
        <v>0.21936695306378201</v>
      </c>
      <c r="F12" s="17"/>
      <c r="G12" s="17">
        <v>0.284876432995394</v>
      </c>
      <c r="H12" s="17">
        <v>0.31452215536724498</v>
      </c>
      <c r="I12" s="17">
        <v>0.45264525587971599</v>
      </c>
      <c r="J12" s="17">
        <v>0.30327040198716498</v>
      </c>
      <c r="K12" s="17">
        <v>0.131218024707349</v>
      </c>
      <c r="L12" s="17">
        <v>6.3379315513706402E-2</v>
      </c>
      <c r="M12" s="17"/>
      <c r="N12" s="17">
        <v>0.205895052036427</v>
      </c>
      <c r="O12" s="17">
        <v>0.38935747164391699</v>
      </c>
      <c r="P12" s="17"/>
      <c r="Q12" s="17">
        <v>0.28374014881540299</v>
      </c>
      <c r="R12" s="17">
        <v>0.23029188763620401</v>
      </c>
      <c r="S12" s="17">
        <v>0.21235697822765501</v>
      </c>
      <c r="T12" s="17">
        <v>0.206943941170361</v>
      </c>
      <c r="U12" s="17">
        <v>0.18083688600693601</v>
      </c>
      <c r="V12" s="17">
        <v>0.23608308990809301</v>
      </c>
      <c r="W12" s="17">
        <v>0.19421999807711299</v>
      </c>
      <c r="X12" s="17">
        <v>0.29905741563643701</v>
      </c>
      <c r="Y12" s="17">
        <v>0.215100481237153</v>
      </c>
      <c r="Z12" s="17">
        <v>0.24554267537674801</v>
      </c>
      <c r="AA12" s="17">
        <v>0.25427615284392302</v>
      </c>
      <c r="AB12" s="17">
        <v>0.20818932552112099</v>
      </c>
      <c r="AC12" s="17"/>
      <c r="AD12" s="17">
        <v>0.26729953911786503</v>
      </c>
      <c r="AE12" s="17">
        <v>0.139286987766814</v>
      </c>
      <c r="AF12" s="17"/>
      <c r="AG12" s="17">
        <v>0.341586983930249</v>
      </c>
      <c r="AH12" s="17">
        <v>0.16950519471257799</v>
      </c>
      <c r="AI12" s="17"/>
      <c r="AJ12" s="17">
        <v>0.23067265906190099</v>
      </c>
      <c r="AK12" s="17" t="s">
        <v>331</v>
      </c>
      <c r="AL12" s="17"/>
      <c r="AM12" s="17">
        <v>0.152578298826551</v>
      </c>
      <c r="AN12" s="17">
        <v>0.256769511253575</v>
      </c>
      <c r="AO12" s="17"/>
      <c r="AP12" s="17">
        <v>0.10622607678766199</v>
      </c>
      <c r="AQ12" s="17">
        <v>0.128749588718267</v>
      </c>
      <c r="AR12" s="17">
        <v>0.31943275575963298</v>
      </c>
      <c r="AS12" s="17">
        <v>0.17541915926257201</v>
      </c>
      <c r="AT12" s="17">
        <v>0.405355826671982</v>
      </c>
      <c r="AU12" s="17">
        <v>0.42017160114908497</v>
      </c>
    </row>
    <row r="13" spans="2:47" x14ac:dyDescent="0.35">
      <c r="B13" s="18" t="s">
        <v>491</v>
      </c>
      <c r="C13" s="17">
        <v>4.5713383922191E-2</v>
      </c>
      <c r="D13" s="17">
        <v>3.8053640462435201E-2</v>
      </c>
      <c r="E13" s="17">
        <v>5.22494415098151E-2</v>
      </c>
      <c r="F13" s="17"/>
      <c r="G13" s="17">
        <v>1.59344601488558E-2</v>
      </c>
      <c r="H13" s="17">
        <v>5.2162220807688902E-3</v>
      </c>
      <c r="I13" s="17">
        <v>2.83893889204354E-2</v>
      </c>
      <c r="J13" s="17">
        <v>3.3210550057548298E-2</v>
      </c>
      <c r="K13" s="17">
        <v>6.7826329445551406E-2</v>
      </c>
      <c r="L13" s="17">
        <v>7.3357335822177794E-2</v>
      </c>
      <c r="M13" s="17"/>
      <c r="N13" s="17">
        <v>4.9177065078616897E-2</v>
      </c>
      <c r="O13" s="17">
        <v>2.35307092762412E-2</v>
      </c>
      <c r="P13" s="17"/>
      <c r="Q13" s="17">
        <v>2.8179697188800899E-2</v>
      </c>
      <c r="R13" s="17">
        <v>5.4008626590669899E-2</v>
      </c>
      <c r="S13" s="17">
        <v>6.6065264457551801E-2</v>
      </c>
      <c r="T13" s="17">
        <v>8.5130254679317993E-2</v>
      </c>
      <c r="U13" s="17">
        <v>3.2640623469333101E-2</v>
      </c>
      <c r="V13" s="17">
        <v>9.1593705220745104E-3</v>
      </c>
      <c r="W13" s="17">
        <v>5.6472201023521899E-2</v>
      </c>
      <c r="X13" s="17">
        <v>7.2366550267792096E-2</v>
      </c>
      <c r="Y13" s="17">
        <v>4.15757750708627E-2</v>
      </c>
      <c r="Z13" s="17">
        <v>2.9455811417728701E-2</v>
      </c>
      <c r="AA13" s="17">
        <v>5.6328507085326898E-2</v>
      </c>
      <c r="AB13" s="17">
        <v>0</v>
      </c>
      <c r="AC13" s="17"/>
      <c r="AD13" s="17">
        <v>4.7922174131949803E-2</v>
      </c>
      <c r="AE13" s="17">
        <v>4.0585790860385898E-2</v>
      </c>
      <c r="AF13" s="17"/>
      <c r="AG13" s="17">
        <v>4.1355040822124899E-2</v>
      </c>
      <c r="AH13" s="17">
        <v>4.9355682367801003E-2</v>
      </c>
      <c r="AI13" s="17"/>
      <c r="AJ13" s="17">
        <v>4.5713383922191E-2</v>
      </c>
      <c r="AK13" s="17" t="s">
        <v>331</v>
      </c>
      <c r="AL13" s="17"/>
      <c r="AM13" s="17">
        <v>5.54811227135125E-2</v>
      </c>
      <c r="AN13" s="17">
        <v>4.3331378448105098E-2</v>
      </c>
      <c r="AO13" s="17"/>
      <c r="AP13" s="17">
        <v>4.0267623566021302E-2</v>
      </c>
      <c r="AQ13" s="17">
        <v>6.4892468048288604E-2</v>
      </c>
      <c r="AR13" s="17">
        <v>7.6368862419676203E-3</v>
      </c>
      <c r="AS13" s="17">
        <v>6.7104286386549306E-2</v>
      </c>
      <c r="AT13" s="17">
        <v>8.8276147288070903E-3</v>
      </c>
      <c r="AU13" s="17">
        <v>4.2682209845339401E-2</v>
      </c>
    </row>
    <row r="14" spans="2:47" x14ac:dyDescent="0.35">
      <c r="B14" s="18" t="s">
        <v>94</v>
      </c>
      <c r="C14" s="19">
        <v>5.6480278597879997E-2</v>
      </c>
      <c r="D14" s="19">
        <v>4.6883629908958703E-2</v>
      </c>
      <c r="E14" s="19">
        <v>6.4667896863491697E-2</v>
      </c>
      <c r="F14" s="19"/>
      <c r="G14" s="19">
        <v>6.3086874544080504E-2</v>
      </c>
      <c r="H14" s="19">
        <v>5.2904819873531697E-2</v>
      </c>
      <c r="I14" s="19">
        <v>3.05776487945024E-2</v>
      </c>
      <c r="J14" s="19">
        <v>3.58972769685671E-2</v>
      </c>
      <c r="K14" s="19">
        <v>4.0350148868608701E-2</v>
      </c>
      <c r="L14" s="19">
        <v>9.4437188808848105E-2</v>
      </c>
      <c r="M14" s="19"/>
      <c r="N14" s="19">
        <v>5.8715355681582503E-2</v>
      </c>
      <c r="O14" s="19">
        <v>4.2166031553400103E-2</v>
      </c>
      <c r="P14" s="19"/>
      <c r="Q14" s="19">
        <v>4.8512740041531902E-2</v>
      </c>
      <c r="R14" s="19">
        <v>8.0377480379645094E-2</v>
      </c>
      <c r="S14" s="19">
        <v>6.5480464480215494E-2</v>
      </c>
      <c r="T14" s="19">
        <v>6.1475923375745499E-2</v>
      </c>
      <c r="U14" s="19">
        <v>4.8026008346642897E-2</v>
      </c>
      <c r="V14" s="19">
        <v>4.5985420793722601E-2</v>
      </c>
      <c r="W14" s="19">
        <v>4.7360518148720797E-2</v>
      </c>
      <c r="X14" s="19">
        <v>5.5052878082850101E-2</v>
      </c>
      <c r="Y14" s="19">
        <v>3.4819081763135203E-2</v>
      </c>
      <c r="Z14" s="19">
        <v>5.5746942300716799E-2</v>
      </c>
      <c r="AA14" s="19">
        <v>7.3268824013793005E-2</v>
      </c>
      <c r="AB14" s="19">
        <v>6.79733227456812E-2</v>
      </c>
      <c r="AC14" s="19"/>
      <c r="AD14" s="19">
        <v>4.7509159615726299E-2</v>
      </c>
      <c r="AE14" s="19">
        <v>7.5338350876010804E-2</v>
      </c>
      <c r="AF14" s="19"/>
      <c r="AG14" s="19">
        <v>4.2610608571022002E-2</v>
      </c>
      <c r="AH14" s="19">
        <v>5.45408490358169E-2</v>
      </c>
      <c r="AI14" s="19"/>
      <c r="AJ14" s="19">
        <v>5.6480278597879997E-2</v>
      </c>
      <c r="AK14" s="19" t="s">
        <v>331</v>
      </c>
      <c r="AL14" s="19"/>
      <c r="AM14" s="19">
        <v>7.9141251386326897E-2</v>
      </c>
      <c r="AN14" s="19">
        <v>4.79253857185633E-2</v>
      </c>
      <c r="AO14" s="19"/>
      <c r="AP14" s="19">
        <v>8.9361424254168403E-2</v>
      </c>
      <c r="AQ14" s="19">
        <v>7.2085421791726306E-2</v>
      </c>
      <c r="AR14" s="19">
        <v>4.7296306461988298E-2</v>
      </c>
      <c r="AS14" s="19">
        <v>4.9922692534945703E-2</v>
      </c>
      <c r="AT14" s="19">
        <v>3.36094980209019E-2</v>
      </c>
      <c r="AU14" s="19">
        <v>2.6540771038532002E-2</v>
      </c>
    </row>
    <row r="15" spans="2:47" x14ac:dyDescent="0.35">
      <c r="B15" s="16" t="s">
        <v>749</v>
      </c>
    </row>
    <row r="16" spans="2:47" x14ac:dyDescent="0.35">
      <c r="B16" t="s">
        <v>66</v>
      </c>
    </row>
    <row r="17" spans="2:2" x14ac:dyDescent="0.35">
      <c r="B17" t="s">
        <v>67</v>
      </c>
    </row>
    <row r="19" spans="2:2" x14ac:dyDescent="0.35">
      <c r="B19"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B2:AU24"/>
  <sheetViews>
    <sheetView showGridLines="0" topLeftCell="A17" workbookViewId="0">
      <pane xSplit="2" topLeftCell="C1" activePane="topRight" state="frozen"/>
      <selection pane="topRight" activeCell="B24" sqref="B24"/>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513</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504</v>
      </c>
      <c r="C9" s="17">
        <v>0.48223457926131802</v>
      </c>
      <c r="D9" s="17">
        <v>0.59996361867238501</v>
      </c>
      <c r="E9" s="17">
        <v>0.36880433304567201</v>
      </c>
      <c r="F9" s="17"/>
      <c r="G9" s="17">
        <v>0.44691856402650298</v>
      </c>
      <c r="H9" s="17">
        <v>0.466809724812148</v>
      </c>
      <c r="I9" s="17">
        <v>0.50122478528495995</v>
      </c>
      <c r="J9" s="17">
        <v>0.50573270204903398</v>
      </c>
      <c r="K9" s="17">
        <v>0.518986890757131</v>
      </c>
      <c r="L9" s="17">
        <v>0.45927282100275502</v>
      </c>
      <c r="M9" s="17"/>
      <c r="N9" s="17">
        <v>0.47446617263817398</v>
      </c>
      <c r="O9" s="17">
        <v>0.52081832306986897</v>
      </c>
      <c r="P9" s="17"/>
      <c r="Q9" s="17">
        <v>0.51324241033425999</v>
      </c>
      <c r="R9" s="17">
        <v>0.462679740750079</v>
      </c>
      <c r="S9" s="17">
        <v>0.48062827517886098</v>
      </c>
      <c r="T9" s="17">
        <v>0.52857305932635801</v>
      </c>
      <c r="U9" s="17">
        <v>0.44450453053139799</v>
      </c>
      <c r="V9" s="17">
        <v>0.48493596801133798</v>
      </c>
      <c r="W9" s="17">
        <v>0.48316396891160801</v>
      </c>
      <c r="X9" s="17">
        <v>0.54608630732021501</v>
      </c>
      <c r="Y9" s="17">
        <v>0.45558524606337603</v>
      </c>
      <c r="Z9" s="17">
        <v>0.46032708832964198</v>
      </c>
      <c r="AA9" s="17">
        <v>0.44399486088237999</v>
      </c>
      <c r="AB9" s="17">
        <v>0.50811818376374196</v>
      </c>
      <c r="AC9" s="17"/>
      <c r="AD9" s="17">
        <v>0.60370562941125205</v>
      </c>
      <c r="AE9" s="17">
        <v>0.22394940504854299</v>
      </c>
      <c r="AF9" s="17"/>
      <c r="AG9" s="17">
        <v>0.60666041452786101</v>
      </c>
      <c r="AH9" s="17">
        <v>0.42922432066409399</v>
      </c>
      <c r="AI9" s="17"/>
      <c r="AJ9" s="17">
        <v>0.46972440219225298</v>
      </c>
      <c r="AK9" s="17">
        <v>0.50003576838446595</v>
      </c>
      <c r="AL9" s="17"/>
      <c r="AM9" s="17">
        <v>0.423950914929836</v>
      </c>
      <c r="AN9" s="17">
        <v>0.50160373320578</v>
      </c>
      <c r="AO9" s="17"/>
      <c r="AP9" s="17">
        <v>0.109705561059515</v>
      </c>
      <c r="AQ9" s="17">
        <v>0.41566709146132902</v>
      </c>
      <c r="AR9" s="17">
        <v>0.54947535917961499</v>
      </c>
      <c r="AS9" s="17">
        <v>0.74261909773455503</v>
      </c>
      <c r="AT9" s="17">
        <v>0.54102946038377298</v>
      </c>
      <c r="AU9" s="17">
        <v>0.64398932290107003</v>
      </c>
    </row>
    <row r="10" spans="2:47" ht="29" x14ac:dyDescent="0.35">
      <c r="B10" s="18" t="s">
        <v>505</v>
      </c>
      <c r="C10" s="17">
        <v>0.37076016967791098</v>
      </c>
      <c r="D10" s="17">
        <v>0.457187999567225</v>
      </c>
      <c r="E10" s="17">
        <v>0.28975525532853702</v>
      </c>
      <c r="F10" s="17"/>
      <c r="G10" s="17">
        <v>0.30279438330742298</v>
      </c>
      <c r="H10" s="17">
        <v>0.35223196431422299</v>
      </c>
      <c r="I10" s="17">
        <v>0.37273189735310402</v>
      </c>
      <c r="J10" s="17">
        <v>0.38395143311420599</v>
      </c>
      <c r="K10" s="17">
        <v>0.40833941515435102</v>
      </c>
      <c r="L10" s="17">
        <v>0.39374877754090698</v>
      </c>
      <c r="M10" s="17"/>
      <c r="N10" s="17">
        <v>0.37428653858250799</v>
      </c>
      <c r="O10" s="17">
        <v>0.35324557228492098</v>
      </c>
      <c r="P10" s="17"/>
      <c r="Q10" s="17">
        <v>0.38494976315399299</v>
      </c>
      <c r="R10" s="17">
        <v>0.36142408700711598</v>
      </c>
      <c r="S10" s="17">
        <v>0.32041793378587002</v>
      </c>
      <c r="T10" s="17">
        <v>0.41424325872760998</v>
      </c>
      <c r="U10" s="17">
        <v>0.37062498986243497</v>
      </c>
      <c r="V10" s="17">
        <v>0.38136877931017399</v>
      </c>
      <c r="W10" s="17">
        <v>0.31693919771464202</v>
      </c>
      <c r="X10" s="17">
        <v>0.38571816407375498</v>
      </c>
      <c r="Y10" s="17">
        <v>0.33683432311351902</v>
      </c>
      <c r="Z10" s="17">
        <v>0.39680826979786998</v>
      </c>
      <c r="AA10" s="17">
        <v>0.43276659446626498</v>
      </c>
      <c r="AB10" s="17">
        <v>0.38365798427299902</v>
      </c>
      <c r="AC10" s="17"/>
      <c r="AD10" s="17">
        <v>0.476926797203515</v>
      </c>
      <c r="AE10" s="17">
        <v>0.14223134135372301</v>
      </c>
      <c r="AF10" s="17"/>
      <c r="AG10" s="17">
        <v>0.46661763441048298</v>
      </c>
      <c r="AH10" s="17">
        <v>0.331755509147524</v>
      </c>
      <c r="AI10" s="17"/>
      <c r="AJ10" s="17">
        <v>0.37677936805928502</v>
      </c>
      <c r="AK10" s="17">
        <v>0.36534673820598301</v>
      </c>
      <c r="AL10" s="17"/>
      <c r="AM10" s="17">
        <v>0.370843502412389</v>
      </c>
      <c r="AN10" s="17">
        <v>0.37397280466364302</v>
      </c>
      <c r="AO10" s="17"/>
      <c r="AP10" s="17">
        <v>4.8521058031385303E-2</v>
      </c>
      <c r="AQ10" s="17">
        <v>0.34557219437189501</v>
      </c>
      <c r="AR10" s="17">
        <v>0.38536794764352</v>
      </c>
      <c r="AS10" s="17">
        <v>0.580034654967158</v>
      </c>
      <c r="AT10" s="17">
        <v>0.47680474319125798</v>
      </c>
      <c r="AU10" s="17">
        <v>0.50897567915845099</v>
      </c>
    </row>
    <row r="11" spans="2:47" ht="29" x14ac:dyDescent="0.35">
      <c r="B11" s="18" t="s">
        <v>506</v>
      </c>
      <c r="C11" s="17">
        <v>0.364523942889525</v>
      </c>
      <c r="D11" s="17">
        <v>0.43978656623803197</v>
      </c>
      <c r="E11" s="17">
        <v>0.293392855087866</v>
      </c>
      <c r="F11" s="17"/>
      <c r="G11" s="17">
        <v>0.32862575103381197</v>
      </c>
      <c r="H11" s="17">
        <v>0.385814617243318</v>
      </c>
      <c r="I11" s="17">
        <v>0.36348525368249801</v>
      </c>
      <c r="J11" s="17">
        <v>0.34537833776846799</v>
      </c>
      <c r="K11" s="17">
        <v>0.41796401625467899</v>
      </c>
      <c r="L11" s="17">
        <v>0.351696128732641</v>
      </c>
      <c r="M11" s="17"/>
      <c r="N11" s="17">
        <v>0.35086377881719699</v>
      </c>
      <c r="O11" s="17">
        <v>0.43237058075464802</v>
      </c>
      <c r="P11" s="17"/>
      <c r="Q11" s="17">
        <v>0.39860959640322602</v>
      </c>
      <c r="R11" s="17">
        <v>0.37266362434446498</v>
      </c>
      <c r="S11" s="17">
        <v>0.371226983547293</v>
      </c>
      <c r="T11" s="17">
        <v>0.32714189449466302</v>
      </c>
      <c r="U11" s="17">
        <v>0.32857095913040002</v>
      </c>
      <c r="V11" s="17">
        <v>0.39547569808332</v>
      </c>
      <c r="W11" s="17">
        <v>0.35781272437009498</v>
      </c>
      <c r="X11" s="17">
        <v>0.43295124570548499</v>
      </c>
      <c r="Y11" s="17">
        <v>0.323407269233697</v>
      </c>
      <c r="Z11" s="17">
        <v>0.37102534873205201</v>
      </c>
      <c r="AA11" s="17">
        <v>0.38129410382238499</v>
      </c>
      <c r="AB11" s="17">
        <v>0.28578142876006901</v>
      </c>
      <c r="AC11" s="17"/>
      <c r="AD11" s="17">
        <v>0.48599913825771102</v>
      </c>
      <c r="AE11" s="17">
        <v>0.104274920713276</v>
      </c>
      <c r="AF11" s="17"/>
      <c r="AG11" s="17">
        <v>0.49478854008339301</v>
      </c>
      <c r="AH11" s="17">
        <v>0.307786207709982</v>
      </c>
      <c r="AI11" s="17"/>
      <c r="AJ11" s="17">
        <v>0.38532923642634997</v>
      </c>
      <c r="AK11" s="17">
        <v>0.34308585712255502</v>
      </c>
      <c r="AL11" s="17"/>
      <c r="AM11" s="17">
        <v>0.33952622348892197</v>
      </c>
      <c r="AN11" s="17">
        <v>0.372594372672715</v>
      </c>
      <c r="AO11" s="17"/>
      <c r="AP11" s="17">
        <v>4.3505320732545302E-2</v>
      </c>
      <c r="AQ11" s="17">
        <v>0.25682803919618402</v>
      </c>
      <c r="AR11" s="17">
        <v>0.36936324461803</v>
      </c>
      <c r="AS11" s="17">
        <v>0.58111406967108004</v>
      </c>
      <c r="AT11" s="17">
        <v>0.53325759536468398</v>
      </c>
      <c r="AU11" s="17">
        <v>0.54774267986900804</v>
      </c>
    </row>
    <row r="12" spans="2:47" ht="43.5" x14ac:dyDescent="0.35">
      <c r="B12" s="18" t="s">
        <v>507</v>
      </c>
      <c r="C12" s="17">
        <v>0.23998193963073</v>
      </c>
      <c r="D12" s="17">
        <v>0.25680636413007801</v>
      </c>
      <c r="E12" s="17">
        <v>0.22465597822699199</v>
      </c>
      <c r="F12" s="17"/>
      <c r="G12" s="17">
        <v>0.313675774150036</v>
      </c>
      <c r="H12" s="17">
        <v>0.21744040392268399</v>
      </c>
      <c r="I12" s="17">
        <v>0.24347068246424</v>
      </c>
      <c r="J12" s="17">
        <v>0.236634036017209</v>
      </c>
      <c r="K12" s="17">
        <v>0.277727176092471</v>
      </c>
      <c r="L12" s="17">
        <v>0.184025042716667</v>
      </c>
      <c r="M12" s="17"/>
      <c r="N12" s="17">
        <v>0.22913360872116101</v>
      </c>
      <c r="O12" s="17">
        <v>0.29386290143802701</v>
      </c>
      <c r="P12" s="17"/>
      <c r="Q12" s="17">
        <v>0.3002942592251</v>
      </c>
      <c r="R12" s="17">
        <v>0.226588921936764</v>
      </c>
      <c r="S12" s="17">
        <v>0.21971066621631599</v>
      </c>
      <c r="T12" s="17">
        <v>0.16588924833357899</v>
      </c>
      <c r="U12" s="17">
        <v>0.222014064857774</v>
      </c>
      <c r="V12" s="17">
        <v>0.21940726186860901</v>
      </c>
      <c r="W12" s="17">
        <v>0.29513001876634998</v>
      </c>
      <c r="X12" s="17">
        <v>0.227032561872896</v>
      </c>
      <c r="Y12" s="17">
        <v>0.24584015885199401</v>
      </c>
      <c r="Z12" s="17">
        <v>0.24096365092018601</v>
      </c>
      <c r="AA12" s="17">
        <v>0.20043956429986001</v>
      </c>
      <c r="AB12" s="17">
        <v>0.30930948092292099</v>
      </c>
      <c r="AC12" s="17"/>
      <c r="AD12" s="17">
        <v>0.30565407026930902</v>
      </c>
      <c r="AE12" s="17">
        <v>0.10129435883033</v>
      </c>
      <c r="AF12" s="17"/>
      <c r="AG12" s="17">
        <v>0.33215626725959402</v>
      </c>
      <c r="AH12" s="17">
        <v>0.198211601945215</v>
      </c>
      <c r="AI12" s="17"/>
      <c r="AJ12" s="17">
        <v>0.241926991119225</v>
      </c>
      <c r="AK12" s="17">
        <v>0.23981459916126499</v>
      </c>
      <c r="AL12" s="17"/>
      <c r="AM12" s="17">
        <v>0.221381171112709</v>
      </c>
      <c r="AN12" s="17">
        <v>0.246864890770641</v>
      </c>
      <c r="AO12" s="17"/>
      <c r="AP12" s="17">
        <v>6.70279254534112E-2</v>
      </c>
      <c r="AQ12" s="17">
        <v>0.20051594042672699</v>
      </c>
      <c r="AR12" s="17">
        <v>0.22289342860324399</v>
      </c>
      <c r="AS12" s="17">
        <v>0.29443546326467201</v>
      </c>
      <c r="AT12" s="17">
        <v>0.38721758619721802</v>
      </c>
      <c r="AU12" s="17">
        <v>0.37738633431117202</v>
      </c>
    </row>
    <row r="13" spans="2:47" x14ac:dyDescent="0.35">
      <c r="B13" s="18" t="s">
        <v>508</v>
      </c>
      <c r="C13" s="17">
        <v>0.200772811084133</v>
      </c>
      <c r="D13" s="17">
        <v>0.256219735661114</v>
      </c>
      <c r="E13" s="17">
        <v>0.148475430068853</v>
      </c>
      <c r="F13" s="17"/>
      <c r="G13" s="17">
        <v>0.28254512351560002</v>
      </c>
      <c r="H13" s="17">
        <v>0.234958008564364</v>
      </c>
      <c r="I13" s="17">
        <v>0.23973554204523501</v>
      </c>
      <c r="J13" s="17">
        <v>0.190738270451981</v>
      </c>
      <c r="K13" s="17">
        <v>0.168512943990242</v>
      </c>
      <c r="L13" s="17">
        <v>0.116296001838222</v>
      </c>
      <c r="M13" s="17"/>
      <c r="N13" s="17">
        <v>0.17033553296141599</v>
      </c>
      <c r="O13" s="17">
        <v>0.351947202215737</v>
      </c>
      <c r="P13" s="17"/>
      <c r="Q13" s="17">
        <v>0.24992111314468801</v>
      </c>
      <c r="R13" s="17">
        <v>0.17789961493366199</v>
      </c>
      <c r="S13" s="17">
        <v>0.19331732760178899</v>
      </c>
      <c r="T13" s="17">
        <v>0.19275245421982401</v>
      </c>
      <c r="U13" s="17">
        <v>0.19345890680463201</v>
      </c>
      <c r="V13" s="17">
        <v>0.170820807732672</v>
      </c>
      <c r="W13" s="17">
        <v>0.16849491168557601</v>
      </c>
      <c r="X13" s="17">
        <v>0.25894839365901301</v>
      </c>
      <c r="Y13" s="17">
        <v>0.21942140995274001</v>
      </c>
      <c r="Z13" s="17">
        <v>0.198334756299753</v>
      </c>
      <c r="AA13" s="17">
        <v>0.17608034827681701</v>
      </c>
      <c r="AB13" s="17">
        <v>0.211129712929466</v>
      </c>
      <c r="AC13" s="17"/>
      <c r="AD13" s="17">
        <v>0.25931715110195103</v>
      </c>
      <c r="AE13" s="17">
        <v>7.6542664565533394E-2</v>
      </c>
      <c r="AF13" s="17"/>
      <c r="AG13" s="17">
        <v>0.32580741855671802</v>
      </c>
      <c r="AH13" s="17">
        <v>0.14172897721210201</v>
      </c>
      <c r="AI13" s="17"/>
      <c r="AJ13" s="17">
        <v>0.19814294753041101</v>
      </c>
      <c r="AK13" s="17">
        <v>0.20568481867564301</v>
      </c>
      <c r="AL13" s="17"/>
      <c r="AM13" s="17">
        <v>0.17213440909014799</v>
      </c>
      <c r="AN13" s="17">
        <v>0.206835388927226</v>
      </c>
      <c r="AO13" s="17"/>
      <c r="AP13" s="17">
        <v>1.85726766790019E-2</v>
      </c>
      <c r="AQ13" s="17">
        <v>8.9224814077646097E-2</v>
      </c>
      <c r="AR13" s="17">
        <v>0.208050908955561</v>
      </c>
      <c r="AS13" s="17">
        <v>0.207210564202678</v>
      </c>
      <c r="AT13" s="17">
        <v>0.41079587790188699</v>
      </c>
      <c r="AU13" s="17">
        <v>0.41616030683337002</v>
      </c>
    </row>
    <row r="14" spans="2:47" ht="29" x14ac:dyDescent="0.35">
      <c r="B14" s="18" t="s">
        <v>509</v>
      </c>
      <c r="C14" s="17">
        <v>0.18308073212412501</v>
      </c>
      <c r="D14" s="17">
        <v>0.10254060115452</v>
      </c>
      <c r="E14" s="17">
        <v>0.262215450615785</v>
      </c>
      <c r="F14" s="17"/>
      <c r="G14" s="17">
        <v>0.21169514708449599</v>
      </c>
      <c r="H14" s="17">
        <v>0.193162498388884</v>
      </c>
      <c r="I14" s="17">
        <v>0.20462980977539699</v>
      </c>
      <c r="J14" s="17">
        <v>0.196741040156027</v>
      </c>
      <c r="K14" s="17">
        <v>0.15168613028922801</v>
      </c>
      <c r="L14" s="17">
        <v>0.14810829805310199</v>
      </c>
      <c r="M14" s="17"/>
      <c r="N14" s="17">
        <v>0.17952505486939799</v>
      </c>
      <c r="O14" s="17">
        <v>0.20074089680365101</v>
      </c>
      <c r="P14" s="17"/>
      <c r="Q14" s="17">
        <v>0.18730076810860399</v>
      </c>
      <c r="R14" s="17">
        <v>0.18437669077101501</v>
      </c>
      <c r="S14" s="17">
        <v>0.206949789029238</v>
      </c>
      <c r="T14" s="17">
        <v>0.15274469681083799</v>
      </c>
      <c r="U14" s="17">
        <v>0.19725929740286399</v>
      </c>
      <c r="V14" s="17">
        <v>0.166643762601412</v>
      </c>
      <c r="W14" s="17">
        <v>0.20334758011846801</v>
      </c>
      <c r="X14" s="17">
        <v>0.15999625200596501</v>
      </c>
      <c r="Y14" s="17">
        <v>0.20055141912772501</v>
      </c>
      <c r="Z14" s="17">
        <v>0.15066768085402199</v>
      </c>
      <c r="AA14" s="17">
        <v>0.21003713093374801</v>
      </c>
      <c r="AB14" s="17">
        <v>0.165841520702493</v>
      </c>
      <c r="AC14" s="17"/>
      <c r="AD14" s="17">
        <v>0.17802426226946699</v>
      </c>
      <c r="AE14" s="17">
        <v>0.197158147075669</v>
      </c>
      <c r="AF14" s="17"/>
      <c r="AG14" s="17">
        <v>0.21569704014784699</v>
      </c>
      <c r="AH14" s="17">
        <v>0.17044574480660099</v>
      </c>
      <c r="AI14" s="17"/>
      <c r="AJ14" s="17">
        <v>0.198646757962465</v>
      </c>
      <c r="AK14" s="17">
        <v>0.16624151852899099</v>
      </c>
      <c r="AL14" s="17"/>
      <c r="AM14" s="17">
        <v>0.17928036011123399</v>
      </c>
      <c r="AN14" s="17">
        <v>0.185881814777383</v>
      </c>
      <c r="AO14" s="17"/>
      <c r="AP14" s="17">
        <v>0.16169949516277901</v>
      </c>
      <c r="AQ14" s="17">
        <v>0.24077034400032901</v>
      </c>
      <c r="AR14" s="17">
        <v>0.19903989378857001</v>
      </c>
      <c r="AS14" s="17">
        <v>0.120414833109766</v>
      </c>
      <c r="AT14" s="17">
        <v>0.29757799145453201</v>
      </c>
      <c r="AU14" s="17">
        <v>0.159373266647759</v>
      </c>
    </row>
    <row r="15" spans="2:47" ht="43.5" x14ac:dyDescent="0.35">
      <c r="B15" s="18" t="s">
        <v>510</v>
      </c>
      <c r="C15" s="17">
        <v>0.157562094947301</v>
      </c>
      <c r="D15" s="17">
        <v>0.192779642477163</v>
      </c>
      <c r="E15" s="17">
        <v>0.123736916991668</v>
      </c>
      <c r="F15" s="17"/>
      <c r="G15" s="17">
        <v>0.16687431135856801</v>
      </c>
      <c r="H15" s="17">
        <v>0.201282294136294</v>
      </c>
      <c r="I15" s="17">
        <v>0.16530821106489499</v>
      </c>
      <c r="J15" s="17">
        <v>0.14895652685011401</v>
      </c>
      <c r="K15" s="17">
        <v>0.12577760851778</v>
      </c>
      <c r="L15" s="17">
        <v>0.13750642374118199</v>
      </c>
      <c r="M15" s="17"/>
      <c r="N15" s="17">
        <v>0.148294924503794</v>
      </c>
      <c r="O15" s="17">
        <v>0.20358982593105099</v>
      </c>
      <c r="P15" s="17"/>
      <c r="Q15" s="17">
        <v>0.20168273093129599</v>
      </c>
      <c r="R15" s="17">
        <v>0.13002277301020701</v>
      </c>
      <c r="S15" s="17">
        <v>0.14190038930351001</v>
      </c>
      <c r="T15" s="17">
        <v>0.16837630456421501</v>
      </c>
      <c r="U15" s="17">
        <v>0.154125275483703</v>
      </c>
      <c r="V15" s="17">
        <v>0.12966038544689701</v>
      </c>
      <c r="W15" s="17">
        <v>0.16063507304789801</v>
      </c>
      <c r="X15" s="17">
        <v>0.11929799444777001</v>
      </c>
      <c r="Y15" s="17">
        <v>0.160176859954208</v>
      </c>
      <c r="Z15" s="17">
        <v>0.163753043465486</v>
      </c>
      <c r="AA15" s="17">
        <v>0.14990203767124399</v>
      </c>
      <c r="AB15" s="17">
        <v>0.199763527697112</v>
      </c>
      <c r="AC15" s="17"/>
      <c r="AD15" s="17">
        <v>0.18949047918032999</v>
      </c>
      <c r="AE15" s="17">
        <v>8.84124180544925E-2</v>
      </c>
      <c r="AF15" s="17"/>
      <c r="AG15" s="17">
        <v>0.249749259617633</v>
      </c>
      <c r="AH15" s="17">
        <v>0.114420811230383</v>
      </c>
      <c r="AI15" s="17"/>
      <c r="AJ15" s="17">
        <v>0.167661899337092</v>
      </c>
      <c r="AK15" s="17">
        <v>0.14698209211777699</v>
      </c>
      <c r="AL15" s="17"/>
      <c r="AM15" s="17">
        <v>0.173280072383969</v>
      </c>
      <c r="AN15" s="17">
        <v>0.15418322303422399</v>
      </c>
      <c r="AO15" s="17"/>
      <c r="AP15" s="17">
        <v>4.6768688762859001E-2</v>
      </c>
      <c r="AQ15" s="17">
        <v>9.9647347289206101E-2</v>
      </c>
      <c r="AR15" s="17">
        <v>0.129935846150045</v>
      </c>
      <c r="AS15" s="17">
        <v>0.18510198970243</v>
      </c>
      <c r="AT15" s="17">
        <v>0.27457687095732197</v>
      </c>
      <c r="AU15" s="17">
        <v>0.285637441166676</v>
      </c>
    </row>
    <row r="16" spans="2:47" x14ac:dyDescent="0.35">
      <c r="B16" s="18" t="s">
        <v>122</v>
      </c>
      <c r="C16" s="17">
        <v>0.112106352225171</v>
      </c>
      <c r="D16" s="17">
        <v>5.9269911550331802E-2</v>
      </c>
      <c r="E16" s="17">
        <v>0.161431445620902</v>
      </c>
      <c r="F16" s="17"/>
      <c r="G16" s="17">
        <v>8.48222009538908E-2</v>
      </c>
      <c r="H16" s="17">
        <v>0.10981623284516701</v>
      </c>
      <c r="I16" s="17">
        <v>0.13296284030247099</v>
      </c>
      <c r="J16" s="17">
        <v>0.103672907446997</v>
      </c>
      <c r="K16" s="17">
        <v>0.110690389329929</v>
      </c>
      <c r="L16" s="17">
        <v>0.122904357886282</v>
      </c>
      <c r="M16" s="17"/>
      <c r="N16" s="17">
        <v>0.119404267316203</v>
      </c>
      <c r="O16" s="17">
        <v>7.5859422852284697E-2</v>
      </c>
      <c r="P16" s="17"/>
      <c r="Q16" s="17">
        <v>0.103476668165797</v>
      </c>
      <c r="R16" s="17">
        <v>0.180924559717832</v>
      </c>
      <c r="S16" s="17">
        <v>0.10224882008744</v>
      </c>
      <c r="T16" s="17">
        <v>8.8575432517635902E-2</v>
      </c>
      <c r="U16" s="17">
        <v>0.108284902968962</v>
      </c>
      <c r="V16" s="17">
        <v>0.13609240456653701</v>
      </c>
      <c r="W16" s="17">
        <v>0.12351694817494401</v>
      </c>
      <c r="X16" s="17">
        <v>5.2461593155689101E-2</v>
      </c>
      <c r="Y16" s="17">
        <v>9.0857762194463496E-2</v>
      </c>
      <c r="Z16" s="17">
        <v>0.102310218918131</v>
      </c>
      <c r="AA16" s="17">
        <v>9.0498295971014303E-2</v>
      </c>
      <c r="AB16" s="17">
        <v>8.0312813502410194E-2</v>
      </c>
      <c r="AC16" s="17"/>
      <c r="AD16" s="17">
        <v>3.2866941179929401E-2</v>
      </c>
      <c r="AE16" s="17">
        <v>0.27612593393950402</v>
      </c>
      <c r="AF16" s="17"/>
      <c r="AG16" s="17">
        <v>1.6262426949756E-2</v>
      </c>
      <c r="AH16" s="17">
        <v>0.14871024677115</v>
      </c>
      <c r="AI16" s="17"/>
      <c r="AJ16" s="17">
        <v>0.116333385056942</v>
      </c>
      <c r="AK16" s="17">
        <v>0.102093925602544</v>
      </c>
      <c r="AL16" s="17"/>
      <c r="AM16" s="17">
        <v>0.13392620176926801</v>
      </c>
      <c r="AN16" s="17">
        <v>0.104115764100324</v>
      </c>
      <c r="AO16" s="17"/>
      <c r="AP16" s="17">
        <v>0.40049718264774098</v>
      </c>
      <c r="AQ16" s="17">
        <v>8.4871748822140297E-2</v>
      </c>
      <c r="AR16" s="17">
        <v>2.63704145500205E-2</v>
      </c>
      <c r="AS16" s="17">
        <v>7.1561788042141796E-3</v>
      </c>
      <c r="AT16" s="17">
        <v>6.5499190126759102E-3</v>
      </c>
      <c r="AU16" s="17">
        <v>1.0673052184814799E-2</v>
      </c>
    </row>
    <row r="17" spans="2:47" ht="29" x14ac:dyDescent="0.35">
      <c r="B17" s="18" t="s">
        <v>511</v>
      </c>
      <c r="C17" s="17">
        <v>9.8300847083746104E-2</v>
      </c>
      <c r="D17" s="17">
        <v>0.130452190374751</v>
      </c>
      <c r="E17" s="17">
        <v>6.6057382412708407E-2</v>
      </c>
      <c r="F17" s="17"/>
      <c r="G17" s="17">
        <v>0.18775059336793601</v>
      </c>
      <c r="H17" s="17">
        <v>0.153937616418271</v>
      </c>
      <c r="I17" s="17">
        <v>0.10965489486317</v>
      </c>
      <c r="J17" s="17">
        <v>6.41207036293132E-2</v>
      </c>
      <c r="K17" s="17">
        <v>4.26393693610514E-2</v>
      </c>
      <c r="L17" s="17">
        <v>4.8895598729981199E-2</v>
      </c>
      <c r="M17" s="17"/>
      <c r="N17" s="17">
        <v>7.7284533422890697E-2</v>
      </c>
      <c r="O17" s="17">
        <v>0.20268365058874699</v>
      </c>
      <c r="P17" s="17"/>
      <c r="Q17" s="17">
        <v>0.104526888990447</v>
      </c>
      <c r="R17" s="17">
        <v>9.8602056393407495E-2</v>
      </c>
      <c r="S17" s="17">
        <v>0.11784804704255999</v>
      </c>
      <c r="T17" s="17">
        <v>0.10652734396873</v>
      </c>
      <c r="U17" s="17">
        <v>9.6632402725911601E-2</v>
      </c>
      <c r="V17" s="17">
        <v>9.80447441258646E-2</v>
      </c>
      <c r="W17" s="17">
        <v>8.2445785566622007E-2</v>
      </c>
      <c r="X17" s="17">
        <v>9.54098295455484E-2</v>
      </c>
      <c r="Y17" s="17">
        <v>0.11284414828933099</v>
      </c>
      <c r="Z17" s="17">
        <v>6.6172886037849404E-2</v>
      </c>
      <c r="AA17" s="17">
        <v>0.104477283791384</v>
      </c>
      <c r="AB17" s="17">
        <v>7.4597467608863405E-2</v>
      </c>
      <c r="AC17" s="17"/>
      <c r="AD17" s="17">
        <v>0.130010366227615</v>
      </c>
      <c r="AE17" s="17">
        <v>2.94609421443283E-2</v>
      </c>
      <c r="AF17" s="17"/>
      <c r="AG17" s="17">
        <v>0.16731918290292699</v>
      </c>
      <c r="AH17" s="17">
        <v>6.6501503700201997E-2</v>
      </c>
      <c r="AI17" s="17"/>
      <c r="AJ17" s="17">
        <v>9.7513570879375594E-2</v>
      </c>
      <c r="AK17" s="17">
        <v>9.8534162543716705E-2</v>
      </c>
      <c r="AL17" s="17"/>
      <c r="AM17" s="17">
        <v>7.1491926858001695E-2</v>
      </c>
      <c r="AN17" s="17">
        <v>0.107704330610414</v>
      </c>
      <c r="AO17" s="17"/>
      <c r="AP17" s="17">
        <v>2.1418595710493E-2</v>
      </c>
      <c r="AQ17" s="17">
        <v>2.4618122993659699E-2</v>
      </c>
      <c r="AR17" s="17">
        <v>9.7802065042503605E-2</v>
      </c>
      <c r="AS17" s="17">
        <v>7.49263224426302E-2</v>
      </c>
      <c r="AT17" s="17">
        <v>0.20705669791352599</v>
      </c>
      <c r="AU17" s="17">
        <v>0.23381965124863699</v>
      </c>
    </row>
    <row r="18" spans="2:47" ht="29" x14ac:dyDescent="0.35">
      <c r="B18" s="18" t="s">
        <v>512</v>
      </c>
      <c r="C18" s="17">
        <v>9.3472083400877107E-2</v>
      </c>
      <c r="D18" s="17">
        <v>0.113884205296939</v>
      </c>
      <c r="E18" s="17">
        <v>7.2396696426205401E-2</v>
      </c>
      <c r="F18" s="17"/>
      <c r="G18" s="17">
        <v>0.15199423340542401</v>
      </c>
      <c r="H18" s="17">
        <v>0.10694409753001401</v>
      </c>
      <c r="I18" s="17">
        <v>0.11058060722827499</v>
      </c>
      <c r="J18" s="17">
        <v>0.12100318245434601</v>
      </c>
      <c r="K18" s="17">
        <v>4.8932139280133798E-2</v>
      </c>
      <c r="L18" s="17">
        <v>3.69810212450346E-2</v>
      </c>
      <c r="M18" s="17"/>
      <c r="N18" s="17">
        <v>8.1098504397989296E-2</v>
      </c>
      <c r="O18" s="17">
        <v>0.15492857318089701</v>
      </c>
      <c r="P18" s="17"/>
      <c r="Q18" s="17">
        <v>0.115628923599557</v>
      </c>
      <c r="R18" s="17">
        <v>6.3413314845035998E-2</v>
      </c>
      <c r="S18" s="17">
        <v>0.12177347899481999</v>
      </c>
      <c r="T18" s="17">
        <v>8.2387350020373007E-2</v>
      </c>
      <c r="U18" s="17">
        <v>0.10647195049696</v>
      </c>
      <c r="V18" s="17">
        <v>5.7344807936516702E-2</v>
      </c>
      <c r="W18" s="17">
        <v>8.16291745592789E-2</v>
      </c>
      <c r="X18" s="17">
        <v>0.13334066734248701</v>
      </c>
      <c r="Y18" s="17">
        <v>6.5269393233656395E-2</v>
      </c>
      <c r="Z18" s="17">
        <v>0.13655390507319201</v>
      </c>
      <c r="AA18" s="17">
        <v>0.107846676199524</v>
      </c>
      <c r="AB18" s="17">
        <v>8.4769192831250201E-2</v>
      </c>
      <c r="AC18" s="17"/>
      <c r="AD18" s="17">
        <v>9.5704961569336305E-2</v>
      </c>
      <c r="AE18" s="17">
        <v>8.8247147209849303E-2</v>
      </c>
      <c r="AF18" s="17"/>
      <c r="AG18" s="17">
        <v>0.11364096025343901</v>
      </c>
      <c r="AH18" s="17">
        <v>8.3449830804008099E-2</v>
      </c>
      <c r="AI18" s="17"/>
      <c r="AJ18" s="17">
        <v>7.6005514582646205E-2</v>
      </c>
      <c r="AK18" s="17">
        <v>0.11503384276204499</v>
      </c>
      <c r="AL18" s="17"/>
      <c r="AM18" s="17">
        <v>0.10862809643680101</v>
      </c>
      <c r="AN18" s="17">
        <v>8.7801454994988204E-2</v>
      </c>
      <c r="AO18" s="17"/>
      <c r="AP18" s="17">
        <v>7.1444771852991695E-2</v>
      </c>
      <c r="AQ18" s="17">
        <v>8.4667585601738607E-2</v>
      </c>
      <c r="AR18" s="17">
        <v>0.112233483034448</v>
      </c>
      <c r="AS18" s="17">
        <v>5.4840321228682799E-2</v>
      </c>
      <c r="AT18" s="17">
        <v>8.5817697827387296E-2</v>
      </c>
      <c r="AU18" s="17">
        <v>0.15600096338844899</v>
      </c>
    </row>
    <row r="19" spans="2:47" x14ac:dyDescent="0.35">
      <c r="B19" s="18" t="s">
        <v>178</v>
      </c>
      <c r="C19" s="19">
        <v>5.6598794409350298E-2</v>
      </c>
      <c r="D19" s="19">
        <v>4.6516169526051601E-2</v>
      </c>
      <c r="E19" s="19">
        <v>6.6935902648316503E-2</v>
      </c>
      <c r="F19" s="19"/>
      <c r="G19" s="19">
        <v>8.4200973307260694E-3</v>
      </c>
      <c r="H19" s="19">
        <v>3.37956587864955E-2</v>
      </c>
      <c r="I19" s="19">
        <v>3.7876924478873503E-2</v>
      </c>
      <c r="J19" s="19">
        <v>5.2557168401400199E-2</v>
      </c>
      <c r="K19" s="19">
        <v>8.6110675252441995E-2</v>
      </c>
      <c r="L19" s="19">
        <v>0.106145719047647</v>
      </c>
      <c r="M19" s="19"/>
      <c r="N19" s="19">
        <v>6.2693804561332805E-2</v>
      </c>
      <c r="O19" s="19">
        <v>2.6326394723939599E-2</v>
      </c>
      <c r="P19" s="19"/>
      <c r="Q19" s="19">
        <v>2.2754316201166601E-2</v>
      </c>
      <c r="R19" s="19">
        <v>7.0985954794202097E-2</v>
      </c>
      <c r="S19" s="19">
        <v>6.2262112877529897E-2</v>
      </c>
      <c r="T19" s="19">
        <v>8.8738652998733E-2</v>
      </c>
      <c r="U19" s="19">
        <v>6.5593008791062099E-2</v>
      </c>
      <c r="V19" s="19">
        <v>4.6783586197816501E-2</v>
      </c>
      <c r="W19" s="19">
        <v>7.6365247065773204E-2</v>
      </c>
      <c r="X19" s="19">
        <v>4.3841866696763397E-2</v>
      </c>
      <c r="Y19" s="19">
        <v>4.76478715360601E-2</v>
      </c>
      <c r="Z19" s="19">
        <v>5.8240397755390597E-2</v>
      </c>
      <c r="AA19" s="19">
        <v>5.3522655666239899E-2</v>
      </c>
      <c r="AB19" s="19">
        <v>4.5992904928424803E-2</v>
      </c>
      <c r="AC19" s="19"/>
      <c r="AD19" s="19">
        <v>1.60608873227145E-2</v>
      </c>
      <c r="AE19" s="19">
        <v>0.14987500353861699</v>
      </c>
      <c r="AF19" s="19"/>
      <c r="AG19" s="19">
        <v>1.2974063398135401E-2</v>
      </c>
      <c r="AH19" s="19">
        <v>7.9265097922311706E-2</v>
      </c>
      <c r="AI19" s="19"/>
      <c r="AJ19" s="19">
        <v>5.4331339382033099E-2</v>
      </c>
      <c r="AK19" s="19">
        <v>5.9794543908299601E-2</v>
      </c>
      <c r="AL19" s="19"/>
      <c r="AM19" s="19">
        <v>7.9201839133115501E-2</v>
      </c>
      <c r="AN19" s="19">
        <v>5.0685409762860199E-2</v>
      </c>
      <c r="AO19" s="19"/>
      <c r="AP19" s="19">
        <v>0.19563875306162301</v>
      </c>
      <c r="AQ19" s="19">
        <v>4.3120722185706402E-2</v>
      </c>
      <c r="AR19" s="19">
        <v>6.0692831537052403E-3</v>
      </c>
      <c r="AS19" s="19">
        <v>1.77352579844616E-2</v>
      </c>
      <c r="AT19" s="19">
        <v>0</v>
      </c>
      <c r="AU19" s="19">
        <v>5.7554297406002602E-3</v>
      </c>
    </row>
    <row r="20" spans="2:47" x14ac:dyDescent="0.35">
      <c r="B20" s="16"/>
    </row>
    <row r="21" spans="2:47" x14ac:dyDescent="0.35">
      <c r="B21" t="s">
        <v>66</v>
      </c>
    </row>
    <row r="22" spans="2:47" x14ac:dyDescent="0.35">
      <c r="B22" t="s">
        <v>67</v>
      </c>
    </row>
    <row r="24" spans="2:47" x14ac:dyDescent="0.35">
      <c r="B24"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B2:J22"/>
  <sheetViews>
    <sheetView showGridLines="0" topLeftCell="A17" workbookViewId="0">
      <pane xSplit="2" topLeftCell="C1" activePane="topRight" state="frozen"/>
      <selection pane="topRight" activeCell="B22" sqref="B22"/>
    </sheetView>
  </sheetViews>
  <sheetFormatPr defaultColWidth="10.90625" defaultRowHeight="14.5" x14ac:dyDescent="0.35"/>
  <cols>
    <col min="2" max="2" width="25.7265625" customWidth="1"/>
    <col min="3" max="10" width="20.7265625" customWidth="1"/>
  </cols>
  <sheetData>
    <row r="2" spans="2:10" ht="40" customHeight="1" x14ac:dyDescent="0.35">
      <c r="D2" s="30" t="s">
        <v>521</v>
      </c>
      <c r="E2" s="26"/>
      <c r="F2" s="26"/>
      <c r="G2" s="26"/>
      <c r="H2" s="26"/>
      <c r="I2" s="26"/>
      <c r="J2" s="26"/>
    </row>
    <row r="6" spans="2:10" ht="50" customHeight="1" x14ac:dyDescent="0.35">
      <c r="B6" s="20" t="s">
        <v>15</v>
      </c>
      <c r="C6" s="20" t="s">
        <v>514</v>
      </c>
      <c r="D6" s="20" t="s">
        <v>515</v>
      </c>
      <c r="E6" s="20" t="s">
        <v>516</v>
      </c>
      <c r="F6" s="20" t="s">
        <v>517</v>
      </c>
      <c r="G6" s="20" t="s">
        <v>518</v>
      </c>
      <c r="H6" s="20" t="s">
        <v>519</v>
      </c>
      <c r="I6" s="20" t="s">
        <v>520</v>
      </c>
    </row>
    <row r="7" spans="2:10" x14ac:dyDescent="0.35">
      <c r="B7" s="18" t="s">
        <v>89</v>
      </c>
      <c r="C7" s="17">
        <v>0.20237151078735399</v>
      </c>
      <c r="D7" s="17">
        <v>0.208265445772955</v>
      </c>
      <c r="E7" s="17">
        <v>0.11823804900504301</v>
      </c>
      <c r="F7" s="17">
        <v>0.10676773423302301</v>
      </c>
      <c r="G7" s="17">
        <v>0.10633870669330101</v>
      </c>
      <c r="H7" s="17">
        <v>0.12240812074019999</v>
      </c>
      <c r="I7" s="17">
        <v>9.5732500674998305E-2</v>
      </c>
    </row>
    <row r="8" spans="2:10" x14ac:dyDescent="0.35">
      <c r="B8" s="18" t="s">
        <v>90</v>
      </c>
      <c r="C8" s="17">
        <v>0.42349821360634698</v>
      </c>
      <c r="D8" s="17">
        <v>0.35939405344845698</v>
      </c>
      <c r="E8" s="17">
        <v>0.34902716198629202</v>
      </c>
      <c r="F8" s="17">
        <v>0.28621097986852201</v>
      </c>
      <c r="G8" s="17">
        <v>0.31224387403301601</v>
      </c>
      <c r="H8" s="17">
        <v>0.30442468859483501</v>
      </c>
      <c r="I8" s="17">
        <v>0.27838018137015702</v>
      </c>
    </row>
    <row r="9" spans="2:10" x14ac:dyDescent="0.35">
      <c r="B9" s="18" t="s">
        <v>91</v>
      </c>
      <c r="C9" s="17">
        <v>0.211282927947159</v>
      </c>
      <c r="D9" s="17">
        <v>0.22884464164224899</v>
      </c>
      <c r="E9" s="17">
        <v>0.27529655299737099</v>
      </c>
      <c r="F9" s="17">
        <v>0.30092682678961602</v>
      </c>
      <c r="G9" s="17">
        <v>0.29308938947776297</v>
      </c>
      <c r="H9" s="17">
        <v>0.22581828553960201</v>
      </c>
      <c r="I9" s="17">
        <v>0.212368235914102</v>
      </c>
    </row>
    <row r="10" spans="2:10" x14ac:dyDescent="0.35">
      <c r="B10" s="18" t="s">
        <v>92</v>
      </c>
      <c r="C10" s="17">
        <v>5.5172139682988203E-2</v>
      </c>
      <c r="D10" s="17">
        <v>6.1896466342300102E-2</v>
      </c>
      <c r="E10" s="17">
        <v>0.108613315385454</v>
      </c>
      <c r="F10" s="17">
        <v>0.129155922121415</v>
      </c>
      <c r="G10" s="17">
        <v>0.107510406786549</v>
      </c>
      <c r="H10" s="17">
        <v>0.158117227405278</v>
      </c>
      <c r="I10" s="17">
        <v>0.185992078680461</v>
      </c>
    </row>
    <row r="11" spans="2:10" x14ac:dyDescent="0.35">
      <c r="B11" s="18" t="s">
        <v>93</v>
      </c>
      <c r="C11" s="17">
        <v>7.7913780867878896E-2</v>
      </c>
      <c r="D11" s="17">
        <v>0.106613439274161</v>
      </c>
      <c r="E11" s="17">
        <v>0.120243381609656</v>
      </c>
      <c r="F11" s="17">
        <v>0.11006919662260101</v>
      </c>
      <c r="G11" s="17">
        <v>0.14679157742905499</v>
      </c>
      <c r="H11" s="17">
        <v>0.1602326381203</v>
      </c>
      <c r="I11" s="17">
        <v>0.196860471563293</v>
      </c>
    </row>
    <row r="12" spans="2:10" x14ac:dyDescent="0.35">
      <c r="B12" s="18" t="s">
        <v>94</v>
      </c>
      <c r="C12" s="17">
        <v>2.97614271082738E-2</v>
      </c>
      <c r="D12" s="17">
        <v>3.4985953519876802E-2</v>
      </c>
      <c r="E12" s="17">
        <v>2.8581539016184501E-2</v>
      </c>
      <c r="F12" s="17">
        <v>6.6869340364823504E-2</v>
      </c>
      <c r="G12" s="17">
        <v>3.4026045580316397E-2</v>
      </c>
      <c r="H12" s="17">
        <v>2.8999039599785299E-2</v>
      </c>
      <c r="I12" s="17">
        <v>3.0666531796989301E-2</v>
      </c>
    </row>
    <row r="13" spans="2:10" x14ac:dyDescent="0.35">
      <c r="B13" s="23" t="s">
        <v>95</v>
      </c>
      <c r="C13" s="21">
        <v>0.62586972439370003</v>
      </c>
      <c r="D13" s="21">
        <v>0.56765949922141301</v>
      </c>
      <c r="E13" s="21">
        <v>0.467265210991334</v>
      </c>
      <c r="F13" s="21">
        <v>0.392978714101545</v>
      </c>
      <c r="G13" s="21">
        <v>0.41858258072631699</v>
      </c>
      <c r="H13" s="21">
        <v>0.42683280933503498</v>
      </c>
      <c r="I13" s="21">
        <v>0.37411268204515502</v>
      </c>
    </row>
    <row r="14" spans="2:10" x14ac:dyDescent="0.35">
      <c r="B14" s="23" t="s">
        <v>96</v>
      </c>
      <c r="C14" s="21">
        <v>0.13308592055086699</v>
      </c>
      <c r="D14" s="21">
        <v>0.16850990561646101</v>
      </c>
      <c r="E14" s="21">
        <v>0.22885669699510999</v>
      </c>
      <c r="F14" s="21">
        <v>0.239225118744016</v>
      </c>
      <c r="G14" s="21">
        <v>0.25430198421560402</v>
      </c>
      <c r="H14" s="21">
        <v>0.31834986552557798</v>
      </c>
      <c r="I14" s="21">
        <v>0.38285255024375398</v>
      </c>
    </row>
    <row r="15" spans="2:10" x14ac:dyDescent="0.35">
      <c r="B15" s="23" t="s">
        <v>97</v>
      </c>
      <c r="C15" s="22">
        <v>0.49278380384283299</v>
      </c>
      <c r="D15" s="22">
        <v>0.399149593604951</v>
      </c>
      <c r="E15" s="22">
        <v>0.23840851399622401</v>
      </c>
      <c r="F15" s="22">
        <v>0.153753595357529</v>
      </c>
      <c r="G15" s="22">
        <v>0.164280596510713</v>
      </c>
      <c r="H15" s="22">
        <v>0.108482943809457</v>
      </c>
      <c r="I15" s="22">
        <v>-8.7398681985989494E-3</v>
      </c>
    </row>
    <row r="16" spans="2:10" x14ac:dyDescent="0.35">
      <c r="B16" s="16"/>
      <c r="C16" s="16"/>
      <c r="D16" s="16"/>
      <c r="E16" s="16"/>
      <c r="F16" s="16"/>
      <c r="G16" s="16"/>
      <c r="H16" s="16"/>
      <c r="I16" s="16"/>
    </row>
    <row r="17" spans="2:2" x14ac:dyDescent="0.35">
      <c r="B17" t="s">
        <v>66</v>
      </c>
    </row>
    <row r="18" spans="2:2" x14ac:dyDescent="0.35">
      <c r="B18" t="s">
        <v>67</v>
      </c>
    </row>
    <row r="22" spans="2:2" x14ac:dyDescent="0.35">
      <c r="B22" s="8" t="str">
        <f>HYPERLINK("#'Contents'!A1", "Return to Contents")</f>
        <v>Return to Contents</v>
      </c>
    </row>
  </sheetData>
  <mergeCells count="1">
    <mergeCell ref="D2:J2"/>
  </mergeCells>
  <pageMargins left="0.7" right="0.7" top="0.75" bottom="0.75" header="0.3" footer="0.3"/>
  <pageSetup paperSize="9" orientation="portrait" horizontalDpi="300" verticalDpi="300"/>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B2:AU22"/>
  <sheetViews>
    <sheetView showGridLines="0" topLeftCell="A7"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522</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89</v>
      </c>
      <c r="C9" s="17">
        <v>9.5732500674998305E-2</v>
      </c>
      <c r="D9" s="17">
        <v>0.13109431392033999</v>
      </c>
      <c r="E9" s="17">
        <v>6.2092264772364E-2</v>
      </c>
      <c r="F9" s="17"/>
      <c r="G9" s="17">
        <v>0.14348194297414399</v>
      </c>
      <c r="H9" s="17">
        <v>0.137255041777255</v>
      </c>
      <c r="I9" s="17">
        <v>0.117165440930613</v>
      </c>
      <c r="J9" s="17">
        <v>3.6940207200842401E-2</v>
      </c>
      <c r="K9" s="17">
        <v>6.2141181159154901E-2</v>
      </c>
      <c r="L9" s="17">
        <v>8.2606996641094194E-2</v>
      </c>
      <c r="M9" s="17"/>
      <c r="N9" s="17">
        <v>8.62691961037092E-2</v>
      </c>
      <c r="O9" s="17">
        <v>0.142734381095765</v>
      </c>
      <c r="P9" s="17"/>
      <c r="Q9" s="17">
        <v>0.10894881483042899</v>
      </c>
      <c r="R9" s="17">
        <v>6.6212407817341903E-2</v>
      </c>
      <c r="S9" s="17">
        <v>7.5153206729792602E-2</v>
      </c>
      <c r="T9" s="17">
        <v>9.0079677121337298E-2</v>
      </c>
      <c r="U9" s="17">
        <v>9.7866419821201298E-2</v>
      </c>
      <c r="V9" s="17">
        <v>0.102484467380157</v>
      </c>
      <c r="W9" s="17">
        <v>0.115674415391555</v>
      </c>
      <c r="X9" s="17">
        <v>0.14284031782373399</v>
      </c>
      <c r="Y9" s="17">
        <v>0.11252728081763801</v>
      </c>
      <c r="Z9" s="17">
        <v>9.7158473797309797E-2</v>
      </c>
      <c r="AA9" s="17">
        <v>9.9940237189770798E-2</v>
      </c>
      <c r="AB9" s="17">
        <v>1.9561241272948501E-2</v>
      </c>
      <c r="AC9" s="17"/>
      <c r="AD9" s="17">
        <v>0.12722799111894001</v>
      </c>
      <c r="AE9" s="17">
        <v>2.8641286075731898E-2</v>
      </c>
      <c r="AF9" s="17"/>
      <c r="AG9" s="17">
        <v>0.18787748232280499</v>
      </c>
      <c r="AH9" s="17">
        <v>5.2017568754631101E-2</v>
      </c>
      <c r="AI9" s="17"/>
      <c r="AJ9" s="17">
        <v>0.10275242527440701</v>
      </c>
      <c r="AK9" s="17">
        <v>8.8255862702449506E-2</v>
      </c>
      <c r="AL9" s="17"/>
      <c r="AM9" s="17">
        <v>6.3930768807181404E-2</v>
      </c>
      <c r="AN9" s="17">
        <v>0.102762685702309</v>
      </c>
      <c r="AO9" s="17"/>
      <c r="AP9" s="17">
        <v>1.05153707656162E-2</v>
      </c>
      <c r="AQ9" s="17">
        <v>2.0779432954347001E-2</v>
      </c>
      <c r="AR9" s="17">
        <v>7.3099485677288606E-2</v>
      </c>
      <c r="AS9" s="17">
        <v>0.110495843559217</v>
      </c>
      <c r="AT9" s="17">
        <v>0.18547003813884999</v>
      </c>
      <c r="AU9" s="17">
        <v>0.22915381081229499</v>
      </c>
    </row>
    <row r="10" spans="2:47" x14ac:dyDescent="0.35">
      <c r="B10" s="18" t="s">
        <v>90</v>
      </c>
      <c r="C10" s="17">
        <v>0.27838018137015702</v>
      </c>
      <c r="D10" s="17">
        <v>0.36376428512193898</v>
      </c>
      <c r="E10" s="17">
        <v>0.19669008188571599</v>
      </c>
      <c r="F10" s="17"/>
      <c r="G10" s="17">
        <v>0.330772382919653</v>
      </c>
      <c r="H10" s="17">
        <v>0.34284423867603098</v>
      </c>
      <c r="I10" s="17">
        <v>0.28436706180355897</v>
      </c>
      <c r="J10" s="17">
        <v>0.28730763408833898</v>
      </c>
      <c r="K10" s="17">
        <v>0.24977410920083501</v>
      </c>
      <c r="L10" s="17">
        <v>0.19780010747940799</v>
      </c>
      <c r="M10" s="17"/>
      <c r="N10" s="17">
        <v>0.25647829042069697</v>
      </c>
      <c r="O10" s="17">
        <v>0.38716142703759499</v>
      </c>
      <c r="P10" s="17"/>
      <c r="Q10" s="17">
        <v>0.35013055546401201</v>
      </c>
      <c r="R10" s="17">
        <v>0.26864386967354698</v>
      </c>
      <c r="S10" s="17">
        <v>0.27933049550130501</v>
      </c>
      <c r="T10" s="17">
        <v>0.29886333098851398</v>
      </c>
      <c r="U10" s="17">
        <v>0.26970864781198201</v>
      </c>
      <c r="V10" s="17">
        <v>0.27179787366254599</v>
      </c>
      <c r="W10" s="17">
        <v>0.232724366458539</v>
      </c>
      <c r="X10" s="17">
        <v>0.23280326967670101</v>
      </c>
      <c r="Y10" s="17">
        <v>0.27373200780143397</v>
      </c>
      <c r="Z10" s="17">
        <v>0.24454243664995801</v>
      </c>
      <c r="AA10" s="17">
        <v>0.21248769700731801</v>
      </c>
      <c r="AB10" s="17">
        <v>0.37402206619774397</v>
      </c>
      <c r="AC10" s="17"/>
      <c r="AD10" s="17">
        <v>0.36071999672695898</v>
      </c>
      <c r="AE10" s="17">
        <v>0.10057825132596999</v>
      </c>
      <c r="AF10" s="17"/>
      <c r="AG10" s="17">
        <v>0.41642096068849299</v>
      </c>
      <c r="AH10" s="17">
        <v>0.21464526528904801</v>
      </c>
      <c r="AI10" s="17"/>
      <c r="AJ10" s="17">
        <v>0.28815025823796803</v>
      </c>
      <c r="AK10" s="17">
        <v>0.26926929443847802</v>
      </c>
      <c r="AL10" s="17"/>
      <c r="AM10" s="17">
        <v>0.24061597281673899</v>
      </c>
      <c r="AN10" s="17">
        <v>0.29101192776942397</v>
      </c>
      <c r="AO10" s="17"/>
      <c r="AP10" s="17">
        <v>2.26072186396357E-2</v>
      </c>
      <c r="AQ10" s="17">
        <v>0.143721424840381</v>
      </c>
      <c r="AR10" s="17">
        <v>0.31312157543601998</v>
      </c>
      <c r="AS10" s="17">
        <v>0.35043260945030003</v>
      </c>
      <c r="AT10" s="17">
        <v>0.47818221950040601</v>
      </c>
      <c r="AU10" s="17">
        <v>0.51817710590903499</v>
      </c>
    </row>
    <row r="11" spans="2:47" x14ac:dyDescent="0.35">
      <c r="B11" s="18" t="s">
        <v>91</v>
      </c>
      <c r="C11" s="17">
        <v>0.212368235914102</v>
      </c>
      <c r="D11" s="17">
        <v>0.21090725612095201</v>
      </c>
      <c r="E11" s="17">
        <v>0.214719039871896</v>
      </c>
      <c r="F11" s="17"/>
      <c r="G11" s="17">
        <v>0.190372370528544</v>
      </c>
      <c r="H11" s="17">
        <v>0.23829995407212301</v>
      </c>
      <c r="I11" s="17">
        <v>0.19544554167258199</v>
      </c>
      <c r="J11" s="17">
        <v>0.20065265450170999</v>
      </c>
      <c r="K11" s="17">
        <v>0.245198533179325</v>
      </c>
      <c r="L11" s="17">
        <v>0.20719053953740799</v>
      </c>
      <c r="M11" s="17"/>
      <c r="N11" s="17">
        <v>0.21037984946475799</v>
      </c>
      <c r="O11" s="17">
        <v>0.22224405692549401</v>
      </c>
      <c r="P11" s="17"/>
      <c r="Q11" s="17">
        <v>0.201265301699775</v>
      </c>
      <c r="R11" s="17">
        <v>0.22500250202425301</v>
      </c>
      <c r="S11" s="17">
        <v>0.219745694898456</v>
      </c>
      <c r="T11" s="17">
        <v>0.19777156468590701</v>
      </c>
      <c r="U11" s="17">
        <v>0.18476948950046801</v>
      </c>
      <c r="V11" s="17">
        <v>0.21246757592217899</v>
      </c>
      <c r="W11" s="17">
        <v>0.17699683396663901</v>
      </c>
      <c r="X11" s="17">
        <v>0.24163180223875899</v>
      </c>
      <c r="Y11" s="17">
        <v>0.21060723757227701</v>
      </c>
      <c r="Z11" s="17">
        <v>0.23455712685553101</v>
      </c>
      <c r="AA11" s="17">
        <v>0.27252451638638298</v>
      </c>
      <c r="AB11" s="17">
        <v>0.19239733686798599</v>
      </c>
      <c r="AC11" s="17"/>
      <c r="AD11" s="17">
        <v>0.23709324513851701</v>
      </c>
      <c r="AE11" s="17">
        <v>0.150177532598394</v>
      </c>
      <c r="AF11" s="17"/>
      <c r="AG11" s="17">
        <v>0.193390247626366</v>
      </c>
      <c r="AH11" s="17">
        <v>0.220152135965752</v>
      </c>
      <c r="AI11" s="17"/>
      <c r="AJ11" s="17">
        <v>0.227021020990677</v>
      </c>
      <c r="AK11" s="17">
        <v>0.19397458246294699</v>
      </c>
      <c r="AL11" s="17"/>
      <c r="AM11" s="17">
        <v>0.19970877346105301</v>
      </c>
      <c r="AN11" s="17">
        <v>0.217083579054449</v>
      </c>
      <c r="AO11" s="17"/>
      <c r="AP11" s="17">
        <v>0.15751689095017199</v>
      </c>
      <c r="AQ11" s="17">
        <v>0.25867440920898499</v>
      </c>
      <c r="AR11" s="17">
        <v>0.26598108450497798</v>
      </c>
      <c r="AS11" s="17">
        <v>0.222678179349138</v>
      </c>
      <c r="AT11" s="17">
        <v>0.25434170102468001</v>
      </c>
      <c r="AU11" s="17">
        <v>0.16564436649313399</v>
      </c>
    </row>
    <row r="12" spans="2:47" x14ac:dyDescent="0.35">
      <c r="B12" s="18" t="s">
        <v>92</v>
      </c>
      <c r="C12" s="17">
        <v>0.185992078680461</v>
      </c>
      <c r="D12" s="17">
        <v>0.14201970197501401</v>
      </c>
      <c r="E12" s="17">
        <v>0.227494284545978</v>
      </c>
      <c r="F12" s="17"/>
      <c r="G12" s="17">
        <v>0.176844473833176</v>
      </c>
      <c r="H12" s="17">
        <v>0.12022051288732</v>
      </c>
      <c r="I12" s="17">
        <v>0.17472152371427199</v>
      </c>
      <c r="J12" s="17">
        <v>0.21824479134271901</v>
      </c>
      <c r="K12" s="17">
        <v>0.184673538153796</v>
      </c>
      <c r="L12" s="17">
        <v>0.229775019540776</v>
      </c>
      <c r="M12" s="17"/>
      <c r="N12" s="17">
        <v>0.20093012789655201</v>
      </c>
      <c r="O12" s="17">
        <v>0.11179850309752799</v>
      </c>
      <c r="P12" s="17"/>
      <c r="Q12" s="17">
        <v>0.15991765275475101</v>
      </c>
      <c r="R12" s="17">
        <v>0.173352673680051</v>
      </c>
      <c r="S12" s="17">
        <v>0.171399992217489</v>
      </c>
      <c r="T12" s="17">
        <v>0.20641219492323601</v>
      </c>
      <c r="U12" s="17">
        <v>0.18398047398936901</v>
      </c>
      <c r="V12" s="17">
        <v>0.205272197001553</v>
      </c>
      <c r="W12" s="17">
        <v>0.20451245612203101</v>
      </c>
      <c r="X12" s="17">
        <v>0.19470460601859499</v>
      </c>
      <c r="Y12" s="17">
        <v>0.184582857301853</v>
      </c>
      <c r="Z12" s="17">
        <v>0.171936300348209</v>
      </c>
      <c r="AA12" s="17">
        <v>0.18016286336211201</v>
      </c>
      <c r="AB12" s="17">
        <v>0.28328808423782498</v>
      </c>
      <c r="AC12" s="17"/>
      <c r="AD12" s="17">
        <v>0.15501625949067099</v>
      </c>
      <c r="AE12" s="17">
        <v>0.25458051811315902</v>
      </c>
      <c r="AF12" s="17"/>
      <c r="AG12" s="17">
        <v>0.108500678931315</v>
      </c>
      <c r="AH12" s="17">
        <v>0.225479054437765</v>
      </c>
      <c r="AI12" s="17"/>
      <c r="AJ12" s="17">
        <v>0.174008608902675</v>
      </c>
      <c r="AK12" s="17">
        <v>0.201872319757644</v>
      </c>
      <c r="AL12" s="17"/>
      <c r="AM12" s="17">
        <v>0.17867839657993501</v>
      </c>
      <c r="AN12" s="17">
        <v>0.18766689867776101</v>
      </c>
      <c r="AO12" s="17"/>
      <c r="AP12" s="17">
        <v>0.22666198600718801</v>
      </c>
      <c r="AQ12" s="17">
        <v>0.30285556289160698</v>
      </c>
      <c r="AR12" s="17">
        <v>0.20740703492148399</v>
      </c>
      <c r="AS12" s="17">
        <v>0.19286977130372701</v>
      </c>
      <c r="AT12" s="17">
        <v>7.1577083532129701E-2</v>
      </c>
      <c r="AU12" s="17">
        <v>5.8451803991243501E-2</v>
      </c>
    </row>
    <row r="13" spans="2:47" x14ac:dyDescent="0.35">
      <c r="B13" s="18" t="s">
        <v>93</v>
      </c>
      <c r="C13" s="17">
        <v>0.196860471563293</v>
      </c>
      <c r="D13" s="17">
        <v>0.125816100017525</v>
      </c>
      <c r="E13" s="17">
        <v>0.265658682560592</v>
      </c>
      <c r="F13" s="17"/>
      <c r="G13" s="17">
        <v>0.122882220495436</v>
      </c>
      <c r="H13" s="17">
        <v>0.12621750591735401</v>
      </c>
      <c r="I13" s="17">
        <v>0.170828606544879</v>
      </c>
      <c r="J13" s="17">
        <v>0.237930111144047</v>
      </c>
      <c r="K13" s="17">
        <v>0.23385240853108599</v>
      </c>
      <c r="L13" s="17">
        <v>0.26708931708346301</v>
      </c>
      <c r="M13" s="17"/>
      <c r="N13" s="17">
        <v>0.217856432526707</v>
      </c>
      <c r="O13" s="17">
        <v>9.2578754845063796E-2</v>
      </c>
      <c r="P13" s="17"/>
      <c r="Q13" s="17">
        <v>0.153433801201766</v>
      </c>
      <c r="R13" s="17">
        <v>0.203864943842549</v>
      </c>
      <c r="S13" s="17">
        <v>0.248673744128077</v>
      </c>
      <c r="T13" s="17">
        <v>0.19689446847063999</v>
      </c>
      <c r="U13" s="17">
        <v>0.22418720472998299</v>
      </c>
      <c r="V13" s="17">
        <v>0.163007961058732</v>
      </c>
      <c r="W13" s="17">
        <v>0.24043586744270401</v>
      </c>
      <c r="X13" s="17">
        <v>0.16767245968087699</v>
      </c>
      <c r="Y13" s="17">
        <v>0.191387902687294</v>
      </c>
      <c r="Z13" s="17">
        <v>0.22573218620089</v>
      </c>
      <c r="AA13" s="17">
        <v>0.19261346796039799</v>
      </c>
      <c r="AB13" s="17">
        <v>0.130731271423496</v>
      </c>
      <c r="AC13" s="17"/>
      <c r="AD13" s="17">
        <v>0.105875781611907</v>
      </c>
      <c r="AE13" s="17">
        <v>0.41039327384253999</v>
      </c>
      <c r="AF13" s="17"/>
      <c r="AG13" s="17">
        <v>8.4152061573106798E-2</v>
      </c>
      <c r="AH13" s="17">
        <v>0.25457920344760399</v>
      </c>
      <c r="AI13" s="17"/>
      <c r="AJ13" s="17">
        <v>0.18638260763716</v>
      </c>
      <c r="AK13" s="17">
        <v>0.20867718902718399</v>
      </c>
      <c r="AL13" s="17"/>
      <c r="AM13" s="17">
        <v>0.29196123912219701</v>
      </c>
      <c r="AN13" s="17">
        <v>0.17088950665049199</v>
      </c>
      <c r="AO13" s="17"/>
      <c r="AP13" s="17">
        <v>0.48791894307097899</v>
      </c>
      <c r="AQ13" s="17">
        <v>0.26498527093387497</v>
      </c>
      <c r="AR13" s="17">
        <v>0.114741893236356</v>
      </c>
      <c r="AS13" s="17">
        <v>0.104842947598206</v>
      </c>
      <c r="AT13" s="17">
        <v>1.0428957803934699E-2</v>
      </c>
      <c r="AU13" s="17">
        <v>2.6279847531437799E-2</v>
      </c>
    </row>
    <row r="14" spans="2:47" x14ac:dyDescent="0.35">
      <c r="B14" s="18" t="s">
        <v>94</v>
      </c>
      <c r="C14" s="17">
        <v>3.0666531796989301E-2</v>
      </c>
      <c r="D14" s="17">
        <v>2.6398342844229199E-2</v>
      </c>
      <c r="E14" s="17">
        <v>3.3345646363453101E-2</v>
      </c>
      <c r="F14" s="17"/>
      <c r="G14" s="17">
        <v>3.56466092490468E-2</v>
      </c>
      <c r="H14" s="17">
        <v>3.5162746669916402E-2</v>
      </c>
      <c r="I14" s="17">
        <v>5.74718253340935E-2</v>
      </c>
      <c r="J14" s="17">
        <v>1.89246017223424E-2</v>
      </c>
      <c r="K14" s="17">
        <v>2.4360229775802399E-2</v>
      </c>
      <c r="L14" s="17">
        <v>1.55380197178517E-2</v>
      </c>
      <c r="M14" s="17"/>
      <c r="N14" s="17">
        <v>2.8086103587576801E-2</v>
      </c>
      <c r="O14" s="17">
        <v>4.34828769985535E-2</v>
      </c>
      <c r="P14" s="17"/>
      <c r="Q14" s="17">
        <v>2.6303874049267099E-2</v>
      </c>
      <c r="R14" s="17">
        <v>6.2923602962257602E-2</v>
      </c>
      <c r="S14" s="17">
        <v>5.6968665248801802E-3</v>
      </c>
      <c r="T14" s="17">
        <v>9.9787638103656096E-3</v>
      </c>
      <c r="U14" s="17">
        <v>3.9487764146995799E-2</v>
      </c>
      <c r="V14" s="17">
        <v>4.4969924974832098E-2</v>
      </c>
      <c r="W14" s="17">
        <v>2.9656060618532199E-2</v>
      </c>
      <c r="X14" s="17">
        <v>2.0347544561333999E-2</v>
      </c>
      <c r="Y14" s="17">
        <v>2.7162713819503598E-2</v>
      </c>
      <c r="Z14" s="17">
        <v>2.6073476148103E-2</v>
      </c>
      <c r="AA14" s="17">
        <v>4.2271218094018098E-2</v>
      </c>
      <c r="AB14" s="17">
        <v>0</v>
      </c>
      <c r="AC14" s="17"/>
      <c r="AD14" s="17">
        <v>1.4066725913005E-2</v>
      </c>
      <c r="AE14" s="17">
        <v>5.5629138044205002E-2</v>
      </c>
      <c r="AF14" s="17"/>
      <c r="AG14" s="17">
        <v>9.6585688579146206E-3</v>
      </c>
      <c r="AH14" s="17">
        <v>3.3126772105199098E-2</v>
      </c>
      <c r="AI14" s="17"/>
      <c r="AJ14" s="17">
        <v>2.1685078957112199E-2</v>
      </c>
      <c r="AK14" s="17">
        <v>3.7950751611298399E-2</v>
      </c>
      <c r="AL14" s="17"/>
      <c r="AM14" s="17">
        <v>2.5104849212895401E-2</v>
      </c>
      <c r="AN14" s="17">
        <v>3.05854021455663E-2</v>
      </c>
      <c r="AO14" s="17"/>
      <c r="AP14" s="17">
        <v>9.4779590566410096E-2</v>
      </c>
      <c r="AQ14" s="17">
        <v>8.9838991708056301E-3</v>
      </c>
      <c r="AR14" s="17">
        <v>2.5648926223872701E-2</v>
      </c>
      <c r="AS14" s="17">
        <v>1.8680648739412699E-2</v>
      </c>
      <c r="AT14" s="17">
        <v>0</v>
      </c>
      <c r="AU14" s="17">
        <v>2.29306526285426E-3</v>
      </c>
    </row>
    <row r="15" spans="2:47" x14ac:dyDescent="0.35">
      <c r="B15" s="18" t="s">
        <v>95</v>
      </c>
      <c r="C15" s="21">
        <v>0.37411268204515502</v>
      </c>
      <c r="D15" s="21">
        <v>0.49485859904228002</v>
      </c>
      <c r="E15" s="21">
        <v>0.25878234665807998</v>
      </c>
      <c r="F15" s="21"/>
      <c r="G15" s="21">
        <v>0.47425432589379801</v>
      </c>
      <c r="H15" s="21">
        <v>0.48009928045328598</v>
      </c>
      <c r="I15" s="21">
        <v>0.40153250273417301</v>
      </c>
      <c r="J15" s="21">
        <v>0.32424784128918099</v>
      </c>
      <c r="K15" s="21">
        <v>0.31191529035998999</v>
      </c>
      <c r="L15" s="21">
        <v>0.28040710412050202</v>
      </c>
      <c r="M15" s="21"/>
      <c r="N15" s="21">
        <v>0.34274748652440601</v>
      </c>
      <c r="O15" s="21">
        <v>0.52989580813336101</v>
      </c>
      <c r="P15" s="21"/>
      <c r="Q15" s="21">
        <v>0.45907937029444101</v>
      </c>
      <c r="R15" s="21">
        <v>0.33485627749088898</v>
      </c>
      <c r="S15" s="21">
        <v>0.35448370223109799</v>
      </c>
      <c r="T15" s="21">
        <v>0.388943008109851</v>
      </c>
      <c r="U15" s="21">
        <v>0.36757506763318398</v>
      </c>
      <c r="V15" s="21">
        <v>0.37428234104270303</v>
      </c>
      <c r="W15" s="21">
        <v>0.34839878185009399</v>
      </c>
      <c r="X15" s="21">
        <v>0.37564358750043397</v>
      </c>
      <c r="Y15" s="21">
        <v>0.38625928861907299</v>
      </c>
      <c r="Z15" s="21">
        <v>0.34170091044726703</v>
      </c>
      <c r="AA15" s="21">
        <v>0.31242793419708897</v>
      </c>
      <c r="AB15" s="21">
        <v>0.39358330747069298</v>
      </c>
      <c r="AC15" s="21"/>
      <c r="AD15" s="21">
        <v>0.48794798784589899</v>
      </c>
      <c r="AE15" s="21">
        <v>0.129219537401702</v>
      </c>
      <c r="AF15" s="21"/>
      <c r="AG15" s="21">
        <v>0.60429844301129798</v>
      </c>
      <c r="AH15" s="21">
        <v>0.26666283404367902</v>
      </c>
      <c r="AI15" s="21"/>
      <c r="AJ15" s="21">
        <v>0.390902683512376</v>
      </c>
      <c r="AK15" s="21">
        <v>0.35752515714092697</v>
      </c>
      <c r="AL15" s="21"/>
      <c r="AM15" s="21">
        <v>0.30454674162391998</v>
      </c>
      <c r="AN15" s="21">
        <v>0.39377461347173198</v>
      </c>
      <c r="AO15" s="21"/>
      <c r="AP15" s="21">
        <v>3.3122589405251902E-2</v>
      </c>
      <c r="AQ15" s="21">
        <v>0.16450085779472801</v>
      </c>
      <c r="AR15" s="21">
        <v>0.38622106111330801</v>
      </c>
      <c r="AS15" s="21">
        <v>0.46092845300951701</v>
      </c>
      <c r="AT15" s="21">
        <v>0.66365225763925595</v>
      </c>
      <c r="AU15" s="21">
        <v>0.74733091672133001</v>
      </c>
    </row>
    <row r="16" spans="2:47" x14ac:dyDescent="0.35">
      <c r="B16" s="18" t="s">
        <v>96</v>
      </c>
      <c r="C16" s="21">
        <v>0.38285255024375398</v>
      </c>
      <c r="D16" s="21">
        <v>0.26783580199253898</v>
      </c>
      <c r="E16" s="21">
        <v>0.49315296710656997</v>
      </c>
      <c r="F16" s="21"/>
      <c r="G16" s="21">
        <v>0.29972669432861199</v>
      </c>
      <c r="H16" s="21">
        <v>0.246438018804674</v>
      </c>
      <c r="I16" s="21">
        <v>0.34555013025915099</v>
      </c>
      <c r="J16" s="21">
        <v>0.45617490248676601</v>
      </c>
      <c r="K16" s="21">
        <v>0.41852594668488202</v>
      </c>
      <c r="L16" s="21">
        <v>0.49686433662423801</v>
      </c>
      <c r="M16" s="21"/>
      <c r="N16" s="21">
        <v>0.41878656042326001</v>
      </c>
      <c r="O16" s="21">
        <v>0.20437725794259201</v>
      </c>
      <c r="P16" s="21"/>
      <c r="Q16" s="21">
        <v>0.31335145395651698</v>
      </c>
      <c r="R16" s="21">
        <v>0.37721761752260002</v>
      </c>
      <c r="S16" s="21">
        <v>0.420073736345566</v>
      </c>
      <c r="T16" s="21">
        <v>0.403306663393876</v>
      </c>
      <c r="U16" s="21">
        <v>0.408167678719352</v>
      </c>
      <c r="V16" s="21">
        <v>0.36828015806028502</v>
      </c>
      <c r="W16" s="21">
        <v>0.44494832356473402</v>
      </c>
      <c r="X16" s="21">
        <v>0.36237706569947198</v>
      </c>
      <c r="Y16" s="21">
        <v>0.37597075998914697</v>
      </c>
      <c r="Z16" s="21">
        <v>0.39766848654909898</v>
      </c>
      <c r="AA16" s="21">
        <v>0.37277633132250998</v>
      </c>
      <c r="AB16" s="21">
        <v>0.41401935566132197</v>
      </c>
      <c r="AC16" s="21"/>
      <c r="AD16" s="21">
        <v>0.26089204110257802</v>
      </c>
      <c r="AE16" s="21">
        <v>0.66497379195569895</v>
      </c>
      <c r="AF16" s="21"/>
      <c r="AG16" s="21">
        <v>0.19265274050442199</v>
      </c>
      <c r="AH16" s="21">
        <v>0.48005825788536899</v>
      </c>
      <c r="AI16" s="21"/>
      <c r="AJ16" s="21">
        <v>0.36039121653983502</v>
      </c>
      <c r="AK16" s="21">
        <v>0.41054950878482799</v>
      </c>
      <c r="AL16" s="21"/>
      <c r="AM16" s="21">
        <v>0.47063963570213202</v>
      </c>
      <c r="AN16" s="21">
        <v>0.358556405328253</v>
      </c>
      <c r="AO16" s="21"/>
      <c r="AP16" s="21">
        <v>0.71458092907816695</v>
      </c>
      <c r="AQ16" s="21">
        <v>0.56784083382548201</v>
      </c>
      <c r="AR16" s="21">
        <v>0.32214892815784102</v>
      </c>
      <c r="AS16" s="21">
        <v>0.29771271890193302</v>
      </c>
      <c r="AT16" s="21">
        <v>8.20060413360644E-2</v>
      </c>
      <c r="AU16" s="21">
        <v>8.4731651522681195E-2</v>
      </c>
    </row>
    <row r="17" spans="2:47" x14ac:dyDescent="0.35">
      <c r="B17" s="18" t="s">
        <v>97</v>
      </c>
      <c r="C17" s="22">
        <v>-8.7398681985989494E-3</v>
      </c>
      <c r="D17" s="22">
        <v>0.22702279704974099</v>
      </c>
      <c r="E17" s="22">
        <v>-0.23437062044849</v>
      </c>
      <c r="F17" s="22"/>
      <c r="G17" s="22">
        <v>0.174527631565186</v>
      </c>
      <c r="H17" s="22">
        <v>0.23366126164861201</v>
      </c>
      <c r="I17" s="22">
        <v>5.5982372475021101E-2</v>
      </c>
      <c r="J17" s="22">
        <v>-0.13192706119758499</v>
      </c>
      <c r="K17" s="22">
        <v>-0.106610656324892</v>
      </c>
      <c r="L17" s="22">
        <v>-0.216457232503736</v>
      </c>
      <c r="M17" s="22"/>
      <c r="N17" s="22">
        <v>-7.6039073898854101E-2</v>
      </c>
      <c r="O17" s="22">
        <v>0.32551855019076897</v>
      </c>
      <c r="P17" s="22"/>
      <c r="Q17" s="22">
        <v>0.14572791633792501</v>
      </c>
      <c r="R17" s="22">
        <v>-4.23613400317112E-2</v>
      </c>
      <c r="S17" s="22">
        <v>-6.5590034114468093E-2</v>
      </c>
      <c r="T17" s="22">
        <v>-1.4363655284024701E-2</v>
      </c>
      <c r="U17" s="22">
        <v>-4.0592611086168601E-2</v>
      </c>
      <c r="V17" s="22">
        <v>6.0021829824175596E-3</v>
      </c>
      <c r="W17" s="22">
        <v>-9.65495417146401E-2</v>
      </c>
      <c r="X17" s="22">
        <v>1.32665218009621E-2</v>
      </c>
      <c r="Y17" s="22">
        <v>1.02885286299254E-2</v>
      </c>
      <c r="Z17" s="22">
        <v>-5.5967576101831701E-2</v>
      </c>
      <c r="AA17" s="22">
        <v>-6.0348397125420797E-2</v>
      </c>
      <c r="AB17" s="22">
        <v>-2.0436048190629101E-2</v>
      </c>
      <c r="AC17" s="22"/>
      <c r="AD17" s="22">
        <v>0.227055946743321</v>
      </c>
      <c r="AE17" s="22">
        <v>-0.53575425455399694</v>
      </c>
      <c r="AF17" s="22"/>
      <c r="AG17" s="22">
        <v>0.41164570250687599</v>
      </c>
      <c r="AH17" s="22">
        <v>-0.21339542384169</v>
      </c>
      <c r="AI17" s="22"/>
      <c r="AJ17" s="22">
        <v>3.0511466972540799E-2</v>
      </c>
      <c r="AK17" s="22">
        <v>-5.3024351643900298E-2</v>
      </c>
      <c r="AL17" s="22"/>
      <c r="AM17" s="22">
        <v>-0.16609289407821201</v>
      </c>
      <c r="AN17" s="22">
        <v>3.5218208143479798E-2</v>
      </c>
      <c r="AO17" s="22"/>
      <c r="AP17" s="22">
        <v>-0.68145833967291503</v>
      </c>
      <c r="AQ17" s="22">
        <v>-0.403339976030753</v>
      </c>
      <c r="AR17" s="22">
        <v>6.4072132955467598E-2</v>
      </c>
      <c r="AS17" s="22">
        <v>0.163215734107584</v>
      </c>
      <c r="AT17" s="22">
        <v>0.58164621630319102</v>
      </c>
      <c r="AU17" s="22">
        <v>0.66259926519864898</v>
      </c>
    </row>
    <row r="18" spans="2:47" x14ac:dyDescent="0.35">
      <c r="B18" s="16"/>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B2:AU22"/>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523</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89</v>
      </c>
      <c r="C9" s="17">
        <v>0.12240812074019999</v>
      </c>
      <c r="D9" s="17">
        <v>0.17005813055876001</v>
      </c>
      <c r="E9" s="17">
        <v>7.70193748947956E-2</v>
      </c>
      <c r="F9" s="17"/>
      <c r="G9" s="17">
        <v>0.18036483445748</v>
      </c>
      <c r="H9" s="17">
        <v>0.18101652069361701</v>
      </c>
      <c r="I9" s="17">
        <v>0.120452436461661</v>
      </c>
      <c r="J9" s="17">
        <v>9.0902555484849601E-2</v>
      </c>
      <c r="K9" s="17">
        <v>7.8287019355510495E-2</v>
      </c>
      <c r="L9" s="17">
        <v>9.25183193952204E-2</v>
      </c>
      <c r="M9" s="17"/>
      <c r="N9" s="17">
        <v>0.106971735901909</v>
      </c>
      <c r="O9" s="17">
        <v>0.19907680542985101</v>
      </c>
      <c r="P9" s="17"/>
      <c r="Q9" s="17">
        <v>0.15776093260534901</v>
      </c>
      <c r="R9" s="17">
        <v>0.12531788029482599</v>
      </c>
      <c r="S9" s="17">
        <v>0.122355178400326</v>
      </c>
      <c r="T9" s="17">
        <v>0.113887492505894</v>
      </c>
      <c r="U9" s="17">
        <v>9.5674162768552201E-2</v>
      </c>
      <c r="V9" s="17">
        <v>0.13158721895875899</v>
      </c>
      <c r="W9" s="17">
        <v>0.127185594138853</v>
      </c>
      <c r="X9" s="17">
        <v>0.11494494069896501</v>
      </c>
      <c r="Y9" s="17">
        <v>0.13495872665547601</v>
      </c>
      <c r="Z9" s="17">
        <v>8.2162667482682999E-2</v>
      </c>
      <c r="AA9" s="17">
        <v>8.9770356169678503E-2</v>
      </c>
      <c r="AB9" s="17">
        <v>0.13240774291406801</v>
      </c>
      <c r="AC9" s="17"/>
      <c r="AD9" s="17">
        <v>0.16079919312483401</v>
      </c>
      <c r="AE9" s="17">
        <v>3.8800464060191803E-2</v>
      </c>
      <c r="AF9" s="17"/>
      <c r="AG9" s="17">
        <v>0.238299247828754</v>
      </c>
      <c r="AH9" s="17">
        <v>6.7817331154102503E-2</v>
      </c>
      <c r="AI9" s="17"/>
      <c r="AJ9" s="17">
        <v>0.1210358539983</v>
      </c>
      <c r="AK9" s="17">
        <v>0.12355071682201001</v>
      </c>
      <c r="AL9" s="17"/>
      <c r="AM9" s="17">
        <v>9.1376929154482006E-2</v>
      </c>
      <c r="AN9" s="17">
        <v>0.13122362765036599</v>
      </c>
      <c r="AO9" s="17"/>
      <c r="AP9" s="17">
        <v>1.0470476616031199E-2</v>
      </c>
      <c r="AQ9" s="17">
        <v>2.3330852855790601E-2</v>
      </c>
      <c r="AR9" s="17">
        <v>0.111816183035301</v>
      </c>
      <c r="AS9" s="17">
        <v>0.14243522182799501</v>
      </c>
      <c r="AT9" s="17">
        <v>0.23327741663463</v>
      </c>
      <c r="AU9" s="17">
        <v>0.28534191792254698</v>
      </c>
    </row>
    <row r="10" spans="2:47" x14ac:dyDescent="0.35">
      <c r="B10" s="18" t="s">
        <v>90</v>
      </c>
      <c r="C10" s="17">
        <v>0.30442468859483501</v>
      </c>
      <c r="D10" s="17">
        <v>0.38078333916373103</v>
      </c>
      <c r="E10" s="17">
        <v>0.231769110865616</v>
      </c>
      <c r="F10" s="17"/>
      <c r="G10" s="17">
        <v>0.37463820535655101</v>
      </c>
      <c r="H10" s="17">
        <v>0.35300761758960902</v>
      </c>
      <c r="I10" s="17">
        <v>0.32130712914440501</v>
      </c>
      <c r="J10" s="17">
        <v>0.30847901699053998</v>
      </c>
      <c r="K10" s="17">
        <v>0.24484505866357101</v>
      </c>
      <c r="L10" s="17">
        <v>0.24070681767364299</v>
      </c>
      <c r="M10" s="17"/>
      <c r="N10" s="17">
        <v>0.290908842169954</v>
      </c>
      <c r="O10" s="17">
        <v>0.371554536594768</v>
      </c>
      <c r="P10" s="17"/>
      <c r="Q10" s="17">
        <v>0.353052729922671</v>
      </c>
      <c r="R10" s="17">
        <v>0.263384106490887</v>
      </c>
      <c r="S10" s="17">
        <v>0.237070943429423</v>
      </c>
      <c r="T10" s="17">
        <v>0.31892277801248398</v>
      </c>
      <c r="U10" s="17">
        <v>0.26412255641429999</v>
      </c>
      <c r="V10" s="17">
        <v>0.31291011099544402</v>
      </c>
      <c r="W10" s="17">
        <v>0.236166085689683</v>
      </c>
      <c r="X10" s="17">
        <v>0.36006806132382602</v>
      </c>
      <c r="Y10" s="17">
        <v>0.30338424598636499</v>
      </c>
      <c r="Z10" s="17">
        <v>0.34170577498193799</v>
      </c>
      <c r="AA10" s="17">
        <v>0.320443227035345</v>
      </c>
      <c r="AB10" s="17">
        <v>0.43474455036417398</v>
      </c>
      <c r="AC10" s="17"/>
      <c r="AD10" s="17">
        <v>0.381900724372644</v>
      </c>
      <c r="AE10" s="17">
        <v>0.13436478911246699</v>
      </c>
      <c r="AF10" s="17"/>
      <c r="AG10" s="17">
        <v>0.41106551821306198</v>
      </c>
      <c r="AH10" s="17">
        <v>0.25331059466227601</v>
      </c>
      <c r="AI10" s="17"/>
      <c r="AJ10" s="17">
        <v>0.31628285211510798</v>
      </c>
      <c r="AK10" s="17">
        <v>0.29172128105238398</v>
      </c>
      <c r="AL10" s="17"/>
      <c r="AM10" s="17">
        <v>0.272619029660148</v>
      </c>
      <c r="AN10" s="17">
        <v>0.31435507116346501</v>
      </c>
      <c r="AO10" s="17"/>
      <c r="AP10" s="17">
        <v>7.6784695540303496E-2</v>
      </c>
      <c r="AQ10" s="17">
        <v>0.18728576091555699</v>
      </c>
      <c r="AR10" s="17">
        <v>0.36821426682972802</v>
      </c>
      <c r="AS10" s="17">
        <v>0.34514772914707398</v>
      </c>
      <c r="AT10" s="17">
        <v>0.47520573134949501</v>
      </c>
      <c r="AU10" s="17">
        <v>0.516343317656622</v>
      </c>
    </row>
    <row r="11" spans="2:47" x14ac:dyDescent="0.35">
      <c r="B11" s="18" t="s">
        <v>91</v>
      </c>
      <c r="C11" s="17">
        <v>0.22581828553960201</v>
      </c>
      <c r="D11" s="17">
        <v>0.220514053474926</v>
      </c>
      <c r="E11" s="17">
        <v>0.23203716766045701</v>
      </c>
      <c r="F11" s="17"/>
      <c r="G11" s="17">
        <v>0.17802877104095699</v>
      </c>
      <c r="H11" s="17">
        <v>0.224699897358379</v>
      </c>
      <c r="I11" s="17">
        <v>0.22449084737538999</v>
      </c>
      <c r="J11" s="17">
        <v>0.20634511841369399</v>
      </c>
      <c r="K11" s="17">
        <v>0.28396958400266697</v>
      </c>
      <c r="L11" s="17">
        <v>0.23657675937338901</v>
      </c>
      <c r="M11" s="17"/>
      <c r="N11" s="17">
        <v>0.23136022623175201</v>
      </c>
      <c r="O11" s="17">
        <v>0.198292844320928</v>
      </c>
      <c r="P11" s="17"/>
      <c r="Q11" s="17">
        <v>0.208091382160383</v>
      </c>
      <c r="R11" s="17">
        <v>0.25441953572396703</v>
      </c>
      <c r="S11" s="17">
        <v>0.24683978358849301</v>
      </c>
      <c r="T11" s="17">
        <v>0.229007604850123</v>
      </c>
      <c r="U11" s="17">
        <v>0.20644568867176799</v>
      </c>
      <c r="V11" s="17">
        <v>0.206913689157082</v>
      </c>
      <c r="W11" s="17">
        <v>0.23229170904386801</v>
      </c>
      <c r="X11" s="17">
        <v>0.22677142911286799</v>
      </c>
      <c r="Y11" s="17">
        <v>0.23751023415625899</v>
      </c>
      <c r="Z11" s="17">
        <v>0.202038710744228</v>
      </c>
      <c r="AA11" s="17">
        <v>0.24812804832079299</v>
      </c>
      <c r="AB11" s="17">
        <v>0.19340587821826699</v>
      </c>
      <c r="AC11" s="17"/>
      <c r="AD11" s="17">
        <v>0.239757624852034</v>
      </c>
      <c r="AE11" s="17">
        <v>0.196880646600333</v>
      </c>
      <c r="AF11" s="17"/>
      <c r="AG11" s="17">
        <v>0.178439551531614</v>
      </c>
      <c r="AH11" s="17">
        <v>0.24967214031515</v>
      </c>
      <c r="AI11" s="17"/>
      <c r="AJ11" s="17">
        <v>0.22704899333061099</v>
      </c>
      <c r="AK11" s="17">
        <v>0.22347284121066299</v>
      </c>
      <c r="AL11" s="17"/>
      <c r="AM11" s="17">
        <v>0.21305467592642299</v>
      </c>
      <c r="AN11" s="17">
        <v>0.22922342367194601</v>
      </c>
      <c r="AO11" s="17"/>
      <c r="AP11" s="17">
        <v>0.17192227002989399</v>
      </c>
      <c r="AQ11" s="17">
        <v>0.291895666266272</v>
      </c>
      <c r="AR11" s="17">
        <v>0.29142003617690998</v>
      </c>
      <c r="AS11" s="17">
        <v>0.28261338858204599</v>
      </c>
      <c r="AT11" s="17">
        <v>0.212713560626168</v>
      </c>
      <c r="AU11" s="17">
        <v>0.126918477626948</v>
      </c>
    </row>
    <row r="12" spans="2:47" x14ac:dyDescent="0.35">
      <c r="B12" s="18" t="s">
        <v>92</v>
      </c>
      <c r="C12" s="17">
        <v>0.158117227405278</v>
      </c>
      <c r="D12" s="17">
        <v>0.108818540618163</v>
      </c>
      <c r="E12" s="17">
        <v>0.20456689180252399</v>
      </c>
      <c r="F12" s="17"/>
      <c r="G12" s="17">
        <v>0.15960631134858599</v>
      </c>
      <c r="H12" s="17">
        <v>0.11753891806735201</v>
      </c>
      <c r="I12" s="17">
        <v>0.15331671984509901</v>
      </c>
      <c r="J12" s="17">
        <v>0.165142802696017</v>
      </c>
      <c r="K12" s="17">
        <v>0.18037209470139401</v>
      </c>
      <c r="L12" s="17">
        <v>0.17365649760340299</v>
      </c>
      <c r="M12" s="17"/>
      <c r="N12" s="17">
        <v>0.166873407784354</v>
      </c>
      <c r="O12" s="17">
        <v>0.11462745699584</v>
      </c>
      <c r="P12" s="17"/>
      <c r="Q12" s="17">
        <v>0.115527409406425</v>
      </c>
      <c r="R12" s="17">
        <v>0.140699620787993</v>
      </c>
      <c r="S12" s="17">
        <v>0.175426248412139</v>
      </c>
      <c r="T12" s="17">
        <v>0.16748032668920501</v>
      </c>
      <c r="U12" s="17">
        <v>0.19934159795876999</v>
      </c>
      <c r="V12" s="17">
        <v>0.185586863761382</v>
      </c>
      <c r="W12" s="17">
        <v>0.14889259775382799</v>
      </c>
      <c r="X12" s="17">
        <v>0.151935577092114</v>
      </c>
      <c r="Y12" s="17">
        <v>0.15550583465835099</v>
      </c>
      <c r="Z12" s="17">
        <v>0.17201504982921001</v>
      </c>
      <c r="AA12" s="17">
        <v>0.13908274802205101</v>
      </c>
      <c r="AB12" s="17">
        <v>0.21162753496322301</v>
      </c>
      <c r="AC12" s="17"/>
      <c r="AD12" s="17">
        <v>0.13140318697129</v>
      </c>
      <c r="AE12" s="17">
        <v>0.21872289699381001</v>
      </c>
      <c r="AF12" s="17"/>
      <c r="AG12" s="17">
        <v>9.5818561769064697E-2</v>
      </c>
      <c r="AH12" s="17">
        <v>0.18849964541971101</v>
      </c>
      <c r="AI12" s="17"/>
      <c r="AJ12" s="17">
        <v>0.15406287538512201</v>
      </c>
      <c r="AK12" s="17">
        <v>0.16433916917496999</v>
      </c>
      <c r="AL12" s="17"/>
      <c r="AM12" s="17">
        <v>0.150525457904817</v>
      </c>
      <c r="AN12" s="17">
        <v>0.161656896676768</v>
      </c>
      <c r="AO12" s="17"/>
      <c r="AP12" s="17">
        <v>0.20366212812856399</v>
      </c>
      <c r="AQ12" s="17">
        <v>0.26970430611964402</v>
      </c>
      <c r="AR12" s="17">
        <v>0.16966685859028</v>
      </c>
      <c r="AS12" s="17">
        <v>0.135191600758724</v>
      </c>
      <c r="AT12" s="17">
        <v>6.7265757360508202E-2</v>
      </c>
      <c r="AU12" s="17">
        <v>5.7668822533531401E-2</v>
      </c>
    </row>
    <row r="13" spans="2:47" x14ac:dyDescent="0.35">
      <c r="B13" s="18" t="s">
        <v>93</v>
      </c>
      <c r="C13" s="17">
        <v>0.1602326381203</v>
      </c>
      <c r="D13" s="17">
        <v>9.7944119139099894E-2</v>
      </c>
      <c r="E13" s="17">
        <v>0.21928540112806699</v>
      </c>
      <c r="F13" s="17"/>
      <c r="G13" s="17">
        <v>6.1577956335712301E-2</v>
      </c>
      <c r="H13" s="17">
        <v>9.4958950864598504E-2</v>
      </c>
      <c r="I13" s="17">
        <v>0.14210458051198999</v>
      </c>
      <c r="J13" s="17">
        <v>0.21293587897947999</v>
      </c>
      <c r="K13" s="17">
        <v>0.19448436151069201</v>
      </c>
      <c r="L13" s="17">
        <v>0.22844992001862599</v>
      </c>
      <c r="M13" s="17"/>
      <c r="N13" s="17">
        <v>0.17719170709078</v>
      </c>
      <c r="O13" s="17">
        <v>7.60011600152391E-2</v>
      </c>
      <c r="P13" s="17"/>
      <c r="Q13" s="17">
        <v>0.142339069844759</v>
      </c>
      <c r="R13" s="17">
        <v>0.15976700846856201</v>
      </c>
      <c r="S13" s="17">
        <v>0.21830784616961901</v>
      </c>
      <c r="T13" s="17">
        <v>0.15055854409559</v>
      </c>
      <c r="U13" s="17">
        <v>0.20077051674295199</v>
      </c>
      <c r="V13" s="17">
        <v>0.118858500026924</v>
      </c>
      <c r="W13" s="17">
        <v>0.22580795275523599</v>
      </c>
      <c r="X13" s="17">
        <v>0.125827159173446</v>
      </c>
      <c r="Y13" s="17">
        <v>0.14551079032955699</v>
      </c>
      <c r="Z13" s="17">
        <v>0.169993618904479</v>
      </c>
      <c r="AA13" s="17">
        <v>0.169632408661401</v>
      </c>
      <c r="AB13" s="17">
        <v>2.78142935402678E-2</v>
      </c>
      <c r="AC13" s="17"/>
      <c r="AD13" s="17">
        <v>7.2750361728880303E-2</v>
      </c>
      <c r="AE13" s="17">
        <v>0.36122782030970302</v>
      </c>
      <c r="AF13" s="17"/>
      <c r="AG13" s="17">
        <v>6.45826848240037E-2</v>
      </c>
      <c r="AH13" s="17">
        <v>0.211056370031003</v>
      </c>
      <c r="AI13" s="17"/>
      <c r="AJ13" s="17">
        <v>0.156843920742853</v>
      </c>
      <c r="AK13" s="17">
        <v>0.16568353092724999</v>
      </c>
      <c r="AL13" s="17"/>
      <c r="AM13" s="17">
        <v>0.237813354391019</v>
      </c>
      <c r="AN13" s="17">
        <v>0.137265963236118</v>
      </c>
      <c r="AO13" s="17"/>
      <c r="AP13" s="17">
        <v>0.447584326182565</v>
      </c>
      <c r="AQ13" s="17">
        <v>0.20854938760879399</v>
      </c>
      <c r="AR13" s="17">
        <v>3.6753551329929003E-2</v>
      </c>
      <c r="AS13" s="17">
        <v>8.5055043050787801E-2</v>
      </c>
      <c r="AT13" s="17">
        <v>5.33727707944061E-3</v>
      </c>
      <c r="AU13" s="17">
        <v>1.3727464260351501E-2</v>
      </c>
    </row>
    <row r="14" spans="2:47" x14ac:dyDescent="0.35">
      <c r="B14" s="18" t="s">
        <v>94</v>
      </c>
      <c r="C14" s="17">
        <v>2.8999039599785299E-2</v>
      </c>
      <c r="D14" s="17">
        <v>2.18818170453201E-2</v>
      </c>
      <c r="E14" s="17">
        <v>3.5322053648539499E-2</v>
      </c>
      <c r="F14" s="17"/>
      <c r="G14" s="17">
        <v>4.5783921460714097E-2</v>
      </c>
      <c r="H14" s="17">
        <v>2.8778095426444598E-2</v>
      </c>
      <c r="I14" s="17">
        <v>3.8328286661454498E-2</v>
      </c>
      <c r="J14" s="17">
        <v>1.6194627435419301E-2</v>
      </c>
      <c r="K14" s="17">
        <v>1.8041881766165401E-2</v>
      </c>
      <c r="L14" s="17">
        <v>2.8091685935718601E-2</v>
      </c>
      <c r="M14" s="17"/>
      <c r="N14" s="17">
        <v>2.6694080821251499E-2</v>
      </c>
      <c r="O14" s="17">
        <v>4.0447196643374997E-2</v>
      </c>
      <c r="P14" s="17"/>
      <c r="Q14" s="17">
        <v>2.32284760604132E-2</v>
      </c>
      <c r="R14" s="17">
        <v>5.6411848233765299E-2</v>
      </c>
      <c r="S14" s="17">
        <v>0</v>
      </c>
      <c r="T14" s="17">
        <v>2.0143253846703998E-2</v>
      </c>
      <c r="U14" s="17">
        <v>3.3645477443657798E-2</v>
      </c>
      <c r="V14" s="17">
        <v>4.4143617100407602E-2</v>
      </c>
      <c r="W14" s="17">
        <v>2.9656060618532199E-2</v>
      </c>
      <c r="X14" s="17">
        <v>2.0452832598780401E-2</v>
      </c>
      <c r="Y14" s="17">
        <v>2.3130168213992001E-2</v>
      </c>
      <c r="Z14" s="17">
        <v>3.20841780574622E-2</v>
      </c>
      <c r="AA14" s="17">
        <v>3.2943211790731702E-2</v>
      </c>
      <c r="AB14" s="17">
        <v>0</v>
      </c>
      <c r="AC14" s="17"/>
      <c r="AD14" s="17">
        <v>1.3388908950318201E-2</v>
      </c>
      <c r="AE14" s="17">
        <v>5.0003382923495203E-2</v>
      </c>
      <c r="AF14" s="17"/>
      <c r="AG14" s="17">
        <v>1.1794435833501199E-2</v>
      </c>
      <c r="AH14" s="17">
        <v>2.9643918417757001E-2</v>
      </c>
      <c r="AI14" s="17"/>
      <c r="AJ14" s="17">
        <v>2.4725504428004998E-2</v>
      </c>
      <c r="AK14" s="17">
        <v>3.1232460812723802E-2</v>
      </c>
      <c r="AL14" s="17"/>
      <c r="AM14" s="17">
        <v>3.4610552963111302E-2</v>
      </c>
      <c r="AN14" s="17">
        <v>2.6275017601337401E-2</v>
      </c>
      <c r="AO14" s="17"/>
      <c r="AP14" s="17">
        <v>8.9576103502642099E-2</v>
      </c>
      <c r="AQ14" s="17">
        <v>1.9234026233942301E-2</v>
      </c>
      <c r="AR14" s="17">
        <v>2.2129104037851299E-2</v>
      </c>
      <c r="AS14" s="17">
        <v>9.5570166333740405E-3</v>
      </c>
      <c r="AT14" s="17">
        <v>6.2002569497578699E-3</v>
      </c>
      <c r="AU14" s="17">
        <v>0</v>
      </c>
    </row>
    <row r="15" spans="2:47" x14ac:dyDescent="0.35">
      <c r="B15" s="18" t="s">
        <v>95</v>
      </c>
      <c r="C15" s="21">
        <v>0.42683280933503498</v>
      </c>
      <c r="D15" s="21">
        <v>0.55084146972249004</v>
      </c>
      <c r="E15" s="21">
        <v>0.30878848576041201</v>
      </c>
      <c r="F15" s="21"/>
      <c r="G15" s="21">
        <v>0.55500303981403099</v>
      </c>
      <c r="H15" s="21">
        <v>0.53402413828322703</v>
      </c>
      <c r="I15" s="21">
        <v>0.441759565606066</v>
      </c>
      <c r="J15" s="21">
        <v>0.39938157247538902</v>
      </c>
      <c r="K15" s="21">
        <v>0.323132078019081</v>
      </c>
      <c r="L15" s="21">
        <v>0.33322513706886298</v>
      </c>
      <c r="M15" s="21"/>
      <c r="N15" s="21">
        <v>0.397880578071863</v>
      </c>
      <c r="O15" s="21">
        <v>0.57063134202461796</v>
      </c>
      <c r="P15" s="21"/>
      <c r="Q15" s="21">
        <v>0.51081366252801996</v>
      </c>
      <c r="R15" s="21">
        <v>0.38870198678571299</v>
      </c>
      <c r="S15" s="21">
        <v>0.35942612182974898</v>
      </c>
      <c r="T15" s="21">
        <v>0.432810270518378</v>
      </c>
      <c r="U15" s="21">
        <v>0.359796719182852</v>
      </c>
      <c r="V15" s="21">
        <v>0.44449732995420399</v>
      </c>
      <c r="W15" s="21">
        <v>0.363351679828536</v>
      </c>
      <c r="X15" s="21">
        <v>0.47501300202279101</v>
      </c>
      <c r="Y15" s="21">
        <v>0.43834297264184102</v>
      </c>
      <c r="Z15" s="21">
        <v>0.42386844246462102</v>
      </c>
      <c r="AA15" s="21">
        <v>0.41021358320502299</v>
      </c>
      <c r="AB15" s="21">
        <v>0.56715229327824201</v>
      </c>
      <c r="AC15" s="21"/>
      <c r="AD15" s="21">
        <v>0.54269991749747803</v>
      </c>
      <c r="AE15" s="21">
        <v>0.17316525317265899</v>
      </c>
      <c r="AF15" s="21"/>
      <c r="AG15" s="21">
        <v>0.64936476604181603</v>
      </c>
      <c r="AH15" s="21">
        <v>0.321127925816379</v>
      </c>
      <c r="AI15" s="21"/>
      <c r="AJ15" s="21">
        <v>0.43731870611340901</v>
      </c>
      <c r="AK15" s="21">
        <v>0.41527199787439301</v>
      </c>
      <c r="AL15" s="21"/>
      <c r="AM15" s="21">
        <v>0.36399595881462998</v>
      </c>
      <c r="AN15" s="21">
        <v>0.445578698813831</v>
      </c>
      <c r="AO15" s="21"/>
      <c r="AP15" s="21">
        <v>8.7255172156334701E-2</v>
      </c>
      <c r="AQ15" s="21">
        <v>0.21061661377134699</v>
      </c>
      <c r="AR15" s="21">
        <v>0.48003044986502902</v>
      </c>
      <c r="AS15" s="21">
        <v>0.48758295097506799</v>
      </c>
      <c r="AT15" s="21">
        <v>0.70848314798412504</v>
      </c>
      <c r="AU15" s="21">
        <v>0.80168523557916904</v>
      </c>
    </row>
    <row r="16" spans="2:47" x14ac:dyDescent="0.35">
      <c r="B16" s="18" t="s">
        <v>96</v>
      </c>
      <c r="C16" s="21">
        <v>0.31834986552557798</v>
      </c>
      <c r="D16" s="21">
        <v>0.20676265975726299</v>
      </c>
      <c r="E16" s="21">
        <v>0.42385229293059101</v>
      </c>
      <c r="F16" s="21"/>
      <c r="G16" s="21">
        <v>0.221184267684298</v>
      </c>
      <c r="H16" s="21">
        <v>0.21249786893195</v>
      </c>
      <c r="I16" s="21">
        <v>0.29542130035708902</v>
      </c>
      <c r="J16" s="21">
        <v>0.37807868167549802</v>
      </c>
      <c r="K16" s="21">
        <v>0.37485645621208602</v>
      </c>
      <c r="L16" s="21">
        <v>0.40210641762202898</v>
      </c>
      <c r="M16" s="21"/>
      <c r="N16" s="21">
        <v>0.34406511487513403</v>
      </c>
      <c r="O16" s="21">
        <v>0.190628617011079</v>
      </c>
      <c r="P16" s="21"/>
      <c r="Q16" s="21">
        <v>0.257866479251184</v>
      </c>
      <c r="R16" s="21">
        <v>0.30046662925655498</v>
      </c>
      <c r="S16" s="21">
        <v>0.39373409458175801</v>
      </c>
      <c r="T16" s="21">
        <v>0.31803887078479498</v>
      </c>
      <c r="U16" s="21">
        <v>0.40011211470172098</v>
      </c>
      <c r="V16" s="21">
        <v>0.304445363788306</v>
      </c>
      <c r="W16" s="21">
        <v>0.37470055050906398</v>
      </c>
      <c r="X16" s="21">
        <v>0.27776273626556103</v>
      </c>
      <c r="Y16" s="21">
        <v>0.30101662498790799</v>
      </c>
      <c r="Z16" s="21">
        <v>0.34200866873368901</v>
      </c>
      <c r="AA16" s="21">
        <v>0.30871515668345201</v>
      </c>
      <c r="AB16" s="21">
        <v>0.23944182850349099</v>
      </c>
      <c r="AC16" s="21"/>
      <c r="AD16" s="21">
        <v>0.20415354870017</v>
      </c>
      <c r="AE16" s="21">
        <v>0.579950717303513</v>
      </c>
      <c r="AF16" s="21"/>
      <c r="AG16" s="21">
        <v>0.16040124659306801</v>
      </c>
      <c r="AH16" s="21">
        <v>0.39955601545071401</v>
      </c>
      <c r="AI16" s="21"/>
      <c r="AJ16" s="21">
        <v>0.310906796127975</v>
      </c>
      <c r="AK16" s="21">
        <v>0.33002270010222001</v>
      </c>
      <c r="AL16" s="21"/>
      <c r="AM16" s="21">
        <v>0.388338812295836</v>
      </c>
      <c r="AN16" s="21">
        <v>0.29892285991288597</v>
      </c>
      <c r="AO16" s="21"/>
      <c r="AP16" s="21">
        <v>0.65124645431113004</v>
      </c>
      <c r="AQ16" s="21">
        <v>0.47825369372843801</v>
      </c>
      <c r="AR16" s="21">
        <v>0.20642040992020899</v>
      </c>
      <c r="AS16" s="21">
        <v>0.220246643809512</v>
      </c>
      <c r="AT16" s="21">
        <v>7.2603034439948796E-2</v>
      </c>
      <c r="AU16" s="21">
        <v>7.1396286793882893E-2</v>
      </c>
    </row>
    <row r="17" spans="2:47" x14ac:dyDescent="0.35">
      <c r="B17" s="18" t="s">
        <v>97</v>
      </c>
      <c r="C17" s="22">
        <v>0.108482943809457</v>
      </c>
      <c r="D17" s="22">
        <v>0.34407880996522699</v>
      </c>
      <c r="E17" s="22">
        <v>-0.115063807170179</v>
      </c>
      <c r="F17" s="22"/>
      <c r="G17" s="22">
        <v>0.33381877212973199</v>
      </c>
      <c r="H17" s="22">
        <v>0.32152626935127598</v>
      </c>
      <c r="I17" s="22">
        <v>0.146338265248977</v>
      </c>
      <c r="J17" s="22">
        <v>2.1302890799891599E-2</v>
      </c>
      <c r="K17" s="22">
        <v>-5.1724378193004697E-2</v>
      </c>
      <c r="L17" s="22">
        <v>-6.8881280553165905E-2</v>
      </c>
      <c r="M17" s="22"/>
      <c r="N17" s="22">
        <v>5.3815463196729099E-2</v>
      </c>
      <c r="O17" s="22">
        <v>0.38000272501353899</v>
      </c>
      <c r="P17" s="22"/>
      <c r="Q17" s="22">
        <v>0.25294718327683602</v>
      </c>
      <c r="R17" s="22">
        <v>8.82353575291588E-2</v>
      </c>
      <c r="S17" s="22">
        <v>-3.4307972752009898E-2</v>
      </c>
      <c r="T17" s="22">
        <v>0.114771399733583</v>
      </c>
      <c r="U17" s="22">
        <v>-4.0315395518869097E-2</v>
      </c>
      <c r="V17" s="22">
        <v>0.14005196616589699</v>
      </c>
      <c r="W17" s="22">
        <v>-1.13488706805276E-2</v>
      </c>
      <c r="X17" s="22">
        <v>0.19725026575723101</v>
      </c>
      <c r="Y17" s="22">
        <v>0.13732634765393301</v>
      </c>
      <c r="Z17" s="22">
        <v>8.1859773730931895E-2</v>
      </c>
      <c r="AA17" s="22">
        <v>0.101498426521571</v>
      </c>
      <c r="AB17" s="22">
        <v>0.32771046477475102</v>
      </c>
      <c r="AC17" s="22"/>
      <c r="AD17" s="22">
        <v>0.33854636879730798</v>
      </c>
      <c r="AE17" s="22">
        <v>-0.40678546413085398</v>
      </c>
      <c r="AF17" s="22"/>
      <c r="AG17" s="22">
        <v>0.488963519448748</v>
      </c>
      <c r="AH17" s="22">
        <v>-7.8428089634335396E-2</v>
      </c>
      <c r="AI17" s="22"/>
      <c r="AJ17" s="22">
        <v>0.126411909985433</v>
      </c>
      <c r="AK17" s="22">
        <v>8.5249297772173493E-2</v>
      </c>
      <c r="AL17" s="22"/>
      <c r="AM17" s="22">
        <v>-2.43428534812055E-2</v>
      </c>
      <c r="AN17" s="22">
        <v>0.146655838900945</v>
      </c>
      <c r="AO17" s="22"/>
      <c r="AP17" s="22">
        <v>-0.56399128215479499</v>
      </c>
      <c r="AQ17" s="22">
        <v>-0.26763707995709102</v>
      </c>
      <c r="AR17" s="22">
        <v>0.27361003994482003</v>
      </c>
      <c r="AS17" s="22">
        <v>0.26733630716555701</v>
      </c>
      <c r="AT17" s="22">
        <v>0.63588011354417695</v>
      </c>
      <c r="AU17" s="22">
        <v>0.73028894878528605</v>
      </c>
    </row>
    <row r="18" spans="2:47" x14ac:dyDescent="0.35">
      <c r="B18" s="16"/>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AU22"/>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99</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89</v>
      </c>
      <c r="C9" s="17">
        <v>0.128877894590162</v>
      </c>
      <c r="D9" s="17">
        <v>0.11883167268530399</v>
      </c>
      <c r="E9" s="17">
        <v>0.13765718329389701</v>
      </c>
      <c r="F9" s="17"/>
      <c r="G9" s="17">
        <v>0.14570574181006099</v>
      </c>
      <c r="H9" s="17">
        <v>9.7180120716064702E-2</v>
      </c>
      <c r="I9" s="17">
        <v>0.115223067962818</v>
      </c>
      <c r="J9" s="17">
        <v>9.0558742408083107E-2</v>
      </c>
      <c r="K9" s="17">
        <v>0.14946657147971801</v>
      </c>
      <c r="L9" s="17">
        <v>0.17203489399365601</v>
      </c>
      <c r="M9" s="17"/>
      <c r="N9" s="17">
        <v>0.131197586833699</v>
      </c>
      <c r="O9" s="17">
        <v>0.11735656008989601</v>
      </c>
      <c r="P9" s="17"/>
      <c r="Q9" s="17">
        <v>0.103671353796167</v>
      </c>
      <c r="R9" s="17">
        <v>0.12762848407338101</v>
      </c>
      <c r="S9" s="17">
        <v>0.107236149554246</v>
      </c>
      <c r="T9" s="17">
        <v>0.16416344879898201</v>
      </c>
      <c r="U9" s="17">
        <v>0.124959016069368</v>
      </c>
      <c r="V9" s="17">
        <v>0.152710220620595</v>
      </c>
      <c r="W9" s="17">
        <v>0.125881351001948</v>
      </c>
      <c r="X9" s="17">
        <v>0.174657316153637</v>
      </c>
      <c r="Y9" s="17">
        <v>0.12996214857437499</v>
      </c>
      <c r="Z9" s="17">
        <v>0.106257410306259</v>
      </c>
      <c r="AA9" s="17">
        <v>0.15217091347829101</v>
      </c>
      <c r="AB9" s="17">
        <v>0.113318613714911</v>
      </c>
      <c r="AC9" s="17"/>
      <c r="AD9" s="17">
        <v>0.13614378075216901</v>
      </c>
      <c r="AE9" s="17">
        <v>0.11070015787256</v>
      </c>
      <c r="AF9" s="17"/>
      <c r="AG9" s="17">
        <v>0.14967584228151901</v>
      </c>
      <c r="AH9" s="17">
        <v>0.12259316765539</v>
      </c>
      <c r="AI9" s="17"/>
      <c r="AJ9" s="17">
        <v>0.151543968493664</v>
      </c>
      <c r="AK9" s="17">
        <v>0.103129380745779</v>
      </c>
      <c r="AL9" s="17"/>
      <c r="AM9" s="17">
        <v>0.116687847564719</v>
      </c>
      <c r="AN9" s="17">
        <v>0.131815173858256</v>
      </c>
      <c r="AO9" s="17"/>
      <c r="AP9" s="17">
        <v>9.9872981023826704E-2</v>
      </c>
      <c r="AQ9" s="17">
        <v>0.11953285929783</v>
      </c>
      <c r="AR9" s="17">
        <v>0.119354516246593</v>
      </c>
      <c r="AS9" s="17">
        <v>0.172132336309015</v>
      </c>
      <c r="AT9" s="17">
        <v>0.15966029601210399</v>
      </c>
      <c r="AU9" s="17">
        <v>0.121907820283884</v>
      </c>
    </row>
    <row r="10" spans="2:47" x14ac:dyDescent="0.35">
      <c r="B10" s="18" t="s">
        <v>90</v>
      </c>
      <c r="C10" s="17">
        <v>0.40223829546692202</v>
      </c>
      <c r="D10" s="17">
        <v>0.39645123069215799</v>
      </c>
      <c r="E10" s="17">
        <v>0.40961303480821398</v>
      </c>
      <c r="F10" s="17"/>
      <c r="G10" s="17">
        <v>0.37567918862830901</v>
      </c>
      <c r="H10" s="17">
        <v>0.36848386261668098</v>
      </c>
      <c r="I10" s="17">
        <v>0.37845365650167601</v>
      </c>
      <c r="J10" s="17">
        <v>0.341485192159172</v>
      </c>
      <c r="K10" s="17">
        <v>0.442583935165278</v>
      </c>
      <c r="L10" s="17">
        <v>0.48920606136139699</v>
      </c>
      <c r="M10" s="17"/>
      <c r="N10" s="17">
        <v>0.41199641970238499</v>
      </c>
      <c r="O10" s="17">
        <v>0.35377211909152301</v>
      </c>
      <c r="P10" s="17"/>
      <c r="Q10" s="17">
        <v>0.41616753272603302</v>
      </c>
      <c r="R10" s="17">
        <v>0.39875182491885403</v>
      </c>
      <c r="S10" s="17">
        <v>0.32945165559872802</v>
      </c>
      <c r="T10" s="17">
        <v>0.40461092470114601</v>
      </c>
      <c r="U10" s="17">
        <v>0.39991653791517701</v>
      </c>
      <c r="V10" s="17">
        <v>0.38424702206994599</v>
      </c>
      <c r="W10" s="17">
        <v>0.41568577320185002</v>
      </c>
      <c r="X10" s="17">
        <v>0.38404565690474102</v>
      </c>
      <c r="Y10" s="17">
        <v>0.39998046148788802</v>
      </c>
      <c r="Z10" s="17">
        <v>0.46213727316715802</v>
      </c>
      <c r="AA10" s="17">
        <v>0.39672123359991501</v>
      </c>
      <c r="AB10" s="17">
        <v>0.425163393108693</v>
      </c>
      <c r="AC10" s="17"/>
      <c r="AD10" s="17">
        <v>0.41631363801125698</v>
      </c>
      <c r="AE10" s="17">
        <v>0.36918024373631197</v>
      </c>
      <c r="AF10" s="17"/>
      <c r="AG10" s="17">
        <v>0.41935310850185098</v>
      </c>
      <c r="AH10" s="17">
        <v>0.39331491100707799</v>
      </c>
      <c r="AI10" s="17"/>
      <c r="AJ10" s="17">
        <v>0.41823418763961701</v>
      </c>
      <c r="AK10" s="17">
        <v>0.38497560034352302</v>
      </c>
      <c r="AL10" s="17"/>
      <c r="AM10" s="17">
        <v>0.37545751922430898</v>
      </c>
      <c r="AN10" s="17">
        <v>0.41181890464173898</v>
      </c>
      <c r="AO10" s="17"/>
      <c r="AP10" s="17">
        <v>0.35529997401597702</v>
      </c>
      <c r="AQ10" s="17">
        <v>0.42676266135681101</v>
      </c>
      <c r="AR10" s="17">
        <v>0.39740346186428799</v>
      </c>
      <c r="AS10" s="17">
        <v>0.418978728460144</v>
      </c>
      <c r="AT10" s="17">
        <v>0.39550366208805099</v>
      </c>
      <c r="AU10" s="17">
        <v>0.42660905275873101</v>
      </c>
    </row>
    <row r="11" spans="2:47" x14ac:dyDescent="0.35">
      <c r="B11" s="18" t="s">
        <v>91</v>
      </c>
      <c r="C11" s="17">
        <v>0.21044035862544</v>
      </c>
      <c r="D11" s="17">
        <v>0.22707360899197301</v>
      </c>
      <c r="E11" s="17">
        <v>0.196086459468469</v>
      </c>
      <c r="F11" s="17"/>
      <c r="G11" s="17">
        <v>0.18834652519688799</v>
      </c>
      <c r="H11" s="17">
        <v>0.22403054611175</v>
      </c>
      <c r="I11" s="17">
        <v>0.20477364396228101</v>
      </c>
      <c r="J11" s="17">
        <v>0.27858162730421399</v>
      </c>
      <c r="K11" s="17">
        <v>0.18399603039410001</v>
      </c>
      <c r="L11" s="17">
        <v>0.181090236340268</v>
      </c>
      <c r="M11" s="17"/>
      <c r="N11" s="17">
        <v>0.20602140269490499</v>
      </c>
      <c r="O11" s="17">
        <v>0.232388213802983</v>
      </c>
      <c r="P11" s="17"/>
      <c r="Q11" s="17">
        <v>0.24584772158430401</v>
      </c>
      <c r="R11" s="17">
        <v>0.247167992087064</v>
      </c>
      <c r="S11" s="17">
        <v>0.24749745780933399</v>
      </c>
      <c r="T11" s="17">
        <v>0.20675234102661899</v>
      </c>
      <c r="U11" s="17">
        <v>0.218197262287398</v>
      </c>
      <c r="V11" s="17">
        <v>0.18153715884079299</v>
      </c>
      <c r="W11" s="17">
        <v>0.15291046074367401</v>
      </c>
      <c r="X11" s="17">
        <v>0.241422818287614</v>
      </c>
      <c r="Y11" s="17">
        <v>0.17049957232938701</v>
      </c>
      <c r="Z11" s="17">
        <v>0.21003738629365001</v>
      </c>
      <c r="AA11" s="17">
        <v>0.12792705025600801</v>
      </c>
      <c r="AB11" s="17">
        <v>0.26582617734785802</v>
      </c>
      <c r="AC11" s="17"/>
      <c r="AD11" s="17">
        <v>0.214447318159839</v>
      </c>
      <c r="AE11" s="17">
        <v>0.202234857365334</v>
      </c>
      <c r="AF11" s="17"/>
      <c r="AG11" s="17">
        <v>0.188836060682775</v>
      </c>
      <c r="AH11" s="17">
        <v>0.220796217416691</v>
      </c>
      <c r="AI11" s="17"/>
      <c r="AJ11" s="17">
        <v>0.20140060881889901</v>
      </c>
      <c r="AK11" s="17">
        <v>0.22304533816156499</v>
      </c>
      <c r="AL11" s="17"/>
      <c r="AM11" s="17">
        <v>0.20270112956557301</v>
      </c>
      <c r="AN11" s="17">
        <v>0.21519603637260601</v>
      </c>
      <c r="AO11" s="17"/>
      <c r="AP11" s="17">
        <v>0.21171496439655199</v>
      </c>
      <c r="AQ11" s="17">
        <v>0.231671549904124</v>
      </c>
      <c r="AR11" s="17">
        <v>0.210202539409613</v>
      </c>
      <c r="AS11" s="17">
        <v>0.17809868883787899</v>
      </c>
      <c r="AT11" s="17">
        <v>0.22852832840502901</v>
      </c>
      <c r="AU11" s="17">
        <v>0.21557514490106</v>
      </c>
    </row>
    <row r="12" spans="2:47" x14ac:dyDescent="0.35">
      <c r="B12" s="18" t="s">
        <v>92</v>
      </c>
      <c r="C12" s="17">
        <v>0.176457955575297</v>
      </c>
      <c r="D12" s="17">
        <v>0.16798648684339099</v>
      </c>
      <c r="E12" s="17">
        <v>0.18141197272683801</v>
      </c>
      <c r="F12" s="17"/>
      <c r="G12" s="17">
        <v>0.22411195174126999</v>
      </c>
      <c r="H12" s="17">
        <v>0.203918433860686</v>
      </c>
      <c r="I12" s="17">
        <v>0.18404083389407799</v>
      </c>
      <c r="J12" s="17">
        <v>0.181672531738865</v>
      </c>
      <c r="K12" s="17">
        <v>0.151181672522511</v>
      </c>
      <c r="L12" s="17">
        <v>0.12876117387570399</v>
      </c>
      <c r="M12" s="17"/>
      <c r="N12" s="17">
        <v>0.17521946948410499</v>
      </c>
      <c r="O12" s="17">
        <v>0.18260920799694999</v>
      </c>
      <c r="P12" s="17"/>
      <c r="Q12" s="17">
        <v>0.175867321120424</v>
      </c>
      <c r="R12" s="17">
        <v>0.145995511937172</v>
      </c>
      <c r="S12" s="17">
        <v>0.22317136128894599</v>
      </c>
      <c r="T12" s="17">
        <v>0.15765750341679399</v>
      </c>
      <c r="U12" s="17">
        <v>0.17613511775495599</v>
      </c>
      <c r="V12" s="17">
        <v>0.18651529466970199</v>
      </c>
      <c r="W12" s="17">
        <v>0.21529829893352201</v>
      </c>
      <c r="X12" s="17">
        <v>0.156187683973948</v>
      </c>
      <c r="Y12" s="17">
        <v>0.189102407322398</v>
      </c>
      <c r="Z12" s="17">
        <v>0.13695940419779601</v>
      </c>
      <c r="AA12" s="17">
        <v>0.22440828031659099</v>
      </c>
      <c r="AB12" s="17">
        <v>0.128168474083006</v>
      </c>
      <c r="AC12" s="17"/>
      <c r="AD12" s="17">
        <v>0.15538956646957999</v>
      </c>
      <c r="AE12" s="17">
        <v>0.22924354792988799</v>
      </c>
      <c r="AF12" s="17"/>
      <c r="AG12" s="17">
        <v>0.163128196657879</v>
      </c>
      <c r="AH12" s="17">
        <v>0.18489405770108899</v>
      </c>
      <c r="AI12" s="17"/>
      <c r="AJ12" s="17">
        <v>0.156224240280774</v>
      </c>
      <c r="AK12" s="17">
        <v>0.19911905814248901</v>
      </c>
      <c r="AL12" s="17"/>
      <c r="AM12" s="17">
        <v>0.179019691438568</v>
      </c>
      <c r="AN12" s="17">
        <v>0.17601991397450301</v>
      </c>
      <c r="AO12" s="17"/>
      <c r="AP12" s="17">
        <v>0.23642771781636601</v>
      </c>
      <c r="AQ12" s="17">
        <v>0.16112741413225801</v>
      </c>
      <c r="AR12" s="17">
        <v>0.16259377771658501</v>
      </c>
      <c r="AS12" s="17">
        <v>0.15502799930875599</v>
      </c>
      <c r="AT12" s="17">
        <v>0.143830626086945</v>
      </c>
      <c r="AU12" s="17">
        <v>0.16505650558631199</v>
      </c>
    </row>
    <row r="13" spans="2:47" x14ac:dyDescent="0.35">
      <c r="B13" s="18" t="s">
        <v>93</v>
      </c>
      <c r="C13" s="17">
        <v>7.5557258802275998E-2</v>
      </c>
      <c r="D13" s="17">
        <v>8.3063474136592E-2</v>
      </c>
      <c r="E13" s="17">
        <v>6.8907220098682401E-2</v>
      </c>
      <c r="F13" s="17"/>
      <c r="G13" s="17">
        <v>6.6156592623471497E-2</v>
      </c>
      <c r="H13" s="17">
        <v>0.10386373659904199</v>
      </c>
      <c r="I13" s="17">
        <v>0.103357503752093</v>
      </c>
      <c r="J13" s="17">
        <v>9.9342475824222301E-2</v>
      </c>
      <c r="K13" s="17">
        <v>6.6942564289422801E-2</v>
      </c>
      <c r="L13" s="17">
        <v>2.2474403206827E-2</v>
      </c>
      <c r="M13" s="17"/>
      <c r="N13" s="17">
        <v>7.1062321476003498E-2</v>
      </c>
      <c r="O13" s="17">
        <v>9.7882494676991005E-2</v>
      </c>
      <c r="P13" s="17"/>
      <c r="Q13" s="17">
        <v>4.8550340131960697E-2</v>
      </c>
      <c r="R13" s="17">
        <v>8.0456186983528896E-2</v>
      </c>
      <c r="S13" s="17">
        <v>8.6856638842624997E-2</v>
      </c>
      <c r="T13" s="17">
        <v>6.1993309285219303E-2</v>
      </c>
      <c r="U13" s="17">
        <v>6.8216553812602804E-2</v>
      </c>
      <c r="V13" s="17">
        <v>8.5081124524798005E-2</v>
      </c>
      <c r="W13" s="17">
        <v>7.8789196187648097E-2</v>
      </c>
      <c r="X13" s="17">
        <v>4.36865246800602E-2</v>
      </c>
      <c r="Y13" s="17">
        <v>0.10259121413474399</v>
      </c>
      <c r="Z13" s="17">
        <v>7.8035420220280996E-2</v>
      </c>
      <c r="AA13" s="17">
        <v>9.8772522349194494E-2</v>
      </c>
      <c r="AB13" s="17">
        <v>6.7523341745531706E-2</v>
      </c>
      <c r="AC13" s="17"/>
      <c r="AD13" s="17">
        <v>7.3636560108944205E-2</v>
      </c>
      <c r="AE13" s="17">
        <v>8.1365868974918404E-2</v>
      </c>
      <c r="AF13" s="17"/>
      <c r="AG13" s="17">
        <v>7.3375716575073205E-2</v>
      </c>
      <c r="AH13" s="17">
        <v>7.3696394802991297E-2</v>
      </c>
      <c r="AI13" s="17"/>
      <c r="AJ13" s="17">
        <v>6.6549256926965394E-2</v>
      </c>
      <c r="AK13" s="17">
        <v>8.5094408638427904E-2</v>
      </c>
      <c r="AL13" s="17"/>
      <c r="AM13" s="17">
        <v>0.119910157812363</v>
      </c>
      <c r="AN13" s="17">
        <v>6.0186378529707402E-2</v>
      </c>
      <c r="AO13" s="17"/>
      <c r="AP13" s="17">
        <v>8.0094720730698704E-2</v>
      </c>
      <c r="AQ13" s="17">
        <v>6.0905515308977899E-2</v>
      </c>
      <c r="AR13" s="17">
        <v>0.110445704762921</v>
      </c>
      <c r="AS13" s="17">
        <v>6.4230453541119004E-2</v>
      </c>
      <c r="AT13" s="17">
        <v>6.6573883747571505E-2</v>
      </c>
      <c r="AU13" s="17">
        <v>7.0851476470013094E-2</v>
      </c>
    </row>
    <row r="14" spans="2:47" x14ac:dyDescent="0.35">
      <c r="B14" s="18" t="s">
        <v>94</v>
      </c>
      <c r="C14" s="17">
        <v>6.4282369399030204E-3</v>
      </c>
      <c r="D14" s="17">
        <v>6.5935266505818503E-3</v>
      </c>
      <c r="E14" s="17">
        <v>6.3241296038994898E-3</v>
      </c>
      <c r="F14" s="17"/>
      <c r="G14" s="17">
        <v>0</v>
      </c>
      <c r="H14" s="17">
        <v>2.5233000957760598E-3</v>
      </c>
      <c r="I14" s="17">
        <v>1.41512939270548E-2</v>
      </c>
      <c r="J14" s="17">
        <v>8.35943056544328E-3</v>
      </c>
      <c r="K14" s="17">
        <v>5.8292261489695301E-3</v>
      </c>
      <c r="L14" s="17">
        <v>6.4332312221484196E-3</v>
      </c>
      <c r="M14" s="17"/>
      <c r="N14" s="17">
        <v>4.5027998089019897E-3</v>
      </c>
      <c r="O14" s="17">
        <v>1.5991404341656301E-2</v>
      </c>
      <c r="P14" s="17"/>
      <c r="Q14" s="17">
        <v>9.8957306411109908E-3</v>
      </c>
      <c r="R14" s="17">
        <v>0</v>
      </c>
      <c r="S14" s="17">
        <v>5.7867369061213496E-3</v>
      </c>
      <c r="T14" s="17">
        <v>4.8224727712393401E-3</v>
      </c>
      <c r="U14" s="17">
        <v>1.25755121604979E-2</v>
      </c>
      <c r="V14" s="17">
        <v>9.9091792741662806E-3</v>
      </c>
      <c r="W14" s="17">
        <v>1.1434919931357399E-2</v>
      </c>
      <c r="X14" s="17">
        <v>0</v>
      </c>
      <c r="Y14" s="17">
        <v>7.8641961512071895E-3</v>
      </c>
      <c r="Z14" s="17">
        <v>6.5731058148561401E-3</v>
      </c>
      <c r="AA14" s="17">
        <v>0</v>
      </c>
      <c r="AB14" s="17">
        <v>0</v>
      </c>
      <c r="AC14" s="17"/>
      <c r="AD14" s="17">
        <v>4.0691364982107098E-3</v>
      </c>
      <c r="AE14" s="17">
        <v>7.2753241209866102E-3</v>
      </c>
      <c r="AF14" s="17"/>
      <c r="AG14" s="17">
        <v>5.6310753009030197E-3</v>
      </c>
      <c r="AH14" s="17">
        <v>4.7052514167596699E-3</v>
      </c>
      <c r="AI14" s="17"/>
      <c r="AJ14" s="17">
        <v>6.0477378400806397E-3</v>
      </c>
      <c r="AK14" s="17">
        <v>4.63621396821709E-3</v>
      </c>
      <c r="AL14" s="17"/>
      <c r="AM14" s="17">
        <v>6.2236543944681599E-3</v>
      </c>
      <c r="AN14" s="17">
        <v>4.9635926231880699E-3</v>
      </c>
      <c r="AO14" s="17"/>
      <c r="AP14" s="17">
        <v>1.65896420165795E-2</v>
      </c>
      <c r="AQ14" s="17">
        <v>0</v>
      </c>
      <c r="AR14" s="17">
        <v>0</v>
      </c>
      <c r="AS14" s="17">
        <v>1.1531793543086999E-2</v>
      </c>
      <c r="AT14" s="17">
        <v>5.9032036602988296E-3</v>
      </c>
      <c r="AU14" s="17">
        <v>0</v>
      </c>
    </row>
    <row r="15" spans="2:47" x14ac:dyDescent="0.35">
      <c r="B15" s="18" t="s">
        <v>95</v>
      </c>
      <c r="C15" s="21">
        <v>0.53111619005708399</v>
      </c>
      <c r="D15" s="21">
        <v>0.51528290337746196</v>
      </c>
      <c r="E15" s="21">
        <v>0.54727021810211096</v>
      </c>
      <c r="F15" s="21"/>
      <c r="G15" s="21">
        <v>0.52138493043836998</v>
      </c>
      <c r="H15" s="21">
        <v>0.465663983332746</v>
      </c>
      <c r="I15" s="21">
        <v>0.49367672446449301</v>
      </c>
      <c r="J15" s="21">
        <v>0.43204393456725498</v>
      </c>
      <c r="K15" s="21">
        <v>0.59205050664499703</v>
      </c>
      <c r="L15" s="21">
        <v>0.66124095535505301</v>
      </c>
      <c r="M15" s="21"/>
      <c r="N15" s="21">
        <v>0.54319400653608396</v>
      </c>
      <c r="O15" s="21">
        <v>0.47112867918141899</v>
      </c>
      <c r="P15" s="21"/>
      <c r="Q15" s="21">
        <v>0.51983888652220001</v>
      </c>
      <c r="R15" s="21">
        <v>0.52638030899223498</v>
      </c>
      <c r="S15" s="21">
        <v>0.43668780515297401</v>
      </c>
      <c r="T15" s="21">
        <v>0.56877437350012805</v>
      </c>
      <c r="U15" s="21">
        <v>0.524875553984545</v>
      </c>
      <c r="V15" s="21">
        <v>0.53695724269054101</v>
      </c>
      <c r="W15" s="21">
        <v>0.54156712420379804</v>
      </c>
      <c r="X15" s="21">
        <v>0.55870297305837802</v>
      </c>
      <c r="Y15" s="21">
        <v>0.52994261006226295</v>
      </c>
      <c r="Z15" s="21">
        <v>0.56839468347341704</v>
      </c>
      <c r="AA15" s="21">
        <v>0.54889214707820599</v>
      </c>
      <c r="AB15" s="21">
        <v>0.53848200682360403</v>
      </c>
      <c r="AC15" s="21"/>
      <c r="AD15" s="21">
        <v>0.55245741876342602</v>
      </c>
      <c r="AE15" s="21">
        <v>0.47988040160887202</v>
      </c>
      <c r="AF15" s="21"/>
      <c r="AG15" s="21">
        <v>0.56902895078337001</v>
      </c>
      <c r="AH15" s="21">
        <v>0.51590807866246902</v>
      </c>
      <c r="AI15" s="21"/>
      <c r="AJ15" s="21">
        <v>0.56977815613328098</v>
      </c>
      <c r="AK15" s="21">
        <v>0.488104981089302</v>
      </c>
      <c r="AL15" s="21"/>
      <c r="AM15" s="21">
        <v>0.49214536678902798</v>
      </c>
      <c r="AN15" s="21">
        <v>0.54363407849999501</v>
      </c>
      <c r="AO15" s="21"/>
      <c r="AP15" s="21">
        <v>0.45517295503980398</v>
      </c>
      <c r="AQ15" s="21">
        <v>0.54629552065464004</v>
      </c>
      <c r="AR15" s="21">
        <v>0.51675797811088098</v>
      </c>
      <c r="AS15" s="21">
        <v>0.59111106476915898</v>
      </c>
      <c r="AT15" s="21">
        <v>0.55516395810015495</v>
      </c>
      <c r="AU15" s="21">
        <v>0.54851687304261498</v>
      </c>
    </row>
    <row r="16" spans="2:47" x14ac:dyDescent="0.35">
      <c r="B16" s="18" t="s">
        <v>96</v>
      </c>
      <c r="C16" s="21">
        <v>0.25201521437757302</v>
      </c>
      <c r="D16" s="21">
        <v>0.251049960979983</v>
      </c>
      <c r="E16" s="21">
        <v>0.25031919282552101</v>
      </c>
      <c r="F16" s="21"/>
      <c r="G16" s="21">
        <v>0.29026854436474198</v>
      </c>
      <c r="H16" s="21">
        <v>0.307782170459728</v>
      </c>
      <c r="I16" s="21">
        <v>0.28739833764617101</v>
      </c>
      <c r="J16" s="21">
        <v>0.281015007563088</v>
      </c>
      <c r="K16" s="21">
        <v>0.21812423681193399</v>
      </c>
      <c r="L16" s="21">
        <v>0.15123557708253099</v>
      </c>
      <c r="M16" s="21"/>
      <c r="N16" s="21">
        <v>0.24628179096010799</v>
      </c>
      <c r="O16" s="21">
        <v>0.28049170267394102</v>
      </c>
      <c r="P16" s="21"/>
      <c r="Q16" s="21">
        <v>0.22441766125238499</v>
      </c>
      <c r="R16" s="21">
        <v>0.22645169892070099</v>
      </c>
      <c r="S16" s="21">
        <v>0.310028000131571</v>
      </c>
      <c r="T16" s="21">
        <v>0.219650812702013</v>
      </c>
      <c r="U16" s="21">
        <v>0.24435167156755899</v>
      </c>
      <c r="V16" s="21">
        <v>0.27159641919450001</v>
      </c>
      <c r="W16" s="21">
        <v>0.29408749512117</v>
      </c>
      <c r="X16" s="21">
        <v>0.19987420865400801</v>
      </c>
      <c r="Y16" s="21">
        <v>0.291693621457142</v>
      </c>
      <c r="Z16" s="21">
        <v>0.21499482441807699</v>
      </c>
      <c r="AA16" s="21">
        <v>0.32318080266578603</v>
      </c>
      <c r="AB16" s="21">
        <v>0.19569181582853801</v>
      </c>
      <c r="AC16" s="21"/>
      <c r="AD16" s="21">
        <v>0.229026126578524</v>
      </c>
      <c r="AE16" s="21">
        <v>0.31060941690480698</v>
      </c>
      <c r="AF16" s="21"/>
      <c r="AG16" s="21">
        <v>0.236503913232952</v>
      </c>
      <c r="AH16" s="21">
        <v>0.25859045250408003</v>
      </c>
      <c r="AI16" s="21"/>
      <c r="AJ16" s="21">
        <v>0.22277349720774001</v>
      </c>
      <c r="AK16" s="21">
        <v>0.28421346678091602</v>
      </c>
      <c r="AL16" s="21"/>
      <c r="AM16" s="21">
        <v>0.29892984925093102</v>
      </c>
      <c r="AN16" s="21">
        <v>0.23620629250420999</v>
      </c>
      <c r="AO16" s="21"/>
      <c r="AP16" s="21">
        <v>0.31652243854706402</v>
      </c>
      <c r="AQ16" s="21">
        <v>0.22203292944123601</v>
      </c>
      <c r="AR16" s="21">
        <v>0.27303948247950599</v>
      </c>
      <c r="AS16" s="21">
        <v>0.219258452849875</v>
      </c>
      <c r="AT16" s="21">
        <v>0.210404509834517</v>
      </c>
      <c r="AU16" s="21">
        <v>0.23590798205632499</v>
      </c>
    </row>
    <row r="17" spans="2:47" x14ac:dyDescent="0.35">
      <c r="B17" s="18" t="s">
        <v>97</v>
      </c>
      <c r="C17" s="22">
        <v>0.27910097567951098</v>
      </c>
      <c r="D17" s="22">
        <v>0.26423294239747902</v>
      </c>
      <c r="E17" s="22">
        <v>0.29695102527659001</v>
      </c>
      <c r="F17" s="22"/>
      <c r="G17" s="22">
        <v>0.231116386073629</v>
      </c>
      <c r="H17" s="22">
        <v>0.157881812873018</v>
      </c>
      <c r="I17" s="22">
        <v>0.206278386818322</v>
      </c>
      <c r="J17" s="22">
        <v>0.15102892700416701</v>
      </c>
      <c r="K17" s="22">
        <v>0.37392626983306299</v>
      </c>
      <c r="L17" s="22">
        <v>0.51000537827252201</v>
      </c>
      <c r="M17" s="22"/>
      <c r="N17" s="22">
        <v>0.29691221557597602</v>
      </c>
      <c r="O17" s="22">
        <v>0.19063697650747799</v>
      </c>
      <c r="P17" s="22"/>
      <c r="Q17" s="22">
        <v>0.29542122526981501</v>
      </c>
      <c r="R17" s="22">
        <v>0.29992861007153399</v>
      </c>
      <c r="S17" s="22">
        <v>0.126659805021403</v>
      </c>
      <c r="T17" s="22">
        <v>0.34912356079811502</v>
      </c>
      <c r="U17" s="22">
        <v>0.280523882416986</v>
      </c>
      <c r="V17" s="22">
        <v>0.26536082349604101</v>
      </c>
      <c r="W17" s="22">
        <v>0.24747962908262799</v>
      </c>
      <c r="X17" s="22">
        <v>0.35882876440437</v>
      </c>
      <c r="Y17" s="22">
        <v>0.238248988605121</v>
      </c>
      <c r="Z17" s="22">
        <v>0.35339985905534099</v>
      </c>
      <c r="AA17" s="22">
        <v>0.22571134441242</v>
      </c>
      <c r="AB17" s="22">
        <v>0.34279019099506702</v>
      </c>
      <c r="AC17" s="22"/>
      <c r="AD17" s="22">
        <v>0.32343129218490202</v>
      </c>
      <c r="AE17" s="22">
        <v>0.16927098470406601</v>
      </c>
      <c r="AF17" s="22"/>
      <c r="AG17" s="22">
        <v>0.33252503755041801</v>
      </c>
      <c r="AH17" s="22">
        <v>0.25731762615838799</v>
      </c>
      <c r="AI17" s="22"/>
      <c r="AJ17" s="22">
        <v>0.347004658925542</v>
      </c>
      <c r="AK17" s="22">
        <v>0.20389151430838601</v>
      </c>
      <c r="AL17" s="22"/>
      <c r="AM17" s="22">
        <v>0.19321551753809699</v>
      </c>
      <c r="AN17" s="22">
        <v>0.30742778599578502</v>
      </c>
      <c r="AO17" s="22"/>
      <c r="AP17" s="22">
        <v>0.13865051649273899</v>
      </c>
      <c r="AQ17" s="22">
        <v>0.32426259121340401</v>
      </c>
      <c r="AR17" s="22">
        <v>0.24371849563137499</v>
      </c>
      <c r="AS17" s="22">
        <v>0.37185261191928298</v>
      </c>
      <c r="AT17" s="22">
        <v>0.34475944826563798</v>
      </c>
      <c r="AU17" s="22">
        <v>0.31260889098629002</v>
      </c>
    </row>
    <row r="18" spans="2:47" x14ac:dyDescent="0.35">
      <c r="B18" s="16"/>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B2:AU22"/>
  <sheetViews>
    <sheetView showGridLines="0" topLeftCell="A8"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524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89</v>
      </c>
      <c r="C9" s="17">
        <v>0.10633870669330101</v>
      </c>
      <c r="D9" s="17">
        <v>0.13584153182831901</v>
      </c>
      <c r="E9" s="17">
        <v>7.8507366171383902E-2</v>
      </c>
      <c r="F9" s="17"/>
      <c r="G9" s="17">
        <v>0.21822547667379699</v>
      </c>
      <c r="H9" s="17">
        <v>0.13580997587913299</v>
      </c>
      <c r="I9" s="17">
        <v>0.1159384359723</v>
      </c>
      <c r="J9" s="17">
        <v>6.6692830211897494E-2</v>
      </c>
      <c r="K9" s="17">
        <v>6.19028137886935E-2</v>
      </c>
      <c r="L9" s="17">
        <v>6.1753056775189601E-2</v>
      </c>
      <c r="M9" s="17"/>
      <c r="N9" s="17">
        <v>8.4397280370234196E-2</v>
      </c>
      <c r="O9" s="17">
        <v>0.21531631472957699</v>
      </c>
      <c r="P9" s="17"/>
      <c r="Q9" s="17">
        <v>0.15197763973277001</v>
      </c>
      <c r="R9" s="17">
        <v>9.57990294607136E-2</v>
      </c>
      <c r="S9" s="17">
        <v>9.9584887619220006E-2</v>
      </c>
      <c r="T9" s="17">
        <v>0.123211587235003</v>
      </c>
      <c r="U9" s="17">
        <v>9.4591119449403196E-2</v>
      </c>
      <c r="V9" s="17">
        <v>8.35889895304993E-2</v>
      </c>
      <c r="W9" s="17">
        <v>0.13403883210786599</v>
      </c>
      <c r="X9" s="17">
        <v>8.9575200357289497E-2</v>
      </c>
      <c r="Y9" s="17">
        <v>9.4141944943028105E-2</v>
      </c>
      <c r="Z9" s="17">
        <v>7.4641655295756906E-2</v>
      </c>
      <c r="AA9" s="17">
        <v>0.12986328612475601</v>
      </c>
      <c r="AB9" s="17">
        <v>5.0877721633910203E-2</v>
      </c>
      <c r="AC9" s="17"/>
      <c r="AD9" s="17">
        <v>0.14658249152278799</v>
      </c>
      <c r="AE9" s="17">
        <v>2.36337331790561E-2</v>
      </c>
      <c r="AF9" s="17"/>
      <c r="AG9" s="17">
        <v>0.21574757435973799</v>
      </c>
      <c r="AH9" s="17">
        <v>5.4714700503143802E-2</v>
      </c>
      <c r="AI9" s="17"/>
      <c r="AJ9" s="17">
        <v>0.118122469612522</v>
      </c>
      <c r="AK9" s="17">
        <v>9.3303354347646694E-2</v>
      </c>
      <c r="AL9" s="17"/>
      <c r="AM9" s="17">
        <v>8.80895254879933E-2</v>
      </c>
      <c r="AN9" s="17">
        <v>0.111702146954517</v>
      </c>
      <c r="AO9" s="17"/>
      <c r="AP9" s="17">
        <v>5.7095288543808596E-3</v>
      </c>
      <c r="AQ9" s="17">
        <v>1.7504226642777201E-2</v>
      </c>
      <c r="AR9" s="17">
        <v>9.2296270240417505E-2</v>
      </c>
      <c r="AS9" s="17">
        <v>7.3122289740439703E-2</v>
      </c>
      <c r="AT9" s="17">
        <v>0.26985776458034499</v>
      </c>
      <c r="AU9" s="17">
        <v>0.28110567341999798</v>
      </c>
    </row>
    <row r="10" spans="2:47" x14ac:dyDescent="0.35">
      <c r="B10" s="18" t="s">
        <v>90</v>
      </c>
      <c r="C10" s="17">
        <v>0.31224387403301601</v>
      </c>
      <c r="D10" s="17">
        <v>0.35821626195901701</v>
      </c>
      <c r="E10" s="17">
        <v>0.27017799754392102</v>
      </c>
      <c r="F10" s="17"/>
      <c r="G10" s="17">
        <v>0.33846799760816498</v>
      </c>
      <c r="H10" s="17">
        <v>0.41608783764257801</v>
      </c>
      <c r="I10" s="17">
        <v>0.33250073299356803</v>
      </c>
      <c r="J10" s="17">
        <v>0.33338514987853901</v>
      </c>
      <c r="K10" s="17">
        <v>0.23842503594171399</v>
      </c>
      <c r="L10" s="17">
        <v>0.225540763812589</v>
      </c>
      <c r="M10" s="17"/>
      <c r="N10" s="17">
        <v>0.29725219788679202</v>
      </c>
      <c r="O10" s="17">
        <v>0.38670380124168402</v>
      </c>
      <c r="P10" s="17"/>
      <c r="Q10" s="17">
        <v>0.37292287227072501</v>
      </c>
      <c r="R10" s="17">
        <v>0.25036586707601199</v>
      </c>
      <c r="S10" s="17">
        <v>0.31223931288989998</v>
      </c>
      <c r="T10" s="17">
        <v>0.26615487776675301</v>
      </c>
      <c r="U10" s="17">
        <v>0.291305977391217</v>
      </c>
      <c r="V10" s="17">
        <v>0.339664215891194</v>
      </c>
      <c r="W10" s="17">
        <v>0.29949811720608999</v>
      </c>
      <c r="X10" s="17">
        <v>0.41356252660969001</v>
      </c>
      <c r="Y10" s="17">
        <v>0.305822075729827</v>
      </c>
      <c r="Z10" s="17">
        <v>0.343724404828333</v>
      </c>
      <c r="AA10" s="17">
        <v>0.25012357076434799</v>
      </c>
      <c r="AB10" s="17">
        <v>0.33516644826535102</v>
      </c>
      <c r="AC10" s="17"/>
      <c r="AD10" s="17">
        <v>0.38901789708088103</v>
      </c>
      <c r="AE10" s="17">
        <v>0.146299099946755</v>
      </c>
      <c r="AF10" s="17"/>
      <c r="AG10" s="17">
        <v>0.41881039827704702</v>
      </c>
      <c r="AH10" s="17">
        <v>0.26126978082896701</v>
      </c>
      <c r="AI10" s="17"/>
      <c r="AJ10" s="17">
        <v>0.31280559870010399</v>
      </c>
      <c r="AK10" s="17">
        <v>0.31301590908163701</v>
      </c>
      <c r="AL10" s="17"/>
      <c r="AM10" s="17">
        <v>0.26506135024709798</v>
      </c>
      <c r="AN10" s="17">
        <v>0.32617978037901901</v>
      </c>
      <c r="AO10" s="17"/>
      <c r="AP10" s="17">
        <v>6.1948036515477603E-2</v>
      </c>
      <c r="AQ10" s="17">
        <v>0.18503071593725401</v>
      </c>
      <c r="AR10" s="17">
        <v>0.43284691365891298</v>
      </c>
      <c r="AS10" s="17">
        <v>0.37686531804211898</v>
      </c>
      <c r="AT10" s="17">
        <v>0.51172764764591905</v>
      </c>
      <c r="AU10" s="17">
        <v>0.478052011132304</v>
      </c>
    </row>
    <row r="11" spans="2:47" x14ac:dyDescent="0.35">
      <c r="B11" s="18" t="s">
        <v>91</v>
      </c>
      <c r="C11" s="17">
        <v>0.29308938947776297</v>
      </c>
      <c r="D11" s="17">
        <v>0.28923076671173198</v>
      </c>
      <c r="E11" s="17">
        <v>0.29857441651607602</v>
      </c>
      <c r="F11" s="17"/>
      <c r="G11" s="17">
        <v>0.205133677539765</v>
      </c>
      <c r="H11" s="17">
        <v>0.247664987115255</v>
      </c>
      <c r="I11" s="17">
        <v>0.279965464271066</v>
      </c>
      <c r="J11" s="17">
        <v>0.29354783797729</v>
      </c>
      <c r="K11" s="17">
        <v>0.370665061083157</v>
      </c>
      <c r="L11" s="17">
        <v>0.34729477298359401</v>
      </c>
      <c r="M11" s="17"/>
      <c r="N11" s="17">
        <v>0.30624826641307601</v>
      </c>
      <c r="O11" s="17">
        <v>0.22773252015944501</v>
      </c>
      <c r="P11" s="17"/>
      <c r="Q11" s="17">
        <v>0.249674514433426</v>
      </c>
      <c r="R11" s="17">
        <v>0.32713662745011401</v>
      </c>
      <c r="S11" s="17">
        <v>0.32587340014356098</v>
      </c>
      <c r="T11" s="17">
        <v>0.34946629758077402</v>
      </c>
      <c r="U11" s="17">
        <v>0.272296515276093</v>
      </c>
      <c r="V11" s="17">
        <v>0.27778833769766798</v>
      </c>
      <c r="W11" s="17">
        <v>0.20472151331791699</v>
      </c>
      <c r="X11" s="17">
        <v>0.20026515826237901</v>
      </c>
      <c r="Y11" s="17">
        <v>0.34822578830024498</v>
      </c>
      <c r="Z11" s="17">
        <v>0.27368795318710398</v>
      </c>
      <c r="AA11" s="17">
        <v>0.35118491753227898</v>
      </c>
      <c r="AB11" s="17">
        <v>0.30380709523127503</v>
      </c>
      <c r="AC11" s="17"/>
      <c r="AD11" s="17">
        <v>0.306969941514811</v>
      </c>
      <c r="AE11" s="17">
        <v>0.26356937352722998</v>
      </c>
      <c r="AF11" s="17"/>
      <c r="AG11" s="17">
        <v>0.243916695572679</v>
      </c>
      <c r="AH11" s="17">
        <v>0.318978347281198</v>
      </c>
      <c r="AI11" s="17"/>
      <c r="AJ11" s="17">
        <v>0.31249102918917399</v>
      </c>
      <c r="AK11" s="17">
        <v>0.27085291778673898</v>
      </c>
      <c r="AL11" s="17"/>
      <c r="AM11" s="17">
        <v>0.26896187604434402</v>
      </c>
      <c r="AN11" s="17">
        <v>0.30162239594082202</v>
      </c>
      <c r="AO11" s="17"/>
      <c r="AP11" s="17">
        <v>0.22999230867862</v>
      </c>
      <c r="AQ11" s="17">
        <v>0.44513707365664801</v>
      </c>
      <c r="AR11" s="17">
        <v>0.31005723665299201</v>
      </c>
      <c r="AS11" s="17">
        <v>0.37209426243434501</v>
      </c>
      <c r="AT11" s="17">
        <v>0.196063800300738</v>
      </c>
      <c r="AU11" s="17">
        <v>0.18121601554911301</v>
      </c>
    </row>
    <row r="12" spans="2:47" x14ac:dyDescent="0.35">
      <c r="B12" s="18" t="s">
        <v>92</v>
      </c>
      <c r="C12" s="17">
        <v>0.107510406786549</v>
      </c>
      <c r="D12" s="17">
        <v>8.5671393649073502E-2</v>
      </c>
      <c r="E12" s="17">
        <v>0.12681430025156901</v>
      </c>
      <c r="F12" s="17"/>
      <c r="G12" s="17">
        <v>0.11645118999283099</v>
      </c>
      <c r="H12" s="17">
        <v>7.6292780086536102E-2</v>
      </c>
      <c r="I12" s="17">
        <v>9.1421967756339498E-2</v>
      </c>
      <c r="J12" s="17">
        <v>0.12761942701397799</v>
      </c>
      <c r="K12" s="17">
        <v>0.111570186061642</v>
      </c>
      <c r="L12" s="17">
        <v>0.121192026134393</v>
      </c>
      <c r="M12" s="17"/>
      <c r="N12" s="17">
        <v>0.118413152793669</v>
      </c>
      <c r="O12" s="17">
        <v>5.3359178721944601E-2</v>
      </c>
      <c r="P12" s="17"/>
      <c r="Q12" s="17">
        <v>8.5541508525769097E-2</v>
      </c>
      <c r="R12" s="17">
        <v>0.102452748263501</v>
      </c>
      <c r="S12" s="17">
        <v>9.8280425352482104E-2</v>
      </c>
      <c r="T12" s="17">
        <v>9.6458127092975798E-2</v>
      </c>
      <c r="U12" s="17">
        <v>0.120117940495286</v>
      </c>
      <c r="V12" s="17">
        <v>0.122174118391864</v>
      </c>
      <c r="W12" s="17">
        <v>0.119648442045049</v>
      </c>
      <c r="X12" s="17">
        <v>0.10105530899618199</v>
      </c>
      <c r="Y12" s="17">
        <v>9.4354567360584798E-2</v>
      </c>
      <c r="Z12" s="17">
        <v>0.10853352539409999</v>
      </c>
      <c r="AA12" s="17">
        <v>0.14114335371108599</v>
      </c>
      <c r="AB12" s="17">
        <v>0.18143458527213599</v>
      </c>
      <c r="AC12" s="17"/>
      <c r="AD12" s="17">
        <v>8.0311765365968901E-2</v>
      </c>
      <c r="AE12" s="17">
        <v>0.16522617969495801</v>
      </c>
      <c r="AF12" s="17"/>
      <c r="AG12" s="17">
        <v>6.3223940764904896E-2</v>
      </c>
      <c r="AH12" s="17">
        <v>0.13058999244686201</v>
      </c>
      <c r="AI12" s="17"/>
      <c r="AJ12" s="17">
        <v>9.1091806026412397E-2</v>
      </c>
      <c r="AK12" s="17">
        <v>0.12795375995207101</v>
      </c>
      <c r="AL12" s="17"/>
      <c r="AM12" s="17">
        <v>0.122993697787837</v>
      </c>
      <c r="AN12" s="17">
        <v>0.102979984825051</v>
      </c>
      <c r="AO12" s="17"/>
      <c r="AP12" s="17">
        <v>0.16680229181283601</v>
      </c>
      <c r="AQ12" s="17">
        <v>0.178984449395345</v>
      </c>
      <c r="AR12" s="17">
        <v>8.9581166867535006E-2</v>
      </c>
      <c r="AS12" s="17">
        <v>9.0490085504442097E-2</v>
      </c>
      <c r="AT12" s="17">
        <v>1.6150530523239601E-2</v>
      </c>
      <c r="AU12" s="17">
        <v>4.3879148357490801E-2</v>
      </c>
    </row>
    <row r="13" spans="2:47" x14ac:dyDescent="0.35">
      <c r="B13" s="18" t="s">
        <v>93</v>
      </c>
      <c r="C13" s="17">
        <v>0.14679157742905499</v>
      </c>
      <c r="D13" s="17">
        <v>0.10406490554780699</v>
      </c>
      <c r="E13" s="17">
        <v>0.18752479712873099</v>
      </c>
      <c r="F13" s="17"/>
      <c r="G13" s="17">
        <v>8.2258662128334395E-2</v>
      </c>
      <c r="H13" s="17">
        <v>8.8942253187060394E-2</v>
      </c>
      <c r="I13" s="17">
        <v>0.12929913582371899</v>
      </c>
      <c r="J13" s="17">
        <v>0.154132114727766</v>
      </c>
      <c r="K13" s="17">
        <v>0.19304420240572001</v>
      </c>
      <c r="L13" s="17">
        <v>0.21446369903635301</v>
      </c>
      <c r="M13" s="17"/>
      <c r="N13" s="17">
        <v>0.161488990727261</v>
      </c>
      <c r="O13" s="17">
        <v>7.3793180607642395E-2</v>
      </c>
      <c r="P13" s="17"/>
      <c r="Q13" s="17">
        <v>0.111497628109769</v>
      </c>
      <c r="R13" s="17">
        <v>0.14642941493125899</v>
      </c>
      <c r="S13" s="17">
        <v>0.16402197399483801</v>
      </c>
      <c r="T13" s="17">
        <v>0.14435669564550499</v>
      </c>
      <c r="U13" s="17">
        <v>0.18216862822529001</v>
      </c>
      <c r="V13" s="17">
        <v>0.123141209380232</v>
      </c>
      <c r="W13" s="17">
        <v>0.212437034704546</v>
      </c>
      <c r="X13" s="17">
        <v>0.175556068132249</v>
      </c>
      <c r="Y13" s="17">
        <v>0.13289024672453101</v>
      </c>
      <c r="Z13" s="17">
        <v>0.16043520649682999</v>
      </c>
      <c r="AA13" s="17">
        <v>0.105083305786838</v>
      </c>
      <c r="AB13" s="17">
        <v>0.12871414959732799</v>
      </c>
      <c r="AC13" s="17"/>
      <c r="AD13" s="17">
        <v>6.0937684428369401E-2</v>
      </c>
      <c r="AE13" s="17">
        <v>0.33948815893329298</v>
      </c>
      <c r="AF13" s="17"/>
      <c r="AG13" s="17">
        <v>5.0717467229972002E-2</v>
      </c>
      <c r="AH13" s="17">
        <v>0.192999779794259</v>
      </c>
      <c r="AI13" s="17"/>
      <c r="AJ13" s="17">
        <v>0.13560526461143199</v>
      </c>
      <c r="AK13" s="17">
        <v>0.15792974075595501</v>
      </c>
      <c r="AL13" s="17"/>
      <c r="AM13" s="17">
        <v>0.22095082101789701</v>
      </c>
      <c r="AN13" s="17">
        <v>0.124509880261814</v>
      </c>
      <c r="AO13" s="17"/>
      <c r="AP13" s="17">
        <v>0.42613477267640498</v>
      </c>
      <c r="AQ13" s="17">
        <v>0.14911665780931599</v>
      </c>
      <c r="AR13" s="17">
        <v>5.7090775463254098E-2</v>
      </c>
      <c r="AS13" s="17">
        <v>7.3545903418445399E-2</v>
      </c>
      <c r="AT13" s="17">
        <v>6.2002569497578699E-3</v>
      </c>
      <c r="AU13" s="17">
        <v>1.5747151541094798E-2</v>
      </c>
    </row>
    <row r="14" spans="2:47" x14ac:dyDescent="0.35">
      <c r="B14" s="18" t="s">
        <v>94</v>
      </c>
      <c r="C14" s="17">
        <v>3.4026045580316397E-2</v>
      </c>
      <c r="D14" s="17">
        <v>2.6975140304051501E-2</v>
      </c>
      <c r="E14" s="17">
        <v>3.8401122388317901E-2</v>
      </c>
      <c r="F14" s="17"/>
      <c r="G14" s="17">
        <v>3.9462996057107402E-2</v>
      </c>
      <c r="H14" s="17">
        <v>3.5202166089437499E-2</v>
      </c>
      <c r="I14" s="17">
        <v>5.0874263183007903E-2</v>
      </c>
      <c r="J14" s="17">
        <v>2.4622640190529701E-2</v>
      </c>
      <c r="K14" s="17">
        <v>2.4392700719074099E-2</v>
      </c>
      <c r="L14" s="17">
        <v>2.97556812578809E-2</v>
      </c>
      <c r="M14" s="17"/>
      <c r="N14" s="17">
        <v>3.2200111808966397E-2</v>
      </c>
      <c r="O14" s="17">
        <v>4.3095004539706903E-2</v>
      </c>
      <c r="P14" s="17"/>
      <c r="Q14" s="17">
        <v>2.8385836927541101E-2</v>
      </c>
      <c r="R14" s="17">
        <v>7.7816312818401095E-2</v>
      </c>
      <c r="S14" s="17">
        <v>0</v>
      </c>
      <c r="T14" s="17">
        <v>2.0352414678989801E-2</v>
      </c>
      <c r="U14" s="17">
        <v>3.9519819162709503E-2</v>
      </c>
      <c r="V14" s="17">
        <v>5.3643129108543103E-2</v>
      </c>
      <c r="W14" s="17">
        <v>2.9656060618532199E-2</v>
      </c>
      <c r="X14" s="17">
        <v>1.9985737642210899E-2</v>
      </c>
      <c r="Y14" s="17">
        <v>2.4565376941784099E-2</v>
      </c>
      <c r="Z14" s="17">
        <v>3.8977254797877101E-2</v>
      </c>
      <c r="AA14" s="17">
        <v>2.26015660806929E-2</v>
      </c>
      <c r="AB14" s="17">
        <v>0</v>
      </c>
      <c r="AC14" s="17"/>
      <c r="AD14" s="17">
        <v>1.6180220087180799E-2</v>
      </c>
      <c r="AE14" s="17">
        <v>6.1783454718708102E-2</v>
      </c>
      <c r="AF14" s="17"/>
      <c r="AG14" s="17">
        <v>7.5839237956591898E-3</v>
      </c>
      <c r="AH14" s="17">
        <v>4.14473991455711E-2</v>
      </c>
      <c r="AI14" s="17"/>
      <c r="AJ14" s="17">
        <v>2.9883831860355699E-2</v>
      </c>
      <c r="AK14" s="17">
        <v>3.69443180759522E-2</v>
      </c>
      <c r="AL14" s="17"/>
      <c r="AM14" s="17">
        <v>3.3942729414831202E-2</v>
      </c>
      <c r="AN14" s="17">
        <v>3.3005811638777201E-2</v>
      </c>
      <c r="AO14" s="17"/>
      <c r="AP14" s="17">
        <v>0.109413061462281</v>
      </c>
      <c r="AQ14" s="17">
        <v>2.42268765586597E-2</v>
      </c>
      <c r="AR14" s="17">
        <v>1.81276371168884E-2</v>
      </c>
      <c r="AS14" s="17">
        <v>1.3882140860208701E-2</v>
      </c>
      <c r="AT14" s="17">
        <v>0</v>
      </c>
      <c r="AU14" s="17">
        <v>0</v>
      </c>
    </row>
    <row r="15" spans="2:47" x14ac:dyDescent="0.35">
      <c r="B15" s="18" t="s">
        <v>95</v>
      </c>
      <c r="C15" s="21">
        <v>0.41858258072631699</v>
      </c>
      <c r="D15" s="21">
        <v>0.494057793787336</v>
      </c>
      <c r="E15" s="21">
        <v>0.34868536371530501</v>
      </c>
      <c r="F15" s="21"/>
      <c r="G15" s="21">
        <v>0.55669347428196203</v>
      </c>
      <c r="H15" s="21">
        <v>0.55189781352171097</v>
      </c>
      <c r="I15" s="21">
        <v>0.448439168965868</v>
      </c>
      <c r="J15" s="21">
        <v>0.40007798009043599</v>
      </c>
      <c r="K15" s="21">
        <v>0.30032784973040699</v>
      </c>
      <c r="L15" s="21">
        <v>0.28729382058777903</v>
      </c>
      <c r="M15" s="21"/>
      <c r="N15" s="21">
        <v>0.381649478257026</v>
      </c>
      <c r="O15" s="21">
        <v>0.60202011597126104</v>
      </c>
      <c r="P15" s="21"/>
      <c r="Q15" s="21">
        <v>0.52490051200349497</v>
      </c>
      <c r="R15" s="21">
        <v>0.346164896536725</v>
      </c>
      <c r="S15" s="21">
        <v>0.41182420050912</v>
      </c>
      <c r="T15" s="21">
        <v>0.38936646500175598</v>
      </c>
      <c r="U15" s="21">
        <v>0.38589709684062001</v>
      </c>
      <c r="V15" s="21">
        <v>0.42325320542169298</v>
      </c>
      <c r="W15" s="21">
        <v>0.43353694931395598</v>
      </c>
      <c r="X15" s="21">
        <v>0.503137726966979</v>
      </c>
      <c r="Y15" s="21">
        <v>0.39996402067285503</v>
      </c>
      <c r="Z15" s="21">
        <v>0.41836606012409</v>
      </c>
      <c r="AA15" s="21">
        <v>0.379986856889104</v>
      </c>
      <c r="AB15" s="21">
        <v>0.38604416989926199</v>
      </c>
      <c r="AC15" s="21"/>
      <c r="AD15" s="21">
        <v>0.53560038860366999</v>
      </c>
      <c r="AE15" s="21">
        <v>0.16993283312581101</v>
      </c>
      <c r="AF15" s="21"/>
      <c r="AG15" s="21">
        <v>0.63455797263678504</v>
      </c>
      <c r="AH15" s="21">
        <v>0.31598448133211099</v>
      </c>
      <c r="AI15" s="21"/>
      <c r="AJ15" s="21">
        <v>0.43092806831262598</v>
      </c>
      <c r="AK15" s="21">
        <v>0.40631926342928398</v>
      </c>
      <c r="AL15" s="21"/>
      <c r="AM15" s="21">
        <v>0.35315087573509102</v>
      </c>
      <c r="AN15" s="21">
        <v>0.43788192733353598</v>
      </c>
      <c r="AO15" s="21"/>
      <c r="AP15" s="21">
        <v>6.7657565369858494E-2</v>
      </c>
      <c r="AQ15" s="21">
        <v>0.20253494258003099</v>
      </c>
      <c r="AR15" s="21">
        <v>0.52514318389933001</v>
      </c>
      <c r="AS15" s="21">
        <v>0.44998760778255897</v>
      </c>
      <c r="AT15" s="21">
        <v>0.78158541222626499</v>
      </c>
      <c r="AU15" s="21">
        <v>0.75915768455230204</v>
      </c>
    </row>
    <row r="16" spans="2:47" x14ac:dyDescent="0.35">
      <c r="B16" s="18" t="s">
        <v>96</v>
      </c>
      <c r="C16" s="21">
        <v>0.25430198421560402</v>
      </c>
      <c r="D16" s="21">
        <v>0.18973629919688001</v>
      </c>
      <c r="E16" s="21">
        <v>0.31433909738030003</v>
      </c>
      <c r="F16" s="21"/>
      <c r="G16" s="21">
        <v>0.19870985212116499</v>
      </c>
      <c r="H16" s="21">
        <v>0.16523503327359701</v>
      </c>
      <c r="I16" s="21">
        <v>0.220721103580058</v>
      </c>
      <c r="J16" s="21">
        <v>0.28175154174174399</v>
      </c>
      <c r="K16" s="21">
        <v>0.304614388467362</v>
      </c>
      <c r="L16" s="21">
        <v>0.33565572517074599</v>
      </c>
      <c r="M16" s="21"/>
      <c r="N16" s="21">
        <v>0.27990214352093101</v>
      </c>
      <c r="O16" s="21">
        <v>0.12715235932958699</v>
      </c>
      <c r="P16" s="21"/>
      <c r="Q16" s="21">
        <v>0.19703913663553799</v>
      </c>
      <c r="R16" s="21">
        <v>0.24888216319476</v>
      </c>
      <c r="S16" s="21">
        <v>0.26230239934732003</v>
      </c>
      <c r="T16" s="21">
        <v>0.24081482273848101</v>
      </c>
      <c r="U16" s="21">
        <v>0.30228656872057702</v>
      </c>
      <c r="V16" s="21">
        <v>0.245315327772096</v>
      </c>
      <c r="W16" s="21">
        <v>0.33208547674959499</v>
      </c>
      <c r="X16" s="21">
        <v>0.27661137712843098</v>
      </c>
      <c r="Y16" s="21">
        <v>0.22724481408511499</v>
      </c>
      <c r="Z16" s="21">
        <v>0.26896873189092901</v>
      </c>
      <c r="AA16" s="21">
        <v>0.24622665949792399</v>
      </c>
      <c r="AB16" s="21">
        <v>0.31014873486946398</v>
      </c>
      <c r="AC16" s="21"/>
      <c r="AD16" s="21">
        <v>0.14124944979433801</v>
      </c>
      <c r="AE16" s="21">
        <v>0.50471433862825099</v>
      </c>
      <c r="AF16" s="21"/>
      <c r="AG16" s="21">
        <v>0.11394140799487699</v>
      </c>
      <c r="AH16" s="21">
        <v>0.32358977224112101</v>
      </c>
      <c r="AI16" s="21"/>
      <c r="AJ16" s="21">
        <v>0.226697070637845</v>
      </c>
      <c r="AK16" s="21">
        <v>0.28588350070802598</v>
      </c>
      <c r="AL16" s="21"/>
      <c r="AM16" s="21">
        <v>0.34394451880573401</v>
      </c>
      <c r="AN16" s="21">
        <v>0.227489865086865</v>
      </c>
      <c r="AO16" s="21"/>
      <c r="AP16" s="21">
        <v>0.59293706448924099</v>
      </c>
      <c r="AQ16" s="21">
        <v>0.32810110720466101</v>
      </c>
      <c r="AR16" s="21">
        <v>0.14667194233078901</v>
      </c>
      <c r="AS16" s="21">
        <v>0.16403598892288801</v>
      </c>
      <c r="AT16" s="21">
        <v>2.2350787472997399E-2</v>
      </c>
      <c r="AU16" s="21">
        <v>5.9626299898585602E-2</v>
      </c>
    </row>
    <row r="17" spans="2:47" x14ac:dyDescent="0.35">
      <c r="B17" s="18" t="s">
        <v>97</v>
      </c>
      <c r="C17" s="22">
        <v>0.164280596510713</v>
      </c>
      <c r="D17" s="22">
        <v>0.30432149459045599</v>
      </c>
      <c r="E17" s="22">
        <v>3.4346266335004899E-2</v>
      </c>
      <c r="F17" s="22"/>
      <c r="G17" s="22">
        <v>0.35798362216079699</v>
      </c>
      <c r="H17" s="22">
        <v>0.38666278024811401</v>
      </c>
      <c r="I17" s="22">
        <v>0.22771806538580999</v>
      </c>
      <c r="J17" s="22">
        <v>0.118326438348692</v>
      </c>
      <c r="K17" s="22">
        <v>-4.28653873695428E-3</v>
      </c>
      <c r="L17" s="22">
        <v>-4.8361904582967602E-2</v>
      </c>
      <c r="M17" s="22"/>
      <c r="N17" s="22">
        <v>0.101747334736096</v>
      </c>
      <c r="O17" s="22">
        <v>0.47486775664167402</v>
      </c>
      <c r="P17" s="22"/>
      <c r="Q17" s="22">
        <v>0.32786137536795701</v>
      </c>
      <c r="R17" s="22">
        <v>9.7282733341965605E-2</v>
      </c>
      <c r="S17" s="22">
        <v>0.1495218011618</v>
      </c>
      <c r="T17" s="22">
        <v>0.148551642263275</v>
      </c>
      <c r="U17" s="22">
        <v>8.3610528120043798E-2</v>
      </c>
      <c r="V17" s="22">
        <v>0.17793787764959701</v>
      </c>
      <c r="W17" s="22">
        <v>0.101451472564361</v>
      </c>
      <c r="X17" s="22">
        <v>0.226526349838548</v>
      </c>
      <c r="Y17" s="22">
        <v>0.17271920658774001</v>
      </c>
      <c r="Z17" s="22">
        <v>0.14939732823315999</v>
      </c>
      <c r="AA17" s="22">
        <v>0.13376019739118</v>
      </c>
      <c r="AB17" s="22">
        <v>7.58954350297978E-2</v>
      </c>
      <c r="AC17" s="22"/>
      <c r="AD17" s="22">
        <v>0.39435093880933098</v>
      </c>
      <c r="AE17" s="22">
        <v>-0.33478150550243901</v>
      </c>
      <c r="AF17" s="22"/>
      <c r="AG17" s="22">
        <v>0.52061656464190798</v>
      </c>
      <c r="AH17" s="22">
        <v>-7.6052909090098498E-3</v>
      </c>
      <c r="AI17" s="22"/>
      <c r="AJ17" s="22">
        <v>0.20423099767478101</v>
      </c>
      <c r="AK17" s="22">
        <v>0.120435762721258</v>
      </c>
      <c r="AL17" s="22"/>
      <c r="AM17" s="22">
        <v>9.2063569293570104E-3</v>
      </c>
      <c r="AN17" s="22">
        <v>0.21039206224667101</v>
      </c>
      <c r="AO17" s="22"/>
      <c r="AP17" s="22">
        <v>-0.52527949911938299</v>
      </c>
      <c r="AQ17" s="22">
        <v>-0.12556616462462999</v>
      </c>
      <c r="AR17" s="22">
        <v>0.37847124156854101</v>
      </c>
      <c r="AS17" s="22">
        <v>0.28595161885967102</v>
      </c>
      <c r="AT17" s="22">
        <v>0.75923462475326697</v>
      </c>
      <c r="AU17" s="22">
        <v>0.699531384653716</v>
      </c>
    </row>
    <row r="18" spans="2:47" x14ac:dyDescent="0.35">
      <c r="B18" s="16"/>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B2:AU22"/>
  <sheetViews>
    <sheetView showGridLines="0" topLeftCell="A1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525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89</v>
      </c>
      <c r="C9" s="17">
        <v>0.208265445772955</v>
      </c>
      <c r="D9" s="17">
        <v>0.27188538971057702</v>
      </c>
      <c r="E9" s="17">
        <v>0.14806293563290601</v>
      </c>
      <c r="F9" s="17"/>
      <c r="G9" s="17">
        <v>0.248832255956527</v>
      </c>
      <c r="H9" s="17">
        <v>0.23998612554360099</v>
      </c>
      <c r="I9" s="17">
        <v>0.19512739456123299</v>
      </c>
      <c r="J9" s="17">
        <v>0.170707399727482</v>
      </c>
      <c r="K9" s="17">
        <v>0.20217675548522401</v>
      </c>
      <c r="L9" s="17">
        <v>0.20056008130248301</v>
      </c>
      <c r="M9" s="17"/>
      <c r="N9" s="17">
        <v>0.18846729256601499</v>
      </c>
      <c r="O9" s="17">
        <v>0.30659794924196898</v>
      </c>
      <c r="P9" s="17"/>
      <c r="Q9" s="17">
        <v>0.24900157548881399</v>
      </c>
      <c r="R9" s="17">
        <v>0.14710728849447499</v>
      </c>
      <c r="S9" s="17">
        <v>0.18614672922932199</v>
      </c>
      <c r="T9" s="17">
        <v>0.24464820279593999</v>
      </c>
      <c r="U9" s="17">
        <v>0.22794908974032599</v>
      </c>
      <c r="V9" s="17">
        <v>0.19015674951014699</v>
      </c>
      <c r="W9" s="17">
        <v>0.234199423639391</v>
      </c>
      <c r="X9" s="17">
        <v>0.20965401641165801</v>
      </c>
      <c r="Y9" s="17">
        <v>0.22698355675405299</v>
      </c>
      <c r="Z9" s="17">
        <v>0.19031289275398</v>
      </c>
      <c r="AA9" s="17">
        <v>0.201020837912879</v>
      </c>
      <c r="AB9" s="17">
        <v>0.16745410334191599</v>
      </c>
      <c r="AC9" s="17"/>
      <c r="AD9" s="17">
        <v>0.27758175975830202</v>
      </c>
      <c r="AE9" s="17">
        <v>5.9960786706395E-2</v>
      </c>
      <c r="AF9" s="17"/>
      <c r="AG9" s="17">
        <v>0.35531373251304899</v>
      </c>
      <c r="AH9" s="17">
        <v>0.13959944282308201</v>
      </c>
      <c r="AI9" s="17"/>
      <c r="AJ9" s="17">
        <v>0.22525852651422201</v>
      </c>
      <c r="AK9" s="17">
        <v>0.18995739412985099</v>
      </c>
      <c r="AL9" s="17"/>
      <c r="AM9" s="17">
        <v>0.183018604724625</v>
      </c>
      <c r="AN9" s="17">
        <v>0.217490090280094</v>
      </c>
      <c r="AO9" s="17"/>
      <c r="AP9" s="17">
        <v>4.1234663163555504E-3</v>
      </c>
      <c r="AQ9" s="17">
        <v>7.52714526223629E-2</v>
      </c>
      <c r="AR9" s="17">
        <v>0.194749356743497</v>
      </c>
      <c r="AS9" s="17">
        <v>0.32141348453642099</v>
      </c>
      <c r="AT9" s="17">
        <v>0.38295976939158699</v>
      </c>
      <c r="AU9" s="17">
        <v>0.39143743407429699</v>
      </c>
    </row>
    <row r="10" spans="2:47" x14ac:dyDescent="0.35">
      <c r="B10" s="18" t="s">
        <v>90</v>
      </c>
      <c r="C10" s="17">
        <v>0.35939405344845698</v>
      </c>
      <c r="D10" s="17">
        <v>0.39939827724107602</v>
      </c>
      <c r="E10" s="17">
        <v>0.32268576610173799</v>
      </c>
      <c r="F10" s="17"/>
      <c r="G10" s="17">
        <v>0.360475052841014</v>
      </c>
      <c r="H10" s="17">
        <v>0.43622121859125101</v>
      </c>
      <c r="I10" s="17">
        <v>0.34530972541776001</v>
      </c>
      <c r="J10" s="17">
        <v>0.35431061818295501</v>
      </c>
      <c r="K10" s="17">
        <v>0.367119259512177</v>
      </c>
      <c r="L10" s="17">
        <v>0.30632883651478898</v>
      </c>
      <c r="M10" s="17"/>
      <c r="N10" s="17">
        <v>0.35108864150291602</v>
      </c>
      <c r="O10" s="17">
        <v>0.400644969148022</v>
      </c>
      <c r="P10" s="17"/>
      <c r="Q10" s="17">
        <v>0.37915088973455502</v>
      </c>
      <c r="R10" s="17">
        <v>0.357067028176211</v>
      </c>
      <c r="S10" s="17">
        <v>0.36271265668013097</v>
      </c>
      <c r="T10" s="17">
        <v>0.303735016394242</v>
      </c>
      <c r="U10" s="17">
        <v>0.36192634720175798</v>
      </c>
      <c r="V10" s="17">
        <v>0.38879839980466502</v>
      </c>
      <c r="W10" s="17">
        <v>0.29972905995000598</v>
      </c>
      <c r="X10" s="17">
        <v>0.37289230166137699</v>
      </c>
      <c r="Y10" s="17">
        <v>0.37846137113815798</v>
      </c>
      <c r="Z10" s="17">
        <v>0.37435439004839399</v>
      </c>
      <c r="AA10" s="17">
        <v>0.36240045138125199</v>
      </c>
      <c r="AB10" s="17">
        <v>0.36302548553530301</v>
      </c>
      <c r="AC10" s="17"/>
      <c r="AD10" s="17">
        <v>0.43845866275296302</v>
      </c>
      <c r="AE10" s="17">
        <v>0.200366519508865</v>
      </c>
      <c r="AF10" s="17"/>
      <c r="AG10" s="17">
        <v>0.42566694191502702</v>
      </c>
      <c r="AH10" s="17">
        <v>0.32986001705691698</v>
      </c>
      <c r="AI10" s="17"/>
      <c r="AJ10" s="17">
        <v>0.37141297967520398</v>
      </c>
      <c r="AK10" s="17">
        <v>0.34699024950537999</v>
      </c>
      <c r="AL10" s="17"/>
      <c r="AM10" s="17">
        <v>0.324936027685156</v>
      </c>
      <c r="AN10" s="17">
        <v>0.36886136341306502</v>
      </c>
      <c r="AO10" s="17"/>
      <c r="AP10" s="17">
        <v>0.11843360003280699</v>
      </c>
      <c r="AQ10" s="17">
        <v>0.368268105952749</v>
      </c>
      <c r="AR10" s="17">
        <v>0.437421370704627</v>
      </c>
      <c r="AS10" s="17">
        <v>0.422997409278973</v>
      </c>
      <c r="AT10" s="17">
        <v>0.43337100046516303</v>
      </c>
      <c r="AU10" s="17">
        <v>0.48237908519</v>
      </c>
    </row>
    <row r="11" spans="2:47" x14ac:dyDescent="0.35">
      <c r="B11" s="18" t="s">
        <v>91</v>
      </c>
      <c r="C11" s="17">
        <v>0.22884464164224899</v>
      </c>
      <c r="D11" s="17">
        <v>0.19268387732674599</v>
      </c>
      <c r="E11" s="17">
        <v>0.26310324718927602</v>
      </c>
      <c r="F11" s="17"/>
      <c r="G11" s="17">
        <v>0.18313381257255501</v>
      </c>
      <c r="H11" s="17">
        <v>0.159671650596242</v>
      </c>
      <c r="I11" s="17">
        <v>0.23464155376552501</v>
      </c>
      <c r="J11" s="17">
        <v>0.29156182836998401</v>
      </c>
      <c r="K11" s="17">
        <v>0.214833592062843</v>
      </c>
      <c r="L11" s="17">
        <v>0.269604616102114</v>
      </c>
      <c r="M11" s="17"/>
      <c r="N11" s="17">
        <v>0.243586526619403</v>
      </c>
      <c r="O11" s="17">
        <v>0.15562536505095501</v>
      </c>
      <c r="P11" s="17"/>
      <c r="Q11" s="17">
        <v>0.207468839682595</v>
      </c>
      <c r="R11" s="17">
        <v>0.26474719460560198</v>
      </c>
      <c r="S11" s="17">
        <v>0.230802439345661</v>
      </c>
      <c r="T11" s="17">
        <v>0.26849559655093702</v>
      </c>
      <c r="U11" s="17">
        <v>0.20305732742554999</v>
      </c>
      <c r="V11" s="17">
        <v>0.219929964815857</v>
      </c>
      <c r="W11" s="17">
        <v>0.17058819702047501</v>
      </c>
      <c r="X11" s="17">
        <v>0.25335467145064799</v>
      </c>
      <c r="Y11" s="17">
        <v>0.213250551046339</v>
      </c>
      <c r="Z11" s="17">
        <v>0.25609154066003198</v>
      </c>
      <c r="AA11" s="17">
        <v>0.22672940386239199</v>
      </c>
      <c r="AB11" s="17">
        <v>0.23786716324510199</v>
      </c>
      <c r="AC11" s="17"/>
      <c r="AD11" s="17">
        <v>0.198127486193133</v>
      </c>
      <c r="AE11" s="17">
        <v>0.28449171354000702</v>
      </c>
      <c r="AF11" s="17"/>
      <c r="AG11" s="17">
        <v>0.155334470744179</v>
      </c>
      <c r="AH11" s="17">
        <v>0.26500977024744299</v>
      </c>
      <c r="AI11" s="17"/>
      <c r="AJ11" s="17">
        <v>0.21754390747058</v>
      </c>
      <c r="AK11" s="17">
        <v>0.24247010019586801</v>
      </c>
      <c r="AL11" s="17"/>
      <c r="AM11" s="17">
        <v>0.240892129445647</v>
      </c>
      <c r="AN11" s="17">
        <v>0.223697327738132</v>
      </c>
      <c r="AO11" s="17"/>
      <c r="AP11" s="17">
        <v>0.27358833298375801</v>
      </c>
      <c r="AQ11" s="17">
        <v>0.38342176755138002</v>
      </c>
      <c r="AR11" s="17">
        <v>0.22837032059378101</v>
      </c>
      <c r="AS11" s="17">
        <v>0.20736806347054501</v>
      </c>
      <c r="AT11" s="17">
        <v>0.14388078331074</v>
      </c>
      <c r="AU11" s="17">
        <v>9.6609174471164003E-2</v>
      </c>
    </row>
    <row r="12" spans="2:47" x14ac:dyDescent="0.35">
      <c r="B12" s="18" t="s">
        <v>92</v>
      </c>
      <c r="C12" s="17">
        <v>6.1896466342300102E-2</v>
      </c>
      <c r="D12" s="17">
        <v>4.7424357865919899E-2</v>
      </c>
      <c r="E12" s="17">
        <v>7.4570616778103602E-2</v>
      </c>
      <c r="F12" s="17"/>
      <c r="G12" s="17">
        <v>8.2899683560402407E-2</v>
      </c>
      <c r="H12" s="17">
        <v>4.76454190983579E-2</v>
      </c>
      <c r="I12" s="17">
        <v>6.45525141492371E-2</v>
      </c>
      <c r="J12" s="17">
        <v>5.8219924479892403E-2</v>
      </c>
      <c r="K12" s="17">
        <v>6.22364485991969E-2</v>
      </c>
      <c r="L12" s="17">
        <v>6.0152239441287197E-2</v>
      </c>
      <c r="M12" s="17"/>
      <c r="N12" s="17">
        <v>6.6389844212702401E-2</v>
      </c>
      <c r="O12" s="17">
        <v>3.9578975897078802E-2</v>
      </c>
      <c r="P12" s="17"/>
      <c r="Q12" s="17">
        <v>4.76475372049684E-2</v>
      </c>
      <c r="R12" s="17">
        <v>5.00393411416514E-2</v>
      </c>
      <c r="S12" s="17">
        <v>7.5833222191926106E-2</v>
      </c>
      <c r="T12" s="17">
        <v>5.8593194577028697E-2</v>
      </c>
      <c r="U12" s="17">
        <v>4.87974452455604E-2</v>
      </c>
      <c r="V12" s="17">
        <v>6.7700393128782801E-2</v>
      </c>
      <c r="W12" s="17">
        <v>8.4458291815591599E-2</v>
      </c>
      <c r="X12" s="17">
        <v>4.3514730044173701E-2</v>
      </c>
      <c r="Y12" s="17">
        <v>6.44675862074158E-2</v>
      </c>
      <c r="Z12" s="17">
        <v>5.7670325383988003E-2</v>
      </c>
      <c r="AA12" s="17">
        <v>6.7031554266677798E-2</v>
      </c>
      <c r="AB12" s="17">
        <v>0.124649581319971</v>
      </c>
      <c r="AC12" s="17"/>
      <c r="AD12" s="17">
        <v>4.2540438331898502E-2</v>
      </c>
      <c r="AE12" s="17">
        <v>0.100255458050605</v>
      </c>
      <c r="AF12" s="17"/>
      <c r="AG12" s="17">
        <v>2.74364605233204E-2</v>
      </c>
      <c r="AH12" s="17">
        <v>7.9137820601097697E-2</v>
      </c>
      <c r="AI12" s="17"/>
      <c r="AJ12" s="17">
        <v>5.5041545619439303E-2</v>
      </c>
      <c r="AK12" s="17">
        <v>6.9005600059667299E-2</v>
      </c>
      <c r="AL12" s="17"/>
      <c r="AM12" s="17">
        <v>6.3689418568805806E-2</v>
      </c>
      <c r="AN12" s="17">
        <v>6.20141369825679E-2</v>
      </c>
      <c r="AO12" s="17"/>
      <c r="AP12" s="17">
        <v>0.112880753551528</v>
      </c>
      <c r="AQ12" s="17">
        <v>8.8648643287215806E-2</v>
      </c>
      <c r="AR12" s="17">
        <v>7.0432569481437002E-2</v>
      </c>
      <c r="AS12" s="17">
        <v>2.9804948095832E-2</v>
      </c>
      <c r="AT12" s="17">
        <v>3.3160148356859202E-2</v>
      </c>
      <c r="AU12" s="17">
        <v>1.52466620718207E-2</v>
      </c>
    </row>
    <row r="13" spans="2:47" x14ac:dyDescent="0.35">
      <c r="B13" s="18" t="s">
        <v>93</v>
      </c>
      <c r="C13" s="17">
        <v>0.106613439274161</v>
      </c>
      <c r="D13" s="17">
        <v>6.2710801713522502E-2</v>
      </c>
      <c r="E13" s="17">
        <v>0.14829240353140699</v>
      </c>
      <c r="F13" s="17"/>
      <c r="G13" s="17">
        <v>6.3249204109002394E-2</v>
      </c>
      <c r="H13" s="17">
        <v>7.8008330006859E-2</v>
      </c>
      <c r="I13" s="17">
        <v>0.116929851843435</v>
      </c>
      <c r="J13" s="17">
        <v>0.103168727712797</v>
      </c>
      <c r="K13" s="17">
        <v>0.135666001842324</v>
      </c>
      <c r="L13" s="17">
        <v>0.133833960496583</v>
      </c>
      <c r="M13" s="17"/>
      <c r="N13" s="17">
        <v>0.116982067180222</v>
      </c>
      <c r="O13" s="17">
        <v>5.5115042990198801E-2</v>
      </c>
      <c r="P13" s="17"/>
      <c r="Q13" s="17">
        <v>7.9559886480332506E-2</v>
      </c>
      <c r="R13" s="17">
        <v>9.9975402070632297E-2</v>
      </c>
      <c r="S13" s="17">
        <v>0.138405728304582</v>
      </c>
      <c r="T13" s="17">
        <v>0.104341458039364</v>
      </c>
      <c r="U13" s="17">
        <v>0.131803523619832</v>
      </c>
      <c r="V13" s="17">
        <v>0.10122812165388199</v>
      </c>
      <c r="W13" s="17">
        <v>0.157015052353454</v>
      </c>
      <c r="X13" s="17">
        <v>0.11043905547519001</v>
      </c>
      <c r="Y13" s="17">
        <v>8.6019816182594203E-2</v>
      </c>
      <c r="Z13" s="17">
        <v>9.5382412907767694E-2</v>
      </c>
      <c r="AA13" s="17">
        <v>0.10848612419208201</v>
      </c>
      <c r="AB13" s="17">
        <v>0.107003666557707</v>
      </c>
      <c r="AC13" s="17"/>
      <c r="AD13" s="17">
        <v>2.9934131835063198E-2</v>
      </c>
      <c r="AE13" s="17">
        <v>0.28202037493966903</v>
      </c>
      <c r="AF13" s="17"/>
      <c r="AG13" s="17">
        <v>2.6918308445759199E-2</v>
      </c>
      <c r="AH13" s="17">
        <v>0.14628107054580899</v>
      </c>
      <c r="AI13" s="17"/>
      <c r="AJ13" s="17">
        <v>0.102534592546146</v>
      </c>
      <c r="AK13" s="17">
        <v>0.111332365424442</v>
      </c>
      <c r="AL13" s="17"/>
      <c r="AM13" s="17">
        <v>0.14577399841437999</v>
      </c>
      <c r="AN13" s="17">
        <v>9.5873180647423006E-2</v>
      </c>
      <c r="AO13" s="17"/>
      <c r="AP13" s="17">
        <v>0.377436960685888</v>
      </c>
      <c r="AQ13" s="17">
        <v>6.6094277147870598E-2</v>
      </c>
      <c r="AR13" s="17">
        <v>3.6577223371034799E-2</v>
      </c>
      <c r="AS13" s="17">
        <v>1.4015617121903299E-2</v>
      </c>
      <c r="AT13" s="17">
        <v>6.6282984756507396E-3</v>
      </c>
      <c r="AU13" s="17">
        <v>1.0552007133689E-2</v>
      </c>
    </row>
    <row r="14" spans="2:47" x14ac:dyDescent="0.35">
      <c r="B14" s="18" t="s">
        <v>94</v>
      </c>
      <c r="C14" s="17">
        <v>3.4985953519876802E-2</v>
      </c>
      <c r="D14" s="17">
        <v>2.5897296142158199E-2</v>
      </c>
      <c r="E14" s="17">
        <v>4.3285030766568797E-2</v>
      </c>
      <c r="F14" s="17"/>
      <c r="G14" s="17">
        <v>6.1409990960498401E-2</v>
      </c>
      <c r="H14" s="17">
        <v>3.8467256163689199E-2</v>
      </c>
      <c r="I14" s="17">
        <v>4.3438960262809898E-2</v>
      </c>
      <c r="J14" s="17">
        <v>2.2031501526888899E-2</v>
      </c>
      <c r="K14" s="17">
        <v>1.7967942498234801E-2</v>
      </c>
      <c r="L14" s="17">
        <v>2.9520266142744299E-2</v>
      </c>
      <c r="M14" s="17"/>
      <c r="N14" s="17">
        <v>3.3485627918741802E-2</v>
      </c>
      <c r="O14" s="17">
        <v>4.2437697671777401E-2</v>
      </c>
      <c r="P14" s="17"/>
      <c r="Q14" s="17">
        <v>3.7171271408734802E-2</v>
      </c>
      <c r="R14" s="17">
        <v>8.1063745511428198E-2</v>
      </c>
      <c r="S14" s="17">
        <v>6.0992242483780901E-3</v>
      </c>
      <c r="T14" s="17">
        <v>2.0186531642487699E-2</v>
      </c>
      <c r="U14" s="17">
        <v>2.6466266766973699E-2</v>
      </c>
      <c r="V14" s="17">
        <v>3.2186371086665999E-2</v>
      </c>
      <c r="W14" s="17">
        <v>5.4009975221083098E-2</v>
      </c>
      <c r="X14" s="17">
        <v>1.0145224956953299E-2</v>
      </c>
      <c r="Y14" s="17">
        <v>3.0817118671440401E-2</v>
      </c>
      <c r="Z14" s="17">
        <v>2.61884382458384E-2</v>
      </c>
      <c r="AA14" s="17">
        <v>3.4331628384716997E-2</v>
      </c>
      <c r="AB14" s="17">
        <v>0</v>
      </c>
      <c r="AC14" s="17"/>
      <c r="AD14" s="17">
        <v>1.33575211286403E-2</v>
      </c>
      <c r="AE14" s="17">
        <v>7.2905147254459304E-2</v>
      </c>
      <c r="AF14" s="17"/>
      <c r="AG14" s="17">
        <v>9.3300858586660897E-3</v>
      </c>
      <c r="AH14" s="17">
        <v>4.0111878725651397E-2</v>
      </c>
      <c r="AI14" s="17"/>
      <c r="AJ14" s="17">
        <v>2.8208448174409401E-2</v>
      </c>
      <c r="AK14" s="17">
        <v>4.0244290684791698E-2</v>
      </c>
      <c r="AL14" s="17"/>
      <c r="AM14" s="17">
        <v>4.16898211613871E-2</v>
      </c>
      <c r="AN14" s="17">
        <v>3.20639009387182E-2</v>
      </c>
      <c r="AO14" s="17"/>
      <c r="AP14" s="17">
        <v>0.113536886429664</v>
      </c>
      <c r="AQ14" s="17">
        <v>1.8295753438422602E-2</v>
      </c>
      <c r="AR14" s="17">
        <v>3.2449159105622502E-2</v>
      </c>
      <c r="AS14" s="17">
        <v>4.4004774963251796E-3</v>
      </c>
      <c r="AT14" s="17">
        <v>0</v>
      </c>
      <c r="AU14" s="17">
        <v>3.7756370590296801E-3</v>
      </c>
    </row>
    <row r="15" spans="2:47" x14ac:dyDescent="0.35">
      <c r="B15" s="18" t="s">
        <v>95</v>
      </c>
      <c r="C15" s="21">
        <v>0.56765949922141301</v>
      </c>
      <c r="D15" s="21">
        <v>0.67128366695165298</v>
      </c>
      <c r="E15" s="21">
        <v>0.470748701734645</v>
      </c>
      <c r="F15" s="21"/>
      <c r="G15" s="21">
        <v>0.60930730879754202</v>
      </c>
      <c r="H15" s="21">
        <v>0.67620734413485195</v>
      </c>
      <c r="I15" s="21">
        <v>0.54043711997899302</v>
      </c>
      <c r="J15" s="21">
        <v>0.52501801791043701</v>
      </c>
      <c r="K15" s="21">
        <v>0.56929601499740101</v>
      </c>
      <c r="L15" s="21">
        <v>0.50688891781727197</v>
      </c>
      <c r="M15" s="21"/>
      <c r="N15" s="21">
        <v>0.53955593406893099</v>
      </c>
      <c r="O15" s="21">
        <v>0.70724291838998998</v>
      </c>
      <c r="P15" s="21"/>
      <c r="Q15" s="21">
        <v>0.62815246522336898</v>
      </c>
      <c r="R15" s="21">
        <v>0.50417431667068602</v>
      </c>
      <c r="S15" s="21">
        <v>0.54885938590945305</v>
      </c>
      <c r="T15" s="21">
        <v>0.54838321919018196</v>
      </c>
      <c r="U15" s="21">
        <v>0.589875436942084</v>
      </c>
      <c r="V15" s="21">
        <v>0.57895514931481196</v>
      </c>
      <c r="W15" s="21">
        <v>0.53392848358939704</v>
      </c>
      <c r="X15" s="21">
        <v>0.58254631807303503</v>
      </c>
      <c r="Y15" s="21">
        <v>0.60544492789221005</v>
      </c>
      <c r="Z15" s="21">
        <v>0.56466728280237399</v>
      </c>
      <c r="AA15" s="21">
        <v>0.56342128929413104</v>
      </c>
      <c r="AB15" s="21">
        <v>0.53047958887721902</v>
      </c>
      <c r="AC15" s="21"/>
      <c r="AD15" s="21">
        <v>0.71604042251126498</v>
      </c>
      <c r="AE15" s="21">
        <v>0.26032730621526001</v>
      </c>
      <c r="AF15" s="21"/>
      <c r="AG15" s="21">
        <v>0.78098067442807495</v>
      </c>
      <c r="AH15" s="21">
        <v>0.46945945987999899</v>
      </c>
      <c r="AI15" s="21"/>
      <c r="AJ15" s="21">
        <v>0.59667150618942599</v>
      </c>
      <c r="AK15" s="21">
        <v>0.53694764363523095</v>
      </c>
      <c r="AL15" s="21"/>
      <c r="AM15" s="21">
        <v>0.50795463240978</v>
      </c>
      <c r="AN15" s="21">
        <v>0.586351453693159</v>
      </c>
      <c r="AO15" s="21"/>
      <c r="AP15" s="21">
        <v>0.122557066349163</v>
      </c>
      <c r="AQ15" s="21">
        <v>0.44353955857511201</v>
      </c>
      <c r="AR15" s="21">
        <v>0.63217072744812497</v>
      </c>
      <c r="AS15" s="21">
        <v>0.74441089381539505</v>
      </c>
      <c r="AT15" s="21">
        <v>0.81633076985675002</v>
      </c>
      <c r="AU15" s="21">
        <v>0.87381651926429704</v>
      </c>
    </row>
    <row r="16" spans="2:47" x14ac:dyDescent="0.35">
      <c r="B16" s="18" t="s">
        <v>96</v>
      </c>
      <c r="C16" s="21">
        <v>0.16850990561646101</v>
      </c>
      <c r="D16" s="21">
        <v>0.110135159579442</v>
      </c>
      <c r="E16" s="21">
        <v>0.222863020309511</v>
      </c>
      <c r="F16" s="21"/>
      <c r="G16" s="21">
        <v>0.14614888766940501</v>
      </c>
      <c r="H16" s="21">
        <v>0.12565374910521701</v>
      </c>
      <c r="I16" s="21">
        <v>0.18148236599267201</v>
      </c>
      <c r="J16" s="21">
        <v>0.161388652192689</v>
      </c>
      <c r="K16" s="21">
        <v>0.19790245044152099</v>
      </c>
      <c r="L16" s="21">
        <v>0.19398619993787</v>
      </c>
      <c r="M16" s="21"/>
      <c r="N16" s="21">
        <v>0.183371911392924</v>
      </c>
      <c r="O16" s="21">
        <v>9.4694018887277603E-2</v>
      </c>
      <c r="P16" s="21"/>
      <c r="Q16" s="21">
        <v>0.127207423685301</v>
      </c>
      <c r="R16" s="21">
        <v>0.150014743212284</v>
      </c>
      <c r="S16" s="21">
        <v>0.21423895049650801</v>
      </c>
      <c r="T16" s="21">
        <v>0.16293465261639301</v>
      </c>
      <c r="U16" s="21">
        <v>0.18060096886539201</v>
      </c>
      <c r="V16" s="21">
        <v>0.16892851478266499</v>
      </c>
      <c r="W16" s="21">
        <v>0.24147334416904501</v>
      </c>
      <c r="X16" s="21">
        <v>0.15395378551936301</v>
      </c>
      <c r="Y16" s="21">
        <v>0.15048740239000999</v>
      </c>
      <c r="Z16" s="21">
        <v>0.153052738291756</v>
      </c>
      <c r="AA16" s="21">
        <v>0.17551767845876001</v>
      </c>
      <c r="AB16" s="21">
        <v>0.23165324787767799</v>
      </c>
      <c r="AC16" s="21"/>
      <c r="AD16" s="21">
        <v>7.2474570166961697E-2</v>
      </c>
      <c r="AE16" s="21">
        <v>0.38227583299027401</v>
      </c>
      <c r="AF16" s="21"/>
      <c r="AG16" s="21">
        <v>5.4354768969079599E-2</v>
      </c>
      <c r="AH16" s="21">
        <v>0.225418891146907</v>
      </c>
      <c r="AI16" s="21"/>
      <c r="AJ16" s="21">
        <v>0.15757613816558499</v>
      </c>
      <c r="AK16" s="21">
        <v>0.18033796548410899</v>
      </c>
      <c r="AL16" s="21"/>
      <c r="AM16" s="21">
        <v>0.20946341698318599</v>
      </c>
      <c r="AN16" s="21">
        <v>0.157887317629991</v>
      </c>
      <c r="AO16" s="21"/>
      <c r="AP16" s="21">
        <v>0.49031771423741499</v>
      </c>
      <c r="AQ16" s="21">
        <v>0.154742920435086</v>
      </c>
      <c r="AR16" s="21">
        <v>0.107009792852472</v>
      </c>
      <c r="AS16" s="21">
        <v>4.3820565217735301E-2</v>
      </c>
      <c r="AT16" s="21">
        <v>3.9788446832509997E-2</v>
      </c>
      <c r="AU16" s="21">
        <v>2.5798669205509699E-2</v>
      </c>
    </row>
    <row r="17" spans="2:47" x14ac:dyDescent="0.35">
      <c r="B17" s="18" t="s">
        <v>97</v>
      </c>
      <c r="C17" s="22">
        <v>0.399149593604951</v>
      </c>
      <c r="D17" s="22">
        <v>0.56114850737221</v>
      </c>
      <c r="E17" s="22">
        <v>0.24788568142513401</v>
      </c>
      <c r="F17" s="22"/>
      <c r="G17" s="22">
        <v>0.46315842112813699</v>
      </c>
      <c r="H17" s="22">
        <v>0.55055359502963497</v>
      </c>
      <c r="I17" s="22">
        <v>0.35895475398632098</v>
      </c>
      <c r="J17" s="22">
        <v>0.36362936571774801</v>
      </c>
      <c r="K17" s="22">
        <v>0.37139356455588002</v>
      </c>
      <c r="L17" s="22">
        <v>0.31290271787940099</v>
      </c>
      <c r="M17" s="22"/>
      <c r="N17" s="22">
        <v>0.35618402267600702</v>
      </c>
      <c r="O17" s="22">
        <v>0.61254889950271196</v>
      </c>
      <c r="P17" s="22"/>
      <c r="Q17" s="22">
        <v>0.50094504153806796</v>
      </c>
      <c r="R17" s="22">
        <v>0.35415957345840199</v>
      </c>
      <c r="S17" s="22">
        <v>0.33462043541294501</v>
      </c>
      <c r="T17" s="22">
        <v>0.38544856657378901</v>
      </c>
      <c r="U17" s="22">
        <v>0.40927446807669199</v>
      </c>
      <c r="V17" s="22">
        <v>0.41002663453214599</v>
      </c>
      <c r="W17" s="22">
        <v>0.29245513942035201</v>
      </c>
      <c r="X17" s="22">
        <v>0.42859253255367102</v>
      </c>
      <c r="Y17" s="22">
        <v>0.45495752550219998</v>
      </c>
      <c r="Z17" s="22">
        <v>0.41161454451061802</v>
      </c>
      <c r="AA17" s="22">
        <v>0.387903610835371</v>
      </c>
      <c r="AB17" s="22">
        <v>0.29882634099954097</v>
      </c>
      <c r="AC17" s="22"/>
      <c r="AD17" s="22">
        <v>0.64356585234430297</v>
      </c>
      <c r="AE17" s="22">
        <v>-0.121948526775014</v>
      </c>
      <c r="AF17" s="22"/>
      <c r="AG17" s="22">
        <v>0.72662590545899497</v>
      </c>
      <c r="AH17" s="22">
        <v>0.24404056873309199</v>
      </c>
      <c r="AI17" s="22"/>
      <c r="AJ17" s="22">
        <v>0.43909536802384003</v>
      </c>
      <c r="AK17" s="22">
        <v>0.35660967815112199</v>
      </c>
      <c r="AL17" s="22"/>
      <c r="AM17" s="22">
        <v>0.29849121542659401</v>
      </c>
      <c r="AN17" s="22">
        <v>0.42846413606316802</v>
      </c>
      <c r="AO17" s="22"/>
      <c r="AP17" s="22">
        <v>-0.36776064788825302</v>
      </c>
      <c r="AQ17" s="22">
        <v>0.28879663814002499</v>
      </c>
      <c r="AR17" s="22">
        <v>0.52516093459565305</v>
      </c>
      <c r="AS17" s="22">
        <v>0.70059032859765902</v>
      </c>
      <c r="AT17" s="22">
        <v>0.77654232302423998</v>
      </c>
      <c r="AU17" s="22">
        <v>0.84801785005878705</v>
      </c>
    </row>
    <row r="18" spans="2:47" x14ac:dyDescent="0.35">
      <c r="B18" s="16"/>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B2:AU22"/>
  <sheetViews>
    <sheetView showGridLines="0" topLeftCell="A8"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526</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89</v>
      </c>
      <c r="C9" s="17">
        <v>0.20237151078735399</v>
      </c>
      <c r="D9" s="17">
        <v>0.202586903407597</v>
      </c>
      <c r="E9" s="17">
        <v>0.20395936788462199</v>
      </c>
      <c r="F9" s="17"/>
      <c r="G9" s="17">
        <v>0.247936225613786</v>
      </c>
      <c r="H9" s="17">
        <v>0.208682454471881</v>
      </c>
      <c r="I9" s="17">
        <v>0.20539857915052601</v>
      </c>
      <c r="J9" s="17">
        <v>0.159446039148924</v>
      </c>
      <c r="K9" s="17">
        <v>0.21398112828079399</v>
      </c>
      <c r="L9" s="17">
        <v>0.191455754200858</v>
      </c>
      <c r="M9" s="17"/>
      <c r="N9" s="17">
        <v>0.19101762093775901</v>
      </c>
      <c r="O9" s="17">
        <v>0.25876345812468099</v>
      </c>
      <c r="P9" s="17"/>
      <c r="Q9" s="17">
        <v>0.23247203232117999</v>
      </c>
      <c r="R9" s="17">
        <v>0.18481767149016101</v>
      </c>
      <c r="S9" s="17">
        <v>0.22631782761438601</v>
      </c>
      <c r="T9" s="17">
        <v>0.181641162370556</v>
      </c>
      <c r="U9" s="17">
        <v>0.16015845472294299</v>
      </c>
      <c r="V9" s="17">
        <v>0.17416436611778099</v>
      </c>
      <c r="W9" s="17">
        <v>0.23203824448407201</v>
      </c>
      <c r="X9" s="17">
        <v>0.16249963421699501</v>
      </c>
      <c r="Y9" s="17">
        <v>0.20926357360718101</v>
      </c>
      <c r="Z9" s="17">
        <v>0.187847737584286</v>
      </c>
      <c r="AA9" s="17">
        <v>0.20427569344928601</v>
      </c>
      <c r="AB9" s="17">
        <v>0.30913279790009501</v>
      </c>
      <c r="AC9" s="17"/>
      <c r="AD9" s="17">
        <v>0.256913905451917</v>
      </c>
      <c r="AE9" s="17">
        <v>8.5011203454299897E-2</v>
      </c>
      <c r="AF9" s="17"/>
      <c r="AG9" s="17">
        <v>0.31936614153284998</v>
      </c>
      <c r="AH9" s="17">
        <v>0.14688341789286199</v>
      </c>
      <c r="AI9" s="17"/>
      <c r="AJ9" s="17">
        <v>0.210628881252026</v>
      </c>
      <c r="AK9" s="17">
        <v>0.19437770381035699</v>
      </c>
      <c r="AL9" s="17"/>
      <c r="AM9" s="17">
        <v>0.22764723936020501</v>
      </c>
      <c r="AN9" s="17">
        <v>0.19595213013822199</v>
      </c>
      <c r="AO9" s="17"/>
      <c r="AP9" s="17">
        <v>4.6457093670899598E-2</v>
      </c>
      <c r="AQ9" s="17">
        <v>0.175466195116804</v>
      </c>
      <c r="AR9" s="17">
        <v>0.18532456210045101</v>
      </c>
      <c r="AS9" s="17">
        <v>0.24419572754004801</v>
      </c>
      <c r="AT9" s="17">
        <v>0.39257813063114499</v>
      </c>
      <c r="AU9" s="17">
        <v>0.30227204179071399</v>
      </c>
    </row>
    <row r="10" spans="2:47" x14ac:dyDescent="0.35">
      <c r="B10" s="18" t="s">
        <v>90</v>
      </c>
      <c r="C10" s="17">
        <v>0.42349821360634698</v>
      </c>
      <c r="D10" s="17">
        <v>0.43747706630613198</v>
      </c>
      <c r="E10" s="17">
        <v>0.412743749583874</v>
      </c>
      <c r="F10" s="17"/>
      <c r="G10" s="17">
        <v>0.43847080602585498</v>
      </c>
      <c r="H10" s="17">
        <v>0.437389892321006</v>
      </c>
      <c r="I10" s="17">
        <v>0.38200744188649599</v>
      </c>
      <c r="J10" s="17">
        <v>0.48486968442177403</v>
      </c>
      <c r="K10" s="17">
        <v>0.392147041230055</v>
      </c>
      <c r="L10" s="17">
        <v>0.40721769626440302</v>
      </c>
      <c r="M10" s="17"/>
      <c r="N10" s="17">
        <v>0.42125733640729701</v>
      </c>
      <c r="O10" s="17">
        <v>0.43462809338078401</v>
      </c>
      <c r="P10" s="17"/>
      <c r="Q10" s="17">
        <v>0.42131476813379698</v>
      </c>
      <c r="R10" s="17">
        <v>0.406417389959917</v>
      </c>
      <c r="S10" s="17">
        <v>0.41903071029790501</v>
      </c>
      <c r="T10" s="17">
        <v>0.45163623390851398</v>
      </c>
      <c r="U10" s="17">
        <v>0.43825311517731702</v>
      </c>
      <c r="V10" s="17">
        <v>0.46082940653313897</v>
      </c>
      <c r="W10" s="17">
        <v>0.361610127022156</v>
      </c>
      <c r="X10" s="17">
        <v>0.45103679728948998</v>
      </c>
      <c r="Y10" s="17">
        <v>0.40628197838346602</v>
      </c>
      <c r="Z10" s="17">
        <v>0.44505412513425002</v>
      </c>
      <c r="AA10" s="17">
        <v>0.44609061687510598</v>
      </c>
      <c r="AB10" s="17">
        <v>0.37755575523684198</v>
      </c>
      <c r="AC10" s="17"/>
      <c r="AD10" s="17">
        <v>0.48101860836107702</v>
      </c>
      <c r="AE10" s="17">
        <v>0.30976818335770001</v>
      </c>
      <c r="AF10" s="17"/>
      <c r="AG10" s="17">
        <v>0.47366599801324799</v>
      </c>
      <c r="AH10" s="17">
        <v>0.403573442419285</v>
      </c>
      <c r="AI10" s="17"/>
      <c r="AJ10" s="17">
        <v>0.43762382496255903</v>
      </c>
      <c r="AK10" s="17">
        <v>0.40809362705040803</v>
      </c>
      <c r="AL10" s="17"/>
      <c r="AM10" s="17">
        <v>0.38670694805754502</v>
      </c>
      <c r="AN10" s="17">
        <v>0.43549343564634602</v>
      </c>
      <c r="AO10" s="17"/>
      <c r="AP10" s="17">
        <v>0.212077748903438</v>
      </c>
      <c r="AQ10" s="17">
        <v>0.48007573041356499</v>
      </c>
      <c r="AR10" s="17">
        <v>0.47444073279847998</v>
      </c>
      <c r="AS10" s="17">
        <v>0.49022741973679301</v>
      </c>
      <c r="AT10" s="17">
        <v>0.47995916694614199</v>
      </c>
      <c r="AU10" s="17">
        <v>0.494364738814559</v>
      </c>
    </row>
    <row r="11" spans="2:47" x14ac:dyDescent="0.35">
      <c r="B11" s="18" t="s">
        <v>91</v>
      </c>
      <c r="C11" s="17">
        <v>0.211282927947159</v>
      </c>
      <c r="D11" s="17">
        <v>0.21226424967972199</v>
      </c>
      <c r="E11" s="17">
        <v>0.21132792380996199</v>
      </c>
      <c r="F11" s="17"/>
      <c r="G11" s="17">
        <v>0.16223640124557101</v>
      </c>
      <c r="H11" s="17">
        <v>0.21685561680149201</v>
      </c>
      <c r="I11" s="17">
        <v>0.22737947213286799</v>
      </c>
      <c r="J11" s="17">
        <v>0.18775758533630399</v>
      </c>
      <c r="K11" s="17">
        <v>0.208904431141617</v>
      </c>
      <c r="L11" s="17">
        <v>0.24689491435827901</v>
      </c>
      <c r="M11" s="17"/>
      <c r="N11" s="17">
        <v>0.217860092069947</v>
      </c>
      <c r="O11" s="17">
        <v>0.178615789393367</v>
      </c>
      <c r="P11" s="17"/>
      <c r="Q11" s="17">
        <v>0.20098164635739801</v>
      </c>
      <c r="R11" s="17">
        <v>0.21665579919654401</v>
      </c>
      <c r="S11" s="17">
        <v>0.23675215252666601</v>
      </c>
      <c r="T11" s="17">
        <v>0.201830979946791</v>
      </c>
      <c r="U11" s="17">
        <v>0.21705898751125</v>
      </c>
      <c r="V11" s="17">
        <v>0.20284963814745899</v>
      </c>
      <c r="W11" s="17">
        <v>0.21711133656776199</v>
      </c>
      <c r="X11" s="17">
        <v>0.24593969676494101</v>
      </c>
      <c r="Y11" s="17">
        <v>0.23672606950445399</v>
      </c>
      <c r="Z11" s="17">
        <v>0.22339124590982601</v>
      </c>
      <c r="AA11" s="17">
        <v>0.13824105619063701</v>
      </c>
      <c r="AB11" s="17">
        <v>0.13903692294404599</v>
      </c>
      <c r="AC11" s="17"/>
      <c r="AD11" s="17">
        <v>0.182357353969266</v>
      </c>
      <c r="AE11" s="17">
        <v>0.265956943014723</v>
      </c>
      <c r="AF11" s="17"/>
      <c r="AG11" s="17">
        <v>0.138398924243918</v>
      </c>
      <c r="AH11" s="17">
        <v>0.246998517091021</v>
      </c>
      <c r="AI11" s="17"/>
      <c r="AJ11" s="17">
        <v>0.21427659697537699</v>
      </c>
      <c r="AK11" s="17">
        <v>0.20778829221385101</v>
      </c>
      <c r="AL11" s="17"/>
      <c r="AM11" s="17">
        <v>0.19498922576487099</v>
      </c>
      <c r="AN11" s="17">
        <v>0.21515462217856299</v>
      </c>
      <c r="AO11" s="17"/>
      <c r="AP11" s="17">
        <v>0.28285953735708902</v>
      </c>
      <c r="AQ11" s="17">
        <v>0.24232802440208501</v>
      </c>
      <c r="AR11" s="17">
        <v>0.23619575336840401</v>
      </c>
      <c r="AS11" s="17">
        <v>0.19278572967039501</v>
      </c>
      <c r="AT11" s="17">
        <v>9.7441325979735399E-2</v>
      </c>
      <c r="AU11" s="17">
        <v>0.14595469389221</v>
      </c>
    </row>
    <row r="12" spans="2:47" x14ac:dyDescent="0.35">
      <c r="B12" s="18" t="s">
        <v>92</v>
      </c>
      <c r="C12" s="17">
        <v>5.5172139682988203E-2</v>
      </c>
      <c r="D12" s="17">
        <v>6.7364768881200798E-2</v>
      </c>
      <c r="E12" s="17">
        <v>3.9609039018331502E-2</v>
      </c>
      <c r="F12" s="17"/>
      <c r="G12" s="17">
        <v>6.3435314038889204E-2</v>
      </c>
      <c r="H12" s="17">
        <v>6.7392019688298999E-2</v>
      </c>
      <c r="I12" s="17">
        <v>4.7728710907159799E-2</v>
      </c>
      <c r="J12" s="17">
        <v>6.2613252556637203E-2</v>
      </c>
      <c r="K12" s="17">
        <v>4.1271487092855198E-2</v>
      </c>
      <c r="L12" s="17">
        <v>4.9006806031470902E-2</v>
      </c>
      <c r="M12" s="17"/>
      <c r="N12" s="17">
        <v>5.8905715072249502E-2</v>
      </c>
      <c r="O12" s="17">
        <v>3.6628399209878197E-2</v>
      </c>
      <c r="P12" s="17"/>
      <c r="Q12" s="17">
        <v>4.3873987715891898E-2</v>
      </c>
      <c r="R12" s="17">
        <v>7.2286791866824407E-2</v>
      </c>
      <c r="S12" s="17">
        <v>5.44808624389619E-2</v>
      </c>
      <c r="T12" s="17">
        <v>6.6836055413074899E-2</v>
      </c>
      <c r="U12" s="17">
        <v>8.0430307998990896E-2</v>
      </c>
      <c r="V12" s="17">
        <v>7.3913216438141E-2</v>
      </c>
      <c r="W12" s="17">
        <v>3.7472165311254801E-2</v>
      </c>
      <c r="X12" s="17">
        <v>2.1720102383168401E-2</v>
      </c>
      <c r="Y12" s="17">
        <v>4.3438436169150801E-2</v>
      </c>
      <c r="Z12" s="17">
        <v>3.6375665429325202E-2</v>
      </c>
      <c r="AA12" s="17">
        <v>5.4390826405379997E-2</v>
      </c>
      <c r="AB12" s="17">
        <v>7.7739117939654406E-2</v>
      </c>
      <c r="AC12" s="17"/>
      <c r="AD12" s="17">
        <v>4.1575932692191897E-2</v>
      </c>
      <c r="AE12" s="17">
        <v>8.4630751495014797E-2</v>
      </c>
      <c r="AF12" s="17"/>
      <c r="AG12" s="17">
        <v>3.4476872006094998E-2</v>
      </c>
      <c r="AH12" s="17">
        <v>6.5340854697352693E-2</v>
      </c>
      <c r="AI12" s="17"/>
      <c r="AJ12" s="17">
        <v>3.8802296529293699E-2</v>
      </c>
      <c r="AK12" s="17">
        <v>7.3512815206125307E-2</v>
      </c>
      <c r="AL12" s="17"/>
      <c r="AM12" s="17">
        <v>6.6071199671348405E-2</v>
      </c>
      <c r="AN12" s="17">
        <v>5.31117387310409E-2</v>
      </c>
      <c r="AO12" s="17"/>
      <c r="AP12" s="17">
        <v>9.4564354120205404E-2</v>
      </c>
      <c r="AQ12" s="17">
        <v>4.9991029212651299E-2</v>
      </c>
      <c r="AR12" s="17">
        <v>5.8261856719571598E-2</v>
      </c>
      <c r="AS12" s="17">
        <v>4.9676635289868702E-2</v>
      </c>
      <c r="AT12" s="17">
        <v>1.81750995092398E-2</v>
      </c>
      <c r="AU12" s="17">
        <v>3.15420659561561E-2</v>
      </c>
    </row>
    <row r="13" spans="2:47" x14ac:dyDescent="0.35">
      <c r="B13" s="18" t="s">
        <v>93</v>
      </c>
      <c r="C13" s="17">
        <v>7.7913780867878896E-2</v>
      </c>
      <c r="D13" s="17">
        <v>5.6629673119019799E-2</v>
      </c>
      <c r="E13" s="17">
        <v>9.8156250129075501E-2</v>
      </c>
      <c r="F13" s="17"/>
      <c r="G13" s="17">
        <v>4.69565156807581E-2</v>
      </c>
      <c r="H13" s="17">
        <v>3.4372761606848302E-2</v>
      </c>
      <c r="I13" s="17">
        <v>9.3355047642438793E-2</v>
      </c>
      <c r="J13" s="17">
        <v>8.9254053108805298E-2</v>
      </c>
      <c r="K13" s="17">
        <v>0.105411862138901</v>
      </c>
      <c r="L13" s="17">
        <v>9.3959872531815397E-2</v>
      </c>
      <c r="M13" s="17"/>
      <c r="N13" s="17">
        <v>8.5307104372266504E-2</v>
      </c>
      <c r="O13" s="17">
        <v>4.1192981632529699E-2</v>
      </c>
      <c r="P13" s="17"/>
      <c r="Q13" s="17">
        <v>6.6242009926588796E-2</v>
      </c>
      <c r="R13" s="17">
        <v>6.9515981520881703E-2</v>
      </c>
      <c r="S13" s="17">
        <v>5.7285147343661899E-2</v>
      </c>
      <c r="T13" s="17">
        <v>8.3369882137272797E-2</v>
      </c>
      <c r="U13" s="17">
        <v>5.8815252007256097E-2</v>
      </c>
      <c r="V13" s="17">
        <v>5.2569062254080402E-2</v>
      </c>
      <c r="W13" s="17">
        <v>0.122112065996223</v>
      </c>
      <c r="X13" s="17">
        <v>0.10856590459062</v>
      </c>
      <c r="Y13" s="17">
        <v>7.3222455025529903E-2</v>
      </c>
      <c r="Z13" s="17">
        <v>8.2482538448070394E-2</v>
      </c>
      <c r="AA13" s="17">
        <v>0.12355776231835799</v>
      </c>
      <c r="AB13" s="17">
        <v>9.6535405979363401E-2</v>
      </c>
      <c r="AC13" s="17"/>
      <c r="AD13" s="17">
        <v>2.5280847713796101E-2</v>
      </c>
      <c r="AE13" s="17">
        <v>0.19617311931246001</v>
      </c>
      <c r="AF13" s="17"/>
      <c r="AG13" s="17">
        <v>2.3015060762909399E-2</v>
      </c>
      <c r="AH13" s="17">
        <v>0.104661384530236</v>
      </c>
      <c r="AI13" s="17"/>
      <c r="AJ13" s="17">
        <v>7.3218444207598696E-2</v>
      </c>
      <c r="AK13" s="17">
        <v>8.3385046220429804E-2</v>
      </c>
      <c r="AL13" s="17"/>
      <c r="AM13" s="17">
        <v>9.45409842932695E-2</v>
      </c>
      <c r="AN13" s="17">
        <v>7.17294865514429E-2</v>
      </c>
      <c r="AO13" s="17"/>
      <c r="AP13" s="17">
        <v>0.263837329277126</v>
      </c>
      <c r="AQ13" s="17">
        <v>4.6600500900779503E-2</v>
      </c>
      <c r="AR13" s="17">
        <v>2.6403230676207701E-2</v>
      </c>
      <c r="AS13" s="17">
        <v>1.6569896212025599E-2</v>
      </c>
      <c r="AT13" s="17">
        <v>0</v>
      </c>
      <c r="AU13" s="17">
        <v>1.9566324546518798E-2</v>
      </c>
    </row>
    <row r="14" spans="2:47" x14ac:dyDescent="0.35">
      <c r="B14" s="18" t="s">
        <v>94</v>
      </c>
      <c r="C14" s="17">
        <v>2.97614271082738E-2</v>
      </c>
      <c r="D14" s="17">
        <v>2.3677338606329298E-2</v>
      </c>
      <c r="E14" s="17">
        <v>3.4203669574134302E-2</v>
      </c>
      <c r="F14" s="17"/>
      <c r="G14" s="17">
        <v>4.0964737395140997E-2</v>
      </c>
      <c r="H14" s="17">
        <v>3.5307255110473897E-2</v>
      </c>
      <c r="I14" s="17">
        <v>4.4130748280511098E-2</v>
      </c>
      <c r="J14" s="17">
        <v>1.60593854275554E-2</v>
      </c>
      <c r="K14" s="17">
        <v>3.82840501157777E-2</v>
      </c>
      <c r="L14" s="17">
        <v>1.14649566131738E-2</v>
      </c>
      <c r="M14" s="17"/>
      <c r="N14" s="17">
        <v>2.5652131140481201E-2</v>
      </c>
      <c r="O14" s="17">
        <v>5.01712782587602E-2</v>
      </c>
      <c r="P14" s="17"/>
      <c r="Q14" s="17">
        <v>3.5115555545143902E-2</v>
      </c>
      <c r="R14" s="17">
        <v>5.03063659656715E-2</v>
      </c>
      <c r="S14" s="17">
        <v>6.1332997784195997E-3</v>
      </c>
      <c r="T14" s="17">
        <v>1.4685686223791201E-2</v>
      </c>
      <c r="U14" s="17">
        <v>4.5283882582242703E-2</v>
      </c>
      <c r="V14" s="17">
        <v>3.5674310509399003E-2</v>
      </c>
      <c r="W14" s="17">
        <v>2.9656060618532199E-2</v>
      </c>
      <c r="X14" s="17">
        <v>1.0237864754786E-2</v>
      </c>
      <c r="Y14" s="17">
        <v>3.1067487310218099E-2</v>
      </c>
      <c r="Z14" s="17">
        <v>2.4848687494242901E-2</v>
      </c>
      <c r="AA14" s="17">
        <v>3.3444044761232299E-2</v>
      </c>
      <c r="AB14" s="17">
        <v>0</v>
      </c>
      <c r="AC14" s="17"/>
      <c r="AD14" s="17">
        <v>1.28533518117523E-2</v>
      </c>
      <c r="AE14" s="17">
        <v>5.8459799365802902E-2</v>
      </c>
      <c r="AF14" s="17"/>
      <c r="AG14" s="17">
        <v>1.1077003440978801E-2</v>
      </c>
      <c r="AH14" s="17">
        <v>3.2542383369243602E-2</v>
      </c>
      <c r="AI14" s="17"/>
      <c r="AJ14" s="17">
        <v>2.5449956073145701E-2</v>
      </c>
      <c r="AK14" s="17">
        <v>3.2842515498828703E-2</v>
      </c>
      <c r="AL14" s="17"/>
      <c r="AM14" s="17">
        <v>3.0044402852760201E-2</v>
      </c>
      <c r="AN14" s="17">
        <v>2.8558586754384298E-2</v>
      </c>
      <c r="AO14" s="17"/>
      <c r="AP14" s="17">
        <v>0.100203936671241</v>
      </c>
      <c r="AQ14" s="17">
        <v>5.5385199541146801E-3</v>
      </c>
      <c r="AR14" s="17">
        <v>1.9373864336885399E-2</v>
      </c>
      <c r="AS14" s="17">
        <v>6.5445915508701999E-3</v>
      </c>
      <c r="AT14" s="17">
        <v>1.18462769337378E-2</v>
      </c>
      <c r="AU14" s="17">
        <v>6.3001349998416702E-3</v>
      </c>
    </row>
    <row r="15" spans="2:47" x14ac:dyDescent="0.35">
      <c r="B15" s="18" t="s">
        <v>95</v>
      </c>
      <c r="C15" s="21">
        <v>0.62586972439370003</v>
      </c>
      <c r="D15" s="21">
        <v>0.64006396971372803</v>
      </c>
      <c r="E15" s="21">
        <v>0.61670311746849704</v>
      </c>
      <c r="F15" s="21"/>
      <c r="G15" s="21">
        <v>0.68640703163964101</v>
      </c>
      <c r="H15" s="21">
        <v>0.64607234679288605</v>
      </c>
      <c r="I15" s="21">
        <v>0.587406021037022</v>
      </c>
      <c r="J15" s="21">
        <v>0.644315723570698</v>
      </c>
      <c r="K15" s="21">
        <v>0.60612816951084902</v>
      </c>
      <c r="L15" s="21">
        <v>0.59867345046526099</v>
      </c>
      <c r="M15" s="21"/>
      <c r="N15" s="21">
        <v>0.61227495734505599</v>
      </c>
      <c r="O15" s="21">
        <v>0.69339155150546505</v>
      </c>
      <c r="P15" s="21"/>
      <c r="Q15" s="21">
        <v>0.65378680045497795</v>
      </c>
      <c r="R15" s="21">
        <v>0.59123506145007798</v>
      </c>
      <c r="S15" s="21">
        <v>0.64534853791229096</v>
      </c>
      <c r="T15" s="21">
        <v>0.63327739627906998</v>
      </c>
      <c r="U15" s="21">
        <v>0.59841156990026001</v>
      </c>
      <c r="V15" s="21">
        <v>0.63499377265092105</v>
      </c>
      <c r="W15" s="21">
        <v>0.59364837150622796</v>
      </c>
      <c r="X15" s="21">
        <v>0.61353643150648496</v>
      </c>
      <c r="Y15" s="21">
        <v>0.61554555199064698</v>
      </c>
      <c r="Z15" s="21">
        <v>0.63290186271853499</v>
      </c>
      <c r="AA15" s="21">
        <v>0.65036631032439296</v>
      </c>
      <c r="AB15" s="21">
        <v>0.686688553136936</v>
      </c>
      <c r="AC15" s="21"/>
      <c r="AD15" s="21">
        <v>0.73793251381299396</v>
      </c>
      <c r="AE15" s="21">
        <v>0.39477938681199898</v>
      </c>
      <c r="AF15" s="21"/>
      <c r="AG15" s="21">
        <v>0.79303213954609797</v>
      </c>
      <c r="AH15" s="21">
        <v>0.55045686031214702</v>
      </c>
      <c r="AI15" s="21"/>
      <c r="AJ15" s="21">
        <v>0.64825270621458497</v>
      </c>
      <c r="AK15" s="21">
        <v>0.60247133086076499</v>
      </c>
      <c r="AL15" s="21"/>
      <c r="AM15" s="21">
        <v>0.61435418741775005</v>
      </c>
      <c r="AN15" s="21">
        <v>0.63144556578456901</v>
      </c>
      <c r="AO15" s="21"/>
      <c r="AP15" s="21">
        <v>0.25853484257433801</v>
      </c>
      <c r="AQ15" s="21">
        <v>0.65554192553037005</v>
      </c>
      <c r="AR15" s="21">
        <v>0.65976529489893199</v>
      </c>
      <c r="AS15" s="21">
        <v>0.73442314727684099</v>
      </c>
      <c r="AT15" s="21">
        <v>0.87253729757728704</v>
      </c>
      <c r="AU15" s="21">
        <v>0.79663678060527299</v>
      </c>
    </row>
    <row r="16" spans="2:47" x14ac:dyDescent="0.35">
      <c r="B16" s="18" t="s">
        <v>96</v>
      </c>
      <c r="C16" s="21">
        <v>0.13308592055086699</v>
      </c>
      <c r="D16" s="21">
        <v>0.123994442000221</v>
      </c>
      <c r="E16" s="21">
        <v>0.13776528914740699</v>
      </c>
      <c r="F16" s="21"/>
      <c r="G16" s="21">
        <v>0.11039182971964701</v>
      </c>
      <c r="H16" s="21">
        <v>0.101764781295147</v>
      </c>
      <c r="I16" s="21">
        <v>0.14108375854959901</v>
      </c>
      <c r="J16" s="21">
        <v>0.15186730566544299</v>
      </c>
      <c r="K16" s="21">
        <v>0.14668334923175599</v>
      </c>
      <c r="L16" s="21">
        <v>0.14296667856328599</v>
      </c>
      <c r="M16" s="21"/>
      <c r="N16" s="21">
        <v>0.144212819444516</v>
      </c>
      <c r="O16" s="21">
        <v>7.7821380842407903E-2</v>
      </c>
      <c r="P16" s="21"/>
      <c r="Q16" s="21">
        <v>0.11011599764248101</v>
      </c>
      <c r="R16" s="21">
        <v>0.141802773387706</v>
      </c>
      <c r="S16" s="21">
        <v>0.11176600978262401</v>
      </c>
      <c r="T16" s="21">
        <v>0.150205937550348</v>
      </c>
      <c r="U16" s="21">
        <v>0.13924556000624699</v>
      </c>
      <c r="V16" s="21">
        <v>0.12648227869222101</v>
      </c>
      <c r="W16" s="21">
        <v>0.15958423130747801</v>
      </c>
      <c r="X16" s="21">
        <v>0.130286006973788</v>
      </c>
      <c r="Y16" s="21">
        <v>0.116660891194681</v>
      </c>
      <c r="Z16" s="21">
        <v>0.118858203877396</v>
      </c>
      <c r="AA16" s="21">
        <v>0.177948588723738</v>
      </c>
      <c r="AB16" s="21">
        <v>0.17427452391901799</v>
      </c>
      <c r="AC16" s="21"/>
      <c r="AD16" s="21">
        <v>6.6856780405988095E-2</v>
      </c>
      <c r="AE16" s="21">
        <v>0.28080387080747499</v>
      </c>
      <c r="AF16" s="21"/>
      <c r="AG16" s="21">
        <v>5.74919327690043E-2</v>
      </c>
      <c r="AH16" s="21">
        <v>0.170002239227588</v>
      </c>
      <c r="AI16" s="21"/>
      <c r="AJ16" s="21">
        <v>0.112020740736892</v>
      </c>
      <c r="AK16" s="21">
        <v>0.15689786142655501</v>
      </c>
      <c r="AL16" s="21"/>
      <c r="AM16" s="21">
        <v>0.16061218396461799</v>
      </c>
      <c r="AN16" s="21">
        <v>0.12484122528248399</v>
      </c>
      <c r="AO16" s="21"/>
      <c r="AP16" s="21">
        <v>0.35840168339733203</v>
      </c>
      <c r="AQ16" s="21">
        <v>9.6591530113430898E-2</v>
      </c>
      <c r="AR16" s="21">
        <v>8.4665087395779201E-2</v>
      </c>
      <c r="AS16" s="21">
        <v>6.6246531501894301E-2</v>
      </c>
      <c r="AT16" s="21">
        <v>1.81750995092398E-2</v>
      </c>
      <c r="AU16" s="21">
        <v>5.1108390502674898E-2</v>
      </c>
    </row>
    <row r="17" spans="2:47" x14ac:dyDescent="0.35">
      <c r="B17" s="18" t="s">
        <v>97</v>
      </c>
      <c r="C17" s="22">
        <v>0.49278380384283299</v>
      </c>
      <c r="D17" s="22">
        <v>0.516069527713508</v>
      </c>
      <c r="E17" s="22">
        <v>0.47893782832109</v>
      </c>
      <c r="F17" s="22"/>
      <c r="G17" s="22">
        <v>0.576015201919994</v>
      </c>
      <c r="H17" s="22">
        <v>0.54430756549773895</v>
      </c>
      <c r="I17" s="22">
        <v>0.44632226248742402</v>
      </c>
      <c r="J17" s="22">
        <v>0.49244841790525501</v>
      </c>
      <c r="K17" s="22">
        <v>0.459444820279093</v>
      </c>
      <c r="L17" s="22">
        <v>0.45570677190197401</v>
      </c>
      <c r="M17" s="22"/>
      <c r="N17" s="22">
        <v>0.46806213790054002</v>
      </c>
      <c r="O17" s="22">
        <v>0.61557017066305697</v>
      </c>
      <c r="P17" s="22"/>
      <c r="Q17" s="22">
        <v>0.54367080281249702</v>
      </c>
      <c r="R17" s="22">
        <v>0.44943228806237201</v>
      </c>
      <c r="S17" s="22">
        <v>0.533582528129667</v>
      </c>
      <c r="T17" s="22">
        <v>0.48307145872872298</v>
      </c>
      <c r="U17" s="22">
        <v>0.45916600989401302</v>
      </c>
      <c r="V17" s="22">
        <v>0.50851149395869899</v>
      </c>
      <c r="W17" s="22">
        <v>0.434064140198751</v>
      </c>
      <c r="X17" s="22">
        <v>0.48325042453269601</v>
      </c>
      <c r="Y17" s="22">
        <v>0.498884660795966</v>
      </c>
      <c r="Z17" s="22">
        <v>0.51404365884114001</v>
      </c>
      <c r="AA17" s="22">
        <v>0.47241772160065498</v>
      </c>
      <c r="AB17" s="22">
        <v>0.51241402921791801</v>
      </c>
      <c r="AC17" s="22"/>
      <c r="AD17" s="22">
        <v>0.67107573340700499</v>
      </c>
      <c r="AE17" s="22">
        <v>0.113975516004525</v>
      </c>
      <c r="AF17" s="22"/>
      <c r="AG17" s="22">
        <v>0.73554020677709397</v>
      </c>
      <c r="AH17" s="22">
        <v>0.38045462108455902</v>
      </c>
      <c r="AI17" s="22"/>
      <c r="AJ17" s="22">
        <v>0.53623196547769303</v>
      </c>
      <c r="AK17" s="22">
        <v>0.44557346943421</v>
      </c>
      <c r="AL17" s="22"/>
      <c r="AM17" s="22">
        <v>0.45374200345313298</v>
      </c>
      <c r="AN17" s="22">
        <v>0.50660434050208503</v>
      </c>
      <c r="AO17" s="22"/>
      <c r="AP17" s="22">
        <v>-9.9866840822993797E-2</v>
      </c>
      <c r="AQ17" s="22">
        <v>0.55895039541693903</v>
      </c>
      <c r="AR17" s="22">
        <v>0.57510020750315205</v>
      </c>
      <c r="AS17" s="22">
        <v>0.66817661577494702</v>
      </c>
      <c r="AT17" s="22">
        <v>0.85436219806804703</v>
      </c>
      <c r="AU17" s="22">
        <v>0.74552839010259797</v>
      </c>
    </row>
    <row r="18" spans="2:47" x14ac:dyDescent="0.35">
      <c r="B18" s="16"/>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B2:AU22"/>
  <sheetViews>
    <sheetView showGridLines="0" topLeftCell="A7"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527</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89</v>
      </c>
      <c r="C9" s="17">
        <v>0.11823804900504301</v>
      </c>
      <c r="D9" s="17">
        <v>0.14798418026271801</v>
      </c>
      <c r="E9" s="17">
        <v>9.0275113825812894E-2</v>
      </c>
      <c r="F9" s="17"/>
      <c r="G9" s="17">
        <v>0.200476386730777</v>
      </c>
      <c r="H9" s="17">
        <v>0.17150985383497599</v>
      </c>
      <c r="I9" s="17">
        <v>0.12227623790195399</v>
      </c>
      <c r="J9" s="17">
        <v>8.4001035100405699E-2</v>
      </c>
      <c r="K9" s="17">
        <v>6.5792140444038402E-2</v>
      </c>
      <c r="L9" s="17">
        <v>7.94322914945889E-2</v>
      </c>
      <c r="M9" s="17"/>
      <c r="N9" s="17">
        <v>0.102673797301525</v>
      </c>
      <c r="O9" s="17">
        <v>0.195541816615663</v>
      </c>
      <c r="P9" s="17"/>
      <c r="Q9" s="17">
        <v>0.14109922874154501</v>
      </c>
      <c r="R9" s="17">
        <v>9.4991739590924107E-2</v>
      </c>
      <c r="S9" s="17">
        <v>0.10076193413336799</v>
      </c>
      <c r="T9" s="17">
        <v>0.109776363370677</v>
      </c>
      <c r="U9" s="17">
        <v>9.9502263574290997E-2</v>
      </c>
      <c r="V9" s="17">
        <v>0.119361477731965</v>
      </c>
      <c r="W9" s="17">
        <v>0.14048310098998701</v>
      </c>
      <c r="X9" s="17">
        <v>0.17039970238959101</v>
      </c>
      <c r="Y9" s="17">
        <v>0.14736229528450201</v>
      </c>
      <c r="Z9" s="17">
        <v>9.1212616517903994E-2</v>
      </c>
      <c r="AA9" s="17">
        <v>0.124606408396797</v>
      </c>
      <c r="AB9" s="17">
        <v>5.9627569443483797E-2</v>
      </c>
      <c r="AC9" s="17"/>
      <c r="AD9" s="17">
        <v>0.15237966941916301</v>
      </c>
      <c r="AE9" s="17">
        <v>4.1279309798804301E-2</v>
      </c>
      <c r="AF9" s="17"/>
      <c r="AG9" s="17">
        <v>0.221099717712258</v>
      </c>
      <c r="AH9" s="17">
        <v>6.8492407231102503E-2</v>
      </c>
      <c r="AI9" s="17"/>
      <c r="AJ9" s="17">
        <v>0.12470053910906501</v>
      </c>
      <c r="AK9" s="17">
        <v>0.111623701356187</v>
      </c>
      <c r="AL9" s="17"/>
      <c r="AM9" s="17">
        <v>0.10936173222797101</v>
      </c>
      <c r="AN9" s="17">
        <v>0.1197520818296</v>
      </c>
      <c r="AO9" s="17"/>
      <c r="AP9" s="17">
        <v>1.12260622784756E-2</v>
      </c>
      <c r="AQ9" s="17">
        <v>2.88710881697118E-2</v>
      </c>
      <c r="AR9" s="17">
        <v>0.10365174051576501</v>
      </c>
      <c r="AS9" s="17">
        <v>0.106993096608306</v>
      </c>
      <c r="AT9" s="17">
        <v>0.29187077847496301</v>
      </c>
      <c r="AU9" s="17">
        <v>0.27460982462984102</v>
      </c>
    </row>
    <row r="10" spans="2:47" x14ac:dyDescent="0.35">
      <c r="B10" s="18" t="s">
        <v>90</v>
      </c>
      <c r="C10" s="17">
        <v>0.34902716198629202</v>
      </c>
      <c r="D10" s="17">
        <v>0.39374547829567702</v>
      </c>
      <c r="E10" s="17">
        <v>0.30762879923518199</v>
      </c>
      <c r="F10" s="17"/>
      <c r="G10" s="17">
        <v>0.39063317966838601</v>
      </c>
      <c r="H10" s="17">
        <v>0.43607598719500301</v>
      </c>
      <c r="I10" s="17">
        <v>0.33993959575364502</v>
      </c>
      <c r="J10" s="17">
        <v>0.356722548260272</v>
      </c>
      <c r="K10" s="17">
        <v>0.36315869229847197</v>
      </c>
      <c r="L10" s="17">
        <v>0.2419253453678</v>
      </c>
      <c r="M10" s="17"/>
      <c r="N10" s="17">
        <v>0.32981046625373101</v>
      </c>
      <c r="O10" s="17">
        <v>0.44447171077999398</v>
      </c>
      <c r="P10" s="17"/>
      <c r="Q10" s="17">
        <v>0.37618913518425801</v>
      </c>
      <c r="R10" s="17">
        <v>0.33031753077556603</v>
      </c>
      <c r="S10" s="17">
        <v>0.34714392796619697</v>
      </c>
      <c r="T10" s="17">
        <v>0.30657071430018801</v>
      </c>
      <c r="U10" s="17">
        <v>0.33677917384765099</v>
      </c>
      <c r="V10" s="17">
        <v>0.374461923623505</v>
      </c>
      <c r="W10" s="17">
        <v>0.330433517304629</v>
      </c>
      <c r="X10" s="17">
        <v>0.476336759842729</v>
      </c>
      <c r="Y10" s="17">
        <v>0.33211307298369802</v>
      </c>
      <c r="Z10" s="17">
        <v>0.33381458644096601</v>
      </c>
      <c r="AA10" s="17">
        <v>0.32893010461194999</v>
      </c>
      <c r="AB10" s="17">
        <v>0.41056652122223602</v>
      </c>
      <c r="AC10" s="17"/>
      <c r="AD10" s="17">
        <v>0.43431446218404801</v>
      </c>
      <c r="AE10" s="17">
        <v>0.16705713129274899</v>
      </c>
      <c r="AF10" s="17"/>
      <c r="AG10" s="17">
        <v>0.46157595678088698</v>
      </c>
      <c r="AH10" s="17">
        <v>0.29822074382500502</v>
      </c>
      <c r="AI10" s="17"/>
      <c r="AJ10" s="17">
        <v>0.357484311078552</v>
      </c>
      <c r="AK10" s="17">
        <v>0.34210459423166401</v>
      </c>
      <c r="AL10" s="17"/>
      <c r="AM10" s="17">
        <v>0.29398308911409599</v>
      </c>
      <c r="AN10" s="17">
        <v>0.36631182708906002</v>
      </c>
      <c r="AO10" s="17"/>
      <c r="AP10" s="17">
        <v>0.104366061687145</v>
      </c>
      <c r="AQ10" s="17">
        <v>0.22466329146800401</v>
      </c>
      <c r="AR10" s="17">
        <v>0.46211035648694598</v>
      </c>
      <c r="AS10" s="17">
        <v>0.43675035996411399</v>
      </c>
      <c r="AT10" s="17">
        <v>0.5119057509403</v>
      </c>
      <c r="AU10" s="17">
        <v>0.50366994948609101</v>
      </c>
    </row>
    <row r="11" spans="2:47" x14ac:dyDescent="0.35">
      <c r="B11" s="18" t="s">
        <v>91</v>
      </c>
      <c r="C11" s="17">
        <v>0.27529655299737099</v>
      </c>
      <c r="D11" s="17">
        <v>0.25124067449877802</v>
      </c>
      <c r="E11" s="17">
        <v>0.30024476278294099</v>
      </c>
      <c r="F11" s="17"/>
      <c r="G11" s="17">
        <v>0.199829004643645</v>
      </c>
      <c r="H11" s="17">
        <v>0.230220927561161</v>
      </c>
      <c r="I11" s="17">
        <v>0.29089997610136797</v>
      </c>
      <c r="J11" s="17">
        <v>0.27554086665852101</v>
      </c>
      <c r="K11" s="17">
        <v>0.28101777694122199</v>
      </c>
      <c r="L11" s="17">
        <v>0.34562164946804103</v>
      </c>
      <c r="M11" s="17"/>
      <c r="N11" s="17">
        <v>0.291846731713157</v>
      </c>
      <c r="O11" s="17">
        <v>0.19309593110237799</v>
      </c>
      <c r="P11" s="17"/>
      <c r="Q11" s="17">
        <v>0.27667762456314399</v>
      </c>
      <c r="R11" s="17">
        <v>0.28106864048576102</v>
      </c>
      <c r="S11" s="17">
        <v>0.31377156958382402</v>
      </c>
      <c r="T11" s="17">
        <v>0.32957680521133398</v>
      </c>
      <c r="U11" s="17">
        <v>0.25608423074201803</v>
      </c>
      <c r="V11" s="17">
        <v>0.25474484200562297</v>
      </c>
      <c r="W11" s="17">
        <v>0.22276469211003999</v>
      </c>
      <c r="X11" s="17">
        <v>0.130227627511594</v>
      </c>
      <c r="Y11" s="17">
        <v>0.28038500821267698</v>
      </c>
      <c r="Z11" s="17">
        <v>0.30768545062885999</v>
      </c>
      <c r="AA11" s="17">
        <v>0.30170623106425898</v>
      </c>
      <c r="AB11" s="17">
        <v>0.25739311926636099</v>
      </c>
      <c r="AC11" s="17"/>
      <c r="AD11" s="17">
        <v>0.27474362892659399</v>
      </c>
      <c r="AE11" s="17">
        <v>0.27195339308966998</v>
      </c>
      <c r="AF11" s="17"/>
      <c r="AG11" s="17">
        <v>0.224059733016505</v>
      </c>
      <c r="AH11" s="17">
        <v>0.29688793057544799</v>
      </c>
      <c r="AI11" s="17"/>
      <c r="AJ11" s="17">
        <v>0.28723815859636198</v>
      </c>
      <c r="AK11" s="17">
        <v>0.261754307590983</v>
      </c>
      <c r="AL11" s="17"/>
      <c r="AM11" s="17">
        <v>0.27629048626514502</v>
      </c>
      <c r="AN11" s="17">
        <v>0.27561785476654799</v>
      </c>
      <c r="AO11" s="17"/>
      <c r="AP11" s="17">
        <v>0.23985978251114801</v>
      </c>
      <c r="AQ11" s="17">
        <v>0.45073167185379898</v>
      </c>
      <c r="AR11" s="17">
        <v>0.28633885677195198</v>
      </c>
      <c r="AS11" s="17">
        <v>0.30563679127716797</v>
      </c>
      <c r="AT11" s="17">
        <v>0.15951669676987401</v>
      </c>
      <c r="AU11" s="17">
        <v>0.17216585885229099</v>
      </c>
    </row>
    <row r="12" spans="2:47" x14ac:dyDescent="0.35">
      <c r="B12" s="18" t="s">
        <v>92</v>
      </c>
      <c r="C12" s="17">
        <v>0.108613315385454</v>
      </c>
      <c r="D12" s="17">
        <v>0.111146284197793</v>
      </c>
      <c r="E12" s="17">
        <v>0.102858692104561</v>
      </c>
      <c r="F12" s="17"/>
      <c r="G12" s="17">
        <v>0.13797877922023</v>
      </c>
      <c r="H12" s="17">
        <v>6.9403232022094696E-2</v>
      </c>
      <c r="I12" s="17">
        <v>9.3507588866758404E-2</v>
      </c>
      <c r="J12" s="17">
        <v>0.105253291431552</v>
      </c>
      <c r="K12" s="17">
        <v>0.12308471289599</v>
      </c>
      <c r="L12" s="17">
        <v>0.12650136644396701</v>
      </c>
      <c r="M12" s="17"/>
      <c r="N12" s="17">
        <v>0.115814354452092</v>
      </c>
      <c r="O12" s="17">
        <v>7.2847545134091501E-2</v>
      </c>
      <c r="P12" s="17"/>
      <c r="Q12" s="17">
        <v>8.5536830447362003E-2</v>
      </c>
      <c r="R12" s="17">
        <v>0.12550352399635001</v>
      </c>
      <c r="S12" s="17">
        <v>0.106882445255775</v>
      </c>
      <c r="T12" s="17">
        <v>0.12652042357058901</v>
      </c>
      <c r="U12" s="17">
        <v>0.12238856672557399</v>
      </c>
      <c r="V12" s="17">
        <v>0.13296676725870399</v>
      </c>
      <c r="W12" s="17">
        <v>9.3131350597559295E-2</v>
      </c>
      <c r="X12" s="17">
        <v>9.7918949718071802E-2</v>
      </c>
      <c r="Y12" s="17">
        <v>8.8211080466628497E-2</v>
      </c>
      <c r="Z12" s="17">
        <v>9.6437576575562595E-2</v>
      </c>
      <c r="AA12" s="17">
        <v>9.7434561756710197E-2</v>
      </c>
      <c r="AB12" s="17">
        <v>0.17449534945730399</v>
      </c>
      <c r="AC12" s="17"/>
      <c r="AD12" s="17">
        <v>8.3224648552005107E-2</v>
      </c>
      <c r="AE12" s="17">
        <v>0.16561274637239101</v>
      </c>
      <c r="AF12" s="17"/>
      <c r="AG12" s="17">
        <v>4.54390239798413E-2</v>
      </c>
      <c r="AH12" s="17">
        <v>0.14251088285923</v>
      </c>
      <c r="AI12" s="17"/>
      <c r="AJ12" s="17">
        <v>9.2822217846501798E-2</v>
      </c>
      <c r="AK12" s="17">
        <v>0.126743933637287</v>
      </c>
      <c r="AL12" s="17"/>
      <c r="AM12" s="17">
        <v>0.118147800557192</v>
      </c>
      <c r="AN12" s="17">
        <v>0.106361215117581</v>
      </c>
      <c r="AO12" s="17"/>
      <c r="AP12" s="17">
        <v>0.16625221211091001</v>
      </c>
      <c r="AQ12" s="17">
        <v>0.171628359297365</v>
      </c>
      <c r="AR12" s="17">
        <v>9.1042501243093904E-2</v>
      </c>
      <c r="AS12" s="17">
        <v>9.9955966734523796E-2</v>
      </c>
      <c r="AT12" s="17">
        <v>3.6706773814862703E-2</v>
      </c>
      <c r="AU12" s="17">
        <v>3.7153047362247303E-2</v>
      </c>
    </row>
    <row r="13" spans="2:47" x14ac:dyDescent="0.35">
      <c r="B13" s="18" t="s">
        <v>93</v>
      </c>
      <c r="C13" s="17">
        <v>0.120243381609656</v>
      </c>
      <c r="D13" s="17">
        <v>7.4418689731301099E-2</v>
      </c>
      <c r="E13" s="17">
        <v>0.16497201515726501</v>
      </c>
      <c r="F13" s="17"/>
      <c r="G13" s="17">
        <v>3.5320120606375301E-2</v>
      </c>
      <c r="H13" s="17">
        <v>5.7492645060352003E-2</v>
      </c>
      <c r="I13" s="17">
        <v>0.10909928822586901</v>
      </c>
      <c r="J13" s="17">
        <v>0.156794216355989</v>
      </c>
      <c r="K13" s="17">
        <v>0.14484098086599401</v>
      </c>
      <c r="L13" s="17">
        <v>0.19109925801524399</v>
      </c>
      <c r="M13" s="17"/>
      <c r="N13" s="17">
        <v>0.13383723719181401</v>
      </c>
      <c r="O13" s="17">
        <v>5.2726081525258997E-2</v>
      </c>
      <c r="P13" s="17"/>
      <c r="Q13" s="17">
        <v>8.8939268053357404E-2</v>
      </c>
      <c r="R13" s="17">
        <v>0.11128315461792</v>
      </c>
      <c r="S13" s="17">
        <v>0.13144012306083699</v>
      </c>
      <c r="T13" s="17">
        <v>0.117576929736847</v>
      </c>
      <c r="U13" s="17">
        <v>0.158779498343492</v>
      </c>
      <c r="V13" s="17">
        <v>8.8516273327284206E-2</v>
      </c>
      <c r="W13" s="17">
        <v>0.18353127837925201</v>
      </c>
      <c r="X13" s="17">
        <v>0.104733870826275</v>
      </c>
      <c r="Y13" s="17">
        <v>0.117152618317313</v>
      </c>
      <c r="Z13" s="17">
        <v>0.139291191282649</v>
      </c>
      <c r="AA13" s="17">
        <v>0.117764479626476</v>
      </c>
      <c r="AB13" s="17">
        <v>9.7917440610615206E-2</v>
      </c>
      <c r="AC13" s="17"/>
      <c r="AD13" s="17">
        <v>4.3506419840920303E-2</v>
      </c>
      <c r="AE13" s="17">
        <v>0.29726991524589902</v>
      </c>
      <c r="AF13" s="17"/>
      <c r="AG13" s="17">
        <v>4.09779298459454E-2</v>
      </c>
      <c r="AH13" s="17">
        <v>0.161167767022142</v>
      </c>
      <c r="AI13" s="17"/>
      <c r="AJ13" s="17">
        <v>0.114180231062842</v>
      </c>
      <c r="AK13" s="17">
        <v>0.12664286329191801</v>
      </c>
      <c r="AL13" s="17"/>
      <c r="AM13" s="17">
        <v>0.178228139102105</v>
      </c>
      <c r="AN13" s="17">
        <v>0.10322118210176599</v>
      </c>
      <c r="AO13" s="17"/>
      <c r="AP13" s="17">
        <v>0.38074339082887698</v>
      </c>
      <c r="AQ13" s="17">
        <v>0.108815526045571</v>
      </c>
      <c r="AR13" s="17">
        <v>3.5254302291968499E-2</v>
      </c>
      <c r="AS13" s="17">
        <v>4.61913600436187E-2</v>
      </c>
      <c r="AT13" s="17">
        <v>0</v>
      </c>
      <c r="AU13" s="17">
        <v>1.24013196695297E-2</v>
      </c>
    </row>
    <row r="14" spans="2:47" x14ac:dyDescent="0.35">
      <c r="B14" s="18" t="s">
        <v>94</v>
      </c>
      <c r="C14" s="17">
        <v>2.8581539016184501E-2</v>
      </c>
      <c r="D14" s="17">
        <v>2.1464693013732401E-2</v>
      </c>
      <c r="E14" s="17">
        <v>3.4020616894238298E-2</v>
      </c>
      <c r="F14" s="17"/>
      <c r="G14" s="17">
        <v>3.5762529130586501E-2</v>
      </c>
      <c r="H14" s="17">
        <v>3.52973543264141E-2</v>
      </c>
      <c r="I14" s="17">
        <v>4.4277313150405603E-2</v>
      </c>
      <c r="J14" s="17">
        <v>2.1688042193260201E-2</v>
      </c>
      <c r="K14" s="17">
        <v>2.2105696554282801E-2</v>
      </c>
      <c r="L14" s="17">
        <v>1.5420089210358701E-2</v>
      </c>
      <c r="M14" s="17"/>
      <c r="N14" s="17">
        <v>2.6017413087680401E-2</v>
      </c>
      <c r="O14" s="17">
        <v>4.13169148426141E-2</v>
      </c>
      <c r="P14" s="17"/>
      <c r="Q14" s="17">
        <v>3.1557913010334497E-2</v>
      </c>
      <c r="R14" s="17">
        <v>5.6835410533478702E-2</v>
      </c>
      <c r="S14" s="17">
        <v>0</v>
      </c>
      <c r="T14" s="17">
        <v>9.9787638103656096E-3</v>
      </c>
      <c r="U14" s="17">
        <v>2.6466266766973699E-2</v>
      </c>
      <c r="V14" s="17">
        <v>2.9948716052919499E-2</v>
      </c>
      <c r="W14" s="17">
        <v>2.9656060618532199E-2</v>
      </c>
      <c r="X14" s="17">
        <v>2.0383089711739199E-2</v>
      </c>
      <c r="Y14" s="17">
        <v>3.4775924735181103E-2</v>
      </c>
      <c r="Z14" s="17">
        <v>3.1558578554058303E-2</v>
      </c>
      <c r="AA14" s="17">
        <v>2.9558214543807301E-2</v>
      </c>
      <c r="AB14" s="17">
        <v>0</v>
      </c>
      <c r="AC14" s="17"/>
      <c r="AD14" s="17">
        <v>1.1831171077269701E-2</v>
      </c>
      <c r="AE14" s="17">
        <v>5.6827504200486802E-2</v>
      </c>
      <c r="AF14" s="17"/>
      <c r="AG14" s="17">
        <v>6.8476386645626303E-3</v>
      </c>
      <c r="AH14" s="17">
        <v>3.2720268487071803E-2</v>
      </c>
      <c r="AI14" s="17"/>
      <c r="AJ14" s="17">
        <v>2.35745423066776E-2</v>
      </c>
      <c r="AK14" s="17">
        <v>3.1130599891961801E-2</v>
      </c>
      <c r="AL14" s="17"/>
      <c r="AM14" s="17">
        <v>2.3988752733491402E-2</v>
      </c>
      <c r="AN14" s="17">
        <v>2.8735839095444901E-2</v>
      </c>
      <c r="AO14" s="17"/>
      <c r="AP14" s="17">
        <v>9.7552490583445506E-2</v>
      </c>
      <c r="AQ14" s="17">
        <v>1.5290063165549501E-2</v>
      </c>
      <c r="AR14" s="17">
        <v>2.16022426902742E-2</v>
      </c>
      <c r="AS14" s="17">
        <v>4.4724253722696504E-3</v>
      </c>
      <c r="AT14" s="17">
        <v>0</v>
      </c>
      <c r="AU14" s="17">
        <v>0</v>
      </c>
    </row>
    <row r="15" spans="2:47" x14ac:dyDescent="0.35">
      <c r="B15" s="18" t="s">
        <v>95</v>
      </c>
      <c r="C15" s="21">
        <v>0.467265210991334</v>
      </c>
      <c r="D15" s="21">
        <v>0.54172965855839506</v>
      </c>
      <c r="E15" s="21">
        <v>0.39790391306099498</v>
      </c>
      <c r="F15" s="21"/>
      <c r="G15" s="21">
        <v>0.59110956639916301</v>
      </c>
      <c r="H15" s="21">
        <v>0.60758584102997804</v>
      </c>
      <c r="I15" s="21">
        <v>0.46221583365559799</v>
      </c>
      <c r="J15" s="21">
        <v>0.44072358336067702</v>
      </c>
      <c r="K15" s="21">
        <v>0.42895083274251</v>
      </c>
      <c r="L15" s="21">
        <v>0.321357636862389</v>
      </c>
      <c r="M15" s="21"/>
      <c r="N15" s="21">
        <v>0.43248426355525599</v>
      </c>
      <c r="O15" s="21">
        <v>0.64001352739565698</v>
      </c>
      <c r="P15" s="21"/>
      <c r="Q15" s="21">
        <v>0.51728836392580202</v>
      </c>
      <c r="R15" s="21">
        <v>0.42530927036649002</v>
      </c>
      <c r="S15" s="21">
        <v>0.44790586209956501</v>
      </c>
      <c r="T15" s="21">
        <v>0.41634707767086498</v>
      </c>
      <c r="U15" s="21">
        <v>0.43628143742194198</v>
      </c>
      <c r="V15" s="21">
        <v>0.49382340135546998</v>
      </c>
      <c r="W15" s="21">
        <v>0.47091661829461601</v>
      </c>
      <c r="X15" s="21">
        <v>0.64673646223231995</v>
      </c>
      <c r="Y15" s="21">
        <v>0.47947536826819998</v>
      </c>
      <c r="Z15" s="21">
        <v>0.42502720295886998</v>
      </c>
      <c r="AA15" s="21">
        <v>0.45353651300874698</v>
      </c>
      <c r="AB15" s="21">
        <v>0.47019409066571899</v>
      </c>
      <c r="AC15" s="21"/>
      <c r="AD15" s="21">
        <v>0.58669413160321104</v>
      </c>
      <c r="AE15" s="21">
        <v>0.208336441091553</v>
      </c>
      <c r="AF15" s="21"/>
      <c r="AG15" s="21">
        <v>0.68267567449314503</v>
      </c>
      <c r="AH15" s="21">
        <v>0.36671315105610802</v>
      </c>
      <c r="AI15" s="21"/>
      <c r="AJ15" s="21">
        <v>0.48218485018761698</v>
      </c>
      <c r="AK15" s="21">
        <v>0.45372829558785099</v>
      </c>
      <c r="AL15" s="21"/>
      <c r="AM15" s="21">
        <v>0.40334482134206701</v>
      </c>
      <c r="AN15" s="21">
        <v>0.48606390891866003</v>
      </c>
      <c r="AO15" s="21"/>
      <c r="AP15" s="21">
        <v>0.11559212396562001</v>
      </c>
      <c r="AQ15" s="21">
        <v>0.25353437963771602</v>
      </c>
      <c r="AR15" s="21">
        <v>0.56576209700271096</v>
      </c>
      <c r="AS15" s="21">
        <v>0.54374345657241996</v>
      </c>
      <c r="AT15" s="21">
        <v>0.80377652941526301</v>
      </c>
      <c r="AU15" s="21">
        <v>0.77827977411593197</v>
      </c>
    </row>
    <row r="16" spans="2:47" x14ac:dyDescent="0.35">
      <c r="B16" s="18" t="s">
        <v>96</v>
      </c>
      <c r="C16" s="21">
        <v>0.22885669699510999</v>
      </c>
      <c r="D16" s="21">
        <v>0.18556497392909499</v>
      </c>
      <c r="E16" s="21">
        <v>0.26783070726182601</v>
      </c>
      <c r="F16" s="21"/>
      <c r="G16" s="21">
        <v>0.17329889982660601</v>
      </c>
      <c r="H16" s="21">
        <v>0.12689587708244701</v>
      </c>
      <c r="I16" s="21">
        <v>0.20260687709262801</v>
      </c>
      <c r="J16" s="21">
        <v>0.26204750778754199</v>
      </c>
      <c r="K16" s="21">
        <v>0.267925693761985</v>
      </c>
      <c r="L16" s="21">
        <v>0.317600624459211</v>
      </c>
      <c r="M16" s="21"/>
      <c r="N16" s="21">
        <v>0.24965159164390599</v>
      </c>
      <c r="O16" s="21">
        <v>0.12557362665935101</v>
      </c>
      <c r="P16" s="21"/>
      <c r="Q16" s="21">
        <v>0.17447609850071899</v>
      </c>
      <c r="R16" s="21">
        <v>0.23678667861427</v>
      </c>
      <c r="S16" s="21">
        <v>0.238322568316612</v>
      </c>
      <c r="T16" s="21">
        <v>0.24409735330743601</v>
      </c>
      <c r="U16" s="21">
        <v>0.281168065069066</v>
      </c>
      <c r="V16" s="21">
        <v>0.221483040585988</v>
      </c>
      <c r="W16" s="21">
        <v>0.27666262897681199</v>
      </c>
      <c r="X16" s="21">
        <v>0.202652820544346</v>
      </c>
      <c r="Y16" s="21">
        <v>0.20536369878394201</v>
      </c>
      <c r="Z16" s="21">
        <v>0.23572876785821101</v>
      </c>
      <c r="AA16" s="21">
        <v>0.21519904138318699</v>
      </c>
      <c r="AB16" s="21">
        <v>0.27241279006791902</v>
      </c>
      <c r="AC16" s="21"/>
      <c r="AD16" s="21">
        <v>0.126731068392925</v>
      </c>
      <c r="AE16" s="21">
        <v>0.46288266161829</v>
      </c>
      <c r="AF16" s="21"/>
      <c r="AG16" s="21">
        <v>8.6416953825786805E-2</v>
      </c>
      <c r="AH16" s="21">
        <v>0.303678649881372</v>
      </c>
      <c r="AI16" s="21"/>
      <c r="AJ16" s="21">
        <v>0.207002448909343</v>
      </c>
      <c r="AK16" s="21">
        <v>0.25338679692920402</v>
      </c>
      <c r="AL16" s="21"/>
      <c r="AM16" s="21">
        <v>0.29637593965929698</v>
      </c>
      <c r="AN16" s="21">
        <v>0.20958239721934699</v>
      </c>
      <c r="AO16" s="21"/>
      <c r="AP16" s="21">
        <v>0.546995602939787</v>
      </c>
      <c r="AQ16" s="21">
        <v>0.28044388534293502</v>
      </c>
      <c r="AR16" s="21">
        <v>0.12629680353506201</v>
      </c>
      <c r="AS16" s="21">
        <v>0.14614732677814299</v>
      </c>
      <c r="AT16" s="21">
        <v>3.6706773814862703E-2</v>
      </c>
      <c r="AU16" s="21">
        <v>4.9554367031776902E-2</v>
      </c>
    </row>
    <row r="17" spans="2:47" x14ac:dyDescent="0.35">
      <c r="B17" s="18" t="s">
        <v>97</v>
      </c>
      <c r="C17" s="22">
        <v>0.23840851399622401</v>
      </c>
      <c r="D17" s="22">
        <v>0.35616468462930101</v>
      </c>
      <c r="E17" s="22">
        <v>0.13007320579916901</v>
      </c>
      <c r="F17" s="22"/>
      <c r="G17" s="22">
        <v>0.417810666572557</v>
      </c>
      <c r="H17" s="22">
        <v>0.480689963947531</v>
      </c>
      <c r="I17" s="22">
        <v>0.259608956562971</v>
      </c>
      <c r="J17" s="22">
        <v>0.178676075573136</v>
      </c>
      <c r="K17" s="22">
        <v>0.16102513898052601</v>
      </c>
      <c r="L17" s="22">
        <v>3.7570124031781099E-3</v>
      </c>
      <c r="M17" s="22"/>
      <c r="N17" s="22">
        <v>0.18283267191135</v>
      </c>
      <c r="O17" s="22">
        <v>0.51443990073630697</v>
      </c>
      <c r="P17" s="22"/>
      <c r="Q17" s="22">
        <v>0.34281226542508297</v>
      </c>
      <c r="R17" s="22">
        <v>0.188522591752221</v>
      </c>
      <c r="S17" s="22">
        <v>0.20958329378295301</v>
      </c>
      <c r="T17" s="22">
        <v>0.172249724363428</v>
      </c>
      <c r="U17" s="22">
        <v>0.15511337235287601</v>
      </c>
      <c r="V17" s="22">
        <v>0.27234036076948198</v>
      </c>
      <c r="W17" s="22">
        <v>0.19425398931780499</v>
      </c>
      <c r="X17" s="22">
        <v>0.44408364168797398</v>
      </c>
      <c r="Y17" s="22">
        <v>0.27411166948425802</v>
      </c>
      <c r="Z17" s="22">
        <v>0.189298435100659</v>
      </c>
      <c r="AA17" s="22">
        <v>0.23833747162555999</v>
      </c>
      <c r="AB17" s="22">
        <v>0.1977813005978</v>
      </c>
      <c r="AC17" s="22"/>
      <c r="AD17" s="22">
        <v>0.45996306321028502</v>
      </c>
      <c r="AE17" s="22">
        <v>-0.25454622052673698</v>
      </c>
      <c r="AF17" s="22"/>
      <c r="AG17" s="22">
        <v>0.59625872066735797</v>
      </c>
      <c r="AH17" s="22">
        <v>6.3034501174735497E-2</v>
      </c>
      <c r="AI17" s="22"/>
      <c r="AJ17" s="22">
        <v>0.27518240127827398</v>
      </c>
      <c r="AK17" s="22">
        <v>0.200341498658647</v>
      </c>
      <c r="AL17" s="22"/>
      <c r="AM17" s="22">
        <v>0.10696888168277</v>
      </c>
      <c r="AN17" s="22">
        <v>0.27648151169931301</v>
      </c>
      <c r="AO17" s="22"/>
      <c r="AP17" s="22">
        <v>-0.43140347897416598</v>
      </c>
      <c r="AQ17" s="22">
        <v>-2.6909505705218901E-2</v>
      </c>
      <c r="AR17" s="22">
        <v>0.43946529346764901</v>
      </c>
      <c r="AS17" s="22">
        <v>0.397596129794277</v>
      </c>
      <c r="AT17" s="22">
        <v>0.76706975560040003</v>
      </c>
      <c r="AU17" s="22">
        <v>0.72872540708415501</v>
      </c>
    </row>
    <row r="18" spans="2:47" x14ac:dyDescent="0.35">
      <c r="B18" s="16"/>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B2:AU22"/>
  <sheetViews>
    <sheetView showGridLines="0" topLeftCell="A7"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528</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89</v>
      </c>
      <c r="C9" s="17">
        <v>0.10676773423302301</v>
      </c>
      <c r="D9" s="17">
        <v>0.14515687667681401</v>
      </c>
      <c r="E9" s="17">
        <v>7.0272781312597593E-2</v>
      </c>
      <c r="F9" s="17"/>
      <c r="G9" s="17">
        <v>0.16575919817395801</v>
      </c>
      <c r="H9" s="17">
        <v>0.13561814914395701</v>
      </c>
      <c r="I9" s="17">
        <v>0.10533172709429001</v>
      </c>
      <c r="J9" s="17">
        <v>5.9129253626375201E-2</v>
      </c>
      <c r="K9" s="17">
        <v>9.4551178636057998E-2</v>
      </c>
      <c r="L9" s="17">
        <v>9.1861445361728397E-2</v>
      </c>
      <c r="M9" s="17"/>
      <c r="N9" s="17">
        <v>9.6073339979694403E-2</v>
      </c>
      <c r="O9" s="17">
        <v>0.159884130950561</v>
      </c>
      <c r="P9" s="17"/>
      <c r="Q9" s="17">
        <v>0.12824288582127799</v>
      </c>
      <c r="R9" s="17">
        <v>0.106232684244737</v>
      </c>
      <c r="S9" s="17">
        <v>5.9650315461890702E-2</v>
      </c>
      <c r="T9" s="17">
        <v>0.135580224647492</v>
      </c>
      <c r="U9" s="17">
        <v>0.101086922941135</v>
      </c>
      <c r="V9" s="17">
        <v>8.9131532837265603E-2</v>
      </c>
      <c r="W9" s="17">
        <v>0.11697017415173901</v>
      </c>
      <c r="X9" s="17">
        <v>0.115493293734401</v>
      </c>
      <c r="Y9" s="17">
        <v>9.2081411889815903E-2</v>
      </c>
      <c r="Z9" s="17">
        <v>0.115172383969224</v>
      </c>
      <c r="AA9" s="17">
        <v>0.10157319061166301</v>
      </c>
      <c r="AB9" s="17">
        <v>0.113076727922714</v>
      </c>
      <c r="AC9" s="17"/>
      <c r="AD9" s="17">
        <v>0.136973463073849</v>
      </c>
      <c r="AE9" s="17">
        <v>4.3110342911763799E-2</v>
      </c>
      <c r="AF9" s="17"/>
      <c r="AG9" s="17">
        <v>0.187411439843408</v>
      </c>
      <c r="AH9" s="17">
        <v>6.9533792035926995E-2</v>
      </c>
      <c r="AI9" s="17"/>
      <c r="AJ9" s="17">
        <v>0.108394995283717</v>
      </c>
      <c r="AK9" s="17">
        <v>0.105789112882098</v>
      </c>
      <c r="AL9" s="17"/>
      <c r="AM9" s="17">
        <v>7.4572386896243098E-2</v>
      </c>
      <c r="AN9" s="17">
        <v>0.11610066894338</v>
      </c>
      <c r="AO9" s="17"/>
      <c r="AP9" s="17">
        <v>1.4839280634946E-2</v>
      </c>
      <c r="AQ9" s="17">
        <v>2.39045156801262E-2</v>
      </c>
      <c r="AR9" s="17">
        <v>9.6930431782077595E-2</v>
      </c>
      <c r="AS9" s="17">
        <v>0.15886775454183399</v>
      </c>
      <c r="AT9" s="17">
        <v>0.20685317735032299</v>
      </c>
      <c r="AU9" s="17">
        <v>0.20220660707309099</v>
      </c>
    </row>
    <row r="10" spans="2:47" x14ac:dyDescent="0.35">
      <c r="B10" s="18" t="s">
        <v>90</v>
      </c>
      <c r="C10" s="17">
        <v>0.28621097986852201</v>
      </c>
      <c r="D10" s="17">
        <v>0.34580972169577301</v>
      </c>
      <c r="E10" s="17">
        <v>0.22974065304650801</v>
      </c>
      <c r="F10" s="17"/>
      <c r="G10" s="17">
        <v>0.31698609135552502</v>
      </c>
      <c r="H10" s="17">
        <v>0.371790696697745</v>
      </c>
      <c r="I10" s="17">
        <v>0.32999128755657597</v>
      </c>
      <c r="J10" s="17">
        <v>0.28122456282372699</v>
      </c>
      <c r="K10" s="17">
        <v>0.24877923526064399</v>
      </c>
      <c r="L10" s="17">
        <v>0.18909893818035001</v>
      </c>
      <c r="M10" s="17"/>
      <c r="N10" s="17">
        <v>0.266838557676226</v>
      </c>
      <c r="O10" s="17">
        <v>0.38242898326084601</v>
      </c>
      <c r="P10" s="17"/>
      <c r="Q10" s="17">
        <v>0.32218768805229098</v>
      </c>
      <c r="R10" s="17">
        <v>0.27441696141149402</v>
      </c>
      <c r="S10" s="17">
        <v>0.333883559505255</v>
      </c>
      <c r="T10" s="17">
        <v>0.244132080917139</v>
      </c>
      <c r="U10" s="17">
        <v>0.239849265041888</v>
      </c>
      <c r="V10" s="17">
        <v>0.29995103757942898</v>
      </c>
      <c r="W10" s="17">
        <v>0.19975692187687</v>
      </c>
      <c r="X10" s="17">
        <v>0.31481832195201298</v>
      </c>
      <c r="Y10" s="17">
        <v>0.32506166660385899</v>
      </c>
      <c r="Z10" s="17">
        <v>0.29338552589063099</v>
      </c>
      <c r="AA10" s="17">
        <v>0.26015430665795197</v>
      </c>
      <c r="AB10" s="17">
        <v>0.30852181486281599</v>
      </c>
      <c r="AC10" s="17"/>
      <c r="AD10" s="17">
        <v>0.35540616243836498</v>
      </c>
      <c r="AE10" s="17">
        <v>0.13983823237143</v>
      </c>
      <c r="AF10" s="17"/>
      <c r="AG10" s="17">
        <v>0.40253143286563298</v>
      </c>
      <c r="AH10" s="17">
        <v>0.23334039352845901</v>
      </c>
      <c r="AI10" s="17"/>
      <c r="AJ10" s="17">
        <v>0.28531654619322</v>
      </c>
      <c r="AK10" s="17">
        <v>0.289825718425613</v>
      </c>
      <c r="AL10" s="17"/>
      <c r="AM10" s="17">
        <v>0.24828935478772299</v>
      </c>
      <c r="AN10" s="17">
        <v>0.30003473525162699</v>
      </c>
      <c r="AO10" s="17"/>
      <c r="AP10" s="17">
        <v>8.3548480353760696E-2</v>
      </c>
      <c r="AQ10" s="17">
        <v>0.16648539254113001</v>
      </c>
      <c r="AR10" s="17">
        <v>0.34730526118164901</v>
      </c>
      <c r="AS10" s="17">
        <v>0.32224265391010598</v>
      </c>
      <c r="AT10" s="17">
        <v>0.45834878228671</v>
      </c>
      <c r="AU10" s="17">
        <v>0.47667602268071702</v>
      </c>
    </row>
    <row r="11" spans="2:47" x14ac:dyDescent="0.35">
      <c r="B11" s="18" t="s">
        <v>91</v>
      </c>
      <c r="C11" s="17">
        <v>0.30092682678961602</v>
      </c>
      <c r="D11" s="17">
        <v>0.30263443528471501</v>
      </c>
      <c r="E11" s="17">
        <v>0.300973880661695</v>
      </c>
      <c r="F11" s="17"/>
      <c r="G11" s="17">
        <v>0.24897247010815099</v>
      </c>
      <c r="H11" s="17">
        <v>0.236458885566869</v>
      </c>
      <c r="I11" s="17">
        <v>0.29177910519143901</v>
      </c>
      <c r="J11" s="17">
        <v>0.35702367846476002</v>
      </c>
      <c r="K11" s="17">
        <v>0.311514440729033</v>
      </c>
      <c r="L11" s="17">
        <v>0.34312839917762999</v>
      </c>
      <c r="M11" s="17"/>
      <c r="N11" s="17">
        <v>0.31336295041601597</v>
      </c>
      <c r="O11" s="17">
        <v>0.23915969341853599</v>
      </c>
      <c r="P11" s="17"/>
      <c r="Q11" s="17">
        <v>0.293334930471702</v>
      </c>
      <c r="R11" s="17">
        <v>0.26237672686268498</v>
      </c>
      <c r="S11" s="17">
        <v>0.31662181499580999</v>
      </c>
      <c r="T11" s="17">
        <v>0.27711107626639597</v>
      </c>
      <c r="U11" s="17">
        <v>0.28322698599830998</v>
      </c>
      <c r="V11" s="17">
        <v>0.31234596097352701</v>
      </c>
      <c r="W11" s="17">
        <v>0.33216986311795699</v>
      </c>
      <c r="X11" s="17">
        <v>0.33536297157769301</v>
      </c>
      <c r="Y11" s="17">
        <v>0.30242671813423699</v>
      </c>
      <c r="Z11" s="17">
        <v>0.30776197122093801</v>
      </c>
      <c r="AA11" s="17">
        <v>0.30501333681336401</v>
      </c>
      <c r="AB11" s="17">
        <v>0.37828077443191099</v>
      </c>
      <c r="AC11" s="17"/>
      <c r="AD11" s="17">
        <v>0.307979093967439</v>
      </c>
      <c r="AE11" s="17">
        <v>0.28143324280085602</v>
      </c>
      <c r="AF11" s="17"/>
      <c r="AG11" s="17">
        <v>0.26448160051806802</v>
      </c>
      <c r="AH11" s="17">
        <v>0.31724113234845203</v>
      </c>
      <c r="AI11" s="17"/>
      <c r="AJ11" s="17">
        <v>0.31827116549114698</v>
      </c>
      <c r="AK11" s="17">
        <v>0.280129092432925</v>
      </c>
      <c r="AL11" s="17"/>
      <c r="AM11" s="17">
        <v>0.290639686802524</v>
      </c>
      <c r="AN11" s="17">
        <v>0.30278375848463701</v>
      </c>
      <c r="AO11" s="17"/>
      <c r="AP11" s="17">
        <v>0.240368017277338</v>
      </c>
      <c r="AQ11" s="17">
        <v>0.38816559286276497</v>
      </c>
      <c r="AR11" s="17">
        <v>0.31790428979094798</v>
      </c>
      <c r="AS11" s="17">
        <v>0.35290901083121701</v>
      </c>
      <c r="AT11" s="17">
        <v>0.24817087778286001</v>
      </c>
      <c r="AU11" s="17">
        <v>0.25224103785035601</v>
      </c>
    </row>
    <row r="12" spans="2:47" x14ac:dyDescent="0.35">
      <c r="B12" s="18" t="s">
        <v>92</v>
      </c>
      <c r="C12" s="17">
        <v>0.129155922121415</v>
      </c>
      <c r="D12" s="17">
        <v>9.3789258207034806E-2</v>
      </c>
      <c r="E12" s="17">
        <v>0.161437336287861</v>
      </c>
      <c r="F12" s="17"/>
      <c r="G12" s="17">
        <v>0.14746191358941299</v>
      </c>
      <c r="H12" s="17">
        <v>0.124785630590692</v>
      </c>
      <c r="I12" s="17">
        <v>0.11572987987130499</v>
      </c>
      <c r="J12" s="17">
        <v>0.11622553279548101</v>
      </c>
      <c r="K12" s="17">
        <v>0.15773205064062801</v>
      </c>
      <c r="L12" s="17">
        <v>0.122896042772782</v>
      </c>
      <c r="M12" s="17"/>
      <c r="N12" s="17">
        <v>0.137842716487663</v>
      </c>
      <c r="O12" s="17">
        <v>8.6010774782408497E-2</v>
      </c>
      <c r="P12" s="17"/>
      <c r="Q12" s="17">
        <v>0.117260254622285</v>
      </c>
      <c r="R12" s="17">
        <v>0.14679943364159501</v>
      </c>
      <c r="S12" s="17">
        <v>0.102781272144481</v>
      </c>
      <c r="T12" s="17">
        <v>0.178166699388075</v>
      </c>
      <c r="U12" s="17">
        <v>0.15064893525744899</v>
      </c>
      <c r="V12" s="17">
        <v>0.118638177714899</v>
      </c>
      <c r="W12" s="17">
        <v>0.14236820058587499</v>
      </c>
      <c r="X12" s="17">
        <v>4.8798586916862202E-2</v>
      </c>
      <c r="Y12" s="17">
        <v>0.12458841385354499</v>
      </c>
      <c r="Z12" s="17">
        <v>0.114368673006617</v>
      </c>
      <c r="AA12" s="17">
        <v>0.16061628352416199</v>
      </c>
      <c r="AB12" s="17">
        <v>9.24144767764081E-2</v>
      </c>
      <c r="AC12" s="17"/>
      <c r="AD12" s="17">
        <v>0.11201222604836</v>
      </c>
      <c r="AE12" s="17">
        <v>0.16685950996624499</v>
      </c>
      <c r="AF12" s="17"/>
      <c r="AG12" s="17">
        <v>8.0964950568565702E-2</v>
      </c>
      <c r="AH12" s="17">
        <v>0.15445830323704501</v>
      </c>
      <c r="AI12" s="17"/>
      <c r="AJ12" s="17">
        <v>0.117121722578444</v>
      </c>
      <c r="AK12" s="17">
        <v>0.144589327813649</v>
      </c>
      <c r="AL12" s="17"/>
      <c r="AM12" s="17">
        <v>0.155846767027077</v>
      </c>
      <c r="AN12" s="17">
        <v>0.12167009089985401</v>
      </c>
      <c r="AO12" s="17"/>
      <c r="AP12" s="17">
        <v>0.177022673933935</v>
      </c>
      <c r="AQ12" s="17">
        <v>0.208753981918568</v>
      </c>
      <c r="AR12" s="17">
        <v>0.146863304327223</v>
      </c>
      <c r="AS12" s="17">
        <v>9.6424642323175297E-2</v>
      </c>
      <c r="AT12" s="17">
        <v>7.5620225217771106E-2</v>
      </c>
      <c r="AU12" s="17">
        <v>4.3327891160284897E-2</v>
      </c>
    </row>
    <row r="13" spans="2:47" x14ac:dyDescent="0.35">
      <c r="B13" s="18" t="s">
        <v>93</v>
      </c>
      <c r="C13" s="17">
        <v>0.11006919662260101</v>
      </c>
      <c r="D13" s="17">
        <v>6.8786620501818899E-2</v>
      </c>
      <c r="E13" s="17">
        <v>0.15043779927603601</v>
      </c>
      <c r="F13" s="17"/>
      <c r="G13" s="17">
        <v>7.2996509204704602E-2</v>
      </c>
      <c r="H13" s="17">
        <v>7.9962588180431199E-2</v>
      </c>
      <c r="I13" s="17">
        <v>9.1106591568402895E-2</v>
      </c>
      <c r="J13" s="17">
        <v>0.127630416019928</v>
      </c>
      <c r="K13" s="17">
        <v>0.11045182072658601</v>
      </c>
      <c r="L13" s="17">
        <v>0.16033170077834999</v>
      </c>
      <c r="M13" s="17"/>
      <c r="N13" s="17">
        <v>0.116784073736192</v>
      </c>
      <c r="O13" s="17">
        <v>7.6718071890686995E-2</v>
      </c>
      <c r="P13" s="17"/>
      <c r="Q13" s="17">
        <v>9.3866682520878694E-2</v>
      </c>
      <c r="R13" s="17">
        <v>0.111528286373013</v>
      </c>
      <c r="S13" s="17">
        <v>0.14376947477020399</v>
      </c>
      <c r="T13" s="17">
        <v>0.100276077832299</v>
      </c>
      <c r="U13" s="17">
        <v>0.12165061163804999</v>
      </c>
      <c r="V13" s="17">
        <v>0.11506814843332901</v>
      </c>
      <c r="W13" s="17">
        <v>0.140461003833694</v>
      </c>
      <c r="X13" s="17">
        <v>0.12907654639996999</v>
      </c>
      <c r="Y13" s="17">
        <v>8.7286279861909497E-2</v>
      </c>
      <c r="Z13" s="17">
        <v>0.110034107616336</v>
      </c>
      <c r="AA13" s="17">
        <v>0.11116363609989199</v>
      </c>
      <c r="AB13" s="17">
        <v>5.1698358370662403E-2</v>
      </c>
      <c r="AC13" s="17"/>
      <c r="AD13" s="17">
        <v>5.66765304940594E-2</v>
      </c>
      <c r="AE13" s="17">
        <v>0.23103374978541699</v>
      </c>
      <c r="AF13" s="17"/>
      <c r="AG13" s="17">
        <v>4.3727331952981098E-2</v>
      </c>
      <c r="AH13" s="17">
        <v>0.142770771945189</v>
      </c>
      <c r="AI13" s="17"/>
      <c r="AJ13" s="17">
        <v>0.10446440959938</v>
      </c>
      <c r="AK13" s="17">
        <v>0.11398178350466</v>
      </c>
      <c r="AL13" s="17"/>
      <c r="AM13" s="17">
        <v>0.16259719508957199</v>
      </c>
      <c r="AN13" s="17">
        <v>9.3377152815759507E-2</v>
      </c>
      <c r="AO13" s="17"/>
      <c r="AP13" s="17">
        <v>0.29293387606834298</v>
      </c>
      <c r="AQ13" s="17">
        <v>0.143371294371478</v>
      </c>
      <c r="AR13" s="17">
        <v>5.4897751170822198E-2</v>
      </c>
      <c r="AS13" s="17">
        <v>3.68797844390625E-2</v>
      </c>
      <c r="AT13" s="17">
        <v>1.10069373623347E-2</v>
      </c>
      <c r="AU13" s="17">
        <v>2.2168457383734401E-2</v>
      </c>
    </row>
    <row r="14" spans="2:47" x14ac:dyDescent="0.35">
      <c r="B14" s="18" t="s">
        <v>94</v>
      </c>
      <c r="C14" s="17">
        <v>6.6869340364823504E-2</v>
      </c>
      <c r="D14" s="17">
        <v>4.38230876338443E-2</v>
      </c>
      <c r="E14" s="17">
        <v>8.7137549415302898E-2</v>
      </c>
      <c r="F14" s="17"/>
      <c r="G14" s="17">
        <v>4.78238175682488E-2</v>
      </c>
      <c r="H14" s="17">
        <v>5.1384049820305998E-2</v>
      </c>
      <c r="I14" s="17">
        <v>6.6061408717987394E-2</v>
      </c>
      <c r="J14" s="17">
        <v>5.8766556269728598E-2</v>
      </c>
      <c r="K14" s="17">
        <v>7.6971274007051005E-2</v>
      </c>
      <c r="L14" s="17">
        <v>9.2683473729158805E-2</v>
      </c>
      <c r="M14" s="17"/>
      <c r="N14" s="17">
        <v>6.9098361704208203E-2</v>
      </c>
      <c r="O14" s="17">
        <v>5.57983456969613E-2</v>
      </c>
      <c r="P14" s="17"/>
      <c r="Q14" s="17">
        <v>4.5107558511565102E-2</v>
      </c>
      <c r="R14" s="17">
        <v>9.8645907466476404E-2</v>
      </c>
      <c r="S14" s="17">
        <v>4.3293563122359699E-2</v>
      </c>
      <c r="T14" s="17">
        <v>6.4733840948598007E-2</v>
      </c>
      <c r="U14" s="17">
        <v>0.103537279123168</v>
      </c>
      <c r="V14" s="17">
        <v>6.4865142461550507E-2</v>
      </c>
      <c r="W14" s="17">
        <v>6.8273836433865295E-2</v>
      </c>
      <c r="X14" s="17">
        <v>5.6450279419061E-2</v>
      </c>
      <c r="Y14" s="17">
        <v>6.8555509656633401E-2</v>
      </c>
      <c r="Z14" s="17">
        <v>5.9277338296253902E-2</v>
      </c>
      <c r="AA14" s="17">
        <v>6.14792462929677E-2</v>
      </c>
      <c r="AB14" s="17">
        <v>5.6007847635488599E-2</v>
      </c>
      <c r="AC14" s="17"/>
      <c r="AD14" s="17">
        <v>3.09525239779277E-2</v>
      </c>
      <c r="AE14" s="17">
        <v>0.137724922164289</v>
      </c>
      <c r="AF14" s="17"/>
      <c r="AG14" s="17">
        <v>2.08832442513446E-2</v>
      </c>
      <c r="AH14" s="17">
        <v>8.2655606904927806E-2</v>
      </c>
      <c r="AI14" s="17"/>
      <c r="AJ14" s="17">
        <v>6.6431160854093202E-2</v>
      </c>
      <c r="AK14" s="17">
        <v>6.5684964941055399E-2</v>
      </c>
      <c r="AL14" s="17"/>
      <c r="AM14" s="17">
        <v>6.8054609396859894E-2</v>
      </c>
      <c r="AN14" s="17">
        <v>6.6033593604741994E-2</v>
      </c>
      <c r="AO14" s="17"/>
      <c r="AP14" s="17">
        <v>0.19128767173167699</v>
      </c>
      <c r="AQ14" s="17">
        <v>6.9319222625933E-2</v>
      </c>
      <c r="AR14" s="17">
        <v>3.6098961747280299E-2</v>
      </c>
      <c r="AS14" s="17">
        <v>3.2676153954604999E-2</v>
      </c>
      <c r="AT14" s="17">
        <v>0</v>
      </c>
      <c r="AU14" s="17">
        <v>3.3799838518163402E-3</v>
      </c>
    </row>
    <row r="15" spans="2:47" x14ac:dyDescent="0.35">
      <c r="B15" s="18" t="s">
        <v>95</v>
      </c>
      <c r="C15" s="21">
        <v>0.392978714101545</v>
      </c>
      <c r="D15" s="21">
        <v>0.49096659837258699</v>
      </c>
      <c r="E15" s="21">
        <v>0.30001343435910599</v>
      </c>
      <c r="F15" s="21"/>
      <c r="G15" s="21">
        <v>0.48274528952948198</v>
      </c>
      <c r="H15" s="21">
        <v>0.50740884584170198</v>
      </c>
      <c r="I15" s="21">
        <v>0.43532301465086598</v>
      </c>
      <c r="J15" s="21">
        <v>0.34035381645010199</v>
      </c>
      <c r="K15" s="21">
        <v>0.34333041389670199</v>
      </c>
      <c r="L15" s="21">
        <v>0.28096038354207897</v>
      </c>
      <c r="M15" s="21"/>
      <c r="N15" s="21">
        <v>0.36291189765592002</v>
      </c>
      <c r="O15" s="21">
        <v>0.54231311421140704</v>
      </c>
      <c r="P15" s="21"/>
      <c r="Q15" s="21">
        <v>0.450430573873569</v>
      </c>
      <c r="R15" s="21">
        <v>0.38064964565623099</v>
      </c>
      <c r="S15" s="21">
        <v>0.39353387496714498</v>
      </c>
      <c r="T15" s="21">
        <v>0.37971230556463098</v>
      </c>
      <c r="U15" s="21">
        <v>0.340936187983023</v>
      </c>
      <c r="V15" s="21">
        <v>0.38908257041669497</v>
      </c>
      <c r="W15" s="21">
        <v>0.31672709602860899</v>
      </c>
      <c r="X15" s="21">
        <v>0.43031161568641402</v>
      </c>
      <c r="Y15" s="21">
        <v>0.41714307849367499</v>
      </c>
      <c r="Z15" s="21">
        <v>0.40855790985985602</v>
      </c>
      <c r="AA15" s="21">
        <v>0.36172749726961401</v>
      </c>
      <c r="AB15" s="21">
        <v>0.42159854278552999</v>
      </c>
      <c r="AC15" s="21"/>
      <c r="AD15" s="21">
        <v>0.49237962551221398</v>
      </c>
      <c r="AE15" s="21">
        <v>0.182948575283194</v>
      </c>
      <c r="AF15" s="21"/>
      <c r="AG15" s="21">
        <v>0.589942872709041</v>
      </c>
      <c r="AH15" s="21">
        <v>0.302874185564386</v>
      </c>
      <c r="AI15" s="21"/>
      <c r="AJ15" s="21">
        <v>0.39371154147693699</v>
      </c>
      <c r="AK15" s="21">
        <v>0.39561483130771102</v>
      </c>
      <c r="AL15" s="21"/>
      <c r="AM15" s="21">
        <v>0.32286174168396697</v>
      </c>
      <c r="AN15" s="21">
        <v>0.416135404195007</v>
      </c>
      <c r="AO15" s="21"/>
      <c r="AP15" s="21">
        <v>9.8387760988706705E-2</v>
      </c>
      <c r="AQ15" s="21">
        <v>0.19038990822125601</v>
      </c>
      <c r="AR15" s="21">
        <v>0.444235692963727</v>
      </c>
      <c r="AS15" s="21">
        <v>0.48111040845193997</v>
      </c>
      <c r="AT15" s="21">
        <v>0.66520195963703399</v>
      </c>
      <c r="AU15" s="21">
        <v>0.67888262975380798</v>
      </c>
    </row>
    <row r="16" spans="2:47" x14ac:dyDescent="0.35">
      <c r="B16" s="18" t="s">
        <v>96</v>
      </c>
      <c r="C16" s="21">
        <v>0.239225118744016</v>
      </c>
      <c r="D16" s="21">
        <v>0.16257587870885401</v>
      </c>
      <c r="E16" s="21">
        <v>0.31187513556389701</v>
      </c>
      <c r="F16" s="21"/>
      <c r="G16" s="21">
        <v>0.22045842279411801</v>
      </c>
      <c r="H16" s="21">
        <v>0.20474821877112401</v>
      </c>
      <c r="I16" s="21">
        <v>0.20683647143970799</v>
      </c>
      <c r="J16" s="21">
        <v>0.24385594881540901</v>
      </c>
      <c r="K16" s="21">
        <v>0.268183871367213</v>
      </c>
      <c r="L16" s="21">
        <v>0.28322774355113201</v>
      </c>
      <c r="M16" s="21"/>
      <c r="N16" s="21">
        <v>0.25462679022385498</v>
      </c>
      <c r="O16" s="21">
        <v>0.16272884667309501</v>
      </c>
      <c r="P16" s="21"/>
      <c r="Q16" s="21">
        <v>0.211126937143164</v>
      </c>
      <c r="R16" s="21">
        <v>0.25832772001460802</v>
      </c>
      <c r="S16" s="21">
        <v>0.24655074691468501</v>
      </c>
      <c r="T16" s="21">
        <v>0.27844277722037503</v>
      </c>
      <c r="U16" s="21">
        <v>0.27229954689549901</v>
      </c>
      <c r="V16" s="21">
        <v>0.23370632614822801</v>
      </c>
      <c r="W16" s="21">
        <v>0.28282920441956799</v>
      </c>
      <c r="X16" s="21">
        <v>0.177875133316832</v>
      </c>
      <c r="Y16" s="21">
        <v>0.211874693715455</v>
      </c>
      <c r="Z16" s="21">
        <v>0.22440278062295299</v>
      </c>
      <c r="AA16" s="21">
        <v>0.27177991962405401</v>
      </c>
      <c r="AB16" s="21">
        <v>0.14411283514707099</v>
      </c>
      <c r="AC16" s="21"/>
      <c r="AD16" s="21">
        <v>0.16868875654241899</v>
      </c>
      <c r="AE16" s="21">
        <v>0.39789325975166201</v>
      </c>
      <c r="AF16" s="21"/>
      <c r="AG16" s="21">
        <v>0.124692282521547</v>
      </c>
      <c r="AH16" s="21">
        <v>0.29722907518223401</v>
      </c>
      <c r="AI16" s="21"/>
      <c r="AJ16" s="21">
        <v>0.221586132177823</v>
      </c>
      <c r="AK16" s="21">
        <v>0.25857111131830801</v>
      </c>
      <c r="AL16" s="21"/>
      <c r="AM16" s="21">
        <v>0.31844396211664899</v>
      </c>
      <c r="AN16" s="21">
        <v>0.21504724371561301</v>
      </c>
      <c r="AO16" s="21"/>
      <c r="AP16" s="21">
        <v>0.46995655000227898</v>
      </c>
      <c r="AQ16" s="21">
        <v>0.35212527629004597</v>
      </c>
      <c r="AR16" s="21">
        <v>0.20176105549804499</v>
      </c>
      <c r="AS16" s="21">
        <v>0.133304426762238</v>
      </c>
      <c r="AT16" s="21">
        <v>8.6627162580105804E-2</v>
      </c>
      <c r="AU16" s="21">
        <v>6.5496348544019395E-2</v>
      </c>
    </row>
    <row r="17" spans="2:47" x14ac:dyDescent="0.35">
      <c r="B17" s="18" t="s">
        <v>97</v>
      </c>
      <c r="C17" s="22">
        <v>0.153753595357529</v>
      </c>
      <c r="D17" s="22">
        <v>0.32839071966373301</v>
      </c>
      <c r="E17" s="22">
        <v>-1.1861701204790499E-2</v>
      </c>
      <c r="F17" s="22"/>
      <c r="G17" s="22">
        <v>0.262286866735365</v>
      </c>
      <c r="H17" s="22">
        <v>0.302660627070578</v>
      </c>
      <c r="I17" s="22">
        <v>0.22848654321115799</v>
      </c>
      <c r="J17" s="22">
        <v>9.6497867634693396E-2</v>
      </c>
      <c r="K17" s="22">
        <v>7.5146542529489394E-2</v>
      </c>
      <c r="L17" s="22">
        <v>-2.26736000905337E-3</v>
      </c>
      <c r="M17" s="22"/>
      <c r="N17" s="22">
        <v>0.108285107432066</v>
      </c>
      <c r="O17" s="22">
        <v>0.37958426753831198</v>
      </c>
      <c r="P17" s="22"/>
      <c r="Q17" s="22">
        <v>0.239303636730405</v>
      </c>
      <c r="R17" s="22">
        <v>0.122321925641623</v>
      </c>
      <c r="S17" s="22">
        <v>0.14698312805246</v>
      </c>
      <c r="T17" s="22">
        <v>0.101269528344256</v>
      </c>
      <c r="U17" s="22">
        <v>6.8636641087524097E-2</v>
      </c>
      <c r="V17" s="22">
        <v>0.155376244268467</v>
      </c>
      <c r="W17" s="22">
        <v>3.3897891609040498E-2</v>
      </c>
      <c r="X17" s="22">
        <v>0.25243648236958199</v>
      </c>
      <c r="Y17" s="22">
        <v>0.20526838477821999</v>
      </c>
      <c r="Z17" s="22">
        <v>0.184155129236903</v>
      </c>
      <c r="AA17" s="22">
        <v>8.9947577645559995E-2</v>
      </c>
      <c r="AB17" s="22">
        <v>0.27748570763845998</v>
      </c>
      <c r="AC17" s="22"/>
      <c r="AD17" s="22">
        <v>0.32369086896979399</v>
      </c>
      <c r="AE17" s="22">
        <v>-0.21494468446846901</v>
      </c>
      <c r="AF17" s="22"/>
      <c r="AG17" s="22">
        <v>0.46525059018749398</v>
      </c>
      <c r="AH17" s="22">
        <v>5.6451103821523203E-3</v>
      </c>
      <c r="AI17" s="22"/>
      <c r="AJ17" s="22">
        <v>0.17212540929911399</v>
      </c>
      <c r="AK17" s="22">
        <v>0.13704371998940301</v>
      </c>
      <c r="AL17" s="22"/>
      <c r="AM17" s="22">
        <v>4.4177795673173096E-3</v>
      </c>
      <c r="AN17" s="22">
        <v>0.20108816047939401</v>
      </c>
      <c r="AO17" s="22"/>
      <c r="AP17" s="22">
        <v>-0.37156878901357199</v>
      </c>
      <c r="AQ17" s="22">
        <v>-0.16173536806878999</v>
      </c>
      <c r="AR17" s="22">
        <v>0.24247463746568201</v>
      </c>
      <c r="AS17" s="22">
        <v>0.347805981689702</v>
      </c>
      <c r="AT17" s="22">
        <v>0.57857479705692805</v>
      </c>
      <c r="AU17" s="22">
        <v>0.613386281209789</v>
      </c>
    </row>
    <row r="18" spans="2:47" x14ac:dyDescent="0.35">
      <c r="B18" s="16"/>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B2:AU20"/>
  <sheetViews>
    <sheetView showGridLines="0" topLeftCell="A6" workbookViewId="0">
      <pane xSplit="2" topLeftCell="C1" activePane="topRight" state="frozen"/>
      <selection pane="topRight" activeCell="B20" sqref="B20"/>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534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729</v>
      </c>
      <c r="D7" s="10">
        <v>450</v>
      </c>
      <c r="E7" s="10">
        <v>278</v>
      </c>
      <c r="F7" s="10"/>
      <c r="G7" s="10">
        <v>102</v>
      </c>
      <c r="H7" s="10">
        <v>141</v>
      </c>
      <c r="I7" s="10">
        <v>147</v>
      </c>
      <c r="J7" s="10">
        <v>115</v>
      </c>
      <c r="K7" s="10">
        <v>98</v>
      </c>
      <c r="L7" s="10">
        <v>126</v>
      </c>
      <c r="M7" s="10"/>
      <c r="N7" s="10">
        <v>568</v>
      </c>
      <c r="O7" s="10">
        <v>161</v>
      </c>
      <c r="P7" s="10"/>
      <c r="Q7" s="10">
        <v>115</v>
      </c>
      <c r="R7" s="10">
        <v>92</v>
      </c>
      <c r="S7" s="10">
        <v>55</v>
      </c>
      <c r="T7" s="10">
        <v>73</v>
      </c>
      <c r="U7" s="10">
        <v>53</v>
      </c>
      <c r="V7" s="10">
        <v>68</v>
      </c>
      <c r="W7" s="10">
        <v>58</v>
      </c>
      <c r="X7" s="10">
        <v>30</v>
      </c>
      <c r="Y7" s="10">
        <v>88</v>
      </c>
      <c r="Z7" s="10">
        <v>53</v>
      </c>
      <c r="AA7" s="10">
        <v>29</v>
      </c>
      <c r="AB7" s="10">
        <v>15</v>
      </c>
      <c r="AC7" s="10"/>
      <c r="AD7" s="10">
        <v>639</v>
      </c>
      <c r="AE7" s="10">
        <v>75</v>
      </c>
      <c r="AF7" s="10"/>
      <c r="AG7" s="10">
        <v>378</v>
      </c>
      <c r="AH7" s="10">
        <v>345</v>
      </c>
      <c r="AI7" s="10"/>
      <c r="AJ7" s="10">
        <v>433</v>
      </c>
      <c r="AK7" s="10">
        <v>296</v>
      </c>
      <c r="AL7" s="10"/>
      <c r="AM7" s="10">
        <v>131</v>
      </c>
      <c r="AN7" s="10">
        <v>589</v>
      </c>
      <c r="AO7" s="10"/>
      <c r="AP7" s="10">
        <v>16</v>
      </c>
      <c r="AQ7" s="10">
        <v>57</v>
      </c>
      <c r="AR7" s="10">
        <v>106</v>
      </c>
      <c r="AS7" s="10">
        <v>186</v>
      </c>
      <c r="AT7" s="10">
        <v>116</v>
      </c>
      <c r="AU7" s="10">
        <v>248</v>
      </c>
    </row>
    <row r="8" spans="2:47" ht="30" customHeight="1" x14ac:dyDescent="0.35">
      <c r="B8" s="11" t="s">
        <v>20</v>
      </c>
      <c r="C8" s="11">
        <v>752</v>
      </c>
      <c r="D8" s="11">
        <v>489</v>
      </c>
      <c r="E8" s="11">
        <v>262</v>
      </c>
      <c r="F8" s="11"/>
      <c r="G8" s="11">
        <v>133</v>
      </c>
      <c r="H8" s="11">
        <v>165</v>
      </c>
      <c r="I8" s="11">
        <v>138</v>
      </c>
      <c r="J8" s="11">
        <v>111</v>
      </c>
      <c r="K8" s="11">
        <v>88</v>
      </c>
      <c r="L8" s="11">
        <v>118</v>
      </c>
      <c r="M8" s="11"/>
      <c r="N8" s="11">
        <v>573</v>
      </c>
      <c r="O8" s="11">
        <v>179</v>
      </c>
      <c r="P8" s="11"/>
      <c r="Q8" s="11">
        <v>129</v>
      </c>
      <c r="R8" s="11">
        <v>87</v>
      </c>
      <c r="S8" s="11">
        <v>57</v>
      </c>
      <c r="T8" s="11">
        <v>70</v>
      </c>
      <c r="U8" s="11">
        <v>52</v>
      </c>
      <c r="V8" s="11">
        <v>68</v>
      </c>
      <c r="W8" s="11">
        <v>56</v>
      </c>
      <c r="X8" s="11">
        <v>30</v>
      </c>
      <c r="Y8" s="11">
        <v>85</v>
      </c>
      <c r="Z8" s="11">
        <v>62</v>
      </c>
      <c r="AA8" s="11">
        <v>32</v>
      </c>
      <c r="AB8" s="11">
        <v>24</v>
      </c>
      <c r="AC8" s="11"/>
      <c r="AD8" s="11">
        <v>657</v>
      </c>
      <c r="AE8" s="11">
        <v>79</v>
      </c>
      <c r="AF8" s="11"/>
      <c r="AG8" s="11">
        <v>394</v>
      </c>
      <c r="AH8" s="11">
        <v>351</v>
      </c>
      <c r="AI8" s="11"/>
      <c r="AJ8" s="11">
        <v>425</v>
      </c>
      <c r="AK8" s="11">
        <v>327</v>
      </c>
      <c r="AL8" s="11"/>
      <c r="AM8" s="11">
        <v>133</v>
      </c>
      <c r="AN8" s="11">
        <v>608</v>
      </c>
      <c r="AO8" s="11"/>
      <c r="AP8" s="11">
        <v>15</v>
      </c>
      <c r="AQ8" s="11">
        <v>55</v>
      </c>
      <c r="AR8" s="11">
        <v>116</v>
      </c>
      <c r="AS8" s="11">
        <v>178</v>
      </c>
      <c r="AT8" s="11">
        <v>108</v>
      </c>
      <c r="AU8" s="11">
        <v>280</v>
      </c>
    </row>
    <row r="9" spans="2:47" x14ac:dyDescent="0.35">
      <c r="B9" s="18" t="s">
        <v>348</v>
      </c>
      <c r="C9" s="17">
        <v>0.16316621062971701</v>
      </c>
      <c r="D9" s="17">
        <v>0.144496859937115</v>
      </c>
      <c r="E9" s="17">
        <v>0.19854383176260501</v>
      </c>
      <c r="F9" s="17"/>
      <c r="G9" s="17">
        <v>9.74066682040933E-2</v>
      </c>
      <c r="H9" s="17">
        <v>0.126671646205014</v>
      </c>
      <c r="I9" s="17">
        <v>0.12667120376921401</v>
      </c>
      <c r="J9" s="17">
        <v>0.20926570015846599</v>
      </c>
      <c r="K9" s="17">
        <v>0.24565648415581101</v>
      </c>
      <c r="L9" s="17">
        <v>0.22642142098982701</v>
      </c>
      <c r="M9" s="17"/>
      <c r="N9" s="17">
        <v>0.18663492017758801</v>
      </c>
      <c r="O9" s="17">
        <v>8.7770711572644503E-2</v>
      </c>
      <c r="P9" s="17"/>
      <c r="Q9" s="17">
        <v>0.15237114914427299</v>
      </c>
      <c r="R9" s="17">
        <v>0.22026452887499401</v>
      </c>
      <c r="S9" s="17">
        <v>0.225928114706549</v>
      </c>
      <c r="T9" s="17">
        <v>0.109509335101462</v>
      </c>
      <c r="U9" s="17">
        <v>0.140902740697047</v>
      </c>
      <c r="V9" s="17">
        <v>0.118234678954105</v>
      </c>
      <c r="W9" s="17">
        <v>0.29516630512563402</v>
      </c>
      <c r="X9" s="17">
        <v>0.11031539047588799</v>
      </c>
      <c r="Y9" s="17">
        <v>0.154998489716731</v>
      </c>
      <c r="Z9" s="17">
        <v>8.4499791511994105E-2</v>
      </c>
      <c r="AA9" s="17">
        <v>0.25921358079572898</v>
      </c>
      <c r="AB9" s="17">
        <v>5.7746878689369299E-2</v>
      </c>
      <c r="AC9" s="17"/>
      <c r="AD9" s="17">
        <v>0.14913846103593001</v>
      </c>
      <c r="AE9" s="17">
        <v>0.24102859936333201</v>
      </c>
      <c r="AF9" s="17"/>
      <c r="AG9" s="17">
        <v>0.132973322072998</v>
      </c>
      <c r="AH9" s="17">
        <v>0.19768734484945799</v>
      </c>
      <c r="AI9" s="17"/>
      <c r="AJ9" s="17">
        <v>0.15771180955358699</v>
      </c>
      <c r="AK9" s="17">
        <v>0.17024333204469899</v>
      </c>
      <c r="AL9" s="17"/>
      <c r="AM9" s="17">
        <v>0.22100138448975401</v>
      </c>
      <c r="AN9" s="17">
        <v>0.14662549891694099</v>
      </c>
      <c r="AO9" s="17"/>
      <c r="AP9" s="17">
        <v>0.489360403193909</v>
      </c>
      <c r="AQ9" s="17">
        <v>0.336282324479029</v>
      </c>
      <c r="AR9" s="17">
        <v>0.2186249034934</v>
      </c>
      <c r="AS9" s="17">
        <v>0.24524482521138899</v>
      </c>
      <c r="AT9" s="17">
        <v>0.112912235171757</v>
      </c>
      <c r="AU9" s="17">
        <v>5.6247877144296701E-2</v>
      </c>
    </row>
    <row r="10" spans="2:47" x14ac:dyDescent="0.35">
      <c r="B10" s="18" t="s">
        <v>529</v>
      </c>
      <c r="C10" s="17">
        <v>0.15597328393660001</v>
      </c>
      <c r="D10" s="17">
        <v>0.15282712216351699</v>
      </c>
      <c r="E10" s="17">
        <v>0.15896317868575999</v>
      </c>
      <c r="F10" s="17"/>
      <c r="G10" s="17">
        <v>0.21126962835323901</v>
      </c>
      <c r="H10" s="17">
        <v>0.20426059559267301</v>
      </c>
      <c r="I10" s="17">
        <v>0.200342801609424</v>
      </c>
      <c r="J10" s="17">
        <v>9.3025416214565698E-2</v>
      </c>
      <c r="K10" s="17">
        <v>8.8471091847630898E-2</v>
      </c>
      <c r="L10" s="17">
        <v>8.3452111323821507E-2</v>
      </c>
      <c r="M10" s="17"/>
      <c r="N10" s="17">
        <v>0.15520148323049901</v>
      </c>
      <c r="O10" s="17">
        <v>0.158452768344996</v>
      </c>
      <c r="P10" s="17"/>
      <c r="Q10" s="17">
        <v>0.18347060686539099</v>
      </c>
      <c r="R10" s="17">
        <v>0.18576709759124899</v>
      </c>
      <c r="S10" s="17">
        <v>0.15853490067034801</v>
      </c>
      <c r="T10" s="17">
        <v>0.18916711460802099</v>
      </c>
      <c r="U10" s="17">
        <v>0.170480500635763</v>
      </c>
      <c r="V10" s="17">
        <v>0.17639655838774401</v>
      </c>
      <c r="W10" s="17">
        <v>2.8576515795421899E-2</v>
      </c>
      <c r="X10" s="17">
        <v>0.111580307894468</v>
      </c>
      <c r="Y10" s="17">
        <v>0.11974750382192</v>
      </c>
      <c r="Z10" s="17">
        <v>0.10726275161152</v>
      </c>
      <c r="AA10" s="17">
        <v>0.18854143818955499</v>
      </c>
      <c r="AB10" s="17">
        <v>0.27405384916270098</v>
      </c>
      <c r="AC10" s="17"/>
      <c r="AD10" s="17">
        <v>0.14139005476519301</v>
      </c>
      <c r="AE10" s="17">
        <v>0.243152241824662</v>
      </c>
      <c r="AF10" s="17"/>
      <c r="AG10" s="17">
        <v>0.144009867251333</v>
      </c>
      <c r="AH10" s="17">
        <v>0.168542445786622</v>
      </c>
      <c r="AI10" s="17"/>
      <c r="AJ10" s="17">
        <v>0.12581581434612399</v>
      </c>
      <c r="AK10" s="17">
        <v>0.19510279987821999</v>
      </c>
      <c r="AL10" s="17"/>
      <c r="AM10" s="17">
        <v>0.14122931445963899</v>
      </c>
      <c r="AN10" s="17">
        <v>0.161948990874832</v>
      </c>
      <c r="AO10" s="17"/>
      <c r="AP10" s="17">
        <v>0.26004891175897898</v>
      </c>
      <c r="AQ10" s="17">
        <v>8.5472712939562906E-2</v>
      </c>
      <c r="AR10" s="17">
        <v>0.28193514385156998</v>
      </c>
      <c r="AS10" s="17">
        <v>8.5161932822856404E-2</v>
      </c>
      <c r="AT10" s="17">
        <v>0.130925958619653</v>
      </c>
      <c r="AU10" s="17">
        <v>0.16688877295336399</v>
      </c>
    </row>
    <row r="11" spans="2:47" x14ac:dyDescent="0.35">
      <c r="B11" s="18" t="s">
        <v>530</v>
      </c>
      <c r="C11" s="17">
        <v>0.204543041089008</v>
      </c>
      <c r="D11" s="17">
        <v>0.197042933185471</v>
      </c>
      <c r="E11" s="17">
        <v>0.21922940153412501</v>
      </c>
      <c r="F11" s="17"/>
      <c r="G11" s="17">
        <v>0.16438016649543399</v>
      </c>
      <c r="H11" s="17">
        <v>0.22299780377329401</v>
      </c>
      <c r="I11" s="17">
        <v>0.20371812212493301</v>
      </c>
      <c r="J11" s="17">
        <v>0.203012351573571</v>
      </c>
      <c r="K11" s="17">
        <v>0.23353750892382499</v>
      </c>
      <c r="L11" s="17">
        <v>0.204789035622303</v>
      </c>
      <c r="M11" s="17"/>
      <c r="N11" s="17">
        <v>0.199444499256198</v>
      </c>
      <c r="O11" s="17">
        <v>0.22092259980159901</v>
      </c>
      <c r="P11" s="17"/>
      <c r="Q11" s="17">
        <v>0.214560847769701</v>
      </c>
      <c r="R11" s="17">
        <v>0.15080561469256401</v>
      </c>
      <c r="S11" s="17">
        <v>0.22320408323323199</v>
      </c>
      <c r="T11" s="17">
        <v>0.17512107774362401</v>
      </c>
      <c r="U11" s="17">
        <v>0.27849020935560098</v>
      </c>
      <c r="V11" s="17">
        <v>0.20675076227834999</v>
      </c>
      <c r="W11" s="17">
        <v>0.13003382734716901</v>
      </c>
      <c r="X11" s="17">
        <v>0.27949475896842302</v>
      </c>
      <c r="Y11" s="17">
        <v>0.18997350308692601</v>
      </c>
      <c r="Z11" s="17">
        <v>0.27808960262114502</v>
      </c>
      <c r="AA11" s="17">
        <v>0.19688921971963999</v>
      </c>
      <c r="AB11" s="17">
        <v>0.17458355373901999</v>
      </c>
      <c r="AC11" s="17"/>
      <c r="AD11" s="17">
        <v>0.20960342376223001</v>
      </c>
      <c r="AE11" s="17">
        <v>0.19213129627883499</v>
      </c>
      <c r="AF11" s="17"/>
      <c r="AG11" s="17">
        <v>0.19141156639882601</v>
      </c>
      <c r="AH11" s="17">
        <v>0.22066429951132999</v>
      </c>
      <c r="AI11" s="17"/>
      <c r="AJ11" s="17">
        <v>0.195537772323925</v>
      </c>
      <c r="AK11" s="17">
        <v>0.21622743677893</v>
      </c>
      <c r="AL11" s="17"/>
      <c r="AM11" s="17">
        <v>0.20083891031783199</v>
      </c>
      <c r="AN11" s="17">
        <v>0.204281866176344</v>
      </c>
      <c r="AO11" s="17"/>
      <c r="AP11" s="17">
        <v>0.12084661673301</v>
      </c>
      <c r="AQ11" s="17">
        <v>0.19462623082035599</v>
      </c>
      <c r="AR11" s="17">
        <v>0.17784181069074601</v>
      </c>
      <c r="AS11" s="17">
        <v>0.173850459351859</v>
      </c>
      <c r="AT11" s="17">
        <v>0.24743655407540999</v>
      </c>
      <c r="AU11" s="17">
        <v>0.22486833282918101</v>
      </c>
    </row>
    <row r="12" spans="2:47" x14ac:dyDescent="0.35">
      <c r="B12" s="18" t="s">
        <v>531</v>
      </c>
      <c r="C12" s="17">
        <v>0.25702043483204601</v>
      </c>
      <c r="D12" s="17">
        <v>0.281749030080792</v>
      </c>
      <c r="E12" s="17">
        <v>0.21177425089698801</v>
      </c>
      <c r="F12" s="17"/>
      <c r="G12" s="17">
        <v>0.29291955528191099</v>
      </c>
      <c r="H12" s="17">
        <v>0.269168493787796</v>
      </c>
      <c r="I12" s="17">
        <v>0.250554139961147</v>
      </c>
      <c r="J12" s="17">
        <v>0.31601624156074698</v>
      </c>
      <c r="K12" s="17">
        <v>0.19582084810671499</v>
      </c>
      <c r="L12" s="17">
        <v>0.197327763768851</v>
      </c>
      <c r="M12" s="17"/>
      <c r="N12" s="17">
        <v>0.234048485456884</v>
      </c>
      <c r="O12" s="17">
        <v>0.33082004379313301</v>
      </c>
      <c r="P12" s="17"/>
      <c r="Q12" s="17">
        <v>0.264504878476922</v>
      </c>
      <c r="R12" s="17">
        <v>0.23937073747024101</v>
      </c>
      <c r="S12" s="17">
        <v>0.255101378172163</v>
      </c>
      <c r="T12" s="17">
        <v>0.197037716837447</v>
      </c>
      <c r="U12" s="17">
        <v>0.20175499693934201</v>
      </c>
      <c r="V12" s="17">
        <v>0.25181704698650498</v>
      </c>
      <c r="W12" s="17">
        <v>0.33726278716622798</v>
      </c>
      <c r="X12" s="17">
        <v>0.28001948072062299</v>
      </c>
      <c r="Y12" s="17">
        <v>0.27918667337571601</v>
      </c>
      <c r="Z12" s="17">
        <v>0.25701863725093999</v>
      </c>
      <c r="AA12" s="17">
        <v>0.256146619201291</v>
      </c>
      <c r="AB12" s="17">
        <v>0.30230473484429898</v>
      </c>
      <c r="AC12" s="17"/>
      <c r="AD12" s="17">
        <v>0.26753392524379499</v>
      </c>
      <c r="AE12" s="17">
        <v>0.200403569369907</v>
      </c>
      <c r="AF12" s="17"/>
      <c r="AG12" s="17">
        <v>0.29961622923007403</v>
      </c>
      <c r="AH12" s="17">
        <v>0.207912807277361</v>
      </c>
      <c r="AI12" s="17"/>
      <c r="AJ12" s="17">
        <v>0.286365602696104</v>
      </c>
      <c r="AK12" s="17">
        <v>0.21894488574457199</v>
      </c>
      <c r="AL12" s="17"/>
      <c r="AM12" s="17">
        <v>0.26094750020676</v>
      </c>
      <c r="AN12" s="17">
        <v>0.260694024331804</v>
      </c>
      <c r="AO12" s="17"/>
      <c r="AP12" s="17">
        <v>0.12974406831410201</v>
      </c>
      <c r="AQ12" s="17">
        <v>0.19476340821785701</v>
      </c>
      <c r="AR12" s="17">
        <v>0.15095554414768</v>
      </c>
      <c r="AS12" s="17">
        <v>0.22972434859100299</v>
      </c>
      <c r="AT12" s="17">
        <v>0.26047898046673201</v>
      </c>
      <c r="AU12" s="17">
        <v>0.33576779963271502</v>
      </c>
    </row>
    <row r="13" spans="2:47" x14ac:dyDescent="0.35">
      <c r="B13" s="18" t="s">
        <v>532</v>
      </c>
      <c r="C13" s="17">
        <v>7.3696928666669603E-2</v>
      </c>
      <c r="D13" s="17">
        <v>6.8507425038392702E-2</v>
      </c>
      <c r="E13" s="17">
        <v>8.36274631820874E-2</v>
      </c>
      <c r="F13" s="17"/>
      <c r="G13" s="17">
        <v>8.7055458102629393E-2</v>
      </c>
      <c r="H13" s="17">
        <v>6.7232807670739803E-2</v>
      </c>
      <c r="I13" s="17">
        <v>7.4436436475758205E-2</v>
      </c>
      <c r="J13" s="17">
        <v>6.7472774574787106E-2</v>
      </c>
      <c r="K13" s="17">
        <v>8.7891226334779193E-2</v>
      </c>
      <c r="L13" s="17">
        <v>6.2133138073083197E-2</v>
      </c>
      <c r="M13" s="17"/>
      <c r="N13" s="17">
        <v>6.9436753978327506E-2</v>
      </c>
      <c r="O13" s="17">
        <v>8.7383151850040197E-2</v>
      </c>
      <c r="P13" s="17"/>
      <c r="Q13" s="17">
        <v>6.8403715227088394E-2</v>
      </c>
      <c r="R13" s="17">
        <v>5.3198013588988499E-2</v>
      </c>
      <c r="S13" s="17">
        <v>5.3576100933889197E-2</v>
      </c>
      <c r="T13" s="17">
        <v>0.12588316228395999</v>
      </c>
      <c r="U13" s="17">
        <v>4.0138669966911997E-2</v>
      </c>
      <c r="V13" s="17">
        <v>6.5275022396117793E-2</v>
      </c>
      <c r="W13" s="17">
        <v>0.114911992415</v>
      </c>
      <c r="X13" s="17">
        <v>9.40518919717412E-2</v>
      </c>
      <c r="Y13" s="17">
        <v>9.9856766008030895E-2</v>
      </c>
      <c r="Z13" s="17">
        <v>9.2575815572414705E-2</v>
      </c>
      <c r="AA13" s="17">
        <v>0</v>
      </c>
      <c r="AB13" s="17">
        <v>0</v>
      </c>
      <c r="AC13" s="17"/>
      <c r="AD13" s="17">
        <v>7.9117785936840004E-2</v>
      </c>
      <c r="AE13" s="17">
        <v>3.0591243051124699E-2</v>
      </c>
      <c r="AF13" s="17"/>
      <c r="AG13" s="17">
        <v>9.1587383020178395E-2</v>
      </c>
      <c r="AH13" s="17">
        <v>5.5083334353139501E-2</v>
      </c>
      <c r="AI13" s="17"/>
      <c r="AJ13" s="17">
        <v>7.3300578034381197E-2</v>
      </c>
      <c r="AK13" s="17">
        <v>7.4211196229406196E-2</v>
      </c>
      <c r="AL13" s="17"/>
      <c r="AM13" s="17">
        <v>3.1505082455391901E-2</v>
      </c>
      <c r="AN13" s="17">
        <v>8.1062717084002797E-2</v>
      </c>
      <c r="AO13" s="17"/>
      <c r="AP13" s="17">
        <v>0</v>
      </c>
      <c r="AQ13" s="17">
        <v>3.8739262201129901E-2</v>
      </c>
      <c r="AR13" s="17">
        <v>4.0325724851921298E-2</v>
      </c>
      <c r="AS13" s="17">
        <v>5.1377404033598598E-2</v>
      </c>
      <c r="AT13" s="17">
        <v>0.136642894312031</v>
      </c>
      <c r="AU13" s="17">
        <v>8.8082843076527806E-2</v>
      </c>
    </row>
    <row r="14" spans="2:47" x14ac:dyDescent="0.35">
      <c r="B14" s="18" t="s">
        <v>533</v>
      </c>
      <c r="C14" s="17">
        <v>6.6123129757036797E-2</v>
      </c>
      <c r="D14" s="17">
        <v>7.64694785613661E-2</v>
      </c>
      <c r="E14" s="17">
        <v>4.7051079457307098E-2</v>
      </c>
      <c r="F14" s="17"/>
      <c r="G14" s="17">
        <v>9.5521773564028703E-2</v>
      </c>
      <c r="H14" s="17">
        <v>5.6271063970821801E-2</v>
      </c>
      <c r="I14" s="17">
        <v>6.2714004448870195E-2</v>
      </c>
      <c r="J14" s="17">
        <v>4.8410307083628798E-2</v>
      </c>
      <c r="K14" s="17">
        <v>6.3450568137936703E-2</v>
      </c>
      <c r="L14" s="17">
        <v>6.9385197327019005E-2</v>
      </c>
      <c r="M14" s="17"/>
      <c r="N14" s="17">
        <v>7.055578527412E-2</v>
      </c>
      <c r="O14" s="17">
        <v>5.1882795230893702E-2</v>
      </c>
      <c r="P14" s="17"/>
      <c r="Q14" s="17">
        <v>7.9924024143768604E-2</v>
      </c>
      <c r="R14" s="17">
        <v>7.0344790210998098E-2</v>
      </c>
      <c r="S14" s="17">
        <v>1.6324408907094998E-2</v>
      </c>
      <c r="T14" s="17">
        <v>7.4509961516680795E-2</v>
      </c>
      <c r="U14" s="17">
        <v>7.0397264418408503E-2</v>
      </c>
      <c r="V14" s="17">
        <v>0.115432201848578</v>
      </c>
      <c r="W14" s="17">
        <v>4.9455947328379997E-2</v>
      </c>
      <c r="X14" s="17">
        <v>9.5120557334745504E-2</v>
      </c>
      <c r="Y14" s="17">
        <v>6.54849365757917E-2</v>
      </c>
      <c r="Z14" s="17">
        <v>3.7108730415917703E-2</v>
      </c>
      <c r="AA14" s="17">
        <v>6.6566166443054395E-2</v>
      </c>
      <c r="AB14" s="17">
        <v>0</v>
      </c>
      <c r="AC14" s="17"/>
      <c r="AD14" s="17">
        <v>6.8846854653500406E-2</v>
      </c>
      <c r="AE14" s="17">
        <v>3.8030251482975098E-2</v>
      </c>
      <c r="AF14" s="17"/>
      <c r="AG14" s="17">
        <v>7.4270888960333306E-2</v>
      </c>
      <c r="AH14" s="17">
        <v>5.8282300045777002E-2</v>
      </c>
      <c r="AI14" s="17"/>
      <c r="AJ14" s="17">
        <v>7.9106861993254896E-2</v>
      </c>
      <c r="AK14" s="17">
        <v>4.9276651441121602E-2</v>
      </c>
      <c r="AL14" s="17"/>
      <c r="AM14" s="17">
        <v>7.9726641361706097E-2</v>
      </c>
      <c r="AN14" s="17">
        <v>6.27223838192454E-2</v>
      </c>
      <c r="AO14" s="17"/>
      <c r="AP14" s="17">
        <v>0</v>
      </c>
      <c r="AQ14" s="17">
        <v>5.45981732664685E-2</v>
      </c>
      <c r="AR14" s="17">
        <v>2.1103731720079299E-2</v>
      </c>
      <c r="AS14" s="17">
        <v>6.08089941390915E-2</v>
      </c>
      <c r="AT14" s="17">
        <v>5.69043353827451E-2</v>
      </c>
      <c r="AU14" s="17">
        <v>9.7425616346290198E-2</v>
      </c>
    </row>
    <row r="15" spans="2:47" x14ac:dyDescent="0.35">
      <c r="B15" s="18" t="s">
        <v>122</v>
      </c>
      <c r="C15" s="19">
        <v>7.94769710889216E-2</v>
      </c>
      <c r="D15" s="19">
        <v>7.8907151033346307E-2</v>
      </c>
      <c r="E15" s="19">
        <v>8.0810794481127296E-2</v>
      </c>
      <c r="F15" s="19"/>
      <c r="G15" s="19">
        <v>5.1446749998664797E-2</v>
      </c>
      <c r="H15" s="19">
        <v>5.3397588999662099E-2</v>
      </c>
      <c r="I15" s="19">
        <v>8.1563291610653094E-2</v>
      </c>
      <c r="J15" s="19">
        <v>6.2797208834234494E-2</v>
      </c>
      <c r="K15" s="19">
        <v>8.5172272493301504E-2</v>
      </c>
      <c r="L15" s="19">
        <v>0.15649133289509601</v>
      </c>
      <c r="M15" s="19"/>
      <c r="N15" s="19">
        <v>8.4678072626383993E-2</v>
      </c>
      <c r="O15" s="19">
        <v>6.2767929406693193E-2</v>
      </c>
      <c r="P15" s="19"/>
      <c r="Q15" s="19">
        <v>3.6764778372856598E-2</v>
      </c>
      <c r="R15" s="19">
        <v>8.0249217570964704E-2</v>
      </c>
      <c r="S15" s="19">
        <v>6.73310133767233E-2</v>
      </c>
      <c r="T15" s="19">
        <v>0.128771631908805</v>
      </c>
      <c r="U15" s="19">
        <v>9.7835617986926707E-2</v>
      </c>
      <c r="V15" s="19">
        <v>6.6093729148598901E-2</v>
      </c>
      <c r="W15" s="19">
        <v>4.4592624822167498E-2</v>
      </c>
      <c r="X15" s="19">
        <v>2.94176126341117E-2</v>
      </c>
      <c r="Y15" s="19">
        <v>9.0752127414883504E-2</v>
      </c>
      <c r="Z15" s="19">
        <v>0.143444671016069</v>
      </c>
      <c r="AA15" s="19">
        <v>3.2642975650731501E-2</v>
      </c>
      <c r="AB15" s="19">
        <v>0.19131098356461099</v>
      </c>
      <c r="AC15" s="19"/>
      <c r="AD15" s="19">
        <v>8.4369494602511294E-2</v>
      </c>
      <c r="AE15" s="19">
        <v>5.46627986291634E-2</v>
      </c>
      <c r="AF15" s="19"/>
      <c r="AG15" s="19">
        <v>6.6130743066258393E-2</v>
      </c>
      <c r="AH15" s="19">
        <v>9.1827468176313001E-2</v>
      </c>
      <c r="AI15" s="19"/>
      <c r="AJ15" s="19">
        <v>8.21615610526229E-2</v>
      </c>
      <c r="AK15" s="19">
        <v>7.5993697883051006E-2</v>
      </c>
      <c r="AL15" s="19"/>
      <c r="AM15" s="19">
        <v>6.4751166708917104E-2</v>
      </c>
      <c r="AN15" s="19">
        <v>8.2664518796829803E-2</v>
      </c>
      <c r="AO15" s="19"/>
      <c r="AP15" s="19">
        <v>0</v>
      </c>
      <c r="AQ15" s="19">
        <v>9.5517888075596899E-2</v>
      </c>
      <c r="AR15" s="19">
        <v>0.10921314124460201</v>
      </c>
      <c r="AS15" s="19">
        <v>0.153832035850202</v>
      </c>
      <c r="AT15" s="19">
        <v>5.4699041971672399E-2</v>
      </c>
      <c r="AU15" s="19">
        <v>3.0718758017624699E-2</v>
      </c>
    </row>
    <row r="16" spans="2:47" x14ac:dyDescent="0.35">
      <c r="B16" s="16" t="s">
        <v>750</v>
      </c>
    </row>
    <row r="17" spans="2:2" x14ac:dyDescent="0.35">
      <c r="B17" t="s">
        <v>66</v>
      </c>
    </row>
    <row r="18" spans="2:2" x14ac:dyDescent="0.35">
      <c r="B18" t="s">
        <v>67</v>
      </c>
    </row>
    <row r="20" spans="2:2" x14ac:dyDescent="0.35">
      <c r="B20"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B2:AU22"/>
  <sheetViews>
    <sheetView showGridLines="0" topLeftCell="A14"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542</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122</v>
      </c>
      <c r="C9" s="17">
        <v>0.373478190525873</v>
      </c>
      <c r="D9" s="17">
        <v>0.30255288678665898</v>
      </c>
      <c r="E9" s="17">
        <v>0.43988316249916998</v>
      </c>
      <c r="F9" s="17"/>
      <c r="G9" s="17">
        <v>0.15915032466947701</v>
      </c>
      <c r="H9" s="17">
        <v>0.225088869684447</v>
      </c>
      <c r="I9" s="17">
        <v>0.36790818999791602</v>
      </c>
      <c r="J9" s="17">
        <v>0.40203529556226197</v>
      </c>
      <c r="K9" s="17">
        <v>0.484599073712561</v>
      </c>
      <c r="L9" s="17">
        <v>0.54461927703438995</v>
      </c>
      <c r="M9" s="17"/>
      <c r="N9" s="17">
        <v>0.41444301677261702</v>
      </c>
      <c r="O9" s="17">
        <v>0.170016085908786</v>
      </c>
      <c r="P9" s="17"/>
      <c r="Q9" s="17">
        <v>0.28595461380099702</v>
      </c>
      <c r="R9" s="17">
        <v>0.40869413023737899</v>
      </c>
      <c r="S9" s="17">
        <v>0.40053501297975502</v>
      </c>
      <c r="T9" s="17">
        <v>0.42008638182166003</v>
      </c>
      <c r="U9" s="17">
        <v>0.35443871978582803</v>
      </c>
      <c r="V9" s="17">
        <v>0.36928161298860201</v>
      </c>
      <c r="W9" s="17">
        <v>0.41786707617277002</v>
      </c>
      <c r="X9" s="17">
        <v>0.21849678931706101</v>
      </c>
      <c r="Y9" s="17">
        <v>0.40395956311817299</v>
      </c>
      <c r="Z9" s="17">
        <v>0.4023015241506</v>
      </c>
      <c r="AA9" s="17">
        <v>0.357707341034671</v>
      </c>
      <c r="AB9" s="17">
        <v>0.38921968058767797</v>
      </c>
      <c r="AC9" s="17"/>
      <c r="AD9" s="17">
        <v>0.28533206891184998</v>
      </c>
      <c r="AE9" s="17">
        <v>0.55459979773762702</v>
      </c>
      <c r="AF9" s="17"/>
      <c r="AG9" s="17">
        <v>0.219143984364122</v>
      </c>
      <c r="AH9" s="17">
        <v>0.44528120897908802</v>
      </c>
      <c r="AI9" s="17"/>
      <c r="AJ9" s="17">
        <v>0.39949872502401601</v>
      </c>
      <c r="AK9" s="17">
        <v>0.33938368246650602</v>
      </c>
      <c r="AL9" s="17"/>
      <c r="AM9" s="17">
        <v>0.442433551900627</v>
      </c>
      <c r="AN9" s="17">
        <v>0.35423775839788502</v>
      </c>
      <c r="AO9" s="17"/>
      <c r="AP9" s="17">
        <v>0.63588799393642403</v>
      </c>
      <c r="AQ9" s="17">
        <v>0.55814712283014201</v>
      </c>
      <c r="AR9" s="17">
        <v>0.201790738676389</v>
      </c>
      <c r="AS9" s="17">
        <v>0.46634677978905698</v>
      </c>
      <c r="AT9" s="17">
        <v>6.35518181382939E-2</v>
      </c>
      <c r="AU9" s="17">
        <v>6.8705316206104497E-2</v>
      </c>
    </row>
    <row r="10" spans="2:47" ht="29" x14ac:dyDescent="0.35">
      <c r="B10" s="18" t="s">
        <v>535</v>
      </c>
      <c r="C10" s="17">
        <v>0.293562805906455</v>
      </c>
      <c r="D10" s="17">
        <v>0.33741700991145201</v>
      </c>
      <c r="E10" s="17">
        <v>0.25252199602077502</v>
      </c>
      <c r="F10" s="17"/>
      <c r="G10" s="17">
        <v>0.42697404104963299</v>
      </c>
      <c r="H10" s="17">
        <v>0.332662196688437</v>
      </c>
      <c r="I10" s="17">
        <v>0.34750644828607202</v>
      </c>
      <c r="J10" s="17">
        <v>0.273415558686737</v>
      </c>
      <c r="K10" s="17">
        <v>0.24074115600395099</v>
      </c>
      <c r="L10" s="17">
        <v>0.18040529183533899</v>
      </c>
      <c r="M10" s="17"/>
      <c r="N10" s="17">
        <v>0.26401787008177102</v>
      </c>
      <c r="O10" s="17">
        <v>0.440305154756155</v>
      </c>
      <c r="P10" s="17"/>
      <c r="Q10" s="17">
        <v>0.33275340742766202</v>
      </c>
      <c r="R10" s="17">
        <v>0.30739502277275799</v>
      </c>
      <c r="S10" s="17">
        <v>0.31509734511409898</v>
      </c>
      <c r="T10" s="17">
        <v>0.25594834814728701</v>
      </c>
      <c r="U10" s="17">
        <v>0.28247241503930398</v>
      </c>
      <c r="V10" s="17">
        <v>0.28148204685107397</v>
      </c>
      <c r="W10" s="17">
        <v>0.277016882240328</v>
      </c>
      <c r="X10" s="17">
        <v>0.39361906571837502</v>
      </c>
      <c r="Y10" s="17">
        <v>0.27017975091544799</v>
      </c>
      <c r="Z10" s="17">
        <v>0.269840857615739</v>
      </c>
      <c r="AA10" s="17">
        <v>0.28616090924517601</v>
      </c>
      <c r="AB10" s="17">
        <v>0.24918972324404701</v>
      </c>
      <c r="AC10" s="17"/>
      <c r="AD10" s="17">
        <v>0.353540214304911</v>
      </c>
      <c r="AE10" s="17">
        <v>0.171060317187887</v>
      </c>
      <c r="AF10" s="17"/>
      <c r="AG10" s="17">
        <v>0.38771113626666598</v>
      </c>
      <c r="AH10" s="17">
        <v>0.25122388453675698</v>
      </c>
      <c r="AI10" s="17"/>
      <c r="AJ10" s="17">
        <v>0.26710488092385098</v>
      </c>
      <c r="AK10" s="17">
        <v>0.32757978573694202</v>
      </c>
      <c r="AL10" s="17"/>
      <c r="AM10" s="17">
        <v>0.21149553759779399</v>
      </c>
      <c r="AN10" s="17">
        <v>0.31690017673561099</v>
      </c>
      <c r="AO10" s="17"/>
      <c r="AP10" s="17">
        <v>0.11041096884783699</v>
      </c>
      <c r="AQ10" s="17">
        <v>0.230143511120598</v>
      </c>
      <c r="AR10" s="17">
        <v>0.37535316804495</v>
      </c>
      <c r="AS10" s="17">
        <v>0.26354773446259999</v>
      </c>
      <c r="AT10" s="17">
        <v>0.45491036408028201</v>
      </c>
      <c r="AU10" s="17">
        <v>0.46644812114067702</v>
      </c>
    </row>
    <row r="11" spans="2:47" ht="58" x14ac:dyDescent="0.35">
      <c r="B11" s="18" t="s">
        <v>536</v>
      </c>
      <c r="C11" s="17">
        <v>0.159748804572312</v>
      </c>
      <c r="D11" s="17">
        <v>0.211345401456382</v>
      </c>
      <c r="E11" s="17">
        <v>0.10995997174018</v>
      </c>
      <c r="F11" s="17"/>
      <c r="G11" s="17">
        <v>0.24089096181634501</v>
      </c>
      <c r="H11" s="17">
        <v>0.195994427743023</v>
      </c>
      <c r="I11" s="17">
        <v>0.183973632392538</v>
      </c>
      <c r="J11" s="17">
        <v>0.14450984210034401</v>
      </c>
      <c r="K11" s="17">
        <v>0.100069837979508</v>
      </c>
      <c r="L11" s="17">
        <v>0.10855486483584301</v>
      </c>
      <c r="M11" s="17"/>
      <c r="N11" s="17">
        <v>0.14282821564943199</v>
      </c>
      <c r="O11" s="17">
        <v>0.24378916185036401</v>
      </c>
      <c r="P11" s="17"/>
      <c r="Q11" s="17">
        <v>0.22703415447130701</v>
      </c>
      <c r="R11" s="17">
        <v>0.13137660212538499</v>
      </c>
      <c r="S11" s="17">
        <v>0.17702292856871499</v>
      </c>
      <c r="T11" s="17">
        <v>0.14182731621651801</v>
      </c>
      <c r="U11" s="17">
        <v>0.183278619570619</v>
      </c>
      <c r="V11" s="17">
        <v>0.13537007438707299</v>
      </c>
      <c r="W11" s="17">
        <v>0.13313216579565301</v>
      </c>
      <c r="X11" s="17">
        <v>0.28512724431710301</v>
      </c>
      <c r="Y11" s="17">
        <v>0.13023695149856299</v>
      </c>
      <c r="Z11" s="17">
        <v>0.14245751085660999</v>
      </c>
      <c r="AA11" s="17">
        <v>9.1828715551284107E-2</v>
      </c>
      <c r="AB11" s="17">
        <v>0.173476379198991</v>
      </c>
      <c r="AC11" s="17"/>
      <c r="AD11" s="17">
        <v>0.20490442554511501</v>
      </c>
      <c r="AE11" s="17">
        <v>6.2859150684329901E-2</v>
      </c>
      <c r="AF11" s="17"/>
      <c r="AG11" s="17">
        <v>0.262417653218317</v>
      </c>
      <c r="AH11" s="17">
        <v>0.112167612406741</v>
      </c>
      <c r="AI11" s="17"/>
      <c r="AJ11" s="17">
        <v>0.16412304544352899</v>
      </c>
      <c r="AK11" s="17">
        <v>0.15598293876534999</v>
      </c>
      <c r="AL11" s="17"/>
      <c r="AM11" s="17">
        <v>0.124524257030092</v>
      </c>
      <c r="AN11" s="17">
        <v>0.169243857158591</v>
      </c>
      <c r="AO11" s="17"/>
      <c r="AP11" s="17">
        <v>3.01573780339159E-2</v>
      </c>
      <c r="AQ11" s="17">
        <v>5.1350138904228501E-2</v>
      </c>
      <c r="AR11" s="17">
        <v>0.15552245111309301</v>
      </c>
      <c r="AS11" s="17">
        <v>0.14805899323414001</v>
      </c>
      <c r="AT11" s="17">
        <v>0.30289230326581901</v>
      </c>
      <c r="AU11" s="17">
        <v>0.365788809022497</v>
      </c>
    </row>
    <row r="12" spans="2:47" ht="58" x14ac:dyDescent="0.35">
      <c r="B12" s="18" t="s">
        <v>537</v>
      </c>
      <c r="C12" s="17">
        <v>0.147976417757996</v>
      </c>
      <c r="D12" s="17">
        <v>0.17252813661130501</v>
      </c>
      <c r="E12" s="17">
        <v>0.12534414976820499</v>
      </c>
      <c r="F12" s="17"/>
      <c r="G12" s="17">
        <v>0.26216742379659902</v>
      </c>
      <c r="H12" s="17">
        <v>0.206616699188646</v>
      </c>
      <c r="I12" s="17">
        <v>0.189365625150242</v>
      </c>
      <c r="J12" s="17">
        <v>0.10977949368675</v>
      </c>
      <c r="K12" s="17">
        <v>8.4780174055498703E-2</v>
      </c>
      <c r="L12" s="17">
        <v>6.3435284158619903E-2</v>
      </c>
      <c r="M12" s="17"/>
      <c r="N12" s="17">
        <v>0.12582699935960701</v>
      </c>
      <c r="O12" s="17">
        <v>0.25798707070782501</v>
      </c>
      <c r="P12" s="17"/>
      <c r="Q12" s="17">
        <v>0.22839978336904301</v>
      </c>
      <c r="R12" s="17">
        <v>0.146095819788361</v>
      </c>
      <c r="S12" s="17">
        <v>0.11484462555616599</v>
      </c>
      <c r="T12" s="17">
        <v>0.150643364862666</v>
      </c>
      <c r="U12" s="17">
        <v>0.14199437872936199</v>
      </c>
      <c r="V12" s="17">
        <v>0.15414453039407799</v>
      </c>
      <c r="W12" s="17">
        <v>0.165797723772936</v>
      </c>
      <c r="X12" s="17">
        <v>0.11981230376975401</v>
      </c>
      <c r="Y12" s="17">
        <v>0.13202560731492799</v>
      </c>
      <c r="Z12" s="17">
        <v>0.109747838147116</v>
      </c>
      <c r="AA12" s="17">
        <v>0.110703108865359</v>
      </c>
      <c r="AB12" s="17">
        <v>8.2379333995688503E-2</v>
      </c>
      <c r="AC12" s="17"/>
      <c r="AD12" s="17">
        <v>0.19055995467175399</v>
      </c>
      <c r="AE12" s="17">
        <v>5.4931533062705797E-2</v>
      </c>
      <c r="AF12" s="17"/>
      <c r="AG12" s="17">
        <v>0.212899609877399</v>
      </c>
      <c r="AH12" s="17">
        <v>0.11883470281540399</v>
      </c>
      <c r="AI12" s="17"/>
      <c r="AJ12" s="17">
        <v>0.12921177315379601</v>
      </c>
      <c r="AK12" s="17">
        <v>0.16998695744026801</v>
      </c>
      <c r="AL12" s="17"/>
      <c r="AM12" s="17">
        <v>0.111907823626894</v>
      </c>
      <c r="AN12" s="17">
        <v>0.15878241604658899</v>
      </c>
      <c r="AO12" s="17"/>
      <c r="AP12" s="17">
        <v>3.4392170111215203E-2</v>
      </c>
      <c r="AQ12" s="17">
        <v>7.5910409910849394E-2</v>
      </c>
      <c r="AR12" s="17">
        <v>0.209018119546762</v>
      </c>
      <c r="AS12" s="17">
        <v>0.100130153095375</v>
      </c>
      <c r="AT12" s="17">
        <v>0.26968782202897201</v>
      </c>
      <c r="AU12" s="17">
        <v>0.29676688023780501</v>
      </c>
    </row>
    <row r="13" spans="2:47" ht="43.5" x14ac:dyDescent="0.35">
      <c r="B13" s="18" t="s">
        <v>538</v>
      </c>
      <c r="C13" s="17">
        <v>0.13305370305804701</v>
      </c>
      <c r="D13" s="17">
        <v>0.148266798405009</v>
      </c>
      <c r="E13" s="17">
        <v>0.119397444851832</v>
      </c>
      <c r="F13" s="17"/>
      <c r="G13" s="17">
        <v>0.28249413940147999</v>
      </c>
      <c r="H13" s="17">
        <v>0.18120554480002901</v>
      </c>
      <c r="I13" s="17">
        <v>0.134741208119975</v>
      </c>
      <c r="J13" s="17">
        <v>0.124324272023402</v>
      </c>
      <c r="K13" s="17">
        <v>6.2213217494166799E-2</v>
      </c>
      <c r="L13" s="17">
        <v>4.7232976993167898E-2</v>
      </c>
      <c r="M13" s="17"/>
      <c r="N13" s="17">
        <v>0.113013458998662</v>
      </c>
      <c r="O13" s="17">
        <v>0.23258861158671501</v>
      </c>
      <c r="P13" s="17"/>
      <c r="Q13" s="17">
        <v>0.15106106496977101</v>
      </c>
      <c r="R13" s="17">
        <v>0.122109020864151</v>
      </c>
      <c r="S13" s="17">
        <v>0.11280233619074601</v>
      </c>
      <c r="T13" s="17">
        <v>0.14090044300660101</v>
      </c>
      <c r="U13" s="17">
        <v>0.141807619080455</v>
      </c>
      <c r="V13" s="17">
        <v>0.16166335097712201</v>
      </c>
      <c r="W13" s="17">
        <v>0.12893382094013101</v>
      </c>
      <c r="X13" s="17">
        <v>0.12155448611130901</v>
      </c>
      <c r="Y13" s="17">
        <v>0.13649861598410401</v>
      </c>
      <c r="Z13" s="17">
        <v>0.10490215564157999</v>
      </c>
      <c r="AA13" s="17">
        <v>9.9231670976644801E-2</v>
      </c>
      <c r="AB13" s="17">
        <v>0.17566977872803499</v>
      </c>
      <c r="AC13" s="17"/>
      <c r="AD13" s="17">
        <v>0.16606441899351501</v>
      </c>
      <c r="AE13" s="17">
        <v>6.2207900139804699E-2</v>
      </c>
      <c r="AF13" s="17"/>
      <c r="AG13" s="17">
        <v>0.20806223796019599</v>
      </c>
      <c r="AH13" s="17">
        <v>9.7170949420799096E-2</v>
      </c>
      <c r="AI13" s="17"/>
      <c r="AJ13" s="17">
        <v>0.12443619125310799</v>
      </c>
      <c r="AK13" s="17">
        <v>0.14446723613544499</v>
      </c>
      <c r="AL13" s="17"/>
      <c r="AM13" s="17">
        <v>0.112273734643882</v>
      </c>
      <c r="AN13" s="17">
        <v>0.140039734576068</v>
      </c>
      <c r="AO13" s="17"/>
      <c r="AP13" s="17">
        <v>2.6624148427829699E-2</v>
      </c>
      <c r="AQ13" s="17">
        <v>6.1674728583722402E-2</v>
      </c>
      <c r="AR13" s="17">
        <v>0.20649976690472499</v>
      </c>
      <c r="AS13" s="17">
        <v>6.4827962048462098E-2</v>
      </c>
      <c r="AT13" s="17">
        <v>0.28058447049489599</v>
      </c>
      <c r="AU13" s="17">
        <v>0.27242106084399098</v>
      </c>
    </row>
    <row r="14" spans="2:47" ht="72.5" x14ac:dyDescent="0.35">
      <c r="B14" s="18" t="s">
        <v>539</v>
      </c>
      <c r="C14" s="17">
        <v>0.12994149060416901</v>
      </c>
      <c r="D14" s="17">
        <v>0.14437449341932901</v>
      </c>
      <c r="E14" s="17">
        <v>0.117018459150543</v>
      </c>
      <c r="F14" s="17"/>
      <c r="G14" s="17">
        <v>0.262848415077788</v>
      </c>
      <c r="H14" s="17">
        <v>0.19048747830020901</v>
      </c>
      <c r="I14" s="17">
        <v>0.15269663237629799</v>
      </c>
      <c r="J14" s="17">
        <v>9.2343568515338703E-2</v>
      </c>
      <c r="K14" s="17">
        <v>7.0536778796347704E-2</v>
      </c>
      <c r="L14" s="17">
        <v>4.3569605051014697E-2</v>
      </c>
      <c r="M14" s="17"/>
      <c r="N14" s="17">
        <v>0.101928788676291</v>
      </c>
      <c r="O14" s="17">
        <v>0.26907361473248897</v>
      </c>
      <c r="P14" s="17"/>
      <c r="Q14" s="17">
        <v>0.153734294589155</v>
      </c>
      <c r="R14" s="17">
        <v>0.13348315531528601</v>
      </c>
      <c r="S14" s="17">
        <v>0.11408609160592401</v>
      </c>
      <c r="T14" s="17">
        <v>9.8163886785175597E-2</v>
      </c>
      <c r="U14" s="17">
        <v>0.10617699049874001</v>
      </c>
      <c r="V14" s="17">
        <v>0.123607659522515</v>
      </c>
      <c r="W14" s="17">
        <v>0.102745427741188</v>
      </c>
      <c r="X14" s="17">
        <v>0.17758600972896699</v>
      </c>
      <c r="Y14" s="17">
        <v>0.15173962485793099</v>
      </c>
      <c r="Z14" s="17">
        <v>0.16647634054347901</v>
      </c>
      <c r="AA14" s="17">
        <v>0.115300551149641</v>
      </c>
      <c r="AB14" s="17">
        <v>6.0073202274533999E-2</v>
      </c>
      <c r="AC14" s="17"/>
      <c r="AD14" s="17">
        <v>0.17009564929982099</v>
      </c>
      <c r="AE14" s="17">
        <v>5.10998822165478E-2</v>
      </c>
      <c r="AF14" s="17"/>
      <c r="AG14" s="17">
        <v>0.208832093050422</v>
      </c>
      <c r="AH14" s="17">
        <v>9.2842138075829306E-2</v>
      </c>
      <c r="AI14" s="17"/>
      <c r="AJ14" s="17">
        <v>0.124787670795311</v>
      </c>
      <c r="AK14" s="17">
        <v>0.13721683387491501</v>
      </c>
      <c r="AL14" s="17"/>
      <c r="AM14" s="17">
        <v>0.11342658777054899</v>
      </c>
      <c r="AN14" s="17">
        <v>0.13392640059819599</v>
      </c>
      <c r="AO14" s="17"/>
      <c r="AP14" s="17">
        <v>2.4291446409703901E-2</v>
      </c>
      <c r="AQ14" s="17">
        <v>4.5936330720416502E-2</v>
      </c>
      <c r="AR14" s="17">
        <v>0.18571668110658299</v>
      </c>
      <c r="AS14" s="17">
        <v>7.0240064988544001E-2</v>
      </c>
      <c r="AT14" s="17">
        <v>0.28958859424706301</v>
      </c>
      <c r="AU14" s="17">
        <v>0.279674664909978</v>
      </c>
    </row>
    <row r="15" spans="2:47" ht="101.5" x14ac:dyDescent="0.35">
      <c r="B15" s="18" t="s">
        <v>540</v>
      </c>
      <c r="C15" s="17">
        <v>0.124757777034523</v>
      </c>
      <c r="D15" s="17">
        <v>0.15286682233660201</v>
      </c>
      <c r="E15" s="17">
        <v>9.6538991243929506E-2</v>
      </c>
      <c r="F15" s="17"/>
      <c r="G15" s="17">
        <v>0.20492678363352601</v>
      </c>
      <c r="H15" s="17">
        <v>0.19859087932466599</v>
      </c>
      <c r="I15" s="17">
        <v>0.152321774111639</v>
      </c>
      <c r="J15" s="17">
        <v>9.4804826378881601E-2</v>
      </c>
      <c r="K15" s="17">
        <v>6.6480217324494995E-2</v>
      </c>
      <c r="L15" s="17">
        <v>5.1753927917736801E-2</v>
      </c>
      <c r="M15" s="17"/>
      <c r="N15" s="17">
        <v>0.10942566369211</v>
      </c>
      <c r="O15" s="17">
        <v>0.20090857113493499</v>
      </c>
      <c r="P15" s="17"/>
      <c r="Q15" s="17">
        <v>0.18016674614352701</v>
      </c>
      <c r="R15" s="17">
        <v>8.7175600842335499E-2</v>
      </c>
      <c r="S15" s="17">
        <v>7.0521517561769997E-2</v>
      </c>
      <c r="T15" s="17">
        <v>0.115633996374838</v>
      </c>
      <c r="U15" s="17">
        <v>0.100824384494148</v>
      </c>
      <c r="V15" s="17">
        <v>7.4860698317329694E-2</v>
      </c>
      <c r="W15" s="17">
        <v>0.10386089112832</v>
      </c>
      <c r="X15" s="17">
        <v>0.151286287495458</v>
      </c>
      <c r="Y15" s="17">
        <v>0.17787044402882199</v>
      </c>
      <c r="Z15" s="17">
        <v>0.115823972720353</v>
      </c>
      <c r="AA15" s="17">
        <v>0.17607707747714499</v>
      </c>
      <c r="AB15" s="17">
        <v>0.17421458780683</v>
      </c>
      <c r="AC15" s="17"/>
      <c r="AD15" s="17">
        <v>0.154678726076203</v>
      </c>
      <c r="AE15" s="17">
        <v>4.98978191335126E-2</v>
      </c>
      <c r="AF15" s="17"/>
      <c r="AG15" s="17">
        <v>0.21429043830613501</v>
      </c>
      <c r="AH15" s="17">
        <v>7.8963590567661002E-2</v>
      </c>
      <c r="AI15" s="17"/>
      <c r="AJ15" s="17">
        <v>0.121270076986946</v>
      </c>
      <c r="AK15" s="17">
        <v>0.130009661900369</v>
      </c>
      <c r="AL15" s="17"/>
      <c r="AM15" s="17">
        <v>0.134192890745543</v>
      </c>
      <c r="AN15" s="17">
        <v>0.12094245892781</v>
      </c>
      <c r="AO15" s="17"/>
      <c r="AP15" s="17">
        <v>3.5029068109022503E-2</v>
      </c>
      <c r="AQ15" s="17">
        <v>5.9098956111181399E-2</v>
      </c>
      <c r="AR15" s="17">
        <v>0.13244675413486301</v>
      </c>
      <c r="AS15" s="17">
        <v>6.7193032650585696E-2</v>
      </c>
      <c r="AT15" s="17">
        <v>0.216051006997664</v>
      </c>
      <c r="AU15" s="17">
        <v>0.30487452477590399</v>
      </c>
    </row>
    <row r="16" spans="2:47" ht="43.5" x14ac:dyDescent="0.35">
      <c r="B16" s="18" t="s">
        <v>541</v>
      </c>
      <c r="C16" s="17">
        <v>0.109150201324329</v>
      </c>
      <c r="D16" s="17">
        <v>0.13718667493022299</v>
      </c>
      <c r="E16" s="17">
        <v>8.2774070620490997E-2</v>
      </c>
      <c r="F16" s="17"/>
      <c r="G16" s="17">
        <v>0.16809902822456199</v>
      </c>
      <c r="H16" s="17">
        <v>0.20066361604171401</v>
      </c>
      <c r="I16" s="17">
        <v>0.122200703576012</v>
      </c>
      <c r="J16" s="17">
        <v>9.2640557297037199E-2</v>
      </c>
      <c r="K16" s="17">
        <v>2.72793239958968E-2</v>
      </c>
      <c r="L16" s="17">
        <v>5.2514963402469403E-2</v>
      </c>
      <c r="M16" s="17"/>
      <c r="N16" s="17">
        <v>7.8275227119198904E-2</v>
      </c>
      <c r="O16" s="17">
        <v>0.26249852004869501</v>
      </c>
      <c r="P16" s="17"/>
      <c r="Q16" s="17">
        <v>0.159519973231492</v>
      </c>
      <c r="R16" s="17">
        <v>0.109425803609128</v>
      </c>
      <c r="S16" s="17">
        <v>7.3544453367392904E-2</v>
      </c>
      <c r="T16" s="17">
        <v>7.4518698889950497E-2</v>
      </c>
      <c r="U16" s="17">
        <v>0.13158523197872801</v>
      </c>
      <c r="V16" s="17">
        <v>0.111702722709247</v>
      </c>
      <c r="W16" s="17">
        <v>0.104274338798915</v>
      </c>
      <c r="X16" s="17">
        <v>0.136793637029133</v>
      </c>
      <c r="Y16" s="17">
        <v>9.2442101882761293E-2</v>
      </c>
      <c r="Z16" s="17">
        <v>8.1238701823461199E-2</v>
      </c>
      <c r="AA16" s="17">
        <v>0.12632221147621001</v>
      </c>
      <c r="AB16" s="17">
        <v>0.10471341029369099</v>
      </c>
      <c r="AC16" s="17"/>
      <c r="AD16" s="17">
        <v>0.13856614430922501</v>
      </c>
      <c r="AE16" s="17">
        <v>4.0492938369686399E-2</v>
      </c>
      <c r="AF16" s="17"/>
      <c r="AG16" s="17">
        <v>0.19080800757521499</v>
      </c>
      <c r="AH16" s="17">
        <v>7.0239149817446403E-2</v>
      </c>
      <c r="AI16" s="17"/>
      <c r="AJ16" s="17">
        <v>0.117565931651389</v>
      </c>
      <c r="AK16" s="17">
        <v>0.100136835334384</v>
      </c>
      <c r="AL16" s="17"/>
      <c r="AM16" s="17">
        <v>7.8055350923321998E-2</v>
      </c>
      <c r="AN16" s="17">
        <v>0.119966865814918</v>
      </c>
      <c r="AO16" s="17"/>
      <c r="AP16" s="17">
        <v>1.8347391457546599E-2</v>
      </c>
      <c r="AQ16" s="17">
        <v>4.1707901768666497E-2</v>
      </c>
      <c r="AR16" s="17">
        <v>0.133633001286554</v>
      </c>
      <c r="AS16" s="17">
        <v>4.86887493505355E-2</v>
      </c>
      <c r="AT16" s="17">
        <v>0.249923208975384</v>
      </c>
      <c r="AU16" s="17">
        <v>0.26018514551629401</v>
      </c>
    </row>
    <row r="17" spans="2:47" x14ac:dyDescent="0.35">
      <c r="B17" s="18" t="s">
        <v>178</v>
      </c>
      <c r="C17" s="19">
        <v>5.9080990597007298E-2</v>
      </c>
      <c r="D17" s="19">
        <v>5.4148677997280598E-2</v>
      </c>
      <c r="E17" s="19">
        <v>6.4416704990495594E-2</v>
      </c>
      <c r="F17" s="19"/>
      <c r="G17" s="19">
        <v>1.82631263234533E-2</v>
      </c>
      <c r="H17" s="19">
        <v>1.9521279743085301E-2</v>
      </c>
      <c r="I17" s="19">
        <v>3.1991401624977003E-2</v>
      </c>
      <c r="J17" s="19">
        <v>6.9582134989364205E-2</v>
      </c>
      <c r="K17" s="19">
        <v>8.1326259219617697E-2</v>
      </c>
      <c r="L17" s="19">
        <v>0.117316672401701</v>
      </c>
      <c r="M17" s="19"/>
      <c r="N17" s="19">
        <v>6.4586144974120005E-2</v>
      </c>
      <c r="O17" s="19">
        <v>3.1738257856908599E-2</v>
      </c>
      <c r="P17" s="19"/>
      <c r="Q17" s="19">
        <v>4.4556794934224403E-2</v>
      </c>
      <c r="R17" s="19">
        <v>6.4609504925699099E-2</v>
      </c>
      <c r="S17" s="19">
        <v>4.9332130455331899E-2</v>
      </c>
      <c r="T17" s="19">
        <v>5.9342225298699099E-2</v>
      </c>
      <c r="U17" s="19">
        <v>3.72960687862341E-2</v>
      </c>
      <c r="V17" s="19">
        <v>6.5653374632526199E-2</v>
      </c>
      <c r="W17" s="19">
        <v>9.8329675340671094E-2</v>
      </c>
      <c r="X17" s="19">
        <v>8.8158317438173206E-2</v>
      </c>
      <c r="Y17" s="19">
        <v>4.4597752424867299E-2</v>
      </c>
      <c r="Z17" s="19">
        <v>6.1176307135097398E-2</v>
      </c>
      <c r="AA17" s="19">
        <v>5.04498895364211E-2</v>
      </c>
      <c r="AB17" s="19">
        <v>7.7256842291429803E-2</v>
      </c>
      <c r="AC17" s="19"/>
      <c r="AD17" s="19">
        <v>2.8257524064650499E-2</v>
      </c>
      <c r="AE17" s="19">
        <v>0.132427531628972</v>
      </c>
      <c r="AF17" s="19"/>
      <c r="AG17" s="19">
        <v>2.5784506410221401E-2</v>
      </c>
      <c r="AH17" s="19">
        <v>7.6832521755476599E-2</v>
      </c>
      <c r="AI17" s="19"/>
      <c r="AJ17" s="19">
        <v>6.1136732600113999E-2</v>
      </c>
      <c r="AK17" s="19">
        <v>5.6372621382360398E-2</v>
      </c>
      <c r="AL17" s="19"/>
      <c r="AM17" s="19">
        <v>9.3027401848075106E-2</v>
      </c>
      <c r="AN17" s="19">
        <v>4.9482909049716001E-2</v>
      </c>
      <c r="AO17" s="19"/>
      <c r="AP17" s="19">
        <v>0.15881065313155601</v>
      </c>
      <c r="AQ17" s="19">
        <v>4.64912383161191E-2</v>
      </c>
      <c r="AR17" s="19">
        <v>1.45769457063469E-2</v>
      </c>
      <c r="AS17" s="19">
        <v>6.5317711352515698E-2</v>
      </c>
      <c r="AT17" s="19">
        <v>0</v>
      </c>
      <c r="AU17" s="19">
        <v>4.76290526359877E-3</v>
      </c>
    </row>
    <row r="18" spans="2:47" x14ac:dyDescent="0.35">
      <c r="B18" s="16"/>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B2:I16"/>
  <sheetViews>
    <sheetView showGridLines="0" topLeftCell="A3" workbookViewId="0">
      <pane xSplit="2" topLeftCell="C1" activePane="topRight" state="frozen"/>
      <selection pane="topRight"/>
    </sheetView>
  </sheetViews>
  <sheetFormatPr defaultColWidth="10.90625" defaultRowHeight="14.5" x14ac:dyDescent="0.35"/>
  <cols>
    <col min="2" max="2" width="25.7265625" customWidth="1"/>
    <col min="3" max="9" width="20.7265625" customWidth="1"/>
  </cols>
  <sheetData>
    <row r="2" spans="2:9" ht="40" customHeight="1" x14ac:dyDescent="0.35">
      <c r="D2" s="30" t="s">
        <v>551</v>
      </c>
      <c r="E2" s="26"/>
      <c r="F2" s="26"/>
      <c r="G2" s="26"/>
      <c r="H2" s="26"/>
      <c r="I2" s="26"/>
    </row>
    <row r="6" spans="2:9" ht="50" customHeight="1" x14ac:dyDescent="0.35">
      <c r="B6" s="20" t="s">
        <v>15</v>
      </c>
      <c r="C6" s="20" t="s">
        <v>543</v>
      </c>
      <c r="D6" s="20" t="s">
        <v>544</v>
      </c>
      <c r="E6" s="20" t="s">
        <v>545</v>
      </c>
      <c r="F6" s="20" t="s">
        <v>546</v>
      </c>
      <c r="G6" s="20" t="s">
        <v>547</v>
      </c>
      <c r="H6" s="20" t="s">
        <v>548</v>
      </c>
    </row>
    <row r="7" spans="2:9" x14ac:dyDescent="0.35">
      <c r="B7" s="18" t="s">
        <v>549</v>
      </c>
      <c r="C7" s="17">
        <v>0.282963955866258</v>
      </c>
      <c r="D7" s="17">
        <v>0.58722238448646202</v>
      </c>
      <c r="E7" s="17">
        <v>0.63729126071259301</v>
      </c>
      <c r="F7" s="17">
        <v>0.59279088251783896</v>
      </c>
      <c r="G7" s="17">
        <v>0.389536223970047</v>
      </c>
      <c r="H7" s="17">
        <v>0.36374468516916603</v>
      </c>
    </row>
    <row r="8" spans="2:9" x14ac:dyDescent="0.35">
      <c r="B8" s="18" t="s">
        <v>550</v>
      </c>
      <c r="C8" s="17">
        <v>0.66093712029145602</v>
      </c>
      <c r="D8" s="17">
        <v>0.34147075687019601</v>
      </c>
      <c r="E8" s="17">
        <v>0.30915158078749599</v>
      </c>
      <c r="F8" s="17">
        <v>0.346249966545079</v>
      </c>
      <c r="G8" s="17">
        <v>0.51121720260655801</v>
      </c>
      <c r="H8" s="17">
        <v>0.574888559891646</v>
      </c>
    </row>
    <row r="9" spans="2:9" x14ac:dyDescent="0.35">
      <c r="B9" s="18" t="s">
        <v>122</v>
      </c>
      <c r="C9" s="17">
        <v>5.6098923842286298E-2</v>
      </c>
      <c r="D9" s="17">
        <v>7.13068586433422E-2</v>
      </c>
      <c r="E9" s="17">
        <v>5.3557158499911002E-2</v>
      </c>
      <c r="F9" s="17">
        <v>6.0959150937081701E-2</v>
      </c>
      <c r="G9" s="17">
        <v>9.9246573423394699E-2</v>
      </c>
      <c r="H9" s="17">
        <v>6.1366754939188202E-2</v>
      </c>
    </row>
    <row r="10" spans="2:9" x14ac:dyDescent="0.35">
      <c r="B10" s="16"/>
      <c r="C10" s="16"/>
      <c r="D10" s="16"/>
      <c r="E10" s="16"/>
      <c r="F10" s="16"/>
      <c r="G10" s="16"/>
      <c r="H10" s="16"/>
    </row>
    <row r="11" spans="2:9" x14ac:dyDescent="0.35">
      <c r="B11" t="s">
        <v>66</v>
      </c>
    </row>
    <row r="12" spans="2:9" x14ac:dyDescent="0.35">
      <c r="B12" t="s">
        <v>67</v>
      </c>
    </row>
    <row r="16" spans="2:9" x14ac:dyDescent="0.35">
      <c r="B16" s="8" t="str">
        <f>HYPERLINK("#'Contents'!A1", "Return to Contents")</f>
        <v>Return to Contents</v>
      </c>
    </row>
  </sheetData>
  <mergeCells count="1">
    <mergeCell ref="D2:I2"/>
  </mergeCells>
  <pageMargins left="0.7" right="0.7" top="0.75" bottom="0.75" header="0.3" footer="0.3"/>
  <pageSetup paperSize="9" orientation="portrait" horizontalDpi="300" verticalDpi="300"/>
  <drawing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B2:AU16"/>
  <sheetViews>
    <sheetView showGridLines="0" topLeftCell="A7"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552</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549</v>
      </c>
      <c r="C9" s="17">
        <v>0.282963955866258</v>
      </c>
      <c r="D9" s="17">
        <v>0.409227548688128</v>
      </c>
      <c r="E9" s="17">
        <v>0.16048111341160401</v>
      </c>
      <c r="F9" s="17"/>
      <c r="G9" s="17">
        <v>0.40470267101653001</v>
      </c>
      <c r="H9" s="17">
        <v>0.347229017769982</v>
      </c>
      <c r="I9" s="17">
        <v>0.28831576277271798</v>
      </c>
      <c r="J9" s="17">
        <v>0.24452298739876099</v>
      </c>
      <c r="K9" s="17">
        <v>0.218816608603771</v>
      </c>
      <c r="L9" s="17">
        <v>0.219031524965802</v>
      </c>
      <c r="M9" s="17"/>
      <c r="N9" s="17">
        <v>0.257733473700338</v>
      </c>
      <c r="O9" s="17">
        <v>0.40827748633411598</v>
      </c>
      <c r="P9" s="17"/>
      <c r="Q9" s="17">
        <v>0.35987000716690998</v>
      </c>
      <c r="R9" s="17">
        <v>0.22408081473510699</v>
      </c>
      <c r="S9" s="17">
        <v>0.24552777702305301</v>
      </c>
      <c r="T9" s="17">
        <v>0.29809400175071799</v>
      </c>
      <c r="U9" s="17">
        <v>0.28867507678253701</v>
      </c>
      <c r="V9" s="17">
        <v>0.295063779617526</v>
      </c>
      <c r="W9" s="17">
        <v>0.24689843277489501</v>
      </c>
      <c r="X9" s="17">
        <v>0.33503287235684598</v>
      </c>
      <c r="Y9" s="17">
        <v>0.325919734568202</v>
      </c>
      <c r="Z9" s="17">
        <v>0.24549276671902201</v>
      </c>
      <c r="AA9" s="17">
        <v>0.21438760069311499</v>
      </c>
      <c r="AB9" s="17">
        <v>0.28142013889872802</v>
      </c>
      <c r="AC9" s="17"/>
      <c r="AD9" s="17">
        <v>0.37033351793594099</v>
      </c>
      <c r="AE9" s="17">
        <v>9.2738306229583498E-2</v>
      </c>
      <c r="AF9" s="17"/>
      <c r="AG9" s="17">
        <v>0.508396289106402</v>
      </c>
      <c r="AH9" s="17">
        <v>0.17602701245268099</v>
      </c>
      <c r="AI9" s="17"/>
      <c r="AJ9" s="17">
        <v>0.28667408625741397</v>
      </c>
      <c r="AK9" s="17">
        <v>0.27950750390289197</v>
      </c>
      <c r="AL9" s="17"/>
      <c r="AM9" s="17">
        <v>0.22109654777583701</v>
      </c>
      <c r="AN9" s="17">
        <v>0.30151596272707798</v>
      </c>
      <c r="AO9" s="17"/>
      <c r="AP9" s="17">
        <v>1.3707498692670799E-2</v>
      </c>
      <c r="AQ9" s="17">
        <v>7.1309466822911796E-2</v>
      </c>
      <c r="AR9" s="17">
        <v>0.28510937807952502</v>
      </c>
      <c r="AS9" s="17">
        <v>0.34994079303659498</v>
      </c>
      <c r="AT9" s="17">
        <v>0.49682983917734302</v>
      </c>
      <c r="AU9" s="17">
        <v>0.63273769467235597</v>
      </c>
    </row>
    <row r="10" spans="2:47" x14ac:dyDescent="0.35">
      <c r="B10" s="18" t="s">
        <v>550</v>
      </c>
      <c r="C10" s="17">
        <v>0.66093712029145602</v>
      </c>
      <c r="D10" s="17">
        <v>0.53176513117110602</v>
      </c>
      <c r="E10" s="17">
        <v>0.78575831384910699</v>
      </c>
      <c r="F10" s="17"/>
      <c r="G10" s="17">
        <v>0.54054658005767997</v>
      </c>
      <c r="H10" s="17">
        <v>0.56913288255594596</v>
      </c>
      <c r="I10" s="17">
        <v>0.62795854645118798</v>
      </c>
      <c r="J10" s="17">
        <v>0.70593466300086605</v>
      </c>
      <c r="K10" s="17">
        <v>0.74249401603978404</v>
      </c>
      <c r="L10" s="17">
        <v>0.75208010434181605</v>
      </c>
      <c r="M10" s="17"/>
      <c r="N10" s="17">
        <v>0.68966218993684603</v>
      </c>
      <c r="O10" s="17">
        <v>0.51826684286563796</v>
      </c>
      <c r="P10" s="17"/>
      <c r="Q10" s="17">
        <v>0.55929703941206899</v>
      </c>
      <c r="R10" s="17">
        <v>0.69865565239125305</v>
      </c>
      <c r="S10" s="17">
        <v>0.70153796037064597</v>
      </c>
      <c r="T10" s="17">
        <v>0.64544532405620403</v>
      </c>
      <c r="U10" s="17">
        <v>0.69046597191475201</v>
      </c>
      <c r="V10" s="17">
        <v>0.67490425664350395</v>
      </c>
      <c r="W10" s="17">
        <v>0.71234517731858005</v>
      </c>
      <c r="X10" s="17">
        <v>0.58145592527641798</v>
      </c>
      <c r="Y10" s="17">
        <v>0.62686971143413095</v>
      </c>
      <c r="Z10" s="17">
        <v>0.68663268023732105</v>
      </c>
      <c r="AA10" s="17">
        <v>0.73232561511258798</v>
      </c>
      <c r="AB10" s="17">
        <v>0.69494415136072896</v>
      </c>
      <c r="AC10" s="17"/>
      <c r="AD10" s="17">
        <v>0.568994736330937</v>
      </c>
      <c r="AE10" s="17">
        <v>0.86911062645878401</v>
      </c>
      <c r="AF10" s="17"/>
      <c r="AG10" s="17">
        <v>0.44287810340788097</v>
      </c>
      <c r="AH10" s="17">
        <v>0.77295435476788898</v>
      </c>
      <c r="AI10" s="17"/>
      <c r="AJ10" s="17">
        <v>0.66062843656555603</v>
      </c>
      <c r="AK10" s="17">
        <v>0.66398432553064302</v>
      </c>
      <c r="AL10" s="17"/>
      <c r="AM10" s="17">
        <v>0.73653033135573698</v>
      </c>
      <c r="AN10" s="17">
        <v>0.63988522392462399</v>
      </c>
      <c r="AO10" s="17"/>
      <c r="AP10" s="17">
        <v>0.91827153387747595</v>
      </c>
      <c r="AQ10" s="17">
        <v>0.87277138948500999</v>
      </c>
      <c r="AR10" s="17">
        <v>0.65099870493801804</v>
      </c>
      <c r="AS10" s="17">
        <v>0.60857240657462497</v>
      </c>
      <c r="AT10" s="17">
        <v>0.44608685974808798</v>
      </c>
      <c r="AU10" s="17">
        <v>0.317007647606454</v>
      </c>
    </row>
    <row r="11" spans="2:47" x14ac:dyDescent="0.35">
      <c r="B11" s="18" t="s">
        <v>122</v>
      </c>
      <c r="C11" s="19">
        <v>5.6098923842286298E-2</v>
      </c>
      <c r="D11" s="19">
        <v>5.9007320140765498E-2</v>
      </c>
      <c r="E11" s="19">
        <v>5.3760572739288998E-2</v>
      </c>
      <c r="F11" s="19"/>
      <c r="G11" s="19">
        <v>5.4750748925790203E-2</v>
      </c>
      <c r="H11" s="19">
        <v>8.3638099674072403E-2</v>
      </c>
      <c r="I11" s="19">
        <v>8.3725690776094194E-2</v>
      </c>
      <c r="J11" s="19">
        <v>4.9542349600373098E-2</v>
      </c>
      <c r="K11" s="19">
        <v>3.8689375356445802E-2</v>
      </c>
      <c r="L11" s="19">
        <v>2.8888370692381499E-2</v>
      </c>
      <c r="M11" s="19"/>
      <c r="N11" s="19">
        <v>5.2604336362816098E-2</v>
      </c>
      <c r="O11" s="19">
        <v>7.3455670800245607E-2</v>
      </c>
      <c r="P11" s="19"/>
      <c r="Q11" s="19">
        <v>8.0832953421020495E-2</v>
      </c>
      <c r="R11" s="19">
        <v>7.7263532873640295E-2</v>
      </c>
      <c r="S11" s="19">
        <v>5.2934262606301997E-2</v>
      </c>
      <c r="T11" s="19">
        <v>5.6460674193078798E-2</v>
      </c>
      <c r="U11" s="19">
        <v>2.08589513027111E-2</v>
      </c>
      <c r="V11" s="19">
        <v>3.00319637389698E-2</v>
      </c>
      <c r="W11" s="19">
        <v>4.07563899065247E-2</v>
      </c>
      <c r="X11" s="19">
        <v>8.3511202366735995E-2</v>
      </c>
      <c r="Y11" s="19">
        <v>4.7210553997667201E-2</v>
      </c>
      <c r="Z11" s="19">
        <v>6.7874553043657498E-2</v>
      </c>
      <c r="AA11" s="19">
        <v>5.3286784194296298E-2</v>
      </c>
      <c r="AB11" s="19">
        <v>2.3635709740543399E-2</v>
      </c>
      <c r="AC11" s="19"/>
      <c r="AD11" s="19">
        <v>6.0671745733122201E-2</v>
      </c>
      <c r="AE11" s="19">
        <v>3.81510673116323E-2</v>
      </c>
      <c r="AF11" s="19"/>
      <c r="AG11" s="19">
        <v>4.8725607485716797E-2</v>
      </c>
      <c r="AH11" s="19">
        <v>5.1018632779429703E-2</v>
      </c>
      <c r="AI11" s="19"/>
      <c r="AJ11" s="19">
        <v>5.2697477177030501E-2</v>
      </c>
      <c r="AK11" s="19">
        <v>5.6508170566465003E-2</v>
      </c>
      <c r="AL11" s="19"/>
      <c r="AM11" s="19">
        <v>4.2373120868426303E-2</v>
      </c>
      <c r="AN11" s="19">
        <v>5.8598813348298202E-2</v>
      </c>
      <c r="AO11" s="19"/>
      <c r="AP11" s="19">
        <v>6.8020967429853099E-2</v>
      </c>
      <c r="AQ11" s="19">
        <v>5.5919143692077802E-2</v>
      </c>
      <c r="AR11" s="19">
        <v>6.3891916982457594E-2</v>
      </c>
      <c r="AS11" s="19">
        <v>4.1486800388779499E-2</v>
      </c>
      <c r="AT11" s="19">
        <v>5.70833010745685E-2</v>
      </c>
      <c r="AU11" s="19">
        <v>5.0254657721189901E-2</v>
      </c>
    </row>
    <row r="12" spans="2:47" x14ac:dyDescent="0.35">
      <c r="B12" s="16"/>
    </row>
    <row r="13" spans="2:47" x14ac:dyDescent="0.35">
      <c r="B13" t="s">
        <v>66</v>
      </c>
    </row>
    <row r="14" spans="2:47" x14ac:dyDescent="0.35">
      <c r="B14" t="s">
        <v>67</v>
      </c>
    </row>
    <row r="16" spans="2:47" x14ac:dyDescent="0.35">
      <c r="B16"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B2:AU16"/>
  <sheetViews>
    <sheetView showGridLines="0" topLeftCell="A7"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553</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549</v>
      </c>
      <c r="C9" s="17">
        <v>0.58722238448646202</v>
      </c>
      <c r="D9" s="17">
        <v>0.70444052478818997</v>
      </c>
      <c r="E9" s="17">
        <v>0.47626532680394301</v>
      </c>
      <c r="F9" s="17"/>
      <c r="G9" s="17">
        <v>0.62106830884550401</v>
      </c>
      <c r="H9" s="17">
        <v>0.64135750478002695</v>
      </c>
      <c r="I9" s="17">
        <v>0.59468268704923799</v>
      </c>
      <c r="J9" s="17">
        <v>0.59253390053625199</v>
      </c>
      <c r="K9" s="17">
        <v>0.57489894779800998</v>
      </c>
      <c r="L9" s="17">
        <v>0.51828532552751605</v>
      </c>
      <c r="M9" s="17"/>
      <c r="N9" s="17">
        <v>0.564339499639953</v>
      </c>
      <c r="O9" s="17">
        <v>0.700875982881772</v>
      </c>
      <c r="P9" s="17"/>
      <c r="Q9" s="17">
        <v>0.62497420047936003</v>
      </c>
      <c r="R9" s="17">
        <v>0.51386152185211897</v>
      </c>
      <c r="S9" s="17">
        <v>0.59087393341926497</v>
      </c>
      <c r="T9" s="17">
        <v>0.55095712583646095</v>
      </c>
      <c r="U9" s="17">
        <v>0.55650609144371599</v>
      </c>
      <c r="V9" s="17">
        <v>0.62718593875719897</v>
      </c>
      <c r="W9" s="17">
        <v>0.58768056985552197</v>
      </c>
      <c r="X9" s="17">
        <v>0.61195019418262497</v>
      </c>
      <c r="Y9" s="17">
        <v>0.63331013302506101</v>
      </c>
      <c r="Z9" s="17">
        <v>0.586876057019599</v>
      </c>
      <c r="AA9" s="17">
        <v>0.56163824507975102</v>
      </c>
      <c r="AB9" s="17">
        <v>0.62092229378800101</v>
      </c>
      <c r="AC9" s="17"/>
      <c r="AD9" s="17">
        <v>0.76717462625154698</v>
      </c>
      <c r="AE9" s="17">
        <v>0.21456261524654699</v>
      </c>
      <c r="AF9" s="17"/>
      <c r="AG9" s="17">
        <v>0.82269983005997205</v>
      </c>
      <c r="AH9" s="17">
        <v>0.48617785413985298</v>
      </c>
      <c r="AI9" s="17"/>
      <c r="AJ9" s="17">
        <v>0.59987674494406396</v>
      </c>
      <c r="AK9" s="17">
        <v>0.57586595359436998</v>
      </c>
      <c r="AL9" s="17"/>
      <c r="AM9" s="17">
        <v>0.55073168459926203</v>
      </c>
      <c r="AN9" s="17">
        <v>0.59979515581297005</v>
      </c>
      <c r="AO9" s="17"/>
      <c r="AP9" s="17">
        <v>7.2756916461476501E-2</v>
      </c>
      <c r="AQ9" s="17">
        <v>0.490176620396164</v>
      </c>
      <c r="AR9" s="17">
        <v>0.65387631563649296</v>
      </c>
      <c r="AS9" s="17">
        <v>0.79931342918494996</v>
      </c>
      <c r="AT9" s="17">
        <v>0.88391910324874801</v>
      </c>
      <c r="AU9" s="17">
        <v>0.89399711195501197</v>
      </c>
    </row>
    <row r="10" spans="2:47" x14ac:dyDescent="0.35">
      <c r="B10" s="18" t="s">
        <v>550</v>
      </c>
      <c r="C10" s="17">
        <v>0.34147075687019601</v>
      </c>
      <c r="D10" s="17">
        <v>0.231379905307114</v>
      </c>
      <c r="E10" s="17">
        <v>0.44571910382129099</v>
      </c>
      <c r="F10" s="17"/>
      <c r="G10" s="17">
        <v>0.33120935394418599</v>
      </c>
      <c r="H10" s="17">
        <v>0.26660315392509798</v>
      </c>
      <c r="I10" s="17">
        <v>0.33264988601449103</v>
      </c>
      <c r="J10" s="17">
        <v>0.33745394701322301</v>
      </c>
      <c r="K10" s="17">
        <v>0.36004542565601499</v>
      </c>
      <c r="L10" s="17">
        <v>0.40754396792334702</v>
      </c>
      <c r="M10" s="17"/>
      <c r="N10" s="17">
        <v>0.35847929404109302</v>
      </c>
      <c r="O10" s="17">
        <v>0.25699358251568</v>
      </c>
      <c r="P10" s="17"/>
      <c r="Q10" s="17">
        <v>0.30565078058218897</v>
      </c>
      <c r="R10" s="17">
        <v>0.374691020699498</v>
      </c>
      <c r="S10" s="17">
        <v>0.36266062737569299</v>
      </c>
      <c r="T10" s="17">
        <v>0.36747929786001798</v>
      </c>
      <c r="U10" s="17">
        <v>0.373944838656949</v>
      </c>
      <c r="V10" s="17">
        <v>0.29203891027155299</v>
      </c>
      <c r="W10" s="17">
        <v>0.355107170607523</v>
      </c>
      <c r="X10" s="17">
        <v>0.35629558329137301</v>
      </c>
      <c r="Y10" s="17">
        <v>0.31837939866318998</v>
      </c>
      <c r="Z10" s="17">
        <v>0.35402776189859497</v>
      </c>
      <c r="AA10" s="17">
        <v>0.30452246510872799</v>
      </c>
      <c r="AB10" s="17">
        <v>0.355214208749492</v>
      </c>
      <c r="AC10" s="17"/>
      <c r="AD10" s="17">
        <v>0.17011452920742801</v>
      </c>
      <c r="AE10" s="17">
        <v>0.71035778451087594</v>
      </c>
      <c r="AF10" s="17"/>
      <c r="AG10" s="17">
        <v>0.141874744733611</v>
      </c>
      <c r="AH10" s="17">
        <v>0.43529132851632402</v>
      </c>
      <c r="AI10" s="17"/>
      <c r="AJ10" s="17">
        <v>0.33164080960551801</v>
      </c>
      <c r="AK10" s="17">
        <v>0.355386557932929</v>
      </c>
      <c r="AL10" s="17"/>
      <c r="AM10" s="17">
        <v>0.38284107905380799</v>
      </c>
      <c r="AN10" s="17">
        <v>0.32838521879294802</v>
      </c>
      <c r="AO10" s="17"/>
      <c r="AP10" s="17">
        <v>0.83022332922139697</v>
      </c>
      <c r="AQ10" s="17">
        <v>0.37703423807213698</v>
      </c>
      <c r="AR10" s="17">
        <v>0.26545650518319902</v>
      </c>
      <c r="AS10" s="17">
        <v>0.150774183317051</v>
      </c>
      <c r="AT10" s="17">
        <v>8.5725329607328302E-2</v>
      </c>
      <c r="AU10" s="17">
        <v>8.8129183648821094E-2</v>
      </c>
    </row>
    <row r="11" spans="2:47" x14ac:dyDescent="0.35">
      <c r="B11" s="18" t="s">
        <v>122</v>
      </c>
      <c r="C11" s="19">
        <v>7.13068586433422E-2</v>
      </c>
      <c r="D11" s="19">
        <v>6.4179569904695699E-2</v>
      </c>
      <c r="E11" s="19">
        <v>7.8015569374766003E-2</v>
      </c>
      <c r="F11" s="19"/>
      <c r="G11" s="19">
        <v>4.7722337210310002E-2</v>
      </c>
      <c r="H11" s="19">
        <v>9.2039341294874705E-2</v>
      </c>
      <c r="I11" s="19">
        <v>7.2667426936270901E-2</v>
      </c>
      <c r="J11" s="19">
        <v>7.0012152450524695E-2</v>
      </c>
      <c r="K11" s="19">
        <v>6.5055626545974396E-2</v>
      </c>
      <c r="L11" s="19">
        <v>7.4170706549136906E-2</v>
      </c>
      <c r="M11" s="19"/>
      <c r="N11" s="19">
        <v>7.7181206318953893E-2</v>
      </c>
      <c r="O11" s="19">
        <v>4.2130434602548499E-2</v>
      </c>
      <c r="P11" s="19"/>
      <c r="Q11" s="19">
        <v>6.93750189384503E-2</v>
      </c>
      <c r="R11" s="19">
        <v>0.111447457448383</v>
      </c>
      <c r="S11" s="19">
        <v>4.6465439205042001E-2</v>
      </c>
      <c r="T11" s="19">
        <v>8.1563576303521498E-2</v>
      </c>
      <c r="U11" s="19">
        <v>6.9549069899335805E-2</v>
      </c>
      <c r="V11" s="19">
        <v>8.07751509712476E-2</v>
      </c>
      <c r="W11" s="19">
        <v>5.7212259536954697E-2</v>
      </c>
      <c r="X11" s="19">
        <v>3.17542225260019E-2</v>
      </c>
      <c r="Y11" s="19">
        <v>4.8310468311749399E-2</v>
      </c>
      <c r="Z11" s="19">
        <v>5.9096181081806101E-2</v>
      </c>
      <c r="AA11" s="19">
        <v>0.13383928981152099</v>
      </c>
      <c r="AB11" s="19">
        <v>2.38634974625072E-2</v>
      </c>
      <c r="AC11" s="19"/>
      <c r="AD11" s="19">
        <v>6.2710844541024699E-2</v>
      </c>
      <c r="AE11" s="19">
        <v>7.5079600242576497E-2</v>
      </c>
      <c r="AF11" s="19"/>
      <c r="AG11" s="19">
        <v>3.5425425206416998E-2</v>
      </c>
      <c r="AH11" s="19">
        <v>7.8530817343822598E-2</v>
      </c>
      <c r="AI11" s="19"/>
      <c r="AJ11" s="19">
        <v>6.8482445450418594E-2</v>
      </c>
      <c r="AK11" s="19">
        <v>6.8747488472700902E-2</v>
      </c>
      <c r="AL11" s="19"/>
      <c r="AM11" s="19">
        <v>6.6427236346930499E-2</v>
      </c>
      <c r="AN11" s="19">
        <v>7.1819625394082195E-2</v>
      </c>
      <c r="AO11" s="19"/>
      <c r="AP11" s="19">
        <v>9.7019754317126894E-2</v>
      </c>
      <c r="AQ11" s="19">
        <v>0.13278914153169899</v>
      </c>
      <c r="AR11" s="19">
        <v>8.0667179180308496E-2</v>
      </c>
      <c r="AS11" s="19">
        <v>4.9912387497998499E-2</v>
      </c>
      <c r="AT11" s="19">
        <v>3.0355567143924001E-2</v>
      </c>
      <c r="AU11" s="19">
        <v>1.78737043961665E-2</v>
      </c>
    </row>
    <row r="12" spans="2:47" x14ac:dyDescent="0.35">
      <c r="B12" s="16"/>
    </row>
    <row r="13" spans="2:47" x14ac:dyDescent="0.35">
      <c r="B13" t="s">
        <v>66</v>
      </c>
    </row>
    <row r="14" spans="2:47" x14ac:dyDescent="0.35">
      <c r="B14" t="s">
        <v>67</v>
      </c>
    </row>
    <row r="16" spans="2:47" x14ac:dyDescent="0.35">
      <c r="B16"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AU22"/>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100</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89</v>
      </c>
      <c r="C9" s="17">
        <v>8.9179041659937897E-2</v>
      </c>
      <c r="D9" s="17">
        <v>9.0979202940575502E-2</v>
      </c>
      <c r="E9" s="17">
        <v>8.4215558466779306E-2</v>
      </c>
      <c r="F9" s="17"/>
      <c r="G9" s="17">
        <v>0.118264868929148</v>
      </c>
      <c r="H9" s="17">
        <v>0.111535538034691</v>
      </c>
      <c r="I9" s="17">
        <v>0.109282385560152</v>
      </c>
      <c r="J9" s="17">
        <v>0.10531785259360001</v>
      </c>
      <c r="K9" s="17">
        <v>6.3934108272438395E-2</v>
      </c>
      <c r="L9" s="17">
        <v>3.8924326738600801E-2</v>
      </c>
      <c r="M9" s="17"/>
      <c r="N9" s="17">
        <v>8.3449571571684006E-2</v>
      </c>
      <c r="O9" s="17">
        <v>0.11763589475325301</v>
      </c>
      <c r="P9" s="17"/>
      <c r="Q9" s="17">
        <v>8.8461738375007898E-2</v>
      </c>
      <c r="R9" s="17">
        <v>9.8134572628152505E-2</v>
      </c>
      <c r="S9" s="17">
        <v>7.3168423597876106E-2</v>
      </c>
      <c r="T9" s="17">
        <v>7.7809919694995899E-2</v>
      </c>
      <c r="U9" s="17">
        <v>0.107406624818466</v>
      </c>
      <c r="V9" s="17">
        <v>6.4646167843667501E-2</v>
      </c>
      <c r="W9" s="17">
        <v>0.11255745128916</v>
      </c>
      <c r="X9" s="17">
        <v>7.0392417653711598E-2</v>
      </c>
      <c r="Y9" s="17">
        <v>9.7583768984871005E-2</v>
      </c>
      <c r="Z9" s="17">
        <v>8.5405348231395603E-2</v>
      </c>
      <c r="AA9" s="17">
        <v>0.1222205180033</v>
      </c>
      <c r="AB9" s="17">
        <v>4.9128482714276903E-2</v>
      </c>
      <c r="AC9" s="17"/>
      <c r="AD9" s="17">
        <v>8.6405624845006801E-2</v>
      </c>
      <c r="AE9" s="17">
        <v>9.3785584023459004E-2</v>
      </c>
      <c r="AF9" s="17"/>
      <c r="AG9" s="17">
        <v>0.107707801726002</v>
      </c>
      <c r="AH9" s="17">
        <v>8.0649304163843E-2</v>
      </c>
      <c r="AI9" s="17"/>
      <c r="AJ9" s="17">
        <v>8.3329633079220103E-2</v>
      </c>
      <c r="AK9" s="17">
        <v>9.6916209438372494E-2</v>
      </c>
      <c r="AL9" s="17"/>
      <c r="AM9" s="17">
        <v>0.14021264409858</v>
      </c>
      <c r="AN9" s="17">
        <v>7.4281808231336205E-2</v>
      </c>
      <c r="AO9" s="17"/>
      <c r="AP9" s="17">
        <v>9.4392018909882899E-2</v>
      </c>
      <c r="AQ9" s="17">
        <v>6.9394685482737195E-2</v>
      </c>
      <c r="AR9" s="17">
        <v>0.112921058597944</v>
      </c>
      <c r="AS9" s="17">
        <v>5.5978885613791898E-2</v>
      </c>
      <c r="AT9" s="17">
        <v>9.4951191818698197E-2</v>
      </c>
      <c r="AU9" s="17">
        <v>0.113204647125465</v>
      </c>
    </row>
    <row r="10" spans="2:47" x14ac:dyDescent="0.35">
      <c r="B10" s="18" t="s">
        <v>90</v>
      </c>
      <c r="C10" s="17">
        <v>0.26483690540246202</v>
      </c>
      <c r="D10" s="17">
        <v>0.23132004775168999</v>
      </c>
      <c r="E10" s="17">
        <v>0.29683413394888403</v>
      </c>
      <c r="F10" s="17"/>
      <c r="G10" s="17">
        <v>0.353568520288568</v>
      </c>
      <c r="H10" s="17">
        <v>0.352594135432859</v>
      </c>
      <c r="I10" s="17">
        <v>0.254285262887119</v>
      </c>
      <c r="J10" s="17">
        <v>0.29974171389452398</v>
      </c>
      <c r="K10" s="17">
        <v>0.17775542693566199</v>
      </c>
      <c r="L10" s="17">
        <v>0.17251272961719899</v>
      </c>
      <c r="M10" s="17"/>
      <c r="N10" s="17">
        <v>0.25886566027970298</v>
      </c>
      <c r="O10" s="17">
        <v>0.29449459496626601</v>
      </c>
      <c r="P10" s="17"/>
      <c r="Q10" s="17">
        <v>0.30032516334363502</v>
      </c>
      <c r="R10" s="17">
        <v>0.25406647581845698</v>
      </c>
      <c r="S10" s="17">
        <v>0.34761348391632402</v>
      </c>
      <c r="T10" s="17">
        <v>0.18277320469132699</v>
      </c>
      <c r="U10" s="17">
        <v>0.28103406829925398</v>
      </c>
      <c r="V10" s="17">
        <v>0.24517712811060499</v>
      </c>
      <c r="W10" s="17">
        <v>0.248875071548643</v>
      </c>
      <c r="X10" s="17">
        <v>0.22670665387594699</v>
      </c>
      <c r="Y10" s="17">
        <v>0.25151575698787798</v>
      </c>
      <c r="Z10" s="17">
        <v>0.26113394465967499</v>
      </c>
      <c r="AA10" s="17">
        <v>0.25444551899588902</v>
      </c>
      <c r="AB10" s="17">
        <v>0.36360094060364601</v>
      </c>
      <c r="AC10" s="17"/>
      <c r="AD10" s="17">
        <v>0.262517736341843</v>
      </c>
      <c r="AE10" s="17">
        <v>0.26795847051696597</v>
      </c>
      <c r="AF10" s="17"/>
      <c r="AG10" s="17">
        <v>0.264996196955678</v>
      </c>
      <c r="AH10" s="17">
        <v>0.26132411722679599</v>
      </c>
      <c r="AI10" s="17"/>
      <c r="AJ10" s="17">
        <v>0.24059958894984401</v>
      </c>
      <c r="AK10" s="17">
        <v>0.292788632751811</v>
      </c>
      <c r="AL10" s="17"/>
      <c r="AM10" s="17">
        <v>0.34343733891972</v>
      </c>
      <c r="AN10" s="17">
        <v>0.243187242970719</v>
      </c>
      <c r="AO10" s="17"/>
      <c r="AP10" s="17">
        <v>0.27891050508620802</v>
      </c>
      <c r="AQ10" s="17">
        <v>0.239193274470033</v>
      </c>
      <c r="AR10" s="17">
        <v>0.32864883347052798</v>
      </c>
      <c r="AS10" s="17">
        <v>0.17264516504698099</v>
      </c>
      <c r="AT10" s="17">
        <v>0.348463921051411</v>
      </c>
      <c r="AU10" s="17">
        <v>0.278198142379177</v>
      </c>
    </row>
    <row r="11" spans="2:47" x14ac:dyDescent="0.35">
      <c r="B11" s="18" t="s">
        <v>91</v>
      </c>
      <c r="C11" s="17">
        <v>0.20887215210533999</v>
      </c>
      <c r="D11" s="17">
        <v>0.20334851204631299</v>
      </c>
      <c r="E11" s="17">
        <v>0.215238897634978</v>
      </c>
      <c r="F11" s="17"/>
      <c r="G11" s="17">
        <v>0.18308016278900599</v>
      </c>
      <c r="H11" s="17">
        <v>0.23273562849972201</v>
      </c>
      <c r="I11" s="17">
        <v>0.234748254321096</v>
      </c>
      <c r="J11" s="17">
        <v>0.19800375335517001</v>
      </c>
      <c r="K11" s="17">
        <v>0.20039418373722101</v>
      </c>
      <c r="L11" s="17">
        <v>0.19989374825328499</v>
      </c>
      <c r="M11" s="17"/>
      <c r="N11" s="17">
        <v>0.20871813591650101</v>
      </c>
      <c r="O11" s="17">
        <v>0.20963711221374301</v>
      </c>
      <c r="P11" s="17"/>
      <c r="Q11" s="17">
        <v>0.20002939562835401</v>
      </c>
      <c r="R11" s="17">
        <v>0.21127463705942501</v>
      </c>
      <c r="S11" s="17">
        <v>0.22014688785859801</v>
      </c>
      <c r="T11" s="17">
        <v>0.20377642719167399</v>
      </c>
      <c r="U11" s="17">
        <v>0.231855309556317</v>
      </c>
      <c r="V11" s="17">
        <v>0.20025584464603999</v>
      </c>
      <c r="W11" s="17">
        <v>0.15214612776867401</v>
      </c>
      <c r="X11" s="17">
        <v>0.170048897713447</v>
      </c>
      <c r="Y11" s="17">
        <v>0.203592289007021</v>
      </c>
      <c r="Z11" s="17">
        <v>0.236554160090688</v>
      </c>
      <c r="AA11" s="17">
        <v>0.24719170069837501</v>
      </c>
      <c r="AB11" s="17">
        <v>0.27237304139643198</v>
      </c>
      <c r="AC11" s="17"/>
      <c r="AD11" s="17">
        <v>0.20371711260113101</v>
      </c>
      <c r="AE11" s="17">
        <v>0.21521631018423401</v>
      </c>
      <c r="AF11" s="17"/>
      <c r="AG11" s="17">
        <v>0.198596489224658</v>
      </c>
      <c r="AH11" s="17">
        <v>0.21195831813039401</v>
      </c>
      <c r="AI11" s="17"/>
      <c r="AJ11" s="17">
        <v>0.21098376591941001</v>
      </c>
      <c r="AK11" s="17">
        <v>0.208229617639096</v>
      </c>
      <c r="AL11" s="17"/>
      <c r="AM11" s="17">
        <v>0.205339250668157</v>
      </c>
      <c r="AN11" s="17">
        <v>0.208089722256421</v>
      </c>
      <c r="AO11" s="17"/>
      <c r="AP11" s="17">
        <v>0.236661713853735</v>
      </c>
      <c r="AQ11" s="17">
        <v>0.19543375834480001</v>
      </c>
      <c r="AR11" s="17">
        <v>0.196601499571606</v>
      </c>
      <c r="AS11" s="17">
        <v>0.20280850717439999</v>
      </c>
      <c r="AT11" s="17">
        <v>0.24196920463270699</v>
      </c>
      <c r="AU11" s="17">
        <v>0.18892641584344499</v>
      </c>
    </row>
    <row r="12" spans="2:47" x14ac:dyDescent="0.35">
      <c r="B12" s="18" t="s">
        <v>92</v>
      </c>
      <c r="C12" s="17">
        <v>0.23513562581704001</v>
      </c>
      <c r="D12" s="17">
        <v>0.235823827248134</v>
      </c>
      <c r="E12" s="17">
        <v>0.235592462502457</v>
      </c>
      <c r="F12" s="17"/>
      <c r="G12" s="17">
        <v>0.24659228107602099</v>
      </c>
      <c r="H12" s="17">
        <v>0.199773153140474</v>
      </c>
      <c r="I12" s="17">
        <v>0.22786666162125899</v>
      </c>
      <c r="J12" s="17">
        <v>0.19231756162487801</v>
      </c>
      <c r="K12" s="17">
        <v>0.24508353700253299</v>
      </c>
      <c r="L12" s="17">
        <v>0.29040464189649001</v>
      </c>
      <c r="M12" s="17"/>
      <c r="N12" s="17">
        <v>0.23294370041811699</v>
      </c>
      <c r="O12" s="17">
        <v>0.24602237417384401</v>
      </c>
      <c r="P12" s="17"/>
      <c r="Q12" s="17">
        <v>0.23070315113023299</v>
      </c>
      <c r="R12" s="17">
        <v>0.20586281872100601</v>
      </c>
      <c r="S12" s="17">
        <v>0.15899406890802301</v>
      </c>
      <c r="T12" s="17">
        <v>0.265253201555461</v>
      </c>
      <c r="U12" s="17">
        <v>0.23166426384872299</v>
      </c>
      <c r="V12" s="17">
        <v>0.29734445219606098</v>
      </c>
      <c r="W12" s="17">
        <v>0.23306427152892401</v>
      </c>
      <c r="X12" s="17">
        <v>0.254260768631418</v>
      </c>
      <c r="Y12" s="17">
        <v>0.27897206861722701</v>
      </c>
      <c r="Z12" s="17">
        <v>0.26641665856970598</v>
      </c>
      <c r="AA12" s="17">
        <v>0.189358582423308</v>
      </c>
      <c r="AB12" s="17">
        <v>0.118446817597308</v>
      </c>
      <c r="AC12" s="17"/>
      <c r="AD12" s="17">
        <v>0.24673435024111601</v>
      </c>
      <c r="AE12" s="17">
        <v>0.217323330510723</v>
      </c>
      <c r="AF12" s="17"/>
      <c r="AG12" s="17">
        <v>0.22431723695484401</v>
      </c>
      <c r="AH12" s="17">
        <v>0.24450663704657499</v>
      </c>
      <c r="AI12" s="17"/>
      <c r="AJ12" s="17">
        <v>0.241271798776243</v>
      </c>
      <c r="AK12" s="17">
        <v>0.22730085041758399</v>
      </c>
      <c r="AL12" s="17"/>
      <c r="AM12" s="17">
        <v>0.16334033788813401</v>
      </c>
      <c r="AN12" s="17">
        <v>0.25917100212874999</v>
      </c>
      <c r="AO12" s="17"/>
      <c r="AP12" s="17">
        <v>0.19550017311106899</v>
      </c>
      <c r="AQ12" s="17">
        <v>0.26497590460138898</v>
      </c>
      <c r="AR12" s="17">
        <v>0.24405802468765</v>
      </c>
      <c r="AS12" s="17">
        <v>0.22857656655309</v>
      </c>
      <c r="AT12" s="17">
        <v>0.22797086144277501</v>
      </c>
      <c r="AU12" s="17">
        <v>0.259134014143311</v>
      </c>
    </row>
    <row r="13" spans="2:47" x14ac:dyDescent="0.35">
      <c r="B13" s="18" t="s">
        <v>93</v>
      </c>
      <c r="C13" s="17">
        <v>0.19353782557601401</v>
      </c>
      <c r="D13" s="17">
        <v>0.22818532841290701</v>
      </c>
      <c r="E13" s="17">
        <v>0.16146324375601101</v>
      </c>
      <c r="F13" s="17"/>
      <c r="G13" s="17">
        <v>8.1543902286406497E-2</v>
      </c>
      <c r="H13" s="17">
        <v>9.2946380289136599E-2</v>
      </c>
      <c r="I13" s="17">
        <v>0.159388541235993</v>
      </c>
      <c r="J13" s="17">
        <v>0.19625968796638499</v>
      </c>
      <c r="K13" s="17">
        <v>0.30988317737214899</v>
      </c>
      <c r="L13" s="17">
        <v>0.29826455349442499</v>
      </c>
      <c r="M13" s="17"/>
      <c r="N13" s="17">
        <v>0.20971641070925101</v>
      </c>
      <c r="O13" s="17">
        <v>0.113182816595678</v>
      </c>
      <c r="P13" s="17"/>
      <c r="Q13" s="17">
        <v>0.166972154402935</v>
      </c>
      <c r="R13" s="17">
        <v>0.226840297513238</v>
      </c>
      <c r="S13" s="17">
        <v>0.19429039881305701</v>
      </c>
      <c r="T13" s="17">
        <v>0.25522831803493401</v>
      </c>
      <c r="U13" s="17">
        <v>0.13240878628768199</v>
      </c>
      <c r="V13" s="17">
        <v>0.180450583214467</v>
      </c>
      <c r="W13" s="17">
        <v>0.24192215793324201</v>
      </c>
      <c r="X13" s="17">
        <v>0.27859126212547702</v>
      </c>
      <c r="Y13" s="17">
        <v>0.16352536394804801</v>
      </c>
      <c r="Z13" s="17">
        <v>0.14391678263367899</v>
      </c>
      <c r="AA13" s="17">
        <v>0.186783679879128</v>
      </c>
      <c r="AB13" s="17">
        <v>0.196450717688337</v>
      </c>
      <c r="AC13" s="17"/>
      <c r="AD13" s="17">
        <v>0.19382384325261601</v>
      </c>
      <c r="AE13" s="17">
        <v>0.19960078657187899</v>
      </c>
      <c r="AF13" s="17"/>
      <c r="AG13" s="17">
        <v>0.196977997734779</v>
      </c>
      <c r="AH13" s="17">
        <v>0.19618941700939599</v>
      </c>
      <c r="AI13" s="17"/>
      <c r="AJ13" s="17">
        <v>0.216110779087095</v>
      </c>
      <c r="AK13" s="17">
        <v>0.16768080612932601</v>
      </c>
      <c r="AL13" s="17"/>
      <c r="AM13" s="17">
        <v>0.14100500258318999</v>
      </c>
      <c r="AN13" s="17">
        <v>0.20850602352664599</v>
      </c>
      <c r="AO13" s="17"/>
      <c r="AP13" s="17">
        <v>0.17764774818705201</v>
      </c>
      <c r="AQ13" s="17">
        <v>0.226912756297971</v>
      </c>
      <c r="AR13" s="17">
        <v>9.4314670129657496E-2</v>
      </c>
      <c r="AS13" s="17">
        <v>0.337575928328054</v>
      </c>
      <c r="AT13" s="17">
        <v>8.6644821054409002E-2</v>
      </c>
      <c r="AU13" s="17">
        <v>0.16053678050860101</v>
      </c>
    </row>
    <row r="14" spans="2:47" x14ac:dyDescent="0.35">
      <c r="B14" s="18" t="s">
        <v>94</v>
      </c>
      <c r="C14" s="17">
        <v>8.4384494392054504E-3</v>
      </c>
      <c r="D14" s="17">
        <v>1.0343081600381099E-2</v>
      </c>
      <c r="E14" s="17">
        <v>6.6557036908911002E-3</v>
      </c>
      <c r="F14" s="17"/>
      <c r="G14" s="17">
        <v>1.6950264630849799E-2</v>
      </c>
      <c r="H14" s="17">
        <v>1.04151646031178E-2</v>
      </c>
      <c r="I14" s="17">
        <v>1.44288943743811E-2</v>
      </c>
      <c r="J14" s="17">
        <v>8.35943056544328E-3</v>
      </c>
      <c r="K14" s="17">
        <v>2.94956667999628E-3</v>
      </c>
      <c r="L14" s="17">
        <v>0</v>
      </c>
      <c r="M14" s="17"/>
      <c r="N14" s="17">
        <v>6.3065211047445202E-3</v>
      </c>
      <c r="O14" s="17">
        <v>1.9027207297215201E-2</v>
      </c>
      <c r="P14" s="17"/>
      <c r="Q14" s="17">
        <v>1.3508397119836099E-2</v>
      </c>
      <c r="R14" s="17">
        <v>3.8211982597206201E-3</v>
      </c>
      <c r="S14" s="17">
        <v>5.7867369061213496E-3</v>
      </c>
      <c r="T14" s="17">
        <v>1.51589288316081E-2</v>
      </c>
      <c r="U14" s="17">
        <v>1.5630947189557501E-2</v>
      </c>
      <c r="V14" s="17">
        <v>1.2125823989158201E-2</v>
      </c>
      <c r="W14" s="17">
        <v>1.1434919931357399E-2</v>
      </c>
      <c r="X14" s="17">
        <v>0</v>
      </c>
      <c r="Y14" s="17">
        <v>4.8107524549556397E-3</v>
      </c>
      <c r="Z14" s="17">
        <v>6.5731058148561401E-3</v>
      </c>
      <c r="AA14" s="17">
        <v>0</v>
      </c>
      <c r="AB14" s="17">
        <v>0</v>
      </c>
      <c r="AC14" s="17"/>
      <c r="AD14" s="17">
        <v>6.8013327182863204E-3</v>
      </c>
      <c r="AE14" s="17">
        <v>6.1155181927397299E-3</v>
      </c>
      <c r="AF14" s="17"/>
      <c r="AG14" s="17">
        <v>7.4042774040389897E-3</v>
      </c>
      <c r="AH14" s="17">
        <v>5.3722064229960202E-3</v>
      </c>
      <c r="AI14" s="17"/>
      <c r="AJ14" s="17">
        <v>7.7044341881884904E-3</v>
      </c>
      <c r="AK14" s="17">
        <v>7.0838836238117297E-3</v>
      </c>
      <c r="AL14" s="17"/>
      <c r="AM14" s="17">
        <v>6.6654258422181702E-3</v>
      </c>
      <c r="AN14" s="17">
        <v>6.7642008861281801E-3</v>
      </c>
      <c r="AO14" s="17"/>
      <c r="AP14" s="17">
        <v>1.6887840852053301E-2</v>
      </c>
      <c r="AQ14" s="17">
        <v>4.0896208030707197E-3</v>
      </c>
      <c r="AR14" s="17">
        <v>2.3455913542614702E-2</v>
      </c>
      <c r="AS14" s="17">
        <v>2.4149472836837399E-3</v>
      </c>
      <c r="AT14" s="17">
        <v>0</v>
      </c>
      <c r="AU14" s="17">
        <v>0</v>
      </c>
    </row>
    <row r="15" spans="2:47" x14ac:dyDescent="0.35">
      <c r="B15" s="18" t="s">
        <v>95</v>
      </c>
      <c r="C15" s="21">
        <v>0.35401594706240003</v>
      </c>
      <c r="D15" s="21">
        <v>0.322299250692265</v>
      </c>
      <c r="E15" s="21">
        <v>0.381049692415663</v>
      </c>
      <c r="F15" s="21"/>
      <c r="G15" s="21">
        <v>0.471833389217716</v>
      </c>
      <c r="H15" s="21">
        <v>0.46412967346755002</v>
      </c>
      <c r="I15" s="21">
        <v>0.36356764844727102</v>
      </c>
      <c r="J15" s="21">
        <v>0.40505956648812302</v>
      </c>
      <c r="K15" s="21">
        <v>0.24168953520810099</v>
      </c>
      <c r="L15" s="21">
        <v>0.21143705635580001</v>
      </c>
      <c r="M15" s="21"/>
      <c r="N15" s="21">
        <v>0.34231523185138701</v>
      </c>
      <c r="O15" s="21">
        <v>0.41213048971951999</v>
      </c>
      <c r="P15" s="21"/>
      <c r="Q15" s="21">
        <v>0.388786901718643</v>
      </c>
      <c r="R15" s="21">
        <v>0.35220104844660999</v>
      </c>
      <c r="S15" s="21">
        <v>0.42078190751420003</v>
      </c>
      <c r="T15" s="21">
        <v>0.26058312438632297</v>
      </c>
      <c r="U15" s="21">
        <v>0.38844069311772</v>
      </c>
      <c r="V15" s="21">
        <v>0.30982329595427299</v>
      </c>
      <c r="W15" s="21">
        <v>0.36143252283780303</v>
      </c>
      <c r="X15" s="21">
        <v>0.29709907152965898</v>
      </c>
      <c r="Y15" s="21">
        <v>0.34909952597274901</v>
      </c>
      <c r="Z15" s="21">
        <v>0.34653929289107099</v>
      </c>
      <c r="AA15" s="21">
        <v>0.37666603699918899</v>
      </c>
      <c r="AB15" s="21">
        <v>0.41272942331792301</v>
      </c>
      <c r="AC15" s="21"/>
      <c r="AD15" s="21">
        <v>0.34892336118685002</v>
      </c>
      <c r="AE15" s="21">
        <v>0.36174405454042502</v>
      </c>
      <c r="AF15" s="21"/>
      <c r="AG15" s="21">
        <v>0.37270399868168003</v>
      </c>
      <c r="AH15" s="21">
        <v>0.34197342139063902</v>
      </c>
      <c r="AI15" s="21"/>
      <c r="AJ15" s="21">
        <v>0.32392922202906399</v>
      </c>
      <c r="AK15" s="21">
        <v>0.38970484219018398</v>
      </c>
      <c r="AL15" s="21"/>
      <c r="AM15" s="21">
        <v>0.48364998301829998</v>
      </c>
      <c r="AN15" s="21">
        <v>0.31746905120205499</v>
      </c>
      <c r="AO15" s="21"/>
      <c r="AP15" s="21">
        <v>0.37330252399609098</v>
      </c>
      <c r="AQ15" s="21">
        <v>0.30858795995277</v>
      </c>
      <c r="AR15" s="21">
        <v>0.44156989206847203</v>
      </c>
      <c r="AS15" s="21">
        <v>0.22862405066077299</v>
      </c>
      <c r="AT15" s="21">
        <v>0.44341511287010899</v>
      </c>
      <c r="AU15" s="21">
        <v>0.39140278950464302</v>
      </c>
    </row>
    <row r="16" spans="2:47" x14ac:dyDescent="0.35">
      <c r="B16" s="18" t="s">
        <v>96</v>
      </c>
      <c r="C16" s="21">
        <v>0.42867345139305402</v>
      </c>
      <c r="D16" s="21">
        <v>0.46400915566104001</v>
      </c>
      <c r="E16" s="21">
        <v>0.39705570625846798</v>
      </c>
      <c r="F16" s="21"/>
      <c r="G16" s="21">
        <v>0.328136183362428</v>
      </c>
      <c r="H16" s="21">
        <v>0.29271953342961099</v>
      </c>
      <c r="I16" s="21">
        <v>0.38725520285725201</v>
      </c>
      <c r="J16" s="21">
        <v>0.388577249591263</v>
      </c>
      <c r="K16" s="21">
        <v>0.55496671437468204</v>
      </c>
      <c r="L16" s="21">
        <v>0.588669195390914</v>
      </c>
      <c r="M16" s="21"/>
      <c r="N16" s="21">
        <v>0.44266011112736797</v>
      </c>
      <c r="O16" s="21">
        <v>0.35920519076952201</v>
      </c>
      <c r="P16" s="21"/>
      <c r="Q16" s="21">
        <v>0.39767530553316699</v>
      </c>
      <c r="R16" s="21">
        <v>0.43270311623424501</v>
      </c>
      <c r="S16" s="21">
        <v>0.35328446772108002</v>
      </c>
      <c r="T16" s="21">
        <v>0.52048151959039501</v>
      </c>
      <c r="U16" s="21">
        <v>0.36407305013640601</v>
      </c>
      <c r="V16" s="21">
        <v>0.47779503541052798</v>
      </c>
      <c r="W16" s="21">
        <v>0.47498642946216602</v>
      </c>
      <c r="X16" s="21">
        <v>0.53285203075689402</v>
      </c>
      <c r="Y16" s="21">
        <v>0.44249743256527402</v>
      </c>
      <c r="Z16" s="21">
        <v>0.410333441203384</v>
      </c>
      <c r="AA16" s="21">
        <v>0.37614226230243603</v>
      </c>
      <c r="AB16" s="21">
        <v>0.31489753528564501</v>
      </c>
      <c r="AC16" s="21"/>
      <c r="AD16" s="21">
        <v>0.44055819349373299</v>
      </c>
      <c r="AE16" s="21">
        <v>0.41692411708260102</v>
      </c>
      <c r="AF16" s="21"/>
      <c r="AG16" s="21">
        <v>0.42129523468962299</v>
      </c>
      <c r="AH16" s="21">
        <v>0.44069605405597101</v>
      </c>
      <c r="AI16" s="21"/>
      <c r="AJ16" s="21">
        <v>0.45738257786333802</v>
      </c>
      <c r="AK16" s="21">
        <v>0.39498165654690898</v>
      </c>
      <c r="AL16" s="21"/>
      <c r="AM16" s="21">
        <v>0.304345340471324</v>
      </c>
      <c r="AN16" s="21">
        <v>0.46767702565539598</v>
      </c>
      <c r="AO16" s="21"/>
      <c r="AP16" s="21">
        <v>0.37314792129812102</v>
      </c>
      <c r="AQ16" s="21">
        <v>0.49188866089935901</v>
      </c>
      <c r="AR16" s="21">
        <v>0.33837269481730797</v>
      </c>
      <c r="AS16" s="21">
        <v>0.56615249488114305</v>
      </c>
      <c r="AT16" s="21">
        <v>0.31461568249718402</v>
      </c>
      <c r="AU16" s="21">
        <v>0.41967079465191198</v>
      </c>
    </row>
    <row r="17" spans="2:47" x14ac:dyDescent="0.35">
      <c r="B17" s="18" t="s">
        <v>97</v>
      </c>
      <c r="C17" s="22">
        <v>-7.4657504330654004E-2</v>
      </c>
      <c r="D17" s="22">
        <v>-0.141709904968775</v>
      </c>
      <c r="E17" s="22">
        <v>-1.60060138428051E-2</v>
      </c>
      <c r="F17" s="22"/>
      <c r="G17" s="22">
        <v>0.143697205855289</v>
      </c>
      <c r="H17" s="22">
        <v>0.171410140037939</v>
      </c>
      <c r="I17" s="22">
        <v>-2.3687554409981701E-2</v>
      </c>
      <c r="J17" s="22">
        <v>1.6482316896860201E-2</v>
      </c>
      <c r="K17" s="22">
        <v>-0.31327717916658099</v>
      </c>
      <c r="L17" s="22">
        <v>-0.37723213903511399</v>
      </c>
      <c r="M17" s="22"/>
      <c r="N17" s="22">
        <v>-0.100344879275981</v>
      </c>
      <c r="O17" s="22">
        <v>5.29252989499975E-2</v>
      </c>
      <c r="P17" s="22"/>
      <c r="Q17" s="22">
        <v>-8.8884038145243798E-3</v>
      </c>
      <c r="R17" s="22">
        <v>-8.0502067787634898E-2</v>
      </c>
      <c r="S17" s="22">
        <v>6.7497439793119701E-2</v>
      </c>
      <c r="T17" s="22">
        <v>-0.25989839520407199</v>
      </c>
      <c r="U17" s="22">
        <v>2.4367642981314001E-2</v>
      </c>
      <c r="V17" s="22">
        <v>-0.16797173945625599</v>
      </c>
      <c r="W17" s="22">
        <v>-0.113553906624363</v>
      </c>
      <c r="X17" s="22">
        <v>-0.23575295922723499</v>
      </c>
      <c r="Y17" s="22">
        <v>-9.3397906592525295E-2</v>
      </c>
      <c r="Z17" s="22">
        <v>-6.3794148312313295E-2</v>
      </c>
      <c r="AA17" s="22">
        <v>5.2377469675357602E-4</v>
      </c>
      <c r="AB17" s="22">
        <v>9.7831888032278005E-2</v>
      </c>
      <c r="AC17" s="22"/>
      <c r="AD17" s="22">
        <v>-9.1634832306882394E-2</v>
      </c>
      <c r="AE17" s="22">
        <v>-5.5180062542176403E-2</v>
      </c>
      <c r="AF17" s="22"/>
      <c r="AG17" s="22">
        <v>-4.85912360079436E-2</v>
      </c>
      <c r="AH17" s="22">
        <v>-9.8722632665332599E-2</v>
      </c>
      <c r="AI17" s="22"/>
      <c r="AJ17" s="22">
        <v>-0.13345335583427301</v>
      </c>
      <c r="AK17" s="22">
        <v>-5.2768143567256702E-3</v>
      </c>
      <c r="AL17" s="22"/>
      <c r="AM17" s="22">
        <v>0.17930464254697501</v>
      </c>
      <c r="AN17" s="22">
        <v>-0.15020797445334</v>
      </c>
      <c r="AO17" s="22"/>
      <c r="AP17" s="22">
        <v>1.5460269796957501E-4</v>
      </c>
      <c r="AQ17" s="22">
        <v>-0.18330070094658901</v>
      </c>
      <c r="AR17" s="22">
        <v>0.103197197251164</v>
      </c>
      <c r="AS17" s="22">
        <v>-0.33752844422037098</v>
      </c>
      <c r="AT17" s="22">
        <v>0.12879943037292499</v>
      </c>
      <c r="AU17" s="22">
        <v>-2.8268005147269501E-2</v>
      </c>
    </row>
    <row r="18" spans="2:47" x14ac:dyDescent="0.35">
      <c r="B18" s="16"/>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B2:AU16"/>
  <sheetViews>
    <sheetView showGridLines="0" topLeftCell="A9"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554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549</v>
      </c>
      <c r="C9" s="17">
        <v>0.63729126071259301</v>
      </c>
      <c r="D9" s="17">
        <v>0.771337375766186</v>
      </c>
      <c r="E9" s="17">
        <v>0.51036557595415299</v>
      </c>
      <c r="F9" s="17"/>
      <c r="G9" s="17">
        <v>0.59417399109381097</v>
      </c>
      <c r="H9" s="17">
        <v>0.69132466187989206</v>
      </c>
      <c r="I9" s="17">
        <v>0.64212096403244501</v>
      </c>
      <c r="J9" s="17">
        <v>0.64050507539319501</v>
      </c>
      <c r="K9" s="17">
        <v>0.63257176212459598</v>
      </c>
      <c r="L9" s="17">
        <v>0.61842925262022597</v>
      </c>
      <c r="M9" s="17"/>
      <c r="N9" s="17">
        <v>0.62747206960239299</v>
      </c>
      <c r="O9" s="17">
        <v>0.686060741068375</v>
      </c>
      <c r="P9" s="17"/>
      <c r="Q9" s="17">
        <v>0.68732552450395701</v>
      </c>
      <c r="R9" s="17">
        <v>0.60717010642188696</v>
      </c>
      <c r="S9" s="17">
        <v>0.59436502403893798</v>
      </c>
      <c r="T9" s="17">
        <v>0.66883549351705796</v>
      </c>
      <c r="U9" s="17">
        <v>0.63191103077363497</v>
      </c>
      <c r="V9" s="17">
        <v>0.64368340094966603</v>
      </c>
      <c r="W9" s="17">
        <v>0.59599510874558304</v>
      </c>
      <c r="X9" s="17">
        <v>0.61834909007983296</v>
      </c>
      <c r="Y9" s="17">
        <v>0.630583262477314</v>
      </c>
      <c r="Z9" s="17">
        <v>0.66741123524976098</v>
      </c>
      <c r="AA9" s="17">
        <v>0.61969364073885502</v>
      </c>
      <c r="AB9" s="17">
        <v>0.64695357684907495</v>
      </c>
      <c r="AC9" s="17"/>
      <c r="AD9" s="17">
        <v>0.81485524305034496</v>
      </c>
      <c r="AE9" s="17">
        <v>0.265869084744151</v>
      </c>
      <c r="AF9" s="17"/>
      <c r="AG9" s="17">
        <v>0.85735639625025895</v>
      </c>
      <c r="AH9" s="17">
        <v>0.54115600413965104</v>
      </c>
      <c r="AI9" s="17"/>
      <c r="AJ9" s="17">
        <v>0.66300506514531699</v>
      </c>
      <c r="AK9" s="17">
        <v>0.60953672416985205</v>
      </c>
      <c r="AL9" s="17"/>
      <c r="AM9" s="17">
        <v>0.58382423746496204</v>
      </c>
      <c r="AN9" s="17">
        <v>0.65448246456239201</v>
      </c>
      <c r="AO9" s="17"/>
      <c r="AP9" s="17">
        <v>0.12414901402961399</v>
      </c>
      <c r="AQ9" s="17">
        <v>0.595533154105511</v>
      </c>
      <c r="AR9" s="17">
        <v>0.68402028105989598</v>
      </c>
      <c r="AS9" s="17">
        <v>0.88445341305672298</v>
      </c>
      <c r="AT9" s="17">
        <v>0.82991957497721103</v>
      </c>
      <c r="AU9" s="17">
        <v>0.91835100725012198</v>
      </c>
    </row>
    <row r="10" spans="2:47" x14ac:dyDescent="0.35">
      <c r="B10" s="18" t="s">
        <v>550</v>
      </c>
      <c r="C10" s="17">
        <v>0.30915158078749599</v>
      </c>
      <c r="D10" s="17">
        <v>0.18726737175247399</v>
      </c>
      <c r="E10" s="17">
        <v>0.42478717300558699</v>
      </c>
      <c r="F10" s="17"/>
      <c r="G10" s="17">
        <v>0.33659296950719603</v>
      </c>
      <c r="H10" s="17">
        <v>0.249730034489001</v>
      </c>
      <c r="I10" s="17">
        <v>0.29954252091432598</v>
      </c>
      <c r="J10" s="17">
        <v>0.313514892333703</v>
      </c>
      <c r="K10" s="17">
        <v>0.30639422728218002</v>
      </c>
      <c r="L10" s="17">
        <v>0.34560080248633601</v>
      </c>
      <c r="M10" s="17"/>
      <c r="N10" s="17">
        <v>0.32194228849326201</v>
      </c>
      <c r="O10" s="17">
        <v>0.24562331647406199</v>
      </c>
      <c r="P10" s="17"/>
      <c r="Q10" s="17">
        <v>0.25715962023709599</v>
      </c>
      <c r="R10" s="17">
        <v>0.30861505638050601</v>
      </c>
      <c r="S10" s="17">
        <v>0.38617296201142998</v>
      </c>
      <c r="T10" s="17">
        <v>0.27559779736185203</v>
      </c>
      <c r="U10" s="17">
        <v>0.332205637843901</v>
      </c>
      <c r="V10" s="17">
        <v>0.30353031777859801</v>
      </c>
      <c r="W10" s="17">
        <v>0.355210145736163</v>
      </c>
      <c r="X10" s="17">
        <v>0.30436872996258801</v>
      </c>
      <c r="Y10" s="17">
        <v>0.30903509138361202</v>
      </c>
      <c r="Z10" s="17">
        <v>0.29644885270209398</v>
      </c>
      <c r="AA10" s="17">
        <v>0.2977277909744</v>
      </c>
      <c r="AB10" s="17">
        <v>0.35304642315092499</v>
      </c>
      <c r="AC10" s="17"/>
      <c r="AD10" s="17">
        <v>0.14230972055733801</v>
      </c>
      <c r="AE10" s="17">
        <v>0.66916052667540804</v>
      </c>
      <c r="AF10" s="17"/>
      <c r="AG10" s="17">
        <v>0.11485133031241899</v>
      </c>
      <c r="AH10" s="17">
        <v>0.40297319667154402</v>
      </c>
      <c r="AI10" s="17"/>
      <c r="AJ10" s="17">
        <v>0.29528979421977197</v>
      </c>
      <c r="AK10" s="17">
        <v>0.32649110079523103</v>
      </c>
      <c r="AL10" s="17"/>
      <c r="AM10" s="17">
        <v>0.36919744566378199</v>
      </c>
      <c r="AN10" s="17">
        <v>0.29323872736950302</v>
      </c>
      <c r="AO10" s="17"/>
      <c r="AP10" s="17">
        <v>0.78217269671431</v>
      </c>
      <c r="AQ10" s="17">
        <v>0.33313060941082001</v>
      </c>
      <c r="AR10" s="17">
        <v>0.25568148269332402</v>
      </c>
      <c r="AS10" s="17">
        <v>9.2237044235969595E-2</v>
      </c>
      <c r="AT10" s="17">
        <v>0.15203664718280899</v>
      </c>
      <c r="AU10" s="17">
        <v>5.1151318959298898E-2</v>
      </c>
    </row>
    <row r="11" spans="2:47" x14ac:dyDescent="0.35">
      <c r="B11" s="18" t="s">
        <v>122</v>
      </c>
      <c r="C11" s="19">
        <v>5.3557158499911002E-2</v>
      </c>
      <c r="D11" s="19">
        <v>4.1395252481339198E-2</v>
      </c>
      <c r="E11" s="19">
        <v>6.4847251040259193E-2</v>
      </c>
      <c r="F11" s="19"/>
      <c r="G11" s="19">
        <v>6.9233039398993904E-2</v>
      </c>
      <c r="H11" s="19">
        <v>5.89453036311069E-2</v>
      </c>
      <c r="I11" s="19">
        <v>5.8336515053229697E-2</v>
      </c>
      <c r="J11" s="19">
        <v>4.5980032273101601E-2</v>
      </c>
      <c r="K11" s="19">
        <v>6.1034010593223699E-2</v>
      </c>
      <c r="L11" s="19">
        <v>3.5969944893437397E-2</v>
      </c>
      <c r="M11" s="19"/>
      <c r="N11" s="19">
        <v>5.0585641904345002E-2</v>
      </c>
      <c r="O11" s="19">
        <v>6.8315942457562798E-2</v>
      </c>
      <c r="P11" s="19"/>
      <c r="Q11" s="19">
        <v>5.5514855258946498E-2</v>
      </c>
      <c r="R11" s="19">
        <v>8.4214837197607098E-2</v>
      </c>
      <c r="S11" s="19">
        <v>1.94620139496323E-2</v>
      </c>
      <c r="T11" s="19">
        <v>5.5566709121090199E-2</v>
      </c>
      <c r="U11" s="19">
        <v>3.5883331382463697E-2</v>
      </c>
      <c r="V11" s="19">
        <v>5.2786281271736298E-2</v>
      </c>
      <c r="W11" s="19">
        <v>4.8794745518253801E-2</v>
      </c>
      <c r="X11" s="19">
        <v>7.7282179957579397E-2</v>
      </c>
      <c r="Y11" s="19">
        <v>6.0381646139074499E-2</v>
      </c>
      <c r="Z11" s="19">
        <v>3.6139912048144998E-2</v>
      </c>
      <c r="AA11" s="19">
        <v>8.2578568286744397E-2</v>
      </c>
      <c r="AB11" s="19">
        <v>0</v>
      </c>
      <c r="AC11" s="19"/>
      <c r="AD11" s="19">
        <v>4.2835036392317297E-2</v>
      </c>
      <c r="AE11" s="19">
        <v>6.4970388580441199E-2</v>
      </c>
      <c r="AF11" s="19"/>
      <c r="AG11" s="19">
        <v>2.7792273437322601E-2</v>
      </c>
      <c r="AH11" s="19">
        <v>5.5870799188805401E-2</v>
      </c>
      <c r="AI11" s="19"/>
      <c r="AJ11" s="19">
        <v>4.1705140634911798E-2</v>
      </c>
      <c r="AK11" s="19">
        <v>6.3972175034916604E-2</v>
      </c>
      <c r="AL11" s="19"/>
      <c r="AM11" s="19">
        <v>4.6978316871255602E-2</v>
      </c>
      <c r="AN11" s="19">
        <v>5.2278808068105503E-2</v>
      </c>
      <c r="AO11" s="19"/>
      <c r="AP11" s="19">
        <v>9.3678289256076699E-2</v>
      </c>
      <c r="AQ11" s="19">
        <v>7.1336236483668505E-2</v>
      </c>
      <c r="AR11" s="19">
        <v>6.0298236246779997E-2</v>
      </c>
      <c r="AS11" s="19">
        <v>2.33095427073075E-2</v>
      </c>
      <c r="AT11" s="19">
        <v>1.8043777839979999E-2</v>
      </c>
      <c r="AU11" s="19">
        <v>3.0497673790579299E-2</v>
      </c>
    </row>
    <row r="12" spans="2:47" x14ac:dyDescent="0.35">
      <c r="B12" s="16"/>
    </row>
    <row r="13" spans="2:47" x14ac:dyDescent="0.35">
      <c r="B13" t="s">
        <v>66</v>
      </c>
    </row>
    <row r="14" spans="2:47" x14ac:dyDescent="0.35">
      <c r="B14" t="s">
        <v>67</v>
      </c>
    </row>
    <row r="16" spans="2:47" x14ac:dyDescent="0.35">
      <c r="B16"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B2:AU16"/>
  <sheetViews>
    <sheetView showGridLines="0" topLeftCell="A7"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555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549</v>
      </c>
      <c r="C9" s="17">
        <v>0.59279088251783896</v>
      </c>
      <c r="D9" s="17">
        <v>0.72558001569386099</v>
      </c>
      <c r="E9" s="17">
        <v>0.46669585891236498</v>
      </c>
      <c r="F9" s="17"/>
      <c r="G9" s="17">
        <v>0.641603551110421</v>
      </c>
      <c r="H9" s="17">
        <v>0.65175118724900805</v>
      </c>
      <c r="I9" s="17">
        <v>0.60658067104143898</v>
      </c>
      <c r="J9" s="17">
        <v>0.58981169245161702</v>
      </c>
      <c r="K9" s="17">
        <v>0.54409751510956905</v>
      </c>
      <c r="L9" s="17">
        <v>0.53578866345505305</v>
      </c>
      <c r="M9" s="17"/>
      <c r="N9" s="17">
        <v>0.57358471393509303</v>
      </c>
      <c r="O9" s="17">
        <v>0.68818314557635996</v>
      </c>
      <c r="P9" s="17"/>
      <c r="Q9" s="17">
        <v>0.595069929124039</v>
      </c>
      <c r="R9" s="17">
        <v>0.51311853550043096</v>
      </c>
      <c r="S9" s="17">
        <v>0.59996035454720498</v>
      </c>
      <c r="T9" s="17">
        <v>0.59682198463223701</v>
      </c>
      <c r="U9" s="17">
        <v>0.54781837013634405</v>
      </c>
      <c r="V9" s="17">
        <v>0.61609726639491103</v>
      </c>
      <c r="W9" s="17">
        <v>0.56679134400054998</v>
      </c>
      <c r="X9" s="17">
        <v>0.63172502408236497</v>
      </c>
      <c r="Y9" s="17">
        <v>0.61510343773467202</v>
      </c>
      <c r="Z9" s="17">
        <v>0.61618779054165995</v>
      </c>
      <c r="AA9" s="17">
        <v>0.64741444979221496</v>
      </c>
      <c r="AB9" s="17">
        <v>0.70583169335910501</v>
      </c>
      <c r="AC9" s="17"/>
      <c r="AD9" s="17">
        <v>0.76458806750855801</v>
      </c>
      <c r="AE9" s="17">
        <v>0.22856697644590401</v>
      </c>
      <c r="AF9" s="17"/>
      <c r="AG9" s="17">
        <v>0.83042245896968203</v>
      </c>
      <c r="AH9" s="17">
        <v>0.48336144573848699</v>
      </c>
      <c r="AI9" s="17"/>
      <c r="AJ9" s="17">
        <v>0.61097120903527602</v>
      </c>
      <c r="AK9" s="17">
        <v>0.57357947044318702</v>
      </c>
      <c r="AL9" s="17"/>
      <c r="AM9" s="17">
        <v>0.50984859018778905</v>
      </c>
      <c r="AN9" s="17">
        <v>0.61933959046153098</v>
      </c>
      <c r="AO9" s="17"/>
      <c r="AP9" s="17">
        <v>8.8925854716827804E-2</v>
      </c>
      <c r="AQ9" s="17">
        <v>0.43138500206597502</v>
      </c>
      <c r="AR9" s="17">
        <v>0.70950837678379997</v>
      </c>
      <c r="AS9" s="17">
        <v>0.82399710305254703</v>
      </c>
      <c r="AT9" s="17">
        <v>0.85159707656246997</v>
      </c>
      <c r="AU9" s="17">
        <v>0.900980646901412</v>
      </c>
    </row>
    <row r="10" spans="2:47" x14ac:dyDescent="0.35">
      <c r="B10" s="18" t="s">
        <v>550</v>
      </c>
      <c r="C10" s="17">
        <v>0.346249966545079</v>
      </c>
      <c r="D10" s="17">
        <v>0.236836247030181</v>
      </c>
      <c r="E10" s="17">
        <v>0.450755292584607</v>
      </c>
      <c r="F10" s="17"/>
      <c r="G10" s="17">
        <v>0.28757352051798901</v>
      </c>
      <c r="H10" s="17">
        <v>0.28295377480561301</v>
      </c>
      <c r="I10" s="17">
        <v>0.315307397705963</v>
      </c>
      <c r="J10" s="17">
        <v>0.35798258034605401</v>
      </c>
      <c r="K10" s="17">
        <v>0.40551343888982799</v>
      </c>
      <c r="L10" s="17">
        <v>0.41320130762695001</v>
      </c>
      <c r="M10" s="17"/>
      <c r="N10" s="17">
        <v>0.36721551457173801</v>
      </c>
      <c r="O10" s="17">
        <v>0.242119303320466</v>
      </c>
      <c r="P10" s="17"/>
      <c r="Q10" s="17">
        <v>0.31602643824404703</v>
      </c>
      <c r="R10" s="17">
        <v>0.43148370344992298</v>
      </c>
      <c r="S10" s="17">
        <v>0.35115293621714699</v>
      </c>
      <c r="T10" s="17">
        <v>0.34396516554464102</v>
      </c>
      <c r="U10" s="17">
        <v>0.403030978725756</v>
      </c>
      <c r="V10" s="17">
        <v>0.32122843230435499</v>
      </c>
      <c r="W10" s="17">
        <v>0.40609888917728698</v>
      </c>
      <c r="X10" s="17">
        <v>0.305481186952891</v>
      </c>
      <c r="Y10" s="17">
        <v>0.32133220600245199</v>
      </c>
      <c r="Z10" s="17">
        <v>0.302667986158969</v>
      </c>
      <c r="AA10" s="17">
        <v>0.29011997692140501</v>
      </c>
      <c r="AB10" s="17">
        <v>0.26427172028372797</v>
      </c>
      <c r="AC10" s="17"/>
      <c r="AD10" s="17">
        <v>0.18317847289079101</v>
      </c>
      <c r="AE10" s="17">
        <v>0.70158746514487902</v>
      </c>
      <c r="AF10" s="17"/>
      <c r="AG10" s="17">
        <v>0.135186850212238</v>
      </c>
      <c r="AH10" s="17">
        <v>0.45164137470327698</v>
      </c>
      <c r="AI10" s="17"/>
      <c r="AJ10" s="17">
        <v>0.33399885030772802</v>
      </c>
      <c r="AK10" s="17">
        <v>0.36200903105057702</v>
      </c>
      <c r="AL10" s="17"/>
      <c r="AM10" s="17">
        <v>0.42405054537734899</v>
      </c>
      <c r="AN10" s="17">
        <v>0.323751533778809</v>
      </c>
      <c r="AO10" s="17"/>
      <c r="AP10" s="17">
        <v>0.81621106437549695</v>
      </c>
      <c r="AQ10" s="17">
        <v>0.46411371394722001</v>
      </c>
      <c r="AR10" s="17">
        <v>0.21826161410273201</v>
      </c>
      <c r="AS10" s="17">
        <v>0.15717437677797799</v>
      </c>
      <c r="AT10" s="17">
        <v>0.103897987281642</v>
      </c>
      <c r="AU10" s="17">
        <v>7.6255492174896702E-2</v>
      </c>
    </row>
    <row r="11" spans="2:47" x14ac:dyDescent="0.35">
      <c r="B11" s="18" t="s">
        <v>122</v>
      </c>
      <c r="C11" s="19">
        <v>6.0959150937081701E-2</v>
      </c>
      <c r="D11" s="19">
        <v>3.7583737275958401E-2</v>
      </c>
      <c r="E11" s="19">
        <v>8.2548848503028696E-2</v>
      </c>
      <c r="F11" s="19"/>
      <c r="G11" s="19">
        <v>7.0822928371590294E-2</v>
      </c>
      <c r="H11" s="19">
        <v>6.5295037945379303E-2</v>
      </c>
      <c r="I11" s="19">
        <v>7.8111931252597605E-2</v>
      </c>
      <c r="J11" s="19">
        <v>5.2205727202329098E-2</v>
      </c>
      <c r="K11" s="19">
        <v>5.0389046000602802E-2</v>
      </c>
      <c r="L11" s="19">
        <v>5.1010028917997101E-2</v>
      </c>
      <c r="M11" s="19"/>
      <c r="N11" s="19">
        <v>5.9199771493168997E-2</v>
      </c>
      <c r="O11" s="19">
        <v>6.9697551103173994E-2</v>
      </c>
      <c r="P11" s="19"/>
      <c r="Q11" s="19">
        <v>8.8903632631914004E-2</v>
      </c>
      <c r="R11" s="19">
        <v>5.5397761049646298E-2</v>
      </c>
      <c r="S11" s="19">
        <v>4.8886709235648203E-2</v>
      </c>
      <c r="T11" s="19">
        <v>5.9212849823121902E-2</v>
      </c>
      <c r="U11" s="19">
        <v>4.9150651137900001E-2</v>
      </c>
      <c r="V11" s="19">
        <v>6.2674301300733801E-2</v>
      </c>
      <c r="W11" s="19">
        <v>2.7109766822162401E-2</v>
      </c>
      <c r="X11" s="19">
        <v>6.2793788964744093E-2</v>
      </c>
      <c r="Y11" s="19">
        <v>6.3564356262875807E-2</v>
      </c>
      <c r="Z11" s="19">
        <v>8.1144223299371099E-2</v>
      </c>
      <c r="AA11" s="19">
        <v>6.2465573286380201E-2</v>
      </c>
      <c r="AB11" s="19">
        <v>2.9896586357166698E-2</v>
      </c>
      <c r="AC11" s="19"/>
      <c r="AD11" s="19">
        <v>5.2233459600650803E-2</v>
      </c>
      <c r="AE11" s="19">
        <v>6.9845558409217398E-2</v>
      </c>
      <c r="AF11" s="19"/>
      <c r="AG11" s="19">
        <v>3.4390690818080202E-2</v>
      </c>
      <c r="AH11" s="19">
        <v>6.4997179558236501E-2</v>
      </c>
      <c r="AI11" s="19"/>
      <c r="AJ11" s="19">
        <v>5.5029940656996297E-2</v>
      </c>
      <c r="AK11" s="19">
        <v>6.4411498506235995E-2</v>
      </c>
      <c r="AL11" s="19"/>
      <c r="AM11" s="19">
        <v>6.6100864434862197E-2</v>
      </c>
      <c r="AN11" s="19">
        <v>5.6908875759659999E-2</v>
      </c>
      <c r="AO11" s="19"/>
      <c r="AP11" s="19">
        <v>9.4863080907674799E-2</v>
      </c>
      <c r="AQ11" s="19">
        <v>0.104501283986805</v>
      </c>
      <c r="AR11" s="19">
        <v>7.2230009113468302E-2</v>
      </c>
      <c r="AS11" s="19">
        <v>1.8828520169475099E-2</v>
      </c>
      <c r="AT11" s="19">
        <v>4.4504936155887402E-2</v>
      </c>
      <c r="AU11" s="19">
        <v>2.2763860923690898E-2</v>
      </c>
    </row>
    <row r="12" spans="2:47" x14ac:dyDescent="0.35">
      <c r="B12" s="16"/>
    </row>
    <row r="13" spans="2:47" x14ac:dyDescent="0.35">
      <c r="B13" t="s">
        <v>66</v>
      </c>
    </row>
    <row r="14" spans="2:47" x14ac:dyDescent="0.35">
      <c r="B14" t="s">
        <v>67</v>
      </c>
    </row>
    <row r="16" spans="2:47" x14ac:dyDescent="0.35">
      <c r="B16"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B2:AU16"/>
  <sheetViews>
    <sheetView showGridLines="0" topLeftCell="A9"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556</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549</v>
      </c>
      <c r="C9" s="17">
        <v>0.389536223970047</v>
      </c>
      <c r="D9" s="17">
        <v>0.37290368169857901</v>
      </c>
      <c r="E9" s="17">
        <v>0.403289364939587</v>
      </c>
      <c r="F9" s="17"/>
      <c r="G9" s="17">
        <v>0.516866265830631</v>
      </c>
      <c r="H9" s="17">
        <v>0.45169803359162902</v>
      </c>
      <c r="I9" s="17">
        <v>0.361747131384479</v>
      </c>
      <c r="J9" s="17">
        <v>0.37081123350740403</v>
      </c>
      <c r="K9" s="17">
        <v>0.29898356956515998</v>
      </c>
      <c r="L9" s="17">
        <v>0.35228730269680802</v>
      </c>
      <c r="M9" s="17"/>
      <c r="N9" s="17">
        <v>0.391380007073099</v>
      </c>
      <c r="O9" s="17">
        <v>0.38037861181895899</v>
      </c>
      <c r="P9" s="17"/>
      <c r="Q9" s="17">
        <v>0.37565208563006602</v>
      </c>
      <c r="R9" s="17">
        <v>0.38988109293647</v>
      </c>
      <c r="S9" s="17">
        <v>0.43241333687759698</v>
      </c>
      <c r="T9" s="17">
        <v>0.34340396872491402</v>
      </c>
      <c r="U9" s="17">
        <v>0.44309626266055202</v>
      </c>
      <c r="V9" s="17">
        <v>0.34435088814397502</v>
      </c>
      <c r="W9" s="17">
        <v>0.36971901028284399</v>
      </c>
      <c r="X9" s="17">
        <v>0.38170930536207798</v>
      </c>
      <c r="Y9" s="17">
        <v>0.39278300820543799</v>
      </c>
      <c r="Z9" s="17">
        <v>0.42673916139490797</v>
      </c>
      <c r="AA9" s="17">
        <v>0.312703534190231</v>
      </c>
      <c r="AB9" s="17">
        <v>0.55639257533346997</v>
      </c>
      <c r="AC9" s="17"/>
      <c r="AD9" s="17">
        <v>0.36528801770397001</v>
      </c>
      <c r="AE9" s="17">
        <v>0.44386231493171102</v>
      </c>
      <c r="AF9" s="17"/>
      <c r="AG9" s="17">
        <v>0.35496394838439599</v>
      </c>
      <c r="AH9" s="17">
        <v>0.41027045664376899</v>
      </c>
      <c r="AI9" s="17"/>
      <c r="AJ9" s="17">
        <v>0.36269477608052197</v>
      </c>
      <c r="AK9" s="17">
        <v>0.42328661487877001</v>
      </c>
      <c r="AL9" s="17"/>
      <c r="AM9" s="17">
        <v>0.43390595038969099</v>
      </c>
      <c r="AN9" s="17">
        <v>0.37941582881966301</v>
      </c>
      <c r="AO9" s="17"/>
      <c r="AP9" s="17">
        <v>0.40451422375388102</v>
      </c>
      <c r="AQ9" s="17">
        <v>0.40420044017798401</v>
      </c>
      <c r="AR9" s="17">
        <v>0.48730795652546999</v>
      </c>
      <c r="AS9" s="17">
        <v>0.25790690754442402</v>
      </c>
      <c r="AT9" s="17">
        <v>0.38212470683632999</v>
      </c>
      <c r="AU9" s="17">
        <v>0.41900372176509798</v>
      </c>
    </row>
    <row r="10" spans="2:47" x14ac:dyDescent="0.35">
      <c r="B10" s="18" t="s">
        <v>550</v>
      </c>
      <c r="C10" s="17">
        <v>0.51121720260655801</v>
      </c>
      <c r="D10" s="17">
        <v>0.538377853310264</v>
      </c>
      <c r="E10" s="17">
        <v>0.487190075454074</v>
      </c>
      <c r="F10" s="17"/>
      <c r="G10" s="17">
        <v>0.39793648231248901</v>
      </c>
      <c r="H10" s="17">
        <v>0.442823800719788</v>
      </c>
      <c r="I10" s="17">
        <v>0.53261368256917196</v>
      </c>
      <c r="J10" s="17">
        <v>0.52335487187790397</v>
      </c>
      <c r="K10" s="17">
        <v>0.60446569402944295</v>
      </c>
      <c r="L10" s="17">
        <v>0.552962525164168</v>
      </c>
      <c r="M10" s="17"/>
      <c r="N10" s="17">
        <v>0.51554352014313598</v>
      </c>
      <c r="O10" s="17">
        <v>0.48972945929399397</v>
      </c>
      <c r="P10" s="17"/>
      <c r="Q10" s="17">
        <v>0.53014862567404997</v>
      </c>
      <c r="R10" s="17">
        <v>0.50281380563446199</v>
      </c>
      <c r="S10" s="17">
        <v>0.46457696423011802</v>
      </c>
      <c r="T10" s="17">
        <v>0.53164641488059605</v>
      </c>
      <c r="U10" s="17">
        <v>0.48582679163173398</v>
      </c>
      <c r="V10" s="17">
        <v>0.53209349620410595</v>
      </c>
      <c r="W10" s="17">
        <v>0.54795946180852895</v>
      </c>
      <c r="X10" s="17">
        <v>0.52827789013787796</v>
      </c>
      <c r="Y10" s="17">
        <v>0.49481165927487802</v>
      </c>
      <c r="Z10" s="17">
        <v>0.49188093490040902</v>
      </c>
      <c r="AA10" s="17">
        <v>0.581954415787864</v>
      </c>
      <c r="AB10" s="17">
        <v>0.39766325013285803</v>
      </c>
      <c r="AC10" s="17"/>
      <c r="AD10" s="17">
        <v>0.53676927793178097</v>
      </c>
      <c r="AE10" s="17">
        <v>0.46623463410086202</v>
      </c>
      <c r="AF10" s="17"/>
      <c r="AG10" s="17">
        <v>0.57047970815087501</v>
      </c>
      <c r="AH10" s="17">
        <v>0.48708325936645303</v>
      </c>
      <c r="AI10" s="17"/>
      <c r="AJ10" s="17">
        <v>0.55141030559445003</v>
      </c>
      <c r="AK10" s="17">
        <v>0.46486455181398501</v>
      </c>
      <c r="AL10" s="17"/>
      <c r="AM10" s="17">
        <v>0.466903367408467</v>
      </c>
      <c r="AN10" s="17">
        <v>0.52176176309407896</v>
      </c>
      <c r="AO10" s="17"/>
      <c r="AP10" s="17">
        <v>0.46546633485058603</v>
      </c>
      <c r="AQ10" s="17">
        <v>0.48264450138616699</v>
      </c>
      <c r="AR10" s="17">
        <v>0.40135927143875699</v>
      </c>
      <c r="AS10" s="17">
        <v>0.64951441657141595</v>
      </c>
      <c r="AT10" s="17">
        <v>0.52034535008257299</v>
      </c>
      <c r="AU10" s="17">
        <v>0.53331796032807299</v>
      </c>
    </row>
    <row r="11" spans="2:47" x14ac:dyDescent="0.35">
      <c r="B11" s="18" t="s">
        <v>122</v>
      </c>
      <c r="C11" s="19">
        <v>9.9246573423394699E-2</v>
      </c>
      <c r="D11" s="19">
        <v>8.8718464991157098E-2</v>
      </c>
      <c r="E11" s="19">
        <v>0.109520559606339</v>
      </c>
      <c r="F11" s="19"/>
      <c r="G11" s="19">
        <v>8.5197251856879305E-2</v>
      </c>
      <c r="H11" s="19">
        <v>0.10547816568858399</v>
      </c>
      <c r="I11" s="19">
        <v>0.105639186046349</v>
      </c>
      <c r="J11" s="19">
        <v>0.105833894614692</v>
      </c>
      <c r="K11" s="19">
        <v>9.65507364053972E-2</v>
      </c>
      <c r="L11" s="19">
        <v>9.4750172139023495E-2</v>
      </c>
      <c r="M11" s="19"/>
      <c r="N11" s="19">
        <v>9.3076472783765296E-2</v>
      </c>
      <c r="O11" s="19">
        <v>0.12989192888704701</v>
      </c>
      <c r="P11" s="19"/>
      <c r="Q11" s="19">
        <v>9.4199288695883301E-2</v>
      </c>
      <c r="R11" s="19">
        <v>0.107305101429068</v>
      </c>
      <c r="S11" s="19">
        <v>0.10300969889228501</v>
      </c>
      <c r="T11" s="19">
        <v>0.124949616394489</v>
      </c>
      <c r="U11" s="19">
        <v>7.1076945707714306E-2</v>
      </c>
      <c r="V11" s="19">
        <v>0.12355561565192</v>
      </c>
      <c r="W11" s="19">
        <v>8.2321527908626194E-2</v>
      </c>
      <c r="X11" s="19">
        <v>9.0012804500043994E-2</v>
      </c>
      <c r="Y11" s="19">
        <v>0.112405332519684</v>
      </c>
      <c r="Z11" s="19">
        <v>8.1379903704683093E-2</v>
      </c>
      <c r="AA11" s="19">
        <v>0.105342050021905</v>
      </c>
      <c r="AB11" s="19">
        <v>4.5944174533672701E-2</v>
      </c>
      <c r="AC11" s="19"/>
      <c r="AD11" s="19">
        <v>9.7942704364248401E-2</v>
      </c>
      <c r="AE11" s="19">
        <v>8.9903050967426901E-2</v>
      </c>
      <c r="AF11" s="19"/>
      <c r="AG11" s="19">
        <v>7.45563434647286E-2</v>
      </c>
      <c r="AH11" s="19">
        <v>0.102646283989777</v>
      </c>
      <c r="AI11" s="19"/>
      <c r="AJ11" s="19">
        <v>8.5894918325028505E-2</v>
      </c>
      <c r="AK11" s="19">
        <v>0.111848833307245</v>
      </c>
      <c r="AL11" s="19"/>
      <c r="AM11" s="19">
        <v>9.9190682201841504E-2</v>
      </c>
      <c r="AN11" s="19">
        <v>9.8822408086257904E-2</v>
      </c>
      <c r="AO11" s="19"/>
      <c r="AP11" s="19">
        <v>0.13001944139553301</v>
      </c>
      <c r="AQ11" s="19">
        <v>0.113155058435849</v>
      </c>
      <c r="AR11" s="19">
        <v>0.11133277203577301</v>
      </c>
      <c r="AS11" s="19">
        <v>9.2578675884159703E-2</v>
      </c>
      <c r="AT11" s="19">
        <v>9.7529943081096901E-2</v>
      </c>
      <c r="AU11" s="19">
        <v>4.7678317906828901E-2</v>
      </c>
    </row>
    <row r="12" spans="2:47" x14ac:dyDescent="0.35">
      <c r="B12" s="16"/>
    </row>
    <row r="13" spans="2:47" x14ac:dyDescent="0.35">
      <c r="B13" t="s">
        <v>66</v>
      </c>
    </row>
    <row r="14" spans="2:47" x14ac:dyDescent="0.35">
      <c r="B14" t="s">
        <v>67</v>
      </c>
    </row>
    <row r="16" spans="2:47" x14ac:dyDescent="0.35">
      <c r="B16"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B2:AU16"/>
  <sheetViews>
    <sheetView showGridLines="0" topLeftCell="A9"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557</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549</v>
      </c>
      <c r="C9" s="17">
        <v>0.36374468516916603</v>
      </c>
      <c r="D9" s="17">
        <v>0.45854463993148298</v>
      </c>
      <c r="E9" s="17">
        <v>0.273629081858064</v>
      </c>
      <c r="F9" s="17"/>
      <c r="G9" s="17">
        <v>0.60519996608732796</v>
      </c>
      <c r="H9" s="17">
        <v>0.52024770098481499</v>
      </c>
      <c r="I9" s="17">
        <v>0.417342299567034</v>
      </c>
      <c r="J9" s="17">
        <v>0.32422207052211899</v>
      </c>
      <c r="K9" s="17">
        <v>0.22283417312734199</v>
      </c>
      <c r="L9" s="17">
        <v>0.15751668000920999</v>
      </c>
      <c r="M9" s="17"/>
      <c r="N9" s="17">
        <v>0.31097079737174399</v>
      </c>
      <c r="O9" s="17">
        <v>0.62585946176833895</v>
      </c>
      <c r="P9" s="17"/>
      <c r="Q9" s="17">
        <v>0.45138975373474099</v>
      </c>
      <c r="R9" s="17">
        <v>0.319117281139771</v>
      </c>
      <c r="S9" s="17">
        <v>0.34572126640468098</v>
      </c>
      <c r="T9" s="17">
        <v>0.34519408081235597</v>
      </c>
      <c r="U9" s="17">
        <v>0.32678357588706303</v>
      </c>
      <c r="V9" s="17">
        <v>0.391131426344486</v>
      </c>
      <c r="W9" s="17">
        <v>0.32800668915158798</v>
      </c>
      <c r="X9" s="17">
        <v>0.48791955794011799</v>
      </c>
      <c r="Y9" s="17">
        <v>0.385003560580222</v>
      </c>
      <c r="Z9" s="17">
        <v>0.31887922552589398</v>
      </c>
      <c r="AA9" s="17">
        <v>0.320345036029278</v>
      </c>
      <c r="AB9" s="17">
        <v>0.31639914329896901</v>
      </c>
      <c r="AC9" s="17"/>
      <c r="AD9" s="17">
        <v>0.46769068797573998</v>
      </c>
      <c r="AE9" s="17">
        <v>0.14477881664852299</v>
      </c>
      <c r="AF9" s="17"/>
      <c r="AG9" s="17">
        <v>0.55602560536020396</v>
      </c>
      <c r="AH9" s="17">
        <v>0.274376189170423</v>
      </c>
      <c r="AI9" s="17"/>
      <c r="AJ9" s="17">
        <v>0.33617495560810501</v>
      </c>
      <c r="AK9" s="17">
        <v>0.39678235931084699</v>
      </c>
      <c r="AL9" s="17"/>
      <c r="AM9" s="17">
        <v>0.25240856449774002</v>
      </c>
      <c r="AN9" s="17">
        <v>0.39471632348566799</v>
      </c>
      <c r="AO9" s="17"/>
      <c r="AP9" s="17">
        <v>6.8984091479527707E-2</v>
      </c>
      <c r="AQ9" s="17">
        <v>0.16366047016153301</v>
      </c>
      <c r="AR9" s="17">
        <v>0.496754846761642</v>
      </c>
      <c r="AS9" s="17">
        <v>0.279925363320295</v>
      </c>
      <c r="AT9" s="17">
        <v>0.67787919500143801</v>
      </c>
      <c r="AU9" s="17">
        <v>0.74102108259214505</v>
      </c>
    </row>
    <row r="10" spans="2:47" x14ac:dyDescent="0.35">
      <c r="B10" s="18" t="s">
        <v>550</v>
      </c>
      <c r="C10" s="17">
        <v>0.574888559891646</v>
      </c>
      <c r="D10" s="17">
        <v>0.48229688419393701</v>
      </c>
      <c r="E10" s="17">
        <v>0.66405657696326104</v>
      </c>
      <c r="F10" s="17"/>
      <c r="G10" s="17">
        <v>0.30217844556963702</v>
      </c>
      <c r="H10" s="17">
        <v>0.41356495750781502</v>
      </c>
      <c r="I10" s="17">
        <v>0.50032152037998001</v>
      </c>
      <c r="J10" s="17">
        <v>0.64773267807615098</v>
      </c>
      <c r="K10" s="17">
        <v>0.71249049188798697</v>
      </c>
      <c r="L10" s="17">
        <v>0.79816738157276201</v>
      </c>
      <c r="M10" s="17"/>
      <c r="N10" s="17">
        <v>0.62797930217823505</v>
      </c>
      <c r="O10" s="17">
        <v>0.31120004584183703</v>
      </c>
      <c r="P10" s="17"/>
      <c r="Q10" s="17">
        <v>0.46842708144872502</v>
      </c>
      <c r="R10" s="17">
        <v>0.61730403662234801</v>
      </c>
      <c r="S10" s="17">
        <v>0.59598804659675897</v>
      </c>
      <c r="T10" s="17">
        <v>0.60359845920911404</v>
      </c>
      <c r="U10" s="17">
        <v>0.61787445414153097</v>
      </c>
      <c r="V10" s="17">
        <v>0.55531837508240001</v>
      </c>
      <c r="W10" s="17">
        <v>0.62526952631215904</v>
      </c>
      <c r="X10" s="17">
        <v>0.43581886169295903</v>
      </c>
      <c r="Y10" s="17">
        <v>0.536484695217745</v>
      </c>
      <c r="Z10" s="17">
        <v>0.63252776368500996</v>
      </c>
      <c r="AA10" s="17">
        <v>0.59745337068395599</v>
      </c>
      <c r="AB10" s="17">
        <v>0.68360085670103099</v>
      </c>
      <c r="AC10" s="17"/>
      <c r="AD10" s="17">
        <v>0.47273154440182302</v>
      </c>
      <c r="AE10" s="17">
        <v>0.80020830050717295</v>
      </c>
      <c r="AF10" s="17"/>
      <c r="AG10" s="17">
        <v>0.39421962943995897</v>
      </c>
      <c r="AH10" s="17">
        <v>0.667611971903733</v>
      </c>
      <c r="AI10" s="17"/>
      <c r="AJ10" s="17">
        <v>0.60752878669939403</v>
      </c>
      <c r="AK10" s="17">
        <v>0.53941395214848797</v>
      </c>
      <c r="AL10" s="17"/>
      <c r="AM10" s="17">
        <v>0.69820867871678005</v>
      </c>
      <c r="AN10" s="17">
        <v>0.54349839062643501</v>
      </c>
      <c r="AO10" s="17"/>
      <c r="AP10" s="17">
        <v>0.84799245815405999</v>
      </c>
      <c r="AQ10" s="17">
        <v>0.77199298529285398</v>
      </c>
      <c r="AR10" s="17">
        <v>0.42134824561939699</v>
      </c>
      <c r="AS10" s="17">
        <v>0.66615067619185997</v>
      </c>
      <c r="AT10" s="17">
        <v>0.26605612567440801</v>
      </c>
      <c r="AU10" s="17">
        <v>0.23282396127145999</v>
      </c>
    </row>
    <row r="11" spans="2:47" x14ac:dyDescent="0.35">
      <c r="B11" s="18" t="s">
        <v>122</v>
      </c>
      <c r="C11" s="19">
        <v>6.1366754939188202E-2</v>
      </c>
      <c r="D11" s="19">
        <v>5.9158475874579501E-2</v>
      </c>
      <c r="E11" s="19">
        <v>6.2314341178674598E-2</v>
      </c>
      <c r="F11" s="19"/>
      <c r="G11" s="19">
        <v>9.2621588343034994E-2</v>
      </c>
      <c r="H11" s="19">
        <v>6.6187341507369199E-2</v>
      </c>
      <c r="I11" s="19">
        <v>8.2336180052986499E-2</v>
      </c>
      <c r="J11" s="19">
        <v>2.8045251401730399E-2</v>
      </c>
      <c r="K11" s="19">
        <v>6.4675334984671498E-2</v>
      </c>
      <c r="L11" s="19">
        <v>4.4315938418028E-2</v>
      </c>
      <c r="M11" s="19"/>
      <c r="N11" s="19">
        <v>6.1049900450021101E-2</v>
      </c>
      <c r="O11" s="19">
        <v>6.2940492389824507E-2</v>
      </c>
      <c r="P11" s="19"/>
      <c r="Q11" s="19">
        <v>8.01831648165338E-2</v>
      </c>
      <c r="R11" s="19">
        <v>6.3578682237880796E-2</v>
      </c>
      <c r="S11" s="19">
        <v>5.8290686998560402E-2</v>
      </c>
      <c r="T11" s="19">
        <v>5.1207459978529497E-2</v>
      </c>
      <c r="U11" s="19">
        <v>5.5341969971406398E-2</v>
      </c>
      <c r="V11" s="19">
        <v>5.3550198573114299E-2</v>
      </c>
      <c r="W11" s="19">
        <v>4.6723784536252602E-2</v>
      </c>
      <c r="X11" s="19">
        <v>7.6261580366923196E-2</v>
      </c>
      <c r="Y11" s="19">
        <v>7.8511744202033398E-2</v>
      </c>
      <c r="Z11" s="19">
        <v>4.8593010789095802E-2</v>
      </c>
      <c r="AA11" s="19">
        <v>8.2201593286766197E-2</v>
      </c>
      <c r="AB11" s="19">
        <v>0</v>
      </c>
      <c r="AC11" s="19"/>
      <c r="AD11" s="19">
        <v>5.9577767622437501E-2</v>
      </c>
      <c r="AE11" s="19">
        <v>5.5012882844303397E-2</v>
      </c>
      <c r="AF11" s="19"/>
      <c r="AG11" s="19">
        <v>4.9754765199837098E-2</v>
      </c>
      <c r="AH11" s="19">
        <v>5.8011838925843703E-2</v>
      </c>
      <c r="AI11" s="19"/>
      <c r="AJ11" s="19">
        <v>5.6296257692500198E-2</v>
      </c>
      <c r="AK11" s="19">
        <v>6.3803688540665704E-2</v>
      </c>
      <c r="AL11" s="19"/>
      <c r="AM11" s="19">
        <v>4.9382756785479397E-2</v>
      </c>
      <c r="AN11" s="19">
        <v>6.1785285887896703E-2</v>
      </c>
      <c r="AO11" s="19"/>
      <c r="AP11" s="19">
        <v>8.3023450366412593E-2</v>
      </c>
      <c r="AQ11" s="19">
        <v>6.4346544545613102E-2</v>
      </c>
      <c r="AR11" s="19">
        <v>8.1896907618960901E-2</v>
      </c>
      <c r="AS11" s="19">
        <v>5.3923960487844702E-2</v>
      </c>
      <c r="AT11" s="19">
        <v>5.6064679324154099E-2</v>
      </c>
      <c r="AU11" s="19">
        <v>2.6154956136394899E-2</v>
      </c>
    </row>
    <row r="12" spans="2:47" x14ac:dyDescent="0.35">
      <c r="B12" s="16"/>
    </row>
    <row r="13" spans="2:47" x14ac:dyDescent="0.35">
      <c r="B13" t="s">
        <v>66</v>
      </c>
    </row>
    <row r="14" spans="2:47" x14ac:dyDescent="0.35">
      <c r="B14" t="s">
        <v>67</v>
      </c>
    </row>
    <row r="16" spans="2:47" x14ac:dyDescent="0.35">
      <c r="B16"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B2:AU18"/>
  <sheetViews>
    <sheetView showGridLines="0" topLeftCell="A9"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562</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ht="29" x14ac:dyDescent="0.35">
      <c r="B9" s="18" t="s">
        <v>558</v>
      </c>
      <c r="C9" s="17">
        <v>0.52134243581986195</v>
      </c>
      <c r="D9" s="17">
        <v>0.441325013621576</v>
      </c>
      <c r="E9" s="17">
        <v>0.596893681473043</v>
      </c>
      <c r="F9" s="17"/>
      <c r="G9" s="17">
        <v>0.30105565352255098</v>
      </c>
      <c r="H9" s="17">
        <v>0.36387851355505002</v>
      </c>
      <c r="I9" s="17">
        <v>0.45626824909737601</v>
      </c>
      <c r="J9" s="17">
        <v>0.55850489454044405</v>
      </c>
      <c r="K9" s="17">
        <v>0.64314495273395</v>
      </c>
      <c r="L9" s="17">
        <v>0.73829995559997297</v>
      </c>
      <c r="M9" s="17"/>
      <c r="N9" s="17">
        <v>0.55752484254363299</v>
      </c>
      <c r="O9" s="17">
        <v>0.34163341965590699</v>
      </c>
      <c r="P9" s="17"/>
      <c r="Q9" s="17">
        <v>0.41647795971926899</v>
      </c>
      <c r="R9" s="17">
        <v>0.51987390356751295</v>
      </c>
      <c r="S9" s="17">
        <v>0.53471127364383197</v>
      </c>
      <c r="T9" s="17">
        <v>0.51853426902520094</v>
      </c>
      <c r="U9" s="17">
        <v>0.57904924352421705</v>
      </c>
      <c r="V9" s="17">
        <v>0.50817600797195295</v>
      </c>
      <c r="W9" s="17">
        <v>0.60617901742334601</v>
      </c>
      <c r="X9" s="17">
        <v>0.475833593174394</v>
      </c>
      <c r="Y9" s="17">
        <v>0.49209663334588699</v>
      </c>
      <c r="Z9" s="17">
        <v>0.56504702646974603</v>
      </c>
      <c r="AA9" s="17">
        <v>0.54382026152977803</v>
      </c>
      <c r="AB9" s="17">
        <v>0.66661260419297497</v>
      </c>
      <c r="AC9" s="17"/>
      <c r="AD9" s="17">
        <v>0.43257436464462501</v>
      </c>
      <c r="AE9" s="17">
        <v>0.715875266643343</v>
      </c>
      <c r="AF9" s="17"/>
      <c r="AG9" s="17">
        <v>0.36809672149396799</v>
      </c>
      <c r="AH9" s="17">
        <v>0.59938328334487101</v>
      </c>
      <c r="AI9" s="17"/>
      <c r="AJ9" s="17">
        <v>0.53593625087771501</v>
      </c>
      <c r="AK9" s="17">
        <v>0.50605190277464196</v>
      </c>
      <c r="AL9" s="17"/>
      <c r="AM9" s="17">
        <v>0.67508409427608196</v>
      </c>
      <c r="AN9" s="17">
        <v>0.48027044543440101</v>
      </c>
      <c r="AO9" s="17"/>
      <c r="AP9" s="17">
        <v>0.791391655195123</v>
      </c>
      <c r="AQ9" s="17">
        <v>0.68417538590829996</v>
      </c>
      <c r="AR9" s="17">
        <v>0.35635504399967299</v>
      </c>
      <c r="AS9" s="17">
        <v>0.60839955195523798</v>
      </c>
      <c r="AT9" s="17">
        <v>0.25719769221523198</v>
      </c>
      <c r="AU9" s="17">
        <v>0.20749986133068901</v>
      </c>
    </row>
    <row r="10" spans="2:47" ht="29" x14ac:dyDescent="0.35">
      <c r="B10" s="18" t="s">
        <v>559</v>
      </c>
      <c r="C10" s="17">
        <v>0.26352937198173398</v>
      </c>
      <c r="D10" s="17">
        <v>0.29366590085418698</v>
      </c>
      <c r="E10" s="17">
        <v>0.234719043456705</v>
      </c>
      <c r="F10" s="17"/>
      <c r="G10" s="17">
        <v>0.38196180611351999</v>
      </c>
      <c r="H10" s="17">
        <v>0.38798859231555699</v>
      </c>
      <c r="I10" s="17">
        <v>0.33960130127032401</v>
      </c>
      <c r="J10" s="17">
        <v>0.215909109008595</v>
      </c>
      <c r="K10" s="17">
        <v>0.18887424739514899</v>
      </c>
      <c r="L10" s="17">
        <v>0.10936299780011099</v>
      </c>
      <c r="M10" s="17"/>
      <c r="N10" s="17">
        <v>0.24049058319456801</v>
      </c>
      <c r="O10" s="17">
        <v>0.37795730647926401</v>
      </c>
      <c r="P10" s="17"/>
      <c r="Q10" s="17">
        <v>0.30730555439106899</v>
      </c>
      <c r="R10" s="17">
        <v>0.25832452000353401</v>
      </c>
      <c r="S10" s="17">
        <v>0.27055735154627703</v>
      </c>
      <c r="T10" s="17">
        <v>0.26299735322756201</v>
      </c>
      <c r="U10" s="17">
        <v>0.221477329404832</v>
      </c>
      <c r="V10" s="17">
        <v>0.30098753782547399</v>
      </c>
      <c r="W10" s="17">
        <v>0.19280639663132501</v>
      </c>
      <c r="X10" s="17">
        <v>0.371535644844945</v>
      </c>
      <c r="Y10" s="17">
        <v>0.289910726175509</v>
      </c>
      <c r="Z10" s="17">
        <v>0.195563811845821</v>
      </c>
      <c r="AA10" s="17">
        <v>0.23397665594033401</v>
      </c>
      <c r="AB10" s="17">
        <v>0.253075730798548</v>
      </c>
      <c r="AC10" s="17"/>
      <c r="AD10" s="17">
        <v>0.30829261275970199</v>
      </c>
      <c r="AE10" s="17">
        <v>0.16693244851939801</v>
      </c>
      <c r="AF10" s="17"/>
      <c r="AG10" s="17">
        <v>0.32836880906305699</v>
      </c>
      <c r="AH10" s="17">
        <v>0.232172884309613</v>
      </c>
      <c r="AI10" s="17"/>
      <c r="AJ10" s="17">
        <v>0.25540072329770502</v>
      </c>
      <c r="AK10" s="17">
        <v>0.272876218838152</v>
      </c>
      <c r="AL10" s="17"/>
      <c r="AM10" s="17">
        <v>0.189043122527671</v>
      </c>
      <c r="AN10" s="17">
        <v>0.28462212392844499</v>
      </c>
      <c r="AO10" s="17"/>
      <c r="AP10" s="17">
        <v>9.3804213952780602E-2</v>
      </c>
      <c r="AQ10" s="17">
        <v>0.18379121794410799</v>
      </c>
      <c r="AR10" s="17">
        <v>0.37329416338865801</v>
      </c>
      <c r="AS10" s="17">
        <v>0.18596348840399299</v>
      </c>
      <c r="AT10" s="17">
        <v>0.49540811371833898</v>
      </c>
      <c r="AU10" s="17">
        <v>0.43062999406576502</v>
      </c>
    </row>
    <row r="11" spans="2:47" ht="29" x14ac:dyDescent="0.35">
      <c r="B11" s="18" t="s">
        <v>560</v>
      </c>
      <c r="C11" s="17">
        <v>0.15511033084634099</v>
      </c>
      <c r="D11" s="17">
        <v>0.19666286476751699</v>
      </c>
      <c r="E11" s="17">
        <v>0.115959402737124</v>
      </c>
      <c r="F11" s="17"/>
      <c r="G11" s="17">
        <v>0.20695479451795701</v>
      </c>
      <c r="H11" s="17">
        <v>0.163930333226004</v>
      </c>
      <c r="I11" s="17">
        <v>0.139532582041101</v>
      </c>
      <c r="J11" s="17">
        <v>0.18811389463505501</v>
      </c>
      <c r="K11" s="17">
        <v>0.12986710861096501</v>
      </c>
      <c r="L11" s="17">
        <v>0.116209818561225</v>
      </c>
      <c r="M11" s="17"/>
      <c r="N11" s="17">
        <v>0.14410839998051</v>
      </c>
      <c r="O11" s="17">
        <v>0.20975418543834201</v>
      </c>
      <c r="P11" s="17"/>
      <c r="Q11" s="17">
        <v>0.22184138995164501</v>
      </c>
      <c r="R11" s="17">
        <v>0.158831093046848</v>
      </c>
      <c r="S11" s="17">
        <v>0.120842544503605</v>
      </c>
      <c r="T11" s="17">
        <v>0.176476890731532</v>
      </c>
      <c r="U11" s="17">
        <v>0.136115229373483</v>
      </c>
      <c r="V11" s="17">
        <v>0.14039341860143401</v>
      </c>
      <c r="W11" s="17">
        <v>0.13701735495103801</v>
      </c>
      <c r="X11" s="17">
        <v>0.105487547260476</v>
      </c>
      <c r="Y11" s="17">
        <v>0.16135018093190401</v>
      </c>
      <c r="Z11" s="17">
        <v>0.17691580877740901</v>
      </c>
      <c r="AA11" s="17">
        <v>0.11098007413039</v>
      </c>
      <c r="AB11" s="17">
        <v>4.3196951013491899E-2</v>
      </c>
      <c r="AC11" s="17"/>
      <c r="AD11" s="17">
        <v>0.19676622182234599</v>
      </c>
      <c r="AE11" s="17">
        <v>6.7038396314338403E-2</v>
      </c>
      <c r="AF11" s="17"/>
      <c r="AG11" s="17">
        <v>0.23213682177466</v>
      </c>
      <c r="AH11" s="17">
        <v>0.121094673051338</v>
      </c>
      <c r="AI11" s="17"/>
      <c r="AJ11" s="17">
        <v>0.15765818916763999</v>
      </c>
      <c r="AK11" s="17">
        <v>0.15347048610969599</v>
      </c>
      <c r="AL11" s="17"/>
      <c r="AM11" s="17">
        <v>8.9672806348772102E-2</v>
      </c>
      <c r="AN11" s="17">
        <v>0.17283859707750501</v>
      </c>
      <c r="AO11" s="17"/>
      <c r="AP11" s="17">
        <v>4.0070932689274599E-2</v>
      </c>
      <c r="AQ11" s="17">
        <v>0.10559150414655</v>
      </c>
      <c r="AR11" s="17">
        <v>0.19866024827305701</v>
      </c>
      <c r="AS11" s="17">
        <v>0.16413933648778201</v>
      </c>
      <c r="AT11" s="17">
        <v>0.20967707156249499</v>
      </c>
      <c r="AU11" s="17">
        <v>0.27025535127268902</v>
      </c>
    </row>
    <row r="12" spans="2:47" ht="29" x14ac:dyDescent="0.35">
      <c r="B12" s="18" t="s">
        <v>561</v>
      </c>
      <c r="C12" s="17">
        <v>3.1528725470016901E-2</v>
      </c>
      <c r="D12" s="17">
        <v>4.6111326055249702E-2</v>
      </c>
      <c r="E12" s="17">
        <v>1.75854454950683E-2</v>
      </c>
      <c r="F12" s="17"/>
      <c r="G12" s="17">
        <v>8.9051999711235202E-2</v>
      </c>
      <c r="H12" s="17">
        <v>4.9814625672283702E-2</v>
      </c>
      <c r="I12" s="17">
        <v>1.6558772716553601E-2</v>
      </c>
      <c r="J12" s="17">
        <v>1.29099951148842E-2</v>
      </c>
      <c r="K12" s="17">
        <v>1.71777343438754E-2</v>
      </c>
      <c r="L12" s="17">
        <v>1.5180700768372499E-2</v>
      </c>
      <c r="M12" s="17"/>
      <c r="N12" s="17">
        <v>2.9117595157330901E-2</v>
      </c>
      <c r="O12" s="17">
        <v>4.3504210120440201E-2</v>
      </c>
      <c r="P12" s="17"/>
      <c r="Q12" s="17">
        <v>2.94713899079319E-2</v>
      </c>
      <c r="R12" s="17">
        <v>2.4899297751521901E-2</v>
      </c>
      <c r="S12" s="17">
        <v>3.5644796349753698E-2</v>
      </c>
      <c r="T12" s="17">
        <v>2.9809289426506801E-2</v>
      </c>
      <c r="U12" s="17">
        <v>3.0758564094777601E-2</v>
      </c>
      <c r="V12" s="17">
        <v>2.6090987725548499E-2</v>
      </c>
      <c r="W12" s="17">
        <v>2.90484163023432E-2</v>
      </c>
      <c r="X12" s="17">
        <v>2.5550442415403898E-2</v>
      </c>
      <c r="Y12" s="17">
        <v>2.4069968103335899E-2</v>
      </c>
      <c r="Z12" s="17">
        <v>3.4362534382999001E-2</v>
      </c>
      <c r="AA12" s="17">
        <v>7.8341597134495997E-2</v>
      </c>
      <c r="AB12" s="17">
        <v>3.7114713994984901E-2</v>
      </c>
      <c r="AC12" s="17"/>
      <c r="AD12" s="17">
        <v>4.0262093754303799E-2</v>
      </c>
      <c r="AE12" s="17">
        <v>1.3239039124719999E-2</v>
      </c>
      <c r="AF12" s="17"/>
      <c r="AG12" s="17">
        <v>5.5943526428762103E-2</v>
      </c>
      <c r="AH12" s="17">
        <v>1.96220484747162E-2</v>
      </c>
      <c r="AI12" s="17"/>
      <c r="AJ12" s="17">
        <v>2.6660843320476298E-2</v>
      </c>
      <c r="AK12" s="17">
        <v>3.7586797704400002E-2</v>
      </c>
      <c r="AL12" s="17"/>
      <c r="AM12" s="17">
        <v>2.1438533297495101E-2</v>
      </c>
      <c r="AN12" s="17">
        <v>3.3256590260156503E-2</v>
      </c>
      <c r="AO12" s="17"/>
      <c r="AP12" s="17">
        <v>1.1524572360777001E-2</v>
      </c>
      <c r="AQ12" s="17">
        <v>8.3180741504988494E-3</v>
      </c>
      <c r="AR12" s="17">
        <v>3.8983400916207799E-2</v>
      </c>
      <c r="AS12" s="17">
        <v>2.14549616345872E-2</v>
      </c>
      <c r="AT12" s="17">
        <v>3.1040172210739899E-2</v>
      </c>
      <c r="AU12" s="17">
        <v>8.09741935298081E-2</v>
      </c>
    </row>
    <row r="13" spans="2:47" x14ac:dyDescent="0.35">
      <c r="B13" s="18" t="s">
        <v>122</v>
      </c>
      <c r="C13" s="19">
        <v>2.8489135882046299E-2</v>
      </c>
      <c r="D13" s="19">
        <v>2.2234894701470099E-2</v>
      </c>
      <c r="E13" s="19">
        <v>3.4842426838060103E-2</v>
      </c>
      <c r="F13" s="19"/>
      <c r="G13" s="19">
        <v>2.0975746134736701E-2</v>
      </c>
      <c r="H13" s="19">
        <v>3.4387935231105601E-2</v>
      </c>
      <c r="I13" s="19">
        <v>4.8039094874645798E-2</v>
      </c>
      <c r="J13" s="19">
        <v>2.4562106701021699E-2</v>
      </c>
      <c r="K13" s="19">
        <v>2.0935956916061E-2</v>
      </c>
      <c r="L13" s="19">
        <v>2.09465272703186E-2</v>
      </c>
      <c r="M13" s="19"/>
      <c r="N13" s="19">
        <v>2.8758579123958E-2</v>
      </c>
      <c r="O13" s="19">
        <v>2.7150878306047E-2</v>
      </c>
      <c r="P13" s="19"/>
      <c r="Q13" s="19">
        <v>2.49037060300853E-2</v>
      </c>
      <c r="R13" s="19">
        <v>3.8071185630583503E-2</v>
      </c>
      <c r="S13" s="19">
        <v>3.8244033956532399E-2</v>
      </c>
      <c r="T13" s="19">
        <v>1.21821975891995E-2</v>
      </c>
      <c r="U13" s="19">
        <v>3.2599633602689602E-2</v>
      </c>
      <c r="V13" s="19">
        <v>2.43520478755904E-2</v>
      </c>
      <c r="W13" s="19">
        <v>3.49488146919485E-2</v>
      </c>
      <c r="X13" s="19">
        <v>2.1592772304780902E-2</v>
      </c>
      <c r="Y13" s="19">
        <v>3.2572491443364097E-2</v>
      </c>
      <c r="Z13" s="19">
        <v>2.81108185240245E-2</v>
      </c>
      <c r="AA13" s="19">
        <v>3.2881411265001999E-2</v>
      </c>
      <c r="AB13" s="19">
        <v>0</v>
      </c>
      <c r="AC13" s="19"/>
      <c r="AD13" s="19">
        <v>2.2104707019023E-2</v>
      </c>
      <c r="AE13" s="19">
        <v>3.6914849398200701E-2</v>
      </c>
      <c r="AF13" s="19"/>
      <c r="AG13" s="19">
        <v>1.54541212395522E-2</v>
      </c>
      <c r="AH13" s="19">
        <v>2.77271108194619E-2</v>
      </c>
      <c r="AI13" s="19"/>
      <c r="AJ13" s="19">
        <v>2.4343993336463601E-2</v>
      </c>
      <c r="AK13" s="19">
        <v>3.00145945731102E-2</v>
      </c>
      <c r="AL13" s="19"/>
      <c r="AM13" s="19">
        <v>2.4761443549979199E-2</v>
      </c>
      <c r="AN13" s="19">
        <v>2.9012243299492198E-2</v>
      </c>
      <c r="AO13" s="19"/>
      <c r="AP13" s="19">
        <v>6.3208625802045199E-2</v>
      </c>
      <c r="AQ13" s="19">
        <v>1.81238178505429E-2</v>
      </c>
      <c r="AR13" s="19">
        <v>3.2707143422404203E-2</v>
      </c>
      <c r="AS13" s="19">
        <v>2.00426615183994E-2</v>
      </c>
      <c r="AT13" s="19">
        <v>6.6769502931932996E-3</v>
      </c>
      <c r="AU13" s="19">
        <v>1.0640599801048201E-2</v>
      </c>
    </row>
    <row r="14" spans="2:47" x14ac:dyDescent="0.35">
      <c r="B14" s="16"/>
    </row>
    <row r="15" spans="2:47" x14ac:dyDescent="0.35">
      <c r="B15" t="s">
        <v>66</v>
      </c>
    </row>
    <row r="16" spans="2:47" x14ac:dyDescent="0.35">
      <c r="B16" t="s">
        <v>67</v>
      </c>
    </row>
    <row r="18" spans="2:2" x14ac:dyDescent="0.35">
      <c r="B18"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B2:AU24"/>
  <sheetViews>
    <sheetView showGridLines="0" topLeftCell="A9"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573</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ht="29" x14ac:dyDescent="0.35">
      <c r="B9" s="18" t="s">
        <v>563</v>
      </c>
      <c r="C9" s="17">
        <v>0.26334686008207803</v>
      </c>
      <c r="D9" s="17">
        <v>0.20868507376932499</v>
      </c>
      <c r="E9" s="17">
        <v>0.31403701895770703</v>
      </c>
      <c r="F9" s="17"/>
      <c r="G9" s="17">
        <v>0.11290187066921301</v>
      </c>
      <c r="H9" s="17">
        <v>0.153082450835033</v>
      </c>
      <c r="I9" s="17">
        <v>0.18801672725538199</v>
      </c>
      <c r="J9" s="17">
        <v>0.27353835619953598</v>
      </c>
      <c r="K9" s="17">
        <v>0.357949988838626</v>
      </c>
      <c r="L9" s="17">
        <v>0.44362698524584598</v>
      </c>
      <c r="M9" s="17"/>
      <c r="N9" s="17">
        <v>0.28693791297593402</v>
      </c>
      <c r="O9" s="17">
        <v>0.14617596710658901</v>
      </c>
      <c r="P9" s="17"/>
      <c r="Q9" s="17">
        <v>0.17565294967039599</v>
      </c>
      <c r="R9" s="17">
        <v>0.30487120562716402</v>
      </c>
      <c r="S9" s="17">
        <v>0.27537793960093998</v>
      </c>
      <c r="T9" s="17">
        <v>0.22982079036573699</v>
      </c>
      <c r="U9" s="17">
        <v>0.28910642083167798</v>
      </c>
      <c r="V9" s="17">
        <v>0.25409432847966901</v>
      </c>
      <c r="W9" s="17">
        <v>0.27729163151528602</v>
      </c>
      <c r="X9" s="17">
        <v>0.208633293175982</v>
      </c>
      <c r="Y9" s="17">
        <v>0.31858840274927802</v>
      </c>
      <c r="Z9" s="17">
        <v>0.31576606679222202</v>
      </c>
      <c r="AA9" s="17">
        <v>0.236565567817898</v>
      </c>
      <c r="AB9" s="17">
        <v>0.248619892734641</v>
      </c>
      <c r="AC9" s="17"/>
      <c r="AD9" s="17">
        <v>0.192506772650306</v>
      </c>
      <c r="AE9" s="17">
        <v>0.42255044759084998</v>
      </c>
      <c r="AF9" s="17"/>
      <c r="AG9" s="17">
        <v>0.16383054574695899</v>
      </c>
      <c r="AH9" s="17">
        <v>0.31163038478472099</v>
      </c>
      <c r="AI9" s="17"/>
      <c r="AJ9" s="17">
        <v>0.29540455235247998</v>
      </c>
      <c r="AK9" s="17">
        <v>0.225825888830094</v>
      </c>
      <c r="AL9" s="17"/>
      <c r="AM9" s="17">
        <v>0.36476598036109498</v>
      </c>
      <c r="AN9" s="17">
        <v>0.23565318152668399</v>
      </c>
      <c r="AO9" s="17"/>
      <c r="AP9" s="17">
        <v>0.45703889846094498</v>
      </c>
      <c r="AQ9" s="17">
        <v>0.387883736804708</v>
      </c>
      <c r="AR9" s="17">
        <v>0.12917096892041199</v>
      </c>
      <c r="AS9" s="17">
        <v>0.33042426610741099</v>
      </c>
      <c r="AT9" s="17">
        <v>5.2599579744813503E-2</v>
      </c>
      <c r="AU9" s="17">
        <v>4.8486477351992699E-2</v>
      </c>
    </row>
    <row r="10" spans="2:47" x14ac:dyDescent="0.35">
      <c r="B10" s="18" t="s">
        <v>564</v>
      </c>
      <c r="C10" s="17">
        <v>8.3233935146751495E-2</v>
      </c>
      <c r="D10" s="17">
        <v>8.2110128468834503E-2</v>
      </c>
      <c r="E10" s="17">
        <v>8.4194569549859197E-2</v>
      </c>
      <c r="F10" s="17"/>
      <c r="G10" s="17">
        <v>0.118740128532732</v>
      </c>
      <c r="H10" s="17">
        <v>7.9513746128063306E-2</v>
      </c>
      <c r="I10" s="17">
        <v>9.8158880824137998E-2</v>
      </c>
      <c r="J10" s="17">
        <v>7.12026718631939E-2</v>
      </c>
      <c r="K10" s="17">
        <v>5.59650709755877E-2</v>
      </c>
      <c r="L10" s="17">
        <v>7.8426755588607303E-2</v>
      </c>
      <c r="M10" s="17"/>
      <c r="N10" s="17">
        <v>8.3208895513662395E-2</v>
      </c>
      <c r="O10" s="17">
        <v>8.3358300777315805E-2</v>
      </c>
      <c r="P10" s="17"/>
      <c r="Q10" s="17">
        <v>8.1984540570867695E-2</v>
      </c>
      <c r="R10" s="17">
        <v>7.73795217317505E-2</v>
      </c>
      <c r="S10" s="17">
        <v>9.3650038760211704E-2</v>
      </c>
      <c r="T10" s="17">
        <v>8.1851988269604103E-2</v>
      </c>
      <c r="U10" s="17">
        <v>9.8336204545301703E-2</v>
      </c>
      <c r="V10" s="17">
        <v>8.7253995182442007E-2</v>
      </c>
      <c r="W10" s="17">
        <v>9.4880470630747699E-2</v>
      </c>
      <c r="X10" s="17">
        <v>6.4728895609031001E-2</v>
      </c>
      <c r="Y10" s="17">
        <v>6.2750425922576E-2</v>
      </c>
      <c r="Z10" s="17">
        <v>6.7939581509458197E-2</v>
      </c>
      <c r="AA10" s="17">
        <v>7.0157950500116806E-2</v>
      </c>
      <c r="AB10" s="17">
        <v>0.18017664073499201</v>
      </c>
      <c r="AC10" s="17"/>
      <c r="AD10" s="17">
        <v>8.0418174180148905E-2</v>
      </c>
      <c r="AE10" s="17">
        <v>8.3349626640510002E-2</v>
      </c>
      <c r="AF10" s="17"/>
      <c r="AG10" s="17">
        <v>7.1514162076164095E-2</v>
      </c>
      <c r="AH10" s="17">
        <v>8.8816766036784497E-2</v>
      </c>
      <c r="AI10" s="17"/>
      <c r="AJ10" s="17">
        <v>6.8104097931238505E-2</v>
      </c>
      <c r="AK10" s="17">
        <v>0.101931318171133</v>
      </c>
      <c r="AL10" s="17"/>
      <c r="AM10" s="17">
        <v>0.10131261304476299</v>
      </c>
      <c r="AN10" s="17">
        <v>7.58264953296508E-2</v>
      </c>
      <c r="AO10" s="17"/>
      <c r="AP10" s="17">
        <v>7.0144860634496597E-2</v>
      </c>
      <c r="AQ10" s="17">
        <v>9.9974264342058305E-2</v>
      </c>
      <c r="AR10" s="17">
        <v>0.139477521311002</v>
      </c>
      <c r="AS10" s="17">
        <v>6.4364383069446196E-2</v>
      </c>
      <c r="AT10" s="17">
        <v>5.6490222276029803E-2</v>
      </c>
      <c r="AU10" s="17">
        <v>7.0284439936481702E-2</v>
      </c>
    </row>
    <row r="11" spans="2:47" x14ac:dyDescent="0.35">
      <c r="B11" s="18" t="s">
        <v>565</v>
      </c>
      <c r="C11" s="17">
        <v>9.8489686425678499E-2</v>
      </c>
      <c r="D11" s="17">
        <v>9.8909276934001894E-2</v>
      </c>
      <c r="E11" s="17">
        <v>9.8955450664126907E-2</v>
      </c>
      <c r="F11" s="17"/>
      <c r="G11" s="17">
        <v>0.11044959216469501</v>
      </c>
      <c r="H11" s="17">
        <v>0.18672742616485799</v>
      </c>
      <c r="I11" s="17">
        <v>0.125046583432561</v>
      </c>
      <c r="J11" s="17">
        <v>6.0429564719451503E-2</v>
      </c>
      <c r="K11" s="17">
        <v>5.8146899723062598E-2</v>
      </c>
      <c r="L11" s="17">
        <v>5.45257179632044E-2</v>
      </c>
      <c r="M11" s="17"/>
      <c r="N11" s="17">
        <v>9.2944735847942106E-2</v>
      </c>
      <c r="O11" s="17">
        <v>0.12603007699754501</v>
      </c>
      <c r="P11" s="17"/>
      <c r="Q11" s="17">
        <v>0.12585209148324</v>
      </c>
      <c r="R11" s="17">
        <v>6.59270357374864E-2</v>
      </c>
      <c r="S11" s="17">
        <v>7.3166865506223103E-2</v>
      </c>
      <c r="T11" s="17">
        <v>9.1615039428564707E-2</v>
      </c>
      <c r="U11" s="17">
        <v>0.101210946462142</v>
      </c>
      <c r="V11" s="17">
        <v>9.8884178868416203E-2</v>
      </c>
      <c r="W11" s="17">
        <v>6.8365941607477804E-2</v>
      </c>
      <c r="X11" s="17">
        <v>0.220533107526555</v>
      </c>
      <c r="Y11" s="17">
        <v>0.10189688047789699</v>
      </c>
      <c r="Z11" s="17">
        <v>0.10311483265343201</v>
      </c>
      <c r="AA11" s="17">
        <v>0.129692100024415</v>
      </c>
      <c r="AB11" s="17">
        <v>3.2178696055129401E-2</v>
      </c>
      <c r="AC11" s="17"/>
      <c r="AD11" s="17">
        <v>0.103549586889306</v>
      </c>
      <c r="AE11" s="17">
        <v>7.3589020240504802E-2</v>
      </c>
      <c r="AF11" s="17"/>
      <c r="AG11" s="17">
        <v>0.10408299750854801</v>
      </c>
      <c r="AH11" s="17">
        <v>9.2347671248532603E-2</v>
      </c>
      <c r="AI11" s="17"/>
      <c r="AJ11" s="17">
        <v>8.9384458356353599E-2</v>
      </c>
      <c r="AK11" s="17">
        <v>0.110173654391791</v>
      </c>
      <c r="AL11" s="17"/>
      <c r="AM11" s="17">
        <v>9.5981252092626798E-2</v>
      </c>
      <c r="AN11" s="17">
        <v>9.9191926202413794E-2</v>
      </c>
      <c r="AO11" s="17"/>
      <c r="AP11" s="17">
        <v>7.0897470750388603E-2</v>
      </c>
      <c r="AQ11" s="17">
        <v>8.1924856011813402E-2</v>
      </c>
      <c r="AR11" s="17">
        <v>0.152466641901877</v>
      </c>
      <c r="AS11" s="17">
        <v>6.07900910656681E-2</v>
      </c>
      <c r="AT11" s="17">
        <v>0.147327056780402</v>
      </c>
      <c r="AU11" s="17">
        <v>0.120985918434161</v>
      </c>
    </row>
    <row r="12" spans="2:47" x14ac:dyDescent="0.35">
      <c r="B12" s="18" t="s">
        <v>566</v>
      </c>
      <c r="C12" s="17">
        <v>0.13520204491573901</v>
      </c>
      <c r="D12" s="17">
        <v>0.13823319825656</v>
      </c>
      <c r="E12" s="17">
        <v>0.13344674224921399</v>
      </c>
      <c r="F12" s="17"/>
      <c r="G12" s="17">
        <v>0.14842560918311301</v>
      </c>
      <c r="H12" s="17">
        <v>0.17414578631556801</v>
      </c>
      <c r="I12" s="17">
        <v>0.15108632926087101</v>
      </c>
      <c r="J12" s="17">
        <v>0.15518659200669399</v>
      </c>
      <c r="K12" s="17">
        <v>0.107260730804542</v>
      </c>
      <c r="L12" s="17">
        <v>8.4071650634324799E-2</v>
      </c>
      <c r="M12" s="17"/>
      <c r="N12" s="17">
        <v>0.12607934696397799</v>
      </c>
      <c r="O12" s="17">
        <v>0.18051221696117301</v>
      </c>
      <c r="P12" s="17"/>
      <c r="Q12" s="17">
        <v>0.16391971357117699</v>
      </c>
      <c r="R12" s="17">
        <v>0.11117999201895699</v>
      </c>
      <c r="S12" s="17">
        <v>9.4273606138783106E-2</v>
      </c>
      <c r="T12" s="17">
        <v>0.138319683967738</v>
      </c>
      <c r="U12" s="17">
        <v>0.10786872035374299</v>
      </c>
      <c r="V12" s="17">
        <v>0.155873724314292</v>
      </c>
      <c r="W12" s="17">
        <v>0.14097470004638599</v>
      </c>
      <c r="X12" s="17">
        <v>0.124381599682199</v>
      </c>
      <c r="Y12" s="17">
        <v>0.17291293069772901</v>
      </c>
      <c r="Z12" s="17">
        <v>0.14106937763453301</v>
      </c>
      <c r="AA12" s="17">
        <v>0.106843813126897</v>
      </c>
      <c r="AB12" s="17">
        <v>9.7566299241614696E-2</v>
      </c>
      <c r="AC12" s="17"/>
      <c r="AD12" s="17">
        <v>0.14351175319992901</v>
      </c>
      <c r="AE12" s="17">
        <v>0.119266769543261</v>
      </c>
      <c r="AF12" s="17"/>
      <c r="AG12" s="17">
        <v>0.15512626109241001</v>
      </c>
      <c r="AH12" s="17">
        <v>0.127051915228301</v>
      </c>
      <c r="AI12" s="17"/>
      <c r="AJ12" s="17">
        <v>0.12891701987725601</v>
      </c>
      <c r="AK12" s="17">
        <v>0.14228883475582901</v>
      </c>
      <c r="AL12" s="17"/>
      <c r="AM12" s="17">
        <v>0.112185756599544</v>
      </c>
      <c r="AN12" s="17">
        <v>0.142629344737706</v>
      </c>
      <c r="AO12" s="17"/>
      <c r="AP12" s="17">
        <v>0.102032242585697</v>
      </c>
      <c r="AQ12" s="17">
        <v>8.7289660588191195E-2</v>
      </c>
      <c r="AR12" s="17">
        <v>0.17176819993456199</v>
      </c>
      <c r="AS12" s="17">
        <v>0.125830137645419</v>
      </c>
      <c r="AT12" s="17">
        <v>0.209776280589586</v>
      </c>
      <c r="AU12" s="17">
        <v>0.165902917570763</v>
      </c>
    </row>
    <row r="13" spans="2:47" x14ac:dyDescent="0.35">
      <c r="B13" s="18" t="s">
        <v>567</v>
      </c>
      <c r="C13" s="17">
        <v>0.108682245009022</v>
      </c>
      <c r="D13" s="17">
        <v>0.107461955660625</v>
      </c>
      <c r="E13" s="17">
        <v>0.108829046651061</v>
      </c>
      <c r="F13" s="17"/>
      <c r="G13" s="17">
        <v>0.14272552250187401</v>
      </c>
      <c r="H13" s="17">
        <v>0.100142773325781</v>
      </c>
      <c r="I13" s="17">
        <v>0.118260752152682</v>
      </c>
      <c r="J13" s="17">
        <v>0.117356795693073</v>
      </c>
      <c r="K13" s="17">
        <v>9.9652675870013196E-2</v>
      </c>
      <c r="L13" s="17">
        <v>8.4189740946114699E-2</v>
      </c>
      <c r="M13" s="17"/>
      <c r="N13" s="17">
        <v>0.10150334579484301</v>
      </c>
      <c r="O13" s="17">
        <v>0.144338052119074</v>
      </c>
      <c r="P13" s="17"/>
      <c r="Q13" s="17">
        <v>0.134561090413611</v>
      </c>
      <c r="R13" s="17">
        <v>0.12816454502368399</v>
      </c>
      <c r="S13" s="17">
        <v>0.115489439015689</v>
      </c>
      <c r="T13" s="17">
        <v>0.11871545570797699</v>
      </c>
      <c r="U13" s="17">
        <v>0.101035119667436</v>
      </c>
      <c r="V13" s="17">
        <v>0.12713041074284501</v>
      </c>
      <c r="W13" s="17">
        <v>6.3706623491715103E-2</v>
      </c>
      <c r="X13" s="17">
        <v>0.14456348953276599</v>
      </c>
      <c r="Y13" s="17">
        <v>9.6788153012432807E-2</v>
      </c>
      <c r="Z13" s="17">
        <v>5.0999939715237197E-2</v>
      </c>
      <c r="AA13" s="17">
        <v>0.119828336106849</v>
      </c>
      <c r="AB13" s="17">
        <v>8.8411827965894293E-2</v>
      </c>
      <c r="AC13" s="17"/>
      <c r="AD13" s="17">
        <v>0.120018456280599</v>
      </c>
      <c r="AE13" s="17">
        <v>9.13974053324349E-2</v>
      </c>
      <c r="AF13" s="17"/>
      <c r="AG13" s="17">
        <v>0.123850895360312</v>
      </c>
      <c r="AH13" s="17">
        <v>0.10455473343987</v>
      </c>
      <c r="AI13" s="17"/>
      <c r="AJ13" s="17">
        <v>0.11585975792608701</v>
      </c>
      <c r="AK13" s="17">
        <v>0.10006150239596399</v>
      </c>
      <c r="AL13" s="17"/>
      <c r="AM13" s="17">
        <v>8.9491948315407605E-2</v>
      </c>
      <c r="AN13" s="17">
        <v>0.11439989570593</v>
      </c>
      <c r="AO13" s="17"/>
      <c r="AP13" s="17">
        <v>7.2484444376387694E-2</v>
      </c>
      <c r="AQ13" s="17">
        <v>0.105047951624682</v>
      </c>
      <c r="AR13" s="17">
        <v>0.124622824950089</v>
      </c>
      <c r="AS13" s="17">
        <v>9.2291543461215195E-2</v>
      </c>
      <c r="AT13" s="17">
        <v>0.19375272793381099</v>
      </c>
      <c r="AU13" s="17">
        <v>0.122706171857938</v>
      </c>
    </row>
    <row r="14" spans="2:47" x14ac:dyDescent="0.35">
      <c r="B14" s="18" t="s">
        <v>568</v>
      </c>
      <c r="C14" s="17">
        <v>8.8490219117737301E-2</v>
      </c>
      <c r="D14" s="17">
        <v>0.10376987546014101</v>
      </c>
      <c r="E14" s="17">
        <v>7.4373120863932898E-2</v>
      </c>
      <c r="F14" s="17"/>
      <c r="G14" s="17">
        <v>6.5484573475957195E-2</v>
      </c>
      <c r="H14" s="17">
        <v>0.11424186307003199</v>
      </c>
      <c r="I14" s="17">
        <v>0.10196977418412</v>
      </c>
      <c r="J14" s="17">
        <v>9.7557860908580402E-2</v>
      </c>
      <c r="K14" s="17">
        <v>7.0728066118857499E-2</v>
      </c>
      <c r="L14" s="17">
        <v>7.6267919192984701E-2</v>
      </c>
      <c r="M14" s="17"/>
      <c r="N14" s="17">
        <v>8.3629131404897306E-2</v>
      </c>
      <c r="O14" s="17">
        <v>0.11263403290631099</v>
      </c>
      <c r="P14" s="17"/>
      <c r="Q14" s="17">
        <v>8.97631014412823E-2</v>
      </c>
      <c r="R14" s="17">
        <v>0.10705367370499599</v>
      </c>
      <c r="S14" s="17">
        <v>0.103345496194184</v>
      </c>
      <c r="T14" s="17">
        <v>0.10024970044237901</v>
      </c>
      <c r="U14" s="17">
        <v>6.2676449816534793E-2</v>
      </c>
      <c r="V14" s="17">
        <v>8.4198275394118505E-2</v>
      </c>
      <c r="W14" s="17">
        <v>0.113688140195649</v>
      </c>
      <c r="X14" s="17">
        <v>7.1214556916100097E-2</v>
      </c>
      <c r="Y14" s="17">
        <v>7.4467406789882604E-2</v>
      </c>
      <c r="Z14" s="17">
        <v>0.103481788969185</v>
      </c>
      <c r="AA14" s="17">
        <v>3.9080505952902599E-2</v>
      </c>
      <c r="AB14" s="17">
        <v>4.5077462770047497E-2</v>
      </c>
      <c r="AC14" s="17"/>
      <c r="AD14" s="17">
        <v>0.108085540936621</v>
      </c>
      <c r="AE14" s="17">
        <v>5.0524759801020301E-2</v>
      </c>
      <c r="AF14" s="17"/>
      <c r="AG14" s="17">
        <v>0.111304270905744</v>
      </c>
      <c r="AH14" s="17">
        <v>7.8436328677105593E-2</v>
      </c>
      <c r="AI14" s="17"/>
      <c r="AJ14" s="17">
        <v>9.7069924344117597E-2</v>
      </c>
      <c r="AK14" s="17">
        <v>7.9097952749571807E-2</v>
      </c>
      <c r="AL14" s="17"/>
      <c r="AM14" s="17">
        <v>7.3061032063857598E-2</v>
      </c>
      <c r="AN14" s="17">
        <v>9.2594224480811296E-2</v>
      </c>
      <c r="AO14" s="17"/>
      <c r="AP14" s="17">
        <v>5.0384012106711097E-2</v>
      </c>
      <c r="AQ14" s="17">
        <v>6.0032797092502699E-2</v>
      </c>
      <c r="AR14" s="17">
        <v>6.0517977293369898E-2</v>
      </c>
      <c r="AS14" s="17">
        <v>0.101918729496339</v>
      </c>
      <c r="AT14" s="17">
        <v>0.153285484694101</v>
      </c>
      <c r="AU14" s="17">
        <v>0.14012954957187301</v>
      </c>
    </row>
    <row r="15" spans="2:47" x14ac:dyDescent="0.35">
      <c r="B15" s="18" t="s">
        <v>569</v>
      </c>
      <c r="C15" s="17">
        <v>6.0567797250872801E-2</v>
      </c>
      <c r="D15" s="17">
        <v>6.4766348063113502E-2</v>
      </c>
      <c r="E15" s="17">
        <v>5.5975211427048102E-2</v>
      </c>
      <c r="F15" s="17"/>
      <c r="G15" s="17">
        <v>9.6725293069592003E-2</v>
      </c>
      <c r="H15" s="17">
        <v>4.1341361987905903E-2</v>
      </c>
      <c r="I15" s="17">
        <v>7.3319516079894398E-2</v>
      </c>
      <c r="J15" s="17">
        <v>5.6252157762030797E-2</v>
      </c>
      <c r="K15" s="17">
        <v>7.1939194556865302E-2</v>
      </c>
      <c r="L15" s="17">
        <v>3.77213995373923E-2</v>
      </c>
      <c r="M15" s="17"/>
      <c r="N15" s="17">
        <v>6.1196988224437102E-2</v>
      </c>
      <c r="O15" s="17">
        <v>5.7442762155730798E-2</v>
      </c>
      <c r="P15" s="17"/>
      <c r="Q15" s="17">
        <v>7.2311412790233703E-2</v>
      </c>
      <c r="R15" s="17">
        <v>4.0266901295314302E-2</v>
      </c>
      <c r="S15" s="17">
        <v>3.8694218193839197E-2</v>
      </c>
      <c r="T15" s="17">
        <v>8.4329206315409203E-2</v>
      </c>
      <c r="U15" s="17">
        <v>5.7930594238986902E-2</v>
      </c>
      <c r="V15" s="17">
        <v>4.8009656955709801E-2</v>
      </c>
      <c r="W15" s="17">
        <v>8.6431677192394599E-2</v>
      </c>
      <c r="X15" s="17">
        <v>1.02023196043807E-2</v>
      </c>
      <c r="Y15" s="17">
        <v>5.2141747668652302E-2</v>
      </c>
      <c r="Z15" s="17">
        <v>5.7705233885928103E-2</v>
      </c>
      <c r="AA15" s="17">
        <v>8.5248837272171002E-2</v>
      </c>
      <c r="AB15" s="17">
        <v>0.120863686252683</v>
      </c>
      <c r="AC15" s="17"/>
      <c r="AD15" s="17">
        <v>6.9377461239378796E-2</v>
      </c>
      <c r="AE15" s="17">
        <v>4.2425286051707901E-2</v>
      </c>
      <c r="AF15" s="17"/>
      <c r="AG15" s="17">
        <v>7.9721998425139398E-2</v>
      </c>
      <c r="AH15" s="17">
        <v>5.29745599072265E-2</v>
      </c>
      <c r="AI15" s="17"/>
      <c r="AJ15" s="17">
        <v>5.8672188691862102E-2</v>
      </c>
      <c r="AK15" s="17">
        <v>6.3357677462229603E-2</v>
      </c>
      <c r="AL15" s="17"/>
      <c r="AM15" s="17">
        <v>6.2405294879949502E-2</v>
      </c>
      <c r="AN15" s="17">
        <v>6.0150623793630703E-2</v>
      </c>
      <c r="AO15" s="17"/>
      <c r="AP15" s="17">
        <v>5.2729804035212297E-2</v>
      </c>
      <c r="AQ15" s="17">
        <v>3.6544255561682303E-2</v>
      </c>
      <c r="AR15" s="17">
        <v>7.0125960868933607E-2</v>
      </c>
      <c r="AS15" s="17">
        <v>5.5144048898573397E-2</v>
      </c>
      <c r="AT15" s="17">
        <v>5.3906881044998599E-2</v>
      </c>
      <c r="AU15" s="17">
        <v>9.2279185247650997E-2</v>
      </c>
    </row>
    <row r="16" spans="2:47" x14ac:dyDescent="0.35">
      <c r="B16" s="18" t="s">
        <v>570</v>
      </c>
      <c r="C16" s="17">
        <v>6.6731118869220396E-2</v>
      </c>
      <c r="D16" s="17">
        <v>7.4760688909610504E-2</v>
      </c>
      <c r="E16" s="17">
        <v>5.9492202335328398E-2</v>
      </c>
      <c r="F16" s="17"/>
      <c r="G16" s="17">
        <v>0.100328894398287</v>
      </c>
      <c r="H16" s="17">
        <v>7.5210717407869193E-2</v>
      </c>
      <c r="I16" s="17">
        <v>5.9551358702150697E-2</v>
      </c>
      <c r="J16" s="17">
        <v>7.5709053125236306E-2</v>
      </c>
      <c r="K16" s="17">
        <v>6.5315764321993694E-2</v>
      </c>
      <c r="L16" s="17">
        <v>3.6964566763851299E-2</v>
      </c>
      <c r="M16" s="17"/>
      <c r="N16" s="17">
        <v>6.3496846675298604E-2</v>
      </c>
      <c r="O16" s="17">
        <v>8.2794944540448195E-2</v>
      </c>
      <c r="P16" s="17"/>
      <c r="Q16" s="17">
        <v>5.1382551155344097E-2</v>
      </c>
      <c r="R16" s="17">
        <v>8.2553173790798504E-2</v>
      </c>
      <c r="S16" s="17">
        <v>9.3287237198200104E-2</v>
      </c>
      <c r="T16" s="17">
        <v>3.1831392178227801E-2</v>
      </c>
      <c r="U16" s="17">
        <v>9.1452176135723401E-2</v>
      </c>
      <c r="V16" s="17">
        <v>6.3577185049166096E-2</v>
      </c>
      <c r="W16" s="17">
        <v>6.8247834571434296E-2</v>
      </c>
      <c r="X16" s="17">
        <v>8.5598530447547394E-2</v>
      </c>
      <c r="Y16" s="17">
        <v>5.84429216661215E-2</v>
      </c>
      <c r="Z16" s="17">
        <v>4.7602801402368097E-2</v>
      </c>
      <c r="AA16" s="17">
        <v>8.4186188694083897E-2</v>
      </c>
      <c r="AB16" s="17">
        <v>8.4839769090868794E-2</v>
      </c>
      <c r="AC16" s="17"/>
      <c r="AD16" s="17">
        <v>7.5711853415298E-2</v>
      </c>
      <c r="AE16" s="17">
        <v>4.9727907913910803E-2</v>
      </c>
      <c r="AF16" s="17"/>
      <c r="AG16" s="17">
        <v>0.10622567052517</v>
      </c>
      <c r="AH16" s="17">
        <v>4.8715232902568101E-2</v>
      </c>
      <c r="AI16" s="17"/>
      <c r="AJ16" s="17">
        <v>6.2647371391037904E-2</v>
      </c>
      <c r="AK16" s="17">
        <v>7.1376839415384294E-2</v>
      </c>
      <c r="AL16" s="17"/>
      <c r="AM16" s="17">
        <v>3.4161045021605899E-2</v>
      </c>
      <c r="AN16" s="17">
        <v>7.7179134883936296E-2</v>
      </c>
      <c r="AO16" s="17"/>
      <c r="AP16" s="17">
        <v>3.95572647385928E-2</v>
      </c>
      <c r="AQ16" s="17">
        <v>4.8748252650209399E-2</v>
      </c>
      <c r="AR16" s="17">
        <v>5.7429081284228398E-2</v>
      </c>
      <c r="AS16" s="17">
        <v>5.59331669969804E-2</v>
      </c>
      <c r="AT16" s="17">
        <v>8.0532740741055195E-2</v>
      </c>
      <c r="AU16" s="17">
        <v>0.128069744507258</v>
      </c>
    </row>
    <row r="17" spans="2:47" x14ac:dyDescent="0.35">
      <c r="B17" s="18" t="s">
        <v>571</v>
      </c>
      <c r="C17" s="17">
        <v>3.49317235003304E-2</v>
      </c>
      <c r="D17" s="17">
        <v>4.9965261656669098E-2</v>
      </c>
      <c r="E17" s="17">
        <v>2.05788472323085E-2</v>
      </c>
      <c r="F17" s="17"/>
      <c r="G17" s="17">
        <v>4.5402092650616302E-2</v>
      </c>
      <c r="H17" s="17">
        <v>2.0580535757459901E-2</v>
      </c>
      <c r="I17" s="17">
        <v>2.94853137880523E-2</v>
      </c>
      <c r="J17" s="17">
        <v>3.7087621798493599E-2</v>
      </c>
      <c r="K17" s="17">
        <v>5.8505202921865902E-2</v>
      </c>
      <c r="L17" s="17">
        <v>2.6649197014875899E-2</v>
      </c>
      <c r="M17" s="17"/>
      <c r="N17" s="17">
        <v>3.9014154413102797E-2</v>
      </c>
      <c r="O17" s="17">
        <v>1.4655304397185299E-2</v>
      </c>
      <c r="P17" s="17"/>
      <c r="Q17" s="17">
        <v>3.53175475467453E-2</v>
      </c>
      <c r="R17" s="17">
        <v>3.4780488376117399E-2</v>
      </c>
      <c r="S17" s="17">
        <v>4.3604901103478297E-2</v>
      </c>
      <c r="T17" s="17">
        <v>6.8593218670164199E-2</v>
      </c>
      <c r="U17" s="17">
        <v>3.3129929690290098E-2</v>
      </c>
      <c r="V17" s="17">
        <v>1.9578176897135299E-2</v>
      </c>
      <c r="W17" s="17">
        <v>3.0073990355615199E-2</v>
      </c>
      <c r="X17" s="17">
        <v>2.7498701925931901E-2</v>
      </c>
      <c r="Y17" s="17">
        <v>2.30914233173844E-2</v>
      </c>
      <c r="Z17" s="17">
        <v>4.1181758050846402E-2</v>
      </c>
      <c r="AA17" s="17">
        <v>2.3080901851978499E-2</v>
      </c>
      <c r="AB17" s="17">
        <v>2.71758319054567E-2</v>
      </c>
      <c r="AC17" s="17"/>
      <c r="AD17" s="17">
        <v>4.4407788954456802E-2</v>
      </c>
      <c r="AE17" s="17">
        <v>1.56263880601221E-2</v>
      </c>
      <c r="AF17" s="17"/>
      <c r="AG17" s="17">
        <v>4.1438676041603603E-2</v>
      </c>
      <c r="AH17" s="17">
        <v>3.2798059831377499E-2</v>
      </c>
      <c r="AI17" s="17"/>
      <c r="AJ17" s="17">
        <v>3.6442190684290901E-2</v>
      </c>
      <c r="AK17" s="17">
        <v>3.3450852007363203E-2</v>
      </c>
      <c r="AL17" s="17"/>
      <c r="AM17" s="17">
        <v>2.98472389672041E-2</v>
      </c>
      <c r="AN17" s="17">
        <v>3.7016922572043101E-2</v>
      </c>
      <c r="AO17" s="17"/>
      <c r="AP17" s="17">
        <v>1.92378223205933E-2</v>
      </c>
      <c r="AQ17" s="17">
        <v>3.3799017581495901E-2</v>
      </c>
      <c r="AR17" s="17">
        <v>2.9213045090463199E-2</v>
      </c>
      <c r="AS17" s="17">
        <v>3.5029397497786698E-2</v>
      </c>
      <c r="AT17" s="17">
        <v>1.1178304951487699E-2</v>
      </c>
      <c r="AU17" s="17">
        <v>6.9687167998571803E-2</v>
      </c>
    </row>
    <row r="18" spans="2:47" x14ac:dyDescent="0.35">
      <c r="B18" s="18" t="s">
        <v>572</v>
      </c>
      <c r="C18" s="17">
        <v>3.8403917189114699E-2</v>
      </c>
      <c r="D18" s="17">
        <v>5.0299766834584501E-2</v>
      </c>
      <c r="E18" s="17">
        <v>2.7142288210678E-2</v>
      </c>
      <c r="F18" s="17"/>
      <c r="G18" s="17">
        <v>3.4111981337560202E-2</v>
      </c>
      <c r="H18" s="17">
        <v>1.2769821781409301E-2</v>
      </c>
      <c r="I18" s="17">
        <v>2.81525920271508E-2</v>
      </c>
      <c r="J18" s="17">
        <v>4.1582914106157602E-2</v>
      </c>
      <c r="K18" s="17">
        <v>4.4065028737103398E-2</v>
      </c>
      <c r="L18" s="17">
        <v>6.4219113664873304E-2</v>
      </c>
      <c r="M18" s="17"/>
      <c r="N18" s="17">
        <v>4.2509989401179601E-2</v>
      </c>
      <c r="O18" s="17">
        <v>1.8010077631626899E-2</v>
      </c>
      <c r="P18" s="17"/>
      <c r="Q18" s="17">
        <v>4.5614056252726798E-2</v>
      </c>
      <c r="R18" s="17">
        <v>2.9671407530343499E-2</v>
      </c>
      <c r="S18" s="17">
        <v>4.2384312709253601E-2</v>
      </c>
      <c r="T18" s="17">
        <v>2.8636333446361201E-2</v>
      </c>
      <c r="U18" s="17">
        <v>3.1280383365681799E-2</v>
      </c>
      <c r="V18" s="17">
        <v>3.3825560574475402E-2</v>
      </c>
      <c r="W18" s="17">
        <v>3.6629121162618801E-2</v>
      </c>
      <c r="X18" s="17">
        <v>4.2645505579506797E-2</v>
      </c>
      <c r="Y18" s="17">
        <v>2.7571493109319101E-2</v>
      </c>
      <c r="Z18" s="17">
        <v>4.4065195630597402E-2</v>
      </c>
      <c r="AA18" s="17">
        <v>6.1460635900360099E-2</v>
      </c>
      <c r="AB18" s="17">
        <v>7.5089893248672504E-2</v>
      </c>
      <c r="AC18" s="17"/>
      <c r="AD18" s="17">
        <v>4.0311776951001202E-2</v>
      </c>
      <c r="AE18" s="17">
        <v>3.62890358854863E-2</v>
      </c>
      <c r="AF18" s="17"/>
      <c r="AG18" s="17">
        <v>3.4334586745632202E-2</v>
      </c>
      <c r="AH18" s="17">
        <v>4.1609495023804698E-2</v>
      </c>
      <c r="AI18" s="17"/>
      <c r="AJ18" s="17">
        <v>2.8754674841373101E-2</v>
      </c>
      <c r="AK18" s="17">
        <v>5.0197449476591299E-2</v>
      </c>
      <c r="AL18" s="17"/>
      <c r="AM18" s="17">
        <v>2.3053316159837901E-2</v>
      </c>
      <c r="AN18" s="17">
        <v>4.2830407695549903E-2</v>
      </c>
      <c r="AO18" s="17"/>
      <c r="AP18" s="17">
        <v>2.5334686059839101E-2</v>
      </c>
      <c r="AQ18" s="17">
        <v>3.5311789338133802E-2</v>
      </c>
      <c r="AR18" s="17">
        <v>3.5265877603132503E-2</v>
      </c>
      <c r="AS18" s="17">
        <v>6.3283735461460003E-2</v>
      </c>
      <c r="AT18" s="17">
        <v>2.8647333643257999E-2</v>
      </c>
      <c r="AU18" s="17">
        <v>3.8088443671493298E-2</v>
      </c>
    </row>
    <row r="19" spans="2:47" x14ac:dyDescent="0.35">
      <c r="B19" s="18" t="s">
        <v>122</v>
      </c>
      <c r="C19" s="19">
        <v>2.1920452493455301E-2</v>
      </c>
      <c r="D19" s="19">
        <v>2.1038425986535301E-2</v>
      </c>
      <c r="E19" s="19">
        <v>2.2975501858736098E-2</v>
      </c>
      <c r="F19" s="19"/>
      <c r="G19" s="19">
        <v>2.4704442016359001E-2</v>
      </c>
      <c r="H19" s="19">
        <v>4.2243517226020898E-2</v>
      </c>
      <c r="I19" s="19">
        <v>2.6952172292996599E-2</v>
      </c>
      <c r="J19" s="19">
        <v>1.40964118175526E-2</v>
      </c>
      <c r="K19" s="19">
        <v>1.04713771314827E-2</v>
      </c>
      <c r="L19" s="19">
        <v>1.33369534479257E-2</v>
      </c>
      <c r="M19" s="19"/>
      <c r="N19" s="19">
        <v>1.9478652784725201E-2</v>
      </c>
      <c r="O19" s="19">
        <v>3.4048264407001198E-2</v>
      </c>
      <c r="P19" s="19"/>
      <c r="Q19" s="19">
        <v>2.3640945104377E-2</v>
      </c>
      <c r="R19" s="19">
        <v>1.81520551633878E-2</v>
      </c>
      <c r="S19" s="19">
        <v>2.6725945579198201E-2</v>
      </c>
      <c r="T19" s="19">
        <v>2.60371912078372E-2</v>
      </c>
      <c r="U19" s="19">
        <v>2.5973054892481799E-2</v>
      </c>
      <c r="V19" s="19">
        <v>2.7574507541729801E-2</v>
      </c>
      <c r="W19" s="19">
        <v>1.97098692306754E-2</v>
      </c>
      <c r="X19" s="19">
        <v>0</v>
      </c>
      <c r="Y19" s="19">
        <v>1.1348214588727999E-2</v>
      </c>
      <c r="Z19" s="19">
        <v>2.7073423756193201E-2</v>
      </c>
      <c r="AA19" s="19">
        <v>4.38551627523288E-2</v>
      </c>
      <c r="AB19" s="19">
        <v>0</v>
      </c>
      <c r="AC19" s="19"/>
      <c r="AD19" s="19">
        <v>2.2100835302956399E-2</v>
      </c>
      <c r="AE19" s="19">
        <v>1.5253352940191501E-2</v>
      </c>
      <c r="AF19" s="19"/>
      <c r="AG19" s="19">
        <v>8.5699355723184503E-3</v>
      </c>
      <c r="AH19" s="19">
        <v>2.1064852919708301E-2</v>
      </c>
      <c r="AI19" s="19"/>
      <c r="AJ19" s="19">
        <v>1.8743763603903799E-2</v>
      </c>
      <c r="AK19" s="19">
        <v>2.2238030344048702E-2</v>
      </c>
      <c r="AL19" s="19"/>
      <c r="AM19" s="19">
        <v>1.3734522494108699E-2</v>
      </c>
      <c r="AN19" s="19">
        <v>2.2527843071644401E-2</v>
      </c>
      <c r="AO19" s="19"/>
      <c r="AP19" s="19">
        <v>4.0158493931137303E-2</v>
      </c>
      <c r="AQ19" s="19">
        <v>2.3443418404523301E-2</v>
      </c>
      <c r="AR19" s="19">
        <v>2.9941900841931102E-2</v>
      </c>
      <c r="AS19" s="19">
        <v>1.4990500299701E-2</v>
      </c>
      <c r="AT19" s="19">
        <v>1.2503387600456601E-2</v>
      </c>
      <c r="AU19" s="19">
        <v>3.3799838518163402E-3</v>
      </c>
    </row>
    <row r="20" spans="2:47" x14ac:dyDescent="0.35">
      <c r="B20" s="16"/>
    </row>
    <row r="21" spans="2:47" x14ac:dyDescent="0.35">
      <c r="B21" t="s">
        <v>66</v>
      </c>
    </row>
    <row r="22" spans="2:47" x14ac:dyDescent="0.35">
      <c r="B22" t="s">
        <v>67</v>
      </c>
    </row>
    <row r="24" spans="2:47" x14ac:dyDescent="0.35">
      <c r="B24"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B2:AU19"/>
  <sheetViews>
    <sheetView showGridLines="0" topLeftCell="A11"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579</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ht="43.5" x14ac:dyDescent="0.35">
      <c r="B9" s="18" t="s">
        <v>574</v>
      </c>
      <c r="C9" s="17">
        <v>0.15378115092550401</v>
      </c>
      <c r="D9" s="17">
        <v>0.16960162515133601</v>
      </c>
      <c r="E9" s="17">
        <v>0.13883416228696099</v>
      </c>
      <c r="F9" s="17"/>
      <c r="G9" s="17">
        <v>0.27665569345732899</v>
      </c>
      <c r="H9" s="17">
        <v>0.20588367455414</v>
      </c>
      <c r="I9" s="17">
        <v>0.15165277527344101</v>
      </c>
      <c r="J9" s="17">
        <v>9.9842050649224995E-2</v>
      </c>
      <c r="K9" s="17">
        <v>0.121268863316566</v>
      </c>
      <c r="L9" s="17">
        <v>9.6574076748351306E-2</v>
      </c>
      <c r="M9" s="17"/>
      <c r="N9" s="17">
        <v>0.13646473042877399</v>
      </c>
      <c r="O9" s="17">
        <v>0.239787505193374</v>
      </c>
      <c r="P9" s="17"/>
      <c r="Q9" s="17">
        <v>0.18018292934293301</v>
      </c>
      <c r="R9" s="17">
        <v>0.15600752739149901</v>
      </c>
      <c r="S9" s="17">
        <v>0.13565389762152699</v>
      </c>
      <c r="T9" s="17">
        <v>0.145526058083185</v>
      </c>
      <c r="U9" s="17">
        <v>0.15214279847039699</v>
      </c>
      <c r="V9" s="17">
        <v>0.179078806777619</v>
      </c>
      <c r="W9" s="17">
        <v>0.15670997792741501</v>
      </c>
      <c r="X9" s="17">
        <v>9.8703701335556504E-2</v>
      </c>
      <c r="Y9" s="17">
        <v>0.17501287698236401</v>
      </c>
      <c r="Z9" s="17">
        <v>0.11027722841988701</v>
      </c>
      <c r="AA9" s="17">
        <v>0.17580300523053599</v>
      </c>
      <c r="AB9" s="17">
        <v>0.103051338264374</v>
      </c>
      <c r="AC9" s="17"/>
      <c r="AD9" s="17">
        <v>0.20596715522522699</v>
      </c>
      <c r="AE9" s="17">
        <v>4.6336527716639E-2</v>
      </c>
      <c r="AF9" s="17"/>
      <c r="AG9" s="17">
        <v>0.27872836877100099</v>
      </c>
      <c r="AH9" s="17">
        <v>9.4124052839745398E-2</v>
      </c>
      <c r="AI9" s="17"/>
      <c r="AJ9" s="17">
        <v>0.15031853265317099</v>
      </c>
      <c r="AK9" s="17">
        <v>0.159262189315415</v>
      </c>
      <c r="AL9" s="17"/>
      <c r="AM9" s="17">
        <v>0.14130145077651199</v>
      </c>
      <c r="AN9" s="17">
        <v>0.15810165949315799</v>
      </c>
      <c r="AO9" s="17"/>
      <c r="AP9" s="17">
        <v>2.44123088463374E-2</v>
      </c>
      <c r="AQ9" s="17">
        <v>6.0020066615479699E-2</v>
      </c>
      <c r="AR9" s="17">
        <v>0.16634310190628601</v>
      </c>
      <c r="AS9" s="17">
        <v>0.13543884843317699</v>
      </c>
      <c r="AT9" s="17">
        <v>0.35256511020000603</v>
      </c>
      <c r="AU9" s="17">
        <v>0.31573202667012701</v>
      </c>
    </row>
    <row r="10" spans="2:47" ht="58" x14ac:dyDescent="0.35">
      <c r="B10" s="18" t="s">
        <v>575</v>
      </c>
      <c r="C10" s="17">
        <v>0.16978455372737</v>
      </c>
      <c r="D10" s="17">
        <v>0.17023462530596201</v>
      </c>
      <c r="E10" s="17">
        <v>0.17085399793469999</v>
      </c>
      <c r="F10" s="17"/>
      <c r="G10" s="17">
        <v>0.25049026957580101</v>
      </c>
      <c r="H10" s="17">
        <v>0.20636451750397899</v>
      </c>
      <c r="I10" s="17">
        <v>0.18292444681414599</v>
      </c>
      <c r="J10" s="17">
        <v>0.189097695231459</v>
      </c>
      <c r="K10" s="17">
        <v>0.11767553044333701</v>
      </c>
      <c r="L10" s="17">
        <v>9.4592743148444403E-2</v>
      </c>
      <c r="M10" s="17"/>
      <c r="N10" s="17">
        <v>0.154570328213362</v>
      </c>
      <c r="O10" s="17">
        <v>0.245349828301064</v>
      </c>
      <c r="P10" s="17"/>
      <c r="Q10" s="17">
        <v>0.23618396494663099</v>
      </c>
      <c r="R10" s="17">
        <v>0.190530471584241</v>
      </c>
      <c r="S10" s="17">
        <v>0.20225355306878601</v>
      </c>
      <c r="T10" s="17">
        <v>0.13878833725609499</v>
      </c>
      <c r="U10" s="17">
        <v>0.13614787452555599</v>
      </c>
      <c r="V10" s="17">
        <v>0.15037071299009899</v>
      </c>
      <c r="W10" s="17">
        <v>0.112207428483438</v>
      </c>
      <c r="X10" s="17">
        <v>0.22702730471767199</v>
      </c>
      <c r="Y10" s="17">
        <v>0.164227808019724</v>
      </c>
      <c r="Z10" s="17">
        <v>0.15215773218939399</v>
      </c>
      <c r="AA10" s="17">
        <v>0.15942430700601001</v>
      </c>
      <c r="AB10" s="17">
        <v>8.1841129743467605E-2</v>
      </c>
      <c r="AC10" s="17"/>
      <c r="AD10" s="17">
        <v>0.209089088597607</v>
      </c>
      <c r="AE10" s="17">
        <v>8.2455489576862703E-2</v>
      </c>
      <c r="AF10" s="17"/>
      <c r="AG10" s="17">
        <v>0.24361500812571399</v>
      </c>
      <c r="AH10" s="17">
        <v>0.13595877669603801</v>
      </c>
      <c r="AI10" s="17"/>
      <c r="AJ10" s="17">
        <v>0.16446726296928199</v>
      </c>
      <c r="AK10" s="17">
        <v>0.17760933225539399</v>
      </c>
      <c r="AL10" s="17"/>
      <c r="AM10" s="17">
        <v>0.160359523566035</v>
      </c>
      <c r="AN10" s="17">
        <v>0.17040011204801001</v>
      </c>
      <c r="AO10" s="17"/>
      <c r="AP10" s="17">
        <v>3.7349647063043299E-2</v>
      </c>
      <c r="AQ10" s="17">
        <v>0.13034240782547099</v>
      </c>
      <c r="AR10" s="17">
        <v>0.23851244075973899</v>
      </c>
      <c r="AS10" s="17">
        <v>0.14467255337376</v>
      </c>
      <c r="AT10" s="17">
        <v>0.34112604645922701</v>
      </c>
      <c r="AU10" s="17">
        <v>0.261131813308699</v>
      </c>
    </row>
    <row r="11" spans="2:47" ht="43.5" x14ac:dyDescent="0.35">
      <c r="B11" s="18" t="s">
        <v>576</v>
      </c>
      <c r="C11" s="17">
        <v>0.49867608318915801</v>
      </c>
      <c r="D11" s="17">
        <v>0.50184023053475701</v>
      </c>
      <c r="E11" s="17">
        <v>0.49505939028728702</v>
      </c>
      <c r="F11" s="17"/>
      <c r="G11" s="17">
        <v>0.250531187732836</v>
      </c>
      <c r="H11" s="17">
        <v>0.39796502095800101</v>
      </c>
      <c r="I11" s="17">
        <v>0.52191954362714099</v>
      </c>
      <c r="J11" s="17">
        <v>0.54016550600070901</v>
      </c>
      <c r="K11" s="17">
        <v>0.61722099106841399</v>
      </c>
      <c r="L11" s="17">
        <v>0.61441105638125604</v>
      </c>
      <c r="M11" s="17"/>
      <c r="N11" s="17">
        <v>0.53727197832046403</v>
      </c>
      <c r="O11" s="17">
        <v>0.30697987030408402</v>
      </c>
      <c r="P11" s="17"/>
      <c r="Q11" s="17">
        <v>0.43029583345211497</v>
      </c>
      <c r="R11" s="17">
        <v>0.472905726543696</v>
      </c>
      <c r="S11" s="17">
        <v>0.472557947860273</v>
      </c>
      <c r="T11" s="17">
        <v>0.55231019498442702</v>
      </c>
      <c r="U11" s="17">
        <v>0.53252243734413696</v>
      </c>
      <c r="V11" s="17">
        <v>0.42644280000067902</v>
      </c>
      <c r="W11" s="17">
        <v>0.57033979125749301</v>
      </c>
      <c r="X11" s="17">
        <v>0.51108461413735295</v>
      </c>
      <c r="Y11" s="17">
        <v>0.49375845207980101</v>
      </c>
      <c r="Z11" s="17">
        <v>0.53912479918546696</v>
      </c>
      <c r="AA11" s="17">
        <v>0.45860346577348998</v>
      </c>
      <c r="AB11" s="17">
        <v>0.73238439512805598</v>
      </c>
      <c r="AC11" s="17"/>
      <c r="AD11" s="17">
        <v>0.47864557392883</v>
      </c>
      <c r="AE11" s="17">
        <v>0.55004167203603604</v>
      </c>
      <c r="AF11" s="17"/>
      <c r="AG11" s="17">
        <v>0.417766069670996</v>
      </c>
      <c r="AH11" s="17">
        <v>0.54879551520039405</v>
      </c>
      <c r="AI11" s="17"/>
      <c r="AJ11" s="17">
        <v>0.52770953693686296</v>
      </c>
      <c r="AK11" s="17">
        <v>0.46759765056299302</v>
      </c>
      <c r="AL11" s="17"/>
      <c r="AM11" s="17">
        <v>0.49534939247239301</v>
      </c>
      <c r="AN11" s="17">
        <v>0.50231581349646004</v>
      </c>
      <c r="AO11" s="17"/>
      <c r="AP11" s="17">
        <v>0.55487297546361503</v>
      </c>
      <c r="AQ11" s="17">
        <v>0.612276145492061</v>
      </c>
      <c r="AR11" s="17">
        <v>0.364998650868325</v>
      </c>
      <c r="AS11" s="17">
        <v>0.65294573043787096</v>
      </c>
      <c r="AT11" s="17">
        <v>0.27547949105540398</v>
      </c>
      <c r="AU11" s="17">
        <v>0.37481988436834601</v>
      </c>
    </row>
    <row r="12" spans="2:47" ht="43.5" x14ac:dyDescent="0.35">
      <c r="B12" s="18" t="s">
        <v>577</v>
      </c>
      <c r="C12" s="17">
        <v>6.51292121852734E-2</v>
      </c>
      <c r="D12" s="17">
        <v>7.5117025530206299E-2</v>
      </c>
      <c r="E12" s="17">
        <v>5.59660570714045E-2</v>
      </c>
      <c r="F12" s="17"/>
      <c r="G12" s="17">
        <v>8.0264990084149307E-2</v>
      </c>
      <c r="H12" s="17">
        <v>6.2897209020713302E-2</v>
      </c>
      <c r="I12" s="17">
        <v>5.7044239537673597E-2</v>
      </c>
      <c r="J12" s="17">
        <v>8.7455947516747498E-2</v>
      </c>
      <c r="K12" s="17">
        <v>3.6378313321107601E-2</v>
      </c>
      <c r="L12" s="17">
        <v>6.4576955245324197E-2</v>
      </c>
      <c r="M12" s="17"/>
      <c r="N12" s="17">
        <v>6.6704524543082996E-2</v>
      </c>
      <c r="O12" s="17">
        <v>5.7305027461074298E-2</v>
      </c>
      <c r="P12" s="17"/>
      <c r="Q12" s="17">
        <v>3.43950784270017E-2</v>
      </c>
      <c r="R12" s="17">
        <v>4.7042108581857901E-2</v>
      </c>
      <c r="S12" s="17">
        <v>5.4671215440549897E-2</v>
      </c>
      <c r="T12" s="17">
        <v>0.103973012848926</v>
      </c>
      <c r="U12" s="17">
        <v>6.5635732394836596E-2</v>
      </c>
      <c r="V12" s="17">
        <v>7.0248902895188994E-2</v>
      </c>
      <c r="W12" s="17">
        <v>6.4855504034260894E-2</v>
      </c>
      <c r="X12" s="17">
        <v>6.7637671057449195E-2</v>
      </c>
      <c r="Y12" s="17">
        <v>8.2270087643813702E-2</v>
      </c>
      <c r="Z12" s="17">
        <v>7.1534185051891006E-2</v>
      </c>
      <c r="AA12" s="17">
        <v>9.2919577576054693E-2</v>
      </c>
      <c r="AB12" s="17">
        <v>5.0132517004229098E-2</v>
      </c>
      <c r="AC12" s="17"/>
      <c r="AD12" s="17">
        <v>5.5970722681994302E-2</v>
      </c>
      <c r="AE12" s="17">
        <v>7.7451280731625605E-2</v>
      </c>
      <c r="AF12" s="17"/>
      <c r="AG12" s="17">
        <v>3.70749268444234E-2</v>
      </c>
      <c r="AH12" s="17">
        <v>7.9937052163554304E-2</v>
      </c>
      <c r="AI12" s="17"/>
      <c r="AJ12" s="17">
        <v>5.5024578997207398E-2</v>
      </c>
      <c r="AK12" s="17">
        <v>7.6700118128778402E-2</v>
      </c>
      <c r="AL12" s="17"/>
      <c r="AM12" s="17">
        <v>6.9200330795716899E-2</v>
      </c>
      <c r="AN12" s="17">
        <v>6.5184412002857697E-2</v>
      </c>
      <c r="AO12" s="17"/>
      <c r="AP12" s="17">
        <v>4.7650635660358098E-2</v>
      </c>
      <c r="AQ12" s="17">
        <v>9.60140481694855E-2</v>
      </c>
      <c r="AR12" s="17">
        <v>0.14528246964438901</v>
      </c>
      <c r="AS12" s="17">
        <v>4.83445509884428E-2</v>
      </c>
      <c r="AT12" s="17">
        <v>1.2411395315797699E-2</v>
      </c>
      <c r="AU12" s="17">
        <v>3.49579587001854E-2</v>
      </c>
    </row>
    <row r="13" spans="2:47" ht="43.5" x14ac:dyDescent="0.35">
      <c r="B13" s="18" t="s">
        <v>578</v>
      </c>
      <c r="C13" s="17">
        <v>7.1294891137312702E-2</v>
      </c>
      <c r="D13" s="17">
        <v>5.6253751244961299E-2</v>
      </c>
      <c r="E13" s="17">
        <v>8.5550883117146995E-2</v>
      </c>
      <c r="F13" s="17"/>
      <c r="G13" s="17">
        <v>8.7793431065411001E-2</v>
      </c>
      <c r="H13" s="17">
        <v>6.8918242010943001E-2</v>
      </c>
      <c r="I13" s="17">
        <v>3.56789751231451E-2</v>
      </c>
      <c r="J13" s="17">
        <v>6.6133922740167397E-2</v>
      </c>
      <c r="K13" s="17">
        <v>7.4088878904334896E-2</v>
      </c>
      <c r="L13" s="17">
        <v>9.3627095457237394E-2</v>
      </c>
      <c r="M13" s="17"/>
      <c r="N13" s="17">
        <v>6.8087432018056102E-2</v>
      </c>
      <c r="O13" s="17">
        <v>8.7225542934696601E-2</v>
      </c>
      <c r="P13" s="17"/>
      <c r="Q13" s="17">
        <v>6.5116160619319796E-2</v>
      </c>
      <c r="R13" s="17">
        <v>7.7729674985857103E-2</v>
      </c>
      <c r="S13" s="17">
        <v>9.6110348588678104E-2</v>
      </c>
      <c r="T13" s="17">
        <v>3.9820812968925597E-2</v>
      </c>
      <c r="U13" s="17">
        <v>6.6807191642959701E-2</v>
      </c>
      <c r="V13" s="17">
        <v>0.108722689340228</v>
      </c>
      <c r="W13" s="17">
        <v>6.3875242522856396E-2</v>
      </c>
      <c r="X13" s="17">
        <v>7.2270192597825605E-2</v>
      </c>
      <c r="Y13" s="17">
        <v>3.2586364167202501E-2</v>
      </c>
      <c r="Z13" s="17">
        <v>0.10125210794461401</v>
      </c>
      <c r="AA13" s="17">
        <v>9.29662247167133E-2</v>
      </c>
      <c r="AB13" s="17">
        <v>3.2590619859873098E-2</v>
      </c>
      <c r="AC13" s="17"/>
      <c r="AD13" s="17">
        <v>2.9322450159073699E-2</v>
      </c>
      <c r="AE13" s="17">
        <v>0.16554187555315</v>
      </c>
      <c r="AF13" s="17"/>
      <c r="AG13" s="17">
        <v>1.30017067463368E-2</v>
      </c>
      <c r="AH13" s="17">
        <v>9.5769300878931901E-2</v>
      </c>
      <c r="AI13" s="17"/>
      <c r="AJ13" s="17">
        <v>6.7053281978363202E-2</v>
      </c>
      <c r="AK13" s="17">
        <v>7.2994910941079502E-2</v>
      </c>
      <c r="AL13" s="17"/>
      <c r="AM13" s="17">
        <v>0.105510450008306</v>
      </c>
      <c r="AN13" s="17">
        <v>6.1248029386299002E-2</v>
      </c>
      <c r="AO13" s="17"/>
      <c r="AP13" s="17">
        <v>0.21511213610313201</v>
      </c>
      <c r="AQ13" s="17">
        <v>7.1461611411612003E-2</v>
      </c>
      <c r="AR13" s="17">
        <v>5.0799569227741898E-2</v>
      </c>
      <c r="AS13" s="17">
        <v>1.20428631507266E-2</v>
      </c>
      <c r="AT13" s="17">
        <v>5.1127082007207704E-3</v>
      </c>
      <c r="AU13" s="17">
        <v>3.70697148550853E-3</v>
      </c>
    </row>
    <row r="14" spans="2:47" x14ac:dyDescent="0.35">
      <c r="B14" s="18" t="s">
        <v>382</v>
      </c>
      <c r="C14" s="19">
        <v>4.1334108835382202E-2</v>
      </c>
      <c r="D14" s="19">
        <v>2.6952742232777702E-2</v>
      </c>
      <c r="E14" s="19">
        <v>5.3735509302500498E-2</v>
      </c>
      <c r="F14" s="19"/>
      <c r="G14" s="19">
        <v>5.42644280844733E-2</v>
      </c>
      <c r="H14" s="19">
        <v>5.7971335952224499E-2</v>
      </c>
      <c r="I14" s="19">
        <v>5.0780019624454602E-2</v>
      </c>
      <c r="J14" s="19">
        <v>1.7304877861691902E-2</v>
      </c>
      <c r="K14" s="19">
        <v>3.3367422946239997E-2</v>
      </c>
      <c r="L14" s="19">
        <v>3.62180730193866E-2</v>
      </c>
      <c r="M14" s="19"/>
      <c r="N14" s="19">
        <v>3.6901006476260503E-2</v>
      </c>
      <c r="O14" s="19">
        <v>6.3352225805707305E-2</v>
      </c>
      <c r="P14" s="19"/>
      <c r="Q14" s="19">
        <v>5.3826033211999899E-2</v>
      </c>
      <c r="R14" s="19">
        <v>5.5784490912849698E-2</v>
      </c>
      <c r="S14" s="19">
        <v>3.87530374201853E-2</v>
      </c>
      <c r="T14" s="19">
        <v>1.9581583858441401E-2</v>
      </c>
      <c r="U14" s="19">
        <v>4.6743965622113297E-2</v>
      </c>
      <c r="V14" s="19">
        <v>6.5136087996186698E-2</v>
      </c>
      <c r="W14" s="19">
        <v>3.2012055774538001E-2</v>
      </c>
      <c r="X14" s="19">
        <v>2.3276516154143601E-2</v>
      </c>
      <c r="Y14" s="19">
        <v>5.2144411107093898E-2</v>
      </c>
      <c r="Z14" s="19">
        <v>2.56539472087472E-2</v>
      </c>
      <c r="AA14" s="19">
        <v>2.0283419697196201E-2</v>
      </c>
      <c r="AB14" s="19">
        <v>0</v>
      </c>
      <c r="AC14" s="19"/>
      <c r="AD14" s="19">
        <v>2.1005009407268901E-2</v>
      </c>
      <c r="AE14" s="19">
        <v>7.81731543856862E-2</v>
      </c>
      <c r="AF14" s="19"/>
      <c r="AG14" s="19">
        <v>9.8139198415286601E-3</v>
      </c>
      <c r="AH14" s="19">
        <v>4.5415302221336697E-2</v>
      </c>
      <c r="AI14" s="19"/>
      <c r="AJ14" s="19">
        <v>3.5426806465113099E-2</v>
      </c>
      <c r="AK14" s="19">
        <v>4.5835798796339797E-2</v>
      </c>
      <c r="AL14" s="19"/>
      <c r="AM14" s="19">
        <v>2.8278852381036602E-2</v>
      </c>
      <c r="AN14" s="19">
        <v>4.2749973573215402E-2</v>
      </c>
      <c r="AO14" s="19"/>
      <c r="AP14" s="19">
        <v>0.12060229686351399</v>
      </c>
      <c r="AQ14" s="19">
        <v>2.9885720485890301E-2</v>
      </c>
      <c r="AR14" s="19">
        <v>3.4063767593519201E-2</v>
      </c>
      <c r="AS14" s="19">
        <v>6.5554536160223201E-3</v>
      </c>
      <c r="AT14" s="19">
        <v>1.3305248768843999E-2</v>
      </c>
      <c r="AU14" s="19">
        <v>9.6513454671336308E-3</v>
      </c>
    </row>
    <row r="15" spans="2:47" x14ac:dyDescent="0.35">
      <c r="B15" s="16"/>
    </row>
    <row r="16" spans="2:47" x14ac:dyDescent="0.35">
      <c r="B16" t="s">
        <v>66</v>
      </c>
    </row>
    <row r="17" spans="2:2" x14ac:dyDescent="0.35">
      <c r="B17" t="s">
        <v>67</v>
      </c>
    </row>
    <row r="19" spans="2:2" x14ac:dyDescent="0.35">
      <c r="B19"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B2:I17"/>
  <sheetViews>
    <sheetView showGridLines="0" topLeftCell="A7" workbookViewId="0">
      <pane xSplit="2" topLeftCell="C1" activePane="topRight" state="frozen"/>
      <selection pane="topRight"/>
    </sheetView>
  </sheetViews>
  <sheetFormatPr defaultColWidth="10.90625" defaultRowHeight="14.5" x14ac:dyDescent="0.35"/>
  <cols>
    <col min="2" max="2" width="25.7265625" customWidth="1"/>
    <col min="3" max="9" width="20.7265625" customWidth="1"/>
  </cols>
  <sheetData>
    <row r="2" spans="2:9" ht="40" customHeight="1" x14ac:dyDescent="0.35">
      <c r="D2" s="30" t="s">
        <v>589</v>
      </c>
      <c r="E2" s="26"/>
      <c r="F2" s="26"/>
      <c r="G2" s="26"/>
      <c r="H2" s="26"/>
      <c r="I2" s="26"/>
    </row>
    <row r="6" spans="2:9" ht="50" customHeight="1" x14ac:dyDescent="0.35">
      <c r="B6" s="20" t="s">
        <v>15</v>
      </c>
      <c r="C6" s="20" t="s">
        <v>580</v>
      </c>
      <c r="D6" s="20" t="s">
        <v>581</v>
      </c>
      <c r="E6" s="20" t="s">
        <v>582</v>
      </c>
      <c r="F6" s="20" t="s">
        <v>583</v>
      </c>
      <c r="G6" s="20" t="s">
        <v>584</v>
      </c>
      <c r="H6" s="20" t="s">
        <v>585</v>
      </c>
    </row>
    <row r="7" spans="2:9" ht="29" x14ac:dyDescent="0.35">
      <c r="B7" s="18" t="s">
        <v>586</v>
      </c>
      <c r="C7" s="17">
        <v>0.21766351656177499</v>
      </c>
      <c r="D7" s="17">
        <v>0.113148443299455</v>
      </c>
      <c r="E7" s="17">
        <v>0.21549085360871101</v>
      </c>
      <c r="F7" s="17">
        <v>8.68295383975249E-2</v>
      </c>
      <c r="G7" s="17">
        <v>8.1023947259356202E-2</v>
      </c>
      <c r="H7" s="17">
        <v>0.19163287312793101</v>
      </c>
    </row>
    <row r="8" spans="2:9" ht="29" x14ac:dyDescent="0.35">
      <c r="B8" s="18" t="s">
        <v>587</v>
      </c>
      <c r="C8" s="17">
        <v>0.29444473156194501</v>
      </c>
      <c r="D8" s="17">
        <v>0.181486437663573</v>
      </c>
      <c r="E8" s="17">
        <v>0.274073681513542</v>
      </c>
      <c r="F8" s="17">
        <v>0.15720913387346999</v>
      </c>
      <c r="G8" s="17">
        <v>0.152757833842496</v>
      </c>
      <c r="H8" s="17">
        <v>0.30489959087489099</v>
      </c>
    </row>
    <row r="9" spans="2:9" x14ac:dyDescent="0.35">
      <c r="B9" s="18" t="s">
        <v>588</v>
      </c>
      <c r="C9" s="17">
        <v>0.47061754998794902</v>
      </c>
      <c r="D9" s="17">
        <v>0.686227006205817</v>
      </c>
      <c r="E9" s="17">
        <v>0.49509968002781701</v>
      </c>
      <c r="F9" s="17">
        <v>0.740638053992969</v>
      </c>
      <c r="G9" s="17">
        <v>0.74892399276215904</v>
      </c>
      <c r="H9" s="17">
        <v>0.48412953058316099</v>
      </c>
    </row>
    <row r="10" spans="2:9" x14ac:dyDescent="0.35">
      <c r="B10" s="18" t="s">
        <v>122</v>
      </c>
      <c r="C10" s="17">
        <v>1.72742018883307E-2</v>
      </c>
      <c r="D10" s="17">
        <v>1.9138112831155098E-2</v>
      </c>
      <c r="E10" s="17">
        <v>1.53357848499293E-2</v>
      </c>
      <c r="F10" s="17">
        <v>1.5323273736036E-2</v>
      </c>
      <c r="G10" s="17">
        <v>1.7294226135988501E-2</v>
      </c>
      <c r="H10" s="17">
        <v>1.9338005414017399E-2</v>
      </c>
    </row>
    <row r="11" spans="2:9" x14ac:dyDescent="0.35">
      <c r="B11" s="16"/>
      <c r="C11" s="16"/>
      <c r="D11" s="16"/>
      <c r="E11" s="16"/>
      <c r="F11" s="16"/>
      <c r="G11" s="16"/>
      <c r="H11" s="16"/>
    </row>
    <row r="12" spans="2:9" x14ac:dyDescent="0.35">
      <c r="B12" t="s">
        <v>66</v>
      </c>
    </row>
    <row r="13" spans="2:9" x14ac:dyDescent="0.35">
      <c r="B13" t="s">
        <v>67</v>
      </c>
    </row>
    <row r="17" spans="2:2" x14ac:dyDescent="0.35">
      <c r="B17" s="8" t="str">
        <f>HYPERLINK("#'Contents'!A1", "Return to Contents")</f>
        <v>Return to Contents</v>
      </c>
    </row>
  </sheetData>
  <mergeCells count="1">
    <mergeCell ref="D2:I2"/>
  </mergeCells>
  <pageMargins left="0.7" right="0.7" top="0.75" bottom="0.75" header="0.3" footer="0.3"/>
  <pageSetup paperSize="9" orientation="portrait" horizontalDpi="300" verticalDpi="300"/>
  <drawing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B2:AU17"/>
  <sheetViews>
    <sheetView showGridLines="0" topLeftCell="A8"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590</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ht="29" x14ac:dyDescent="0.35">
      <c r="B9" s="18" t="s">
        <v>586</v>
      </c>
      <c r="C9" s="17">
        <v>0.21766351656177499</v>
      </c>
      <c r="D9" s="17">
        <v>0.28596647789655399</v>
      </c>
      <c r="E9" s="17">
        <v>0.15297683997689401</v>
      </c>
      <c r="F9" s="17"/>
      <c r="G9" s="17">
        <v>0.35891271251884799</v>
      </c>
      <c r="H9" s="17">
        <v>0.27104336229361198</v>
      </c>
      <c r="I9" s="17">
        <v>0.24701835276159301</v>
      </c>
      <c r="J9" s="17">
        <v>0.20501751192406101</v>
      </c>
      <c r="K9" s="17">
        <v>0.16240556130168701</v>
      </c>
      <c r="L9" s="17">
        <v>0.103222050018814</v>
      </c>
      <c r="M9" s="17"/>
      <c r="N9" s="17">
        <v>0.20195394887536799</v>
      </c>
      <c r="O9" s="17">
        <v>0.29568903252145701</v>
      </c>
      <c r="P9" s="17"/>
      <c r="Q9" s="17">
        <v>0.236892020760193</v>
      </c>
      <c r="R9" s="17">
        <v>0.14227165686541701</v>
      </c>
      <c r="S9" s="17">
        <v>0.18831946098934199</v>
      </c>
      <c r="T9" s="17">
        <v>0.17059779393879901</v>
      </c>
      <c r="U9" s="17">
        <v>0.14966813384809799</v>
      </c>
      <c r="V9" s="17">
        <v>0.28021404604101902</v>
      </c>
      <c r="W9" s="17">
        <v>0.22930144026398699</v>
      </c>
      <c r="X9" s="17">
        <v>0.32085988851027902</v>
      </c>
      <c r="Y9" s="17">
        <v>0.28326806027357099</v>
      </c>
      <c r="Z9" s="17">
        <v>0.24290737306080801</v>
      </c>
      <c r="AA9" s="17">
        <v>0.17520188118089799</v>
      </c>
      <c r="AB9" s="17">
        <v>0.23222964445238001</v>
      </c>
      <c r="AC9" s="17"/>
      <c r="AD9" s="17">
        <v>0.28923884166594199</v>
      </c>
      <c r="AE9" s="17">
        <v>6.5134095354991997E-2</v>
      </c>
      <c r="AF9" s="17"/>
      <c r="AG9" s="17">
        <v>0.420833958922467</v>
      </c>
      <c r="AH9" s="17">
        <v>0.120945622627933</v>
      </c>
      <c r="AI9" s="17"/>
      <c r="AJ9" s="17">
        <v>0.23831629017432299</v>
      </c>
      <c r="AK9" s="17">
        <v>0.193518377383259</v>
      </c>
      <c r="AL9" s="17"/>
      <c r="AM9" s="17">
        <v>0.199409935295462</v>
      </c>
      <c r="AN9" s="17">
        <v>0.225000020424622</v>
      </c>
      <c r="AO9" s="17"/>
      <c r="AP9" s="17">
        <v>2.52854049678094E-2</v>
      </c>
      <c r="AQ9" s="17">
        <v>6.99745616929182E-2</v>
      </c>
      <c r="AR9" s="17">
        <v>0.18385260454239499</v>
      </c>
      <c r="AS9" s="17">
        <v>0.23240623027778201</v>
      </c>
      <c r="AT9" s="17">
        <v>0.457548021621203</v>
      </c>
      <c r="AU9" s="17">
        <v>0.48877905084516399</v>
      </c>
    </row>
    <row r="10" spans="2:47" ht="29" x14ac:dyDescent="0.35">
      <c r="B10" s="18" t="s">
        <v>587</v>
      </c>
      <c r="C10" s="17">
        <v>0.29444473156194501</v>
      </c>
      <c r="D10" s="17">
        <v>0.33474102514429899</v>
      </c>
      <c r="E10" s="17">
        <v>0.256874534852637</v>
      </c>
      <c r="F10" s="17"/>
      <c r="G10" s="17">
        <v>0.25464162230515303</v>
      </c>
      <c r="H10" s="17">
        <v>0.27354796571175</v>
      </c>
      <c r="I10" s="17">
        <v>0.32063910174605897</v>
      </c>
      <c r="J10" s="17">
        <v>0.340544229801375</v>
      </c>
      <c r="K10" s="17">
        <v>0.32412158471597902</v>
      </c>
      <c r="L10" s="17">
        <v>0.25947208362909902</v>
      </c>
      <c r="M10" s="17"/>
      <c r="N10" s="17">
        <v>0.30398325381799701</v>
      </c>
      <c r="O10" s="17">
        <v>0.24706926360649301</v>
      </c>
      <c r="P10" s="17"/>
      <c r="Q10" s="17">
        <v>0.23831200370319999</v>
      </c>
      <c r="R10" s="17">
        <v>0.342266548623964</v>
      </c>
      <c r="S10" s="17">
        <v>0.248222480264259</v>
      </c>
      <c r="T10" s="17">
        <v>0.36671932725763701</v>
      </c>
      <c r="U10" s="17">
        <v>0.31588170579313202</v>
      </c>
      <c r="V10" s="17">
        <v>0.31206107033260599</v>
      </c>
      <c r="W10" s="17">
        <v>0.30295606725159602</v>
      </c>
      <c r="X10" s="17">
        <v>0.25225342134134099</v>
      </c>
      <c r="Y10" s="17">
        <v>0.26170019698325803</v>
      </c>
      <c r="Z10" s="17">
        <v>0.31143262836590702</v>
      </c>
      <c r="AA10" s="17">
        <v>0.27728062198962</v>
      </c>
      <c r="AB10" s="17">
        <v>0.28344878125482798</v>
      </c>
      <c r="AC10" s="17"/>
      <c r="AD10" s="17">
        <v>0.35027872135994298</v>
      </c>
      <c r="AE10" s="17">
        <v>0.17451722686870599</v>
      </c>
      <c r="AF10" s="17"/>
      <c r="AG10" s="17">
        <v>0.31790656565935499</v>
      </c>
      <c r="AH10" s="17">
        <v>0.28690998633472897</v>
      </c>
      <c r="AI10" s="17"/>
      <c r="AJ10" s="17">
        <v>0.300632136428783</v>
      </c>
      <c r="AK10" s="17">
        <v>0.28838188386949698</v>
      </c>
      <c r="AL10" s="17"/>
      <c r="AM10" s="17">
        <v>0.28269507619911399</v>
      </c>
      <c r="AN10" s="17">
        <v>0.29626051756124999</v>
      </c>
      <c r="AO10" s="17"/>
      <c r="AP10" s="17">
        <v>9.1534880501759799E-2</v>
      </c>
      <c r="AQ10" s="17">
        <v>0.30138898872313602</v>
      </c>
      <c r="AR10" s="17">
        <v>0.37790487413638801</v>
      </c>
      <c r="AS10" s="17">
        <v>0.39783000284050701</v>
      </c>
      <c r="AT10" s="17">
        <v>0.30181585173445902</v>
      </c>
      <c r="AU10" s="17">
        <v>0.356964108847318</v>
      </c>
    </row>
    <row r="11" spans="2:47" x14ac:dyDescent="0.35">
      <c r="B11" s="18" t="s">
        <v>588</v>
      </c>
      <c r="C11" s="17">
        <v>0.47061754998794902</v>
      </c>
      <c r="D11" s="17">
        <v>0.365599252230141</v>
      </c>
      <c r="E11" s="17">
        <v>0.56922820401969298</v>
      </c>
      <c r="F11" s="17"/>
      <c r="G11" s="17">
        <v>0.34358233707484898</v>
      </c>
      <c r="H11" s="17">
        <v>0.43402058153456802</v>
      </c>
      <c r="I11" s="17">
        <v>0.40384296535332698</v>
      </c>
      <c r="J11" s="17">
        <v>0.44306953972881802</v>
      </c>
      <c r="K11" s="17">
        <v>0.51052328730233698</v>
      </c>
      <c r="L11" s="17">
        <v>0.63523147516726397</v>
      </c>
      <c r="M11" s="17"/>
      <c r="N11" s="17">
        <v>0.47786815439346397</v>
      </c>
      <c r="O11" s="17">
        <v>0.43460560102455498</v>
      </c>
      <c r="P11" s="17"/>
      <c r="Q11" s="17">
        <v>0.48748006528201399</v>
      </c>
      <c r="R11" s="17">
        <v>0.49701324028272398</v>
      </c>
      <c r="S11" s="17">
        <v>0.55746004318574105</v>
      </c>
      <c r="T11" s="17">
        <v>0.45786040603232397</v>
      </c>
      <c r="U11" s="17">
        <v>0.52834069059283695</v>
      </c>
      <c r="V11" s="17">
        <v>0.398524690298936</v>
      </c>
      <c r="W11" s="17">
        <v>0.44803262325374199</v>
      </c>
      <c r="X11" s="17">
        <v>0.42688669014838099</v>
      </c>
      <c r="Y11" s="17">
        <v>0.42882492068075601</v>
      </c>
      <c r="Z11" s="17">
        <v>0.43341962990658101</v>
      </c>
      <c r="AA11" s="17">
        <v>0.523327372187951</v>
      </c>
      <c r="AB11" s="17">
        <v>0.46045904674485</v>
      </c>
      <c r="AC11" s="17"/>
      <c r="AD11" s="17">
        <v>0.348220759179941</v>
      </c>
      <c r="AE11" s="17">
        <v>0.74158503695840705</v>
      </c>
      <c r="AF11" s="17"/>
      <c r="AG11" s="17">
        <v>0.25386388480662198</v>
      </c>
      <c r="AH11" s="17">
        <v>0.57638825866002397</v>
      </c>
      <c r="AI11" s="17"/>
      <c r="AJ11" s="17">
        <v>0.44583598434377802</v>
      </c>
      <c r="AK11" s="17">
        <v>0.49952789069068698</v>
      </c>
      <c r="AL11" s="17"/>
      <c r="AM11" s="17">
        <v>0.51584326014947701</v>
      </c>
      <c r="AN11" s="17">
        <v>0.45914940289932998</v>
      </c>
      <c r="AO11" s="17"/>
      <c r="AP11" s="17">
        <v>0.84490605687982601</v>
      </c>
      <c r="AQ11" s="17">
        <v>0.62579911723562898</v>
      </c>
      <c r="AR11" s="17">
        <v>0.39680053351456201</v>
      </c>
      <c r="AS11" s="17">
        <v>0.36487608950086198</v>
      </c>
      <c r="AT11" s="17">
        <v>0.227392956763906</v>
      </c>
      <c r="AU11" s="17">
        <v>0.15425684030751799</v>
      </c>
    </row>
    <row r="12" spans="2:47" x14ac:dyDescent="0.35">
      <c r="B12" s="18" t="s">
        <v>122</v>
      </c>
      <c r="C12" s="19">
        <v>1.72742018883307E-2</v>
      </c>
      <c r="D12" s="19">
        <v>1.3693244729006199E-2</v>
      </c>
      <c r="E12" s="19">
        <v>2.09204211507759E-2</v>
      </c>
      <c r="F12" s="19"/>
      <c r="G12" s="19">
        <v>4.28633281011499E-2</v>
      </c>
      <c r="H12" s="19">
        <v>2.1388090460069301E-2</v>
      </c>
      <c r="I12" s="19">
        <v>2.8499580139021801E-2</v>
      </c>
      <c r="J12" s="19">
        <v>1.1368718545745801E-2</v>
      </c>
      <c r="K12" s="19">
        <v>2.94956667999628E-3</v>
      </c>
      <c r="L12" s="19">
        <v>2.0743911848243E-3</v>
      </c>
      <c r="M12" s="19"/>
      <c r="N12" s="19">
        <v>1.6194642913170201E-2</v>
      </c>
      <c r="O12" s="19">
        <v>2.2636102847495301E-2</v>
      </c>
      <c r="P12" s="19"/>
      <c r="Q12" s="19">
        <v>3.7315910254593597E-2</v>
      </c>
      <c r="R12" s="19">
        <v>1.8448554227895101E-2</v>
      </c>
      <c r="S12" s="19">
        <v>5.9980155606574404E-3</v>
      </c>
      <c r="T12" s="19">
        <v>4.8224727712393401E-3</v>
      </c>
      <c r="U12" s="19">
        <v>6.1094697659319899E-3</v>
      </c>
      <c r="V12" s="19">
        <v>9.2001933274385404E-3</v>
      </c>
      <c r="W12" s="19">
        <v>1.97098692306754E-2</v>
      </c>
      <c r="X12" s="19">
        <v>0</v>
      </c>
      <c r="Y12" s="19">
        <v>2.6206822062415001E-2</v>
      </c>
      <c r="Z12" s="19">
        <v>1.2240368666704599E-2</v>
      </c>
      <c r="AA12" s="19">
        <v>2.4190124641532001E-2</v>
      </c>
      <c r="AB12" s="19">
        <v>2.3862527547941999E-2</v>
      </c>
      <c r="AC12" s="19"/>
      <c r="AD12" s="19">
        <v>1.2261677794173901E-2</v>
      </c>
      <c r="AE12" s="19">
        <v>1.8763640817895399E-2</v>
      </c>
      <c r="AF12" s="19"/>
      <c r="AG12" s="19">
        <v>7.3955906115556998E-3</v>
      </c>
      <c r="AH12" s="19">
        <v>1.5756132377314099E-2</v>
      </c>
      <c r="AI12" s="19"/>
      <c r="AJ12" s="19">
        <v>1.5215589053116299E-2</v>
      </c>
      <c r="AK12" s="19">
        <v>1.8571848056556699E-2</v>
      </c>
      <c r="AL12" s="19"/>
      <c r="AM12" s="19">
        <v>2.0517283559472301E-3</v>
      </c>
      <c r="AN12" s="19">
        <v>1.9590059114798501E-2</v>
      </c>
      <c r="AO12" s="19"/>
      <c r="AP12" s="19">
        <v>3.8273657650604899E-2</v>
      </c>
      <c r="AQ12" s="19">
        <v>2.83733234831665E-3</v>
      </c>
      <c r="AR12" s="19">
        <v>4.1441987806655103E-2</v>
      </c>
      <c r="AS12" s="19">
        <v>4.8876773808493798E-3</v>
      </c>
      <c r="AT12" s="19">
        <v>1.3243169880430899E-2</v>
      </c>
      <c r="AU12" s="19">
        <v>0</v>
      </c>
    </row>
    <row r="13" spans="2:47" x14ac:dyDescent="0.35">
      <c r="B13" s="16"/>
    </row>
    <row r="14" spans="2:47" x14ac:dyDescent="0.35">
      <c r="B14" t="s">
        <v>66</v>
      </c>
    </row>
    <row r="15" spans="2:47" x14ac:dyDescent="0.35">
      <c r="B15" t="s">
        <v>67</v>
      </c>
    </row>
    <row r="17" spans="2:2" x14ac:dyDescent="0.35">
      <c r="B17"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B2:AU17"/>
  <sheetViews>
    <sheetView showGridLines="0" topLeftCell="A8"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591</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ht="29" x14ac:dyDescent="0.35">
      <c r="B9" s="18" t="s">
        <v>586</v>
      </c>
      <c r="C9" s="17">
        <v>0.113148443299455</v>
      </c>
      <c r="D9" s="17">
        <v>0.15898857180686701</v>
      </c>
      <c r="E9" s="17">
        <v>6.9442730217863E-2</v>
      </c>
      <c r="F9" s="17"/>
      <c r="G9" s="17">
        <v>0.21212563997206399</v>
      </c>
      <c r="H9" s="17">
        <v>0.18248169992107499</v>
      </c>
      <c r="I9" s="17">
        <v>0.108006221088742</v>
      </c>
      <c r="J9" s="17">
        <v>7.4651167964034204E-2</v>
      </c>
      <c r="K9" s="17">
        <v>7.8410496401478097E-2</v>
      </c>
      <c r="L9" s="17">
        <v>4.9191925093141298E-2</v>
      </c>
      <c r="M9" s="17"/>
      <c r="N9" s="17">
        <v>0.100115439404724</v>
      </c>
      <c r="O9" s="17">
        <v>0.17788013252797699</v>
      </c>
      <c r="P9" s="17"/>
      <c r="Q9" s="17">
        <v>0.13945844525661799</v>
      </c>
      <c r="R9" s="17">
        <v>6.8775065545074301E-2</v>
      </c>
      <c r="S9" s="17">
        <v>0.124680364631319</v>
      </c>
      <c r="T9" s="17">
        <v>9.8330111557185504E-2</v>
      </c>
      <c r="U9" s="17">
        <v>0.104314812443488</v>
      </c>
      <c r="V9" s="17">
        <v>0.107874404824473</v>
      </c>
      <c r="W9" s="17">
        <v>0.13277373415309801</v>
      </c>
      <c r="X9" s="17">
        <v>9.9705490440755398E-2</v>
      </c>
      <c r="Y9" s="17">
        <v>0.127640157407692</v>
      </c>
      <c r="Z9" s="17">
        <v>0.144159451371415</v>
      </c>
      <c r="AA9" s="17">
        <v>8.0994050748421503E-2</v>
      </c>
      <c r="AB9" s="17">
        <v>0.105860170866936</v>
      </c>
      <c r="AC9" s="17"/>
      <c r="AD9" s="17">
        <v>0.15173839855159599</v>
      </c>
      <c r="AE9" s="17">
        <v>3.6016150366860997E-2</v>
      </c>
      <c r="AF9" s="17"/>
      <c r="AG9" s="17">
        <v>0.236695170199515</v>
      </c>
      <c r="AH9" s="17">
        <v>5.2636868313148601E-2</v>
      </c>
      <c r="AI9" s="17"/>
      <c r="AJ9" s="17">
        <v>0.117575486074448</v>
      </c>
      <c r="AK9" s="17">
        <v>0.108904193094366</v>
      </c>
      <c r="AL9" s="17"/>
      <c r="AM9" s="17">
        <v>7.7959159847314399E-2</v>
      </c>
      <c r="AN9" s="17">
        <v>0.123020860705437</v>
      </c>
      <c r="AO9" s="17"/>
      <c r="AP9" s="17">
        <v>6.7890342495236502E-3</v>
      </c>
      <c r="AQ9" s="17">
        <v>1.20192927709648E-2</v>
      </c>
      <c r="AR9" s="17">
        <v>8.4283489311575296E-2</v>
      </c>
      <c r="AS9" s="17">
        <v>8.6724531089050497E-2</v>
      </c>
      <c r="AT9" s="17">
        <v>0.27262965070641898</v>
      </c>
      <c r="AU9" s="17">
        <v>0.31238400529964699</v>
      </c>
    </row>
    <row r="10" spans="2:47" ht="29" x14ac:dyDescent="0.35">
      <c r="B10" s="18" t="s">
        <v>587</v>
      </c>
      <c r="C10" s="17">
        <v>0.181486437663573</v>
      </c>
      <c r="D10" s="17">
        <v>0.233519279385562</v>
      </c>
      <c r="E10" s="17">
        <v>0.13146523109198899</v>
      </c>
      <c r="F10" s="17"/>
      <c r="G10" s="17">
        <v>0.29121823009695302</v>
      </c>
      <c r="H10" s="17">
        <v>0.174527584383593</v>
      </c>
      <c r="I10" s="17">
        <v>0.194235667126745</v>
      </c>
      <c r="J10" s="17">
        <v>0.18045205584055399</v>
      </c>
      <c r="K10" s="17">
        <v>0.146007397957684</v>
      </c>
      <c r="L10" s="17">
        <v>0.128269600956123</v>
      </c>
      <c r="M10" s="17"/>
      <c r="N10" s="17">
        <v>0.176772831092776</v>
      </c>
      <c r="O10" s="17">
        <v>0.20489774929601101</v>
      </c>
      <c r="P10" s="17"/>
      <c r="Q10" s="17">
        <v>0.17324412505994199</v>
      </c>
      <c r="R10" s="17">
        <v>0.171070257112969</v>
      </c>
      <c r="S10" s="17">
        <v>0.18015687283739301</v>
      </c>
      <c r="T10" s="17">
        <v>0.13635630519290201</v>
      </c>
      <c r="U10" s="17">
        <v>0.18117475248256901</v>
      </c>
      <c r="V10" s="17">
        <v>0.23334249064353199</v>
      </c>
      <c r="W10" s="17">
        <v>0.13541843447267701</v>
      </c>
      <c r="X10" s="17">
        <v>0.27413893743435602</v>
      </c>
      <c r="Y10" s="17">
        <v>0.24084721412662299</v>
      </c>
      <c r="Z10" s="17">
        <v>0.14578145733564199</v>
      </c>
      <c r="AA10" s="17">
        <v>0.113771426267294</v>
      </c>
      <c r="AB10" s="17">
        <v>0.25249818722734801</v>
      </c>
      <c r="AC10" s="17"/>
      <c r="AD10" s="17">
        <v>0.236319983261364</v>
      </c>
      <c r="AE10" s="17">
        <v>5.28555862568688E-2</v>
      </c>
      <c r="AF10" s="17"/>
      <c r="AG10" s="17">
        <v>0.25815533937072999</v>
      </c>
      <c r="AH10" s="17">
        <v>0.14660568176719299</v>
      </c>
      <c r="AI10" s="17"/>
      <c r="AJ10" s="17">
        <v>0.19234151990943099</v>
      </c>
      <c r="AK10" s="17">
        <v>0.16864565826063199</v>
      </c>
      <c r="AL10" s="17"/>
      <c r="AM10" s="17">
        <v>0.18332600433938301</v>
      </c>
      <c r="AN10" s="17">
        <v>0.17902150797900601</v>
      </c>
      <c r="AO10" s="17"/>
      <c r="AP10" s="17">
        <v>1.4000408509793401E-2</v>
      </c>
      <c r="AQ10" s="17">
        <v>0.100526883086201</v>
      </c>
      <c r="AR10" s="17">
        <v>0.24836746488254499</v>
      </c>
      <c r="AS10" s="17">
        <v>0.19003061406966901</v>
      </c>
      <c r="AT10" s="17">
        <v>0.31176240424252499</v>
      </c>
      <c r="AU10" s="17">
        <v>0.33685012119247698</v>
      </c>
    </row>
    <row r="11" spans="2:47" x14ac:dyDescent="0.35">
      <c r="B11" s="18" t="s">
        <v>588</v>
      </c>
      <c r="C11" s="17">
        <v>0.686227006205817</v>
      </c>
      <c r="D11" s="17">
        <v>0.58759350849428804</v>
      </c>
      <c r="E11" s="17">
        <v>0.78052568942001099</v>
      </c>
      <c r="F11" s="17"/>
      <c r="G11" s="17">
        <v>0.47135519900665501</v>
      </c>
      <c r="H11" s="17">
        <v>0.61846699588138598</v>
      </c>
      <c r="I11" s="17">
        <v>0.65189896411708903</v>
      </c>
      <c r="J11" s="17">
        <v>0.73204329182919003</v>
      </c>
      <c r="K11" s="17">
        <v>0.76553409774764503</v>
      </c>
      <c r="L11" s="17">
        <v>0.82253847395073498</v>
      </c>
      <c r="M11" s="17"/>
      <c r="N11" s="17">
        <v>0.70434457000522099</v>
      </c>
      <c r="O11" s="17">
        <v>0.59624157238613595</v>
      </c>
      <c r="P11" s="17"/>
      <c r="Q11" s="17">
        <v>0.66060360050520595</v>
      </c>
      <c r="R11" s="17">
        <v>0.74073213749885103</v>
      </c>
      <c r="S11" s="17">
        <v>0.68946589600640795</v>
      </c>
      <c r="T11" s="17">
        <v>0.76077143093891597</v>
      </c>
      <c r="U11" s="17">
        <v>0.70616341555131701</v>
      </c>
      <c r="V11" s="17">
        <v>0.63032299517999002</v>
      </c>
      <c r="W11" s="17">
        <v>0.70680520807013303</v>
      </c>
      <c r="X11" s="17">
        <v>0.60883785518581701</v>
      </c>
      <c r="Y11" s="17">
        <v>0.60887166348965505</v>
      </c>
      <c r="Z11" s="17">
        <v>0.69781872262623801</v>
      </c>
      <c r="AA11" s="17">
        <v>0.78104439834275297</v>
      </c>
      <c r="AB11" s="17">
        <v>0.59569746737204399</v>
      </c>
      <c r="AC11" s="17"/>
      <c r="AD11" s="17">
        <v>0.59643645429579595</v>
      </c>
      <c r="AE11" s="17">
        <v>0.89635968424622103</v>
      </c>
      <c r="AF11" s="17"/>
      <c r="AG11" s="17">
        <v>0.495221800257582</v>
      </c>
      <c r="AH11" s="17">
        <v>0.78435963021866095</v>
      </c>
      <c r="AI11" s="17"/>
      <c r="AJ11" s="17">
        <v>0.67391491387769398</v>
      </c>
      <c r="AK11" s="17">
        <v>0.70091616327775497</v>
      </c>
      <c r="AL11" s="17"/>
      <c r="AM11" s="17">
        <v>0.731119385843086</v>
      </c>
      <c r="AN11" s="17">
        <v>0.67694475093337603</v>
      </c>
      <c r="AO11" s="17"/>
      <c r="AP11" s="17">
        <v>0.94175599558687695</v>
      </c>
      <c r="AQ11" s="17">
        <v>0.87796664781608202</v>
      </c>
      <c r="AR11" s="17">
        <v>0.63556355673462905</v>
      </c>
      <c r="AS11" s="17">
        <v>0.71694403011525298</v>
      </c>
      <c r="AT11" s="17">
        <v>0.40893099475786199</v>
      </c>
      <c r="AU11" s="17">
        <v>0.33659835335571298</v>
      </c>
    </row>
    <row r="12" spans="2:47" x14ac:dyDescent="0.35">
      <c r="B12" s="18" t="s">
        <v>122</v>
      </c>
      <c r="C12" s="19">
        <v>1.9138112831155098E-2</v>
      </c>
      <c r="D12" s="19">
        <v>1.98986403132832E-2</v>
      </c>
      <c r="E12" s="19">
        <v>1.85663492701372E-2</v>
      </c>
      <c r="F12" s="19"/>
      <c r="G12" s="19">
        <v>2.53009309243282E-2</v>
      </c>
      <c r="H12" s="19">
        <v>2.4523719813946899E-2</v>
      </c>
      <c r="I12" s="19">
        <v>4.58591476674245E-2</v>
      </c>
      <c r="J12" s="19">
        <v>1.28534843662216E-2</v>
      </c>
      <c r="K12" s="19">
        <v>1.0048007893193101E-2</v>
      </c>
      <c r="L12" s="19">
        <v>0</v>
      </c>
      <c r="M12" s="19"/>
      <c r="N12" s="19">
        <v>1.87671594972783E-2</v>
      </c>
      <c r="O12" s="19">
        <v>2.09805457898763E-2</v>
      </c>
      <c r="P12" s="19"/>
      <c r="Q12" s="19">
        <v>2.6693829178234301E-2</v>
      </c>
      <c r="R12" s="19">
        <v>1.94225398431053E-2</v>
      </c>
      <c r="S12" s="19">
        <v>5.6968665248801802E-3</v>
      </c>
      <c r="T12" s="19">
        <v>4.5421523109961202E-3</v>
      </c>
      <c r="U12" s="19">
        <v>8.3470195226260594E-3</v>
      </c>
      <c r="V12" s="19">
        <v>2.84601093520058E-2</v>
      </c>
      <c r="W12" s="19">
        <v>2.5002623304091701E-2</v>
      </c>
      <c r="X12" s="19">
        <v>1.73177169390712E-2</v>
      </c>
      <c r="Y12" s="19">
        <v>2.2640964976030301E-2</v>
      </c>
      <c r="Z12" s="19">
        <v>1.2240368666704599E-2</v>
      </c>
      <c r="AA12" s="19">
        <v>2.4190124641532001E-2</v>
      </c>
      <c r="AB12" s="19">
        <v>4.5944174533672701E-2</v>
      </c>
      <c r="AC12" s="19"/>
      <c r="AD12" s="19">
        <v>1.55051638912436E-2</v>
      </c>
      <c r="AE12" s="19">
        <v>1.47685791300488E-2</v>
      </c>
      <c r="AF12" s="19"/>
      <c r="AG12" s="19">
        <v>9.9276901721726905E-3</v>
      </c>
      <c r="AH12" s="19">
        <v>1.6397819700997698E-2</v>
      </c>
      <c r="AI12" s="19"/>
      <c r="AJ12" s="19">
        <v>1.6168080138426799E-2</v>
      </c>
      <c r="AK12" s="19">
        <v>2.15339853672478E-2</v>
      </c>
      <c r="AL12" s="19"/>
      <c r="AM12" s="19">
        <v>7.5954499702168303E-3</v>
      </c>
      <c r="AN12" s="19">
        <v>2.1012880382181201E-2</v>
      </c>
      <c r="AO12" s="19"/>
      <c r="AP12" s="19">
        <v>3.7454561653805798E-2</v>
      </c>
      <c r="AQ12" s="19">
        <v>9.4871763267518599E-3</v>
      </c>
      <c r="AR12" s="19">
        <v>3.1785489071251102E-2</v>
      </c>
      <c r="AS12" s="19">
        <v>6.3008247260275601E-3</v>
      </c>
      <c r="AT12" s="19">
        <v>6.6769502931932996E-3</v>
      </c>
      <c r="AU12" s="19">
        <v>1.4167520152162201E-2</v>
      </c>
    </row>
    <row r="13" spans="2:47" x14ac:dyDescent="0.35">
      <c r="B13" s="16"/>
    </row>
    <row r="14" spans="2:47" x14ac:dyDescent="0.35">
      <c r="B14" t="s">
        <v>66</v>
      </c>
    </row>
    <row r="15" spans="2:47" x14ac:dyDescent="0.35">
      <c r="B15" t="s">
        <v>67</v>
      </c>
    </row>
    <row r="17" spans="2:2" x14ac:dyDescent="0.35">
      <c r="B17"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AU22"/>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101</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89</v>
      </c>
      <c r="C9" s="17">
        <v>0.12508961525517401</v>
      </c>
      <c r="D9" s="17">
        <v>0.120900263711021</v>
      </c>
      <c r="E9" s="17">
        <v>0.12923905926266899</v>
      </c>
      <c r="F9" s="17"/>
      <c r="G9" s="17">
        <v>0.13097030867432499</v>
      </c>
      <c r="H9" s="17">
        <v>0.118603780376023</v>
      </c>
      <c r="I9" s="17">
        <v>9.4397279569796502E-2</v>
      </c>
      <c r="J9" s="17">
        <v>8.1936092654394402E-2</v>
      </c>
      <c r="K9" s="17">
        <v>0.149992080940927</v>
      </c>
      <c r="L9" s="17">
        <v>0.16986069637471399</v>
      </c>
      <c r="M9" s="17"/>
      <c r="N9" s="17">
        <v>0.125503399703975</v>
      </c>
      <c r="O9" s="17">
        <v>0.12303445080009</v>
      </c>
      <c r="P9" s="17"/>
      <c r="Q9" s="17">
        <v>0.10235981894445299</v>
      </c>
      <c r="R9" s="17">
        <v>0.143321442825524</v>
      </c>
      <c r="S9" s="17">
        <v>7.30235293731131E-2</v>
      </c>
      <c r="T9" s="17">
        <v>0.13065753383797499</v>
      </c>
      <c r="U9" s="17">
        <v>0.11769840713410901</v>
      </c>
      <c r="V9" s="17">
        <v>0.13429153480273401</v>
      </c>
      <c r="W9" s="17">
        <v>0.136637156547157</v>
      </c>
      <c r="X9" s="17">
        <v>0.16144120340023099</v>
      </c>
      <c r="Y9" s="17">
        <v>0.117699903756287</v>
      </c>
      <c r="Z9" s="17">
        <v>0.14368588272438401</v>
      </c>
      <c r="AA9" s="17">
        <v>0.14145456001617601</v>
      </c>
      <c r="AB9" s="17">
        <v>0.128870433232045</v>
      </c>
      <c r="AC9" s="17"/>
      <c r="AD9" s="17">
        <v>0.13545421578578701</v>
      </c>
      <c r="AE9" s="17">
        <v>9.7332342158689897E-2</v>
      </c>
      <c r="AF9" s="17"/>
      <c r="AG9" s="17">
        <v>0.14694935036832399</v>
      </c>
      <c r="AH9" s="17">
        <v>0.113698985471315</v>
      </c>
      <c r="AI9" s="17"/>
      <c r="AJ9" s="17">
        <v>0.14944180995009201</v>
      </c>
      <c r="AK9" s="17">
        <v>9.7306356140210701E-2</v>
      </c>
      <c r="AL9" s="17"/>
      <c r="AM9" s="17">
        <v>0.13383983133982499</v>
      </c>
      <c r="AN9" s="17">
        <v>0.124932301153746</v>
      </c>
      <c r="AO9" s="17"/>
      <c r="AP9" s="17">
        <v>8.5186000765498399E-2</v>
      </c>
      <c r="AQ9" s="17">
        <v>0.11824732860476</v>
      </c>
      <c r="AR9" s="17">
        <v>0.108436803545262</v>
      </c>
      <c r="AS9" s="17">
        <v>0.170337830893176</v>
      </c>
      <c r="AT9" s="17">
        <v>0.165509697477912</v>
      </c>
      <c r="AU9" s="17">
        <v>0.12848631346700601</v>
      </c>
    </row>
    <row r="10" spans="2:47" x14ac:dyDescent="0.35">
      <c r="B10" s="18" t="s">
        <v>90</v>
      </c>
      <c r="C10" s="17">
        <v>0.33578723485524198</v>
      </c>
      <c r="D10" s="17">
        <v>0.34630999484652703</v>
      </c>
      <c r="E10" s="17">
        <v>0.32739052502807903</v>
      </c>
      <c r="F10" s="17"/>
      <c r="G10" s="17">
        <v>0.35216940062461399</v>
      </c>
      <c r="H10" s="17">
        <v>0.32319596548097601</v>
      </c>
      <c r="I10" s="17">
        <v>0.27222941279951302</v>
      </c>
      <c r="J10" s="17">
        <v>0.29753922571535901</v>
      </c>
      <c r="K10" s="17">
        <v>0.37284010581249399</v>
      </c>
      <c r="L10" s="17">
        <v>0.39328044017117397</v>
      </c>
      <c r="M10" s="17"/>
      <c r="N10" s="17">
        <v>0.33991361678715998</v>
      </c>
      <c r="O10" s="17">
        <v>0.31529252196997298</v>
      </c>
      <c r="P10" s="17"/>
      <c r="Q10" s="17">
        <v>0.32014874720870401</v>
      </c>
      <c r="R10" s="17">
        <v>0.32443262125058098</v>
      </c>
      <c r="S10" s="17">
        <v>0.378115521042656</v>
      </c>
      <c r="T10" s="17">
        <v>0.35829834888235201</v>
      </c>
      <c r="U10" s="17">
        <v>0.34581650015949</v>
      </c>
      <c r="V10" s="17">
        <v>0.32424245001859597</v>
      </c>
      <c r="W10" s="17">
        <v>0.32067129431267799</v>
      </c>
      <c r="X10" s="17">
        <v>0.33815781723144001</v>
      </c>
      <c r="Y10" s="17">
        <v>0.334795083848552</v>
      </c>
      <c r="Z10" s="17">
        <v>0.33384070929876097</v>
      </c>
      <c r="AA10" s="17">
        <v>0.31986225255055101</v>
      </c>
      <c r="AB10" s="17">
        <v>0.36192098823778901</v>
      </c>
      <c r="AC10" s="17"/>
      <c r="AD10" s="17">
        <v>0.33508190775615498</v>
      </c>
      <c r="AE10" s="17">
        <v>0.343066165383418</v>
      </c>
      <c r="AF10" s="17"/>
      <c r="AG10" s="17">
        <v>0.36267252732038002</v>
      </c>
      <c r="AH10" s="17">
        <v>0.32696874988963898</v>
      </c>
      <c r="AI10" s="17"/>
      <c r="AJ10" s="17">
        <v>0.34988982319571998</v>
      </c>
      <c r="AK10" s="17">
        <v>0.32097439199605798</v>
      </c>
      <c r="AL10" s="17"/>
      <c r="AM10" s="17">
        <v>0.288590418005708</v>
      </c>
      <c r="AN10" s="17">
        <v>0.348896759964967</v>
      </c>
      <c r="AO10" s="17"/>
      <c r="AP10" s="17">
        <v>0.29371386328038301</v>
      </c>
      <c r="AQ10" s="17">
        <v>0.34213976564762699</v>
      </c>
      <c r="AR10" s="17">
        <v>0.33115351269626497</v>
      </c>
      <c r="AS10" s="17">
        <v>0.35687275561387699</v>
      </c>
      <c r="AT10" s="17">
        <v>0.31907740440857302</v>
      </c>
      <c r="AU10" s="17">
        <v>0.37018709617537598</v>
      </c>
    </row>
    <row r="11" spans="2:47" x14ac:dyDescent="0.35">
      <c r="B11" s="18" t="s">
        <v>91</v>
      </c>
      <c r="C11" s="17">
        <v>0.198713269294367</v>
      </c>
      <c r="D11" s="17">
        <v>0.193547282469541</v>
      </c>
      <c r="E11" s="17">
        <v>0.20264596588759701</v>
      </c>
      <c r="F11" s="17"/>
      <c r="G11" s="17">
        <v>0.205523907750393</v>
      </c>
      <c r="H11" s="17">
        <v>0.206601513863543</v>
      </c>
      <c r="I11" s="17">
        <v>0.21754902404656601</v>
      </c>
      <c r="J11" s="17">
        <v>0.17474313207636899</v>
      </c>
      <c r="K11" s="17">
        <v>0.18761112452126</v>
      </c>
      <c r="L11" s="17">
        <v>0.19920744197347201</v>
      </c>
      <c r="M11" s="17"/>
      <c r="N11" s="17">
        <v>0.19301970304369301</v>
      </c>
      <c r="O11" s="17">
        <v>0.22699179695518201</v>
      </c>
      <c r="P11" s="17"/>
      <c r="Q11" s="17">
        <v>0.23945019377070001</v>
      </c>
      <c r="R11" s="17">
        <v>0.18300336677315299</v>
      </c>
      <c r="S11" s="17">
        <v>0.14199819151760101</v>
      </c>
      <c r="T11" s="17">
        <v>0.203082114822771</v>
      </c>
      <c r="U11" s="17">
        <v>0.20511284425182699</v>
      </c>
      <c r="V11" s="17">
        <v>0.184677353969182</v>
      </c>
      <c r="W11" s="17">
        <v>0.202375966801009</v>
      </c>
      <c r="X11" s="17">
        <v>0.20106709302562201</v>
      </c>
      <c r="Y11" s="17">
        <v>0.20612022993084</v>
      </c>
      <c r="Z11" s="17">
        <v>0.19264802387569199</v>
      </c>
      <c r="AA11" s="17">
        <v>0.241701637234532</v>
      </c>
      <c r="AB11" s="17">
        <v>0.14826768082525801</v>
      </c>
      <c r="AC11" s="17"/>
      <c r="AD11" s="17">
        <v>0.19374402093834001</v>
      </c>
      <c r="AE11" s="17">
        <v>0.20562724820772399</v>
      </c>
      <c r="AF11" s="17"/>
      <c r="AG11" s="17">
        <v>0.200321486936089</v>
      </c>
      <c r="AH11" s="17">
        <v>0.19614525459302401</v>
      </c>
      <c r="AI11" s="17"/>
      <c r="AJ11" s="17">
        <v>0.186563018825115</v>
      </c>
      <c r="AK11" s="17">
        <v>0.21490491820054</v>
      </c>
      <c r="AL11" s="17"/>
      <c r="AM11" s="17">
        <v>0.139210448043042</v>
      </c>
      <c r="AN11" s="17">
        <v>0.216284220116819</v>
      </c>
      <c r="AO11" s="17"/>
      <c r="AP11" s="17">
        <v>0.22714553949445801</v>
      </c>
      <c r="AQ11" s="17">
        <v>0.18076341384118699</v>
      </c>
      <c r="AR11" s="17">
        <v>0.17702665809838899</v>
      </c>
      <c r="AS11" s="17">
        <v>0.194021088550065</v>
      </c>
      <c r="AT11" s="17">
        <v>0.22658951919244599</v>
      </c>
      <c r="AU11" s="17">
        <v>0.190388183252309</v>
      </c>
    </row>
    <row r="12" spans="2:47" x14ac:dyDescent="0.35">
      <c r="B12" s="18" t="s">
        <v>92</v>
      </c>
      <c r="C12" s="17">
        <v>0.23575730797094699</v>
      </c>
      <c r="D12" s="17">
        <v>0.23116899740429001</v>
      </c>
      <c r="E12" s="17">
        <v>0.23936119144162599</v>
      </c>
      <c r="F12" s="17"/>
      <c r="G12" s="17">
        <v>0.24204133803171299</v>
      </c>
      <c r="H12" s="17">
        <v>0.24548556970646501</v>
      </c>
      <c r="I12" s="17">
        <v>0.27068566102173902</v>
      </c>
      <c r="J12" s="17">
        <v>0.28255676978108502</v>
      </c>
      <c r="K12" s="17">
        <v>0.18869061200238699</v>
      </c>
      <c r="L12" s="17">
        <v>0.188628213622381</v>
      </c>
      <c r="M12" s="17"/>
      <c r="N12" s="17">
        <v>0.238008124823094</v>
      </c>
      <c r="O12" s="17">
        <v>0.22457806041141501</v>
      </c>
      <c r="P12" s="17"/>
      <c r="Q12" s="17">
        <v>0.26201372248340599</v>
      </c>
      <c r="R12" s="17">
        <v>0.21203657607367701</v>
      </c>
      <c r="S12" s="17">
        <v>0.283840678381093</v>
      </c>
      <c r="T12" s="17">
        <v>0.20611222503207999</v>
      </c>
      <c r="U12" s="17">
        <v>0.214842711792567</v>
      </c>
      <c r="V12" s="17">
        <v>0.25378324366496102</v>
      </c>
      <c r="W12" s="17">
        <v>0.206787778106656</v>
      </c>
      <c r="X12" s="17">
        <v>0.23378536938310601</v>
      </c>
      <c r="Y12" s="17">
        <v>0.24596616813636199</v>
      </c>
      <c r="Z12" s="17">
        <v>0.23079490131359501</v>
      </c>
      <c r="AA12" s="17">
        <v>0.199687251341681</v>
      </c>
      <c r="AB12" s="17">
        <v>0.28961475947418402</v>
      </c>
      <c r="AC12" s="17"/>
      <c r="AD12" s="17">
        <v>0.237560899547651</v>
      </c>
      <c r="AE12" s="17">
        <v>0.23526975053808599</v>
      </c>
      <c r="AF12" s="17"/>
      <c r="AG12" s="17">
        <v>0.21447345223435099</v>
      </c>
      <c r="AH12" s="17">
        <v>0.24610580953571601</v>
      </c>
      <c r="AI12" s="17"/>
      <c r="AJ12" s="17">
        <v>0.22464817940979101</v>
      </c>
      <c r="AK12" s="17">
        <v>0.24549640694935701</v>
      </c>
      <c r="AL12" s="17"/>
      <c r="AM12" s="17">
        <v>0.29134536374598602</v>
      </c>
      <c r="AN12" s="17">
        <v>0.22161237528229</v>
      </c>
      <c r="AO12" s="17"/>
      <c r="AP12" s="17">
        <v>0.25564812144307902</v>
      </c>
      <c r="AQ12" s="17">
        <v>0.26947800379306303</v>
      </c>
      <c r="AR12" s="17">
        <v>0.26887406764669403</v>
      </c>
      <c r="AS12" s="17">
        <v>0.18662279901845</v>
      </c>
      <c r="AT12" s="17">
        <v>0.19545604327573499</v>
      </c>
      <c r="AU12" s="17">
        <v>0.223375438132905</v>
      </c>
    </row>
    <row r="13" spans="2:47" x14ac:dyDescent="0.35">
      <c r="B13" s="18" t="s">
        <v>93</v>
      </c>
      <c r="C13" s="17">
        <v>9.8998747509574894E-2</v>
      </c>
      <c r="D13" s="17">
        <v>0.10287181045320699</v>
      </c>
      <c r="E13" s="17">
        <v>9.5218166803443804E-2</v>
      </c>
      <c r="F13" s="17"/>
      <c r="G13" s="17">
        <v>6.9295044918955107E-2</v>
      </c>
      <c r="H13" s="17">
        <v>0.100167724883404</v>
      </c>
      <c r="I13" s="17">
        <v>0.13417030575480299</v>
      </c>
      <c r="J13" s="17">
        <v>0.152396586756053</v>
      </c>
      <c r="K13" s="17">
        <v>9.7916510042935501E-2</v>
      </c>
      <c r="L13" s="17">
        <v>4.6568021182883501E-2</v>
      </c>
      <c r="M13" s="17"/>
      <c r="N13" s="17">
        <v>0.100110095917393</v>
      </c>
      <c r="O13" s="17">
        <v>9.3478956343967606E-2</v>
      </c>
      <c r="P13" s="17"/>
      <c r="Q13" s="17">
        <v>6.9562063739455601E-2</v>
      </c>
      <c r="R13" s="17">
        <v>0.13720599307706599</v>
      </c>
      <c r="S13" s="17">
        <v>0.117235342779416</v>
      </c>
      <c r="T13" s="17">
        <v>9.71983249787228E-2</v>
      </c>
      <c r="U13" s="17">
        <v>0.108182517139381</v>
      </c>
      <c r="V13" s="17">
        <v>8.8097728784800905E-2</v>
      </c>
      <c r="W13" s="17">
        <v>0.122092884301143</v>
      </c>
      <c r="X13" s="17">
        <v>6.5548516959600303E-2</v>
      </c>
      <c r="Y13" s="17">
        <v>9.1492025402860402E-2</v>
      </c>
      <c r="Z13" s="17">
        <v>9.2457376972711197E-2</v>
      </c>
      <c r="AA13" s="17">
        <v>9.7294298857059897E-2</v>
      </c>
      <c r="AB13" s="17">
        <v>7.1326138230724298E-2</v>
      </c>
      <c r="AC13" s="17"/>
      <c r="AD13" s="17">
        <v>9.3813245919167398E-2</v>
      </c>
      <c r="AE13" s="17">
        <v>0.11459548431724501</v>
      </c>
      <c r="AF13" s="17"/>
      <c r="AG13" s="17">
        <v>7.2347300755355504E-2</v>
      </c>
      <c r="AH13" s="17">
        <v>0.113007752182787</v>
      </c>
      <c r="AI13" s="17"/>
      <c r="AJ13" s="17">
        <v>8.6901978774264393E-2</v>
      </c>
      <c r="AK13" s="17">
        <v>0.114237371995244</v>
      </c>
      <c r="AL13" s="17"/>
      <c r="AM13" s="17">
        <v>0.14085524976168501</v>
      </c>
      <c r="AN13" s="17">
        <v>8.4300160936292307E-2</v>
      </c>
      <c r="AO13" s="17"/>
      <c r="AP13" s="17">
        <v>0.121998761932543</v>
      </c>
      <c r="AQ13" s="17">
        <v>8.37586786034865E-2</v>
      </c>
      <c r="AR13" s="17">
        <v>0.110576447174312</v>
      </c>
      <c r="AS13" s="17">
        <v>8.9730578640747405E-2</v>
      </c>
      <c r="AT13" s="17">
        <v>9.3367335645334101E-2</v>
      </c>
      <c r="AU13" s="17">
        <v>8.7562968972403704E-2</v>
      </c>
    </row>
    <row r="14" spans="2:47" x14ac:dyDescent="0.35">
      <c r="B14" s="18" t="s">
        <v>94</v>
      </c>
      <c r="C14" s="17">
        <v>5.6538251146954401E-3</v>
      </c>
      <c r="D14" s="17">
        <v>5.2016511154154401E-3</v>
      </c>
      <c r="E14" s="17">
        <v>6.1450915765852397E-3</v>
      </c>
      <c r="F14" s="17"/>
      <c r="G14" s="17">
        <v>0</v>
      </c>
      <c r="H14" s="17">
        <v>5.9454456895888597E-3</v>
      </c>
      <c r="I14" s="17">
        <v>1.09683168075829E-2</v>
      </c>
      <c r="J14" s="17">
        <v>1.08281930167408E-2</v>
      </c>
      <c r="K14" s="17">
        <v>2.94956667999628E-3</v>
      </c>
      <c r="L14" s="17">
        <v>2.4551866753762899E-3</v>
      </c>
      <c r="M14" s="17"/>
      <c r="N14" s="17">
        <v>3.4450597246851599E-3</v>
      </c>
      <c r="O14" s="17">
        <v>1.6624213519371801E-2</v>
      </c>
      <c r="P14" s="17"/>
      <c r="Q14" s="17">
        <v>6.4654538532812403E-3</v>
      </c>
      <c r="R14" s="17">
        <v>0</v>
      </c>
      <c r="S14" s="17">
        <v>5.7867369061213496E-3</v>
      </c>
      <c r="T14" s="17">
        <v>4.6514524460999499E-3</v>
      </c>
      <c r="U14" s="17">
        <v>8.3470195226260594E-3</v>
      </c>
      <c r="V14" s="17">
        <v>1.4907688759726E-2</v>
      </c>
      <c r="W14" s="17">
        <v>1.1434919931357399E-2</v>
      </c>
      <c r="X14" s="17">
        <v>0</v>
      </c>
      <c r="Y14" s="17">
        <v>3.9265889250992402E-3</v>
      </c>
      <c r="Z14" s="17">
        <v>6.5731058148561401E-3</v>
      </c>
      <c r="AA14" s="17">
        <v>0</v>
      </c>
      <c r="AB14" s="17">
        <v>0</v>
      </c>
      <c r="AC14" s="17"/>
      <c r="AD14" s="17">
        <v>4.3457100528994201E-3</v>
      </c>
      <c r="AE14" s="17">
        <v>4.1090093948371502E-3</v>
      </c>
      <c r="AF14" s="17"/>
      <c r="AG14" s="17">
        <v>3.2358823854996398E-3</v>
      </c>
      <c r="AH14" s="17">
        <v>4.0734483275169896E-3</v>
      </c>
      <c r="AI14" s="17"/>
      <c r="AJ14" s="17">
        <v>2.55518984501829E-3</v>
      </c>
      <c r="AK14" s="17">
        <v>7.0805547185899204E-3</v>
      </c>
      <c r="AL14" s="17"/>
      <c r="AM14" s="17">
        <v>6.1586891037544202E-3</v>
      </c>
      <c r="AN14" s="17">
        <v>3.9741825458846003E-3</v>
      </c>
      <c r="AO14" s="17"/>
      <c r="AP14" s="17">
        <v>1.6307713084038899E-2</v>
      </c>
      <c r="AQ14" s="17">
        <v>5.6128095098773303E-3</v>
      </c>
      <c r="AR14" s="17">
        <v>3.9325108390779696E-3</v>
      </c>
      <c r="AS14" s="17">
        <v>2.4149472836837399E-3</v>
      </c>
      <c r="AT14" s="17">
        <v>0</v>
      </c>
      <c r="AU14" s="17">
        <v>0</v>
      </c>
    </row>
    <row r="15" spans="2:47" x14ac:dyDescent="0.35">
      <c r="B15" s="18" t="s">
        <v>95</v>
      </c>
      <c r="C15" s="21">
        <v>0.46087685011041601</v>
      </c>
      <c r="D15" s="21">
        <v>0.467210258557548</v>
      </c>
      <c r="E15" s="21">
        <v>0.45662958429074801</v>
      </c>
      <c r="F15" s="21"/>
      <c r="G15" s="21">
        <v>0.48313970929893901</v>
      </c>
      <c r="H15" s="21">
        <v>0.44179974585699899</v>
      </c>
      <c r="I15" s="21">
        <v>0.366626692369309</v>
      </c>
      <c r="J15" s="21">
        <v>0.37947531836975301</v>
      </c>
      <c r="K15" s="21">
        <v>0.52283218675342102</v>
      </c>
      <c r="L15" s="21">
        <v>0.56314113654588704</v>
      </c>
      <c r="M15" s="21"/>
      <c r="N15" s="21">
        <v>0.46541701649113498</v>
      </c>
      <c r="O15" s="21">
        <v>0.43832697277006299</v>
      </c>
      <c r="P15" s="21"/>
      <c r="Q15" s="21">
        <v>0.42250856615315702</v>
      </c>
      <c r="R15" s="21">
        <v>0.46775406407610398</v>
      </c>
      <c r="S15" s="21">
        <v>0.45113905041576902</v>
      </c>
      <c r="T15" s="21">
        <v>0.48895588272032697</v>
      </c>
      <c r="U15" s="21">
        <v>0.46351490729359901</v>
      </c>
      <c r="V15" s="21">
        <v>0.45853398482133001</v>
      </c>
      <c r="W15" s="21">
        <v>0.45730845085983401</v>
      </c>
      <c r="X15" s="21">
        <v>0.499599020631671</v>
      </c>
      <c r="Y15" s="21">
        <v>0.45249498760483903</v>
      </c>
      <c r="Z15" s="21">
        <v>0.47752659202314501</v>
      </c>
      <c r="AA15" s="21">
        <v>0.46131681256672702</v>
      </c>
      <c r="AB15" s="21">
        <v>0.49079142146983401</v>
      </c>
      <c r="AC15" s="21"/>
      <c r="AD15" s="21">
        <v>0.47053612354194202</v>
      </c>
      <c r="AE15" s="21">
        <v>0.44039850754210802</v>
      </c>
      <c r="AF15" s="21"/>
      <c r="AG15" s="21">
        <v>0.50962187768870404</v>
      </c>
      <c r="AH15" s="21">
        <v>0.44066773536095499</v>
      </c>
      <c r="AI15" s="21"/>
      <c r="AJ15" s="21">
        <v>0.49933163314581203</v>
      </c>
      <c r="AK15" s="21">
        <v>0.41828074813626798</v>
      </c>
      <c r="AL15" s="21"/>
      <c r="AM15" s="21">
        <v>0.42243024934553303</v>
      </c>
      <c r="AN15" s="21">
        <v>0.47382906111871298</v>
      </c>
      <c r="AO15" s="21"/>
      <c r="AP15" s="21">
        <v>0.378899864045882</v>
      </c>
      <c r="AQ15" s="21">
        <v>0.460387094252387</v>
      </c>
      <c r="AR15" s="21">
        <v>0.439590316241527</v>
      </c>
      <c r="AS15" s="21">
        <v>0.52721058650705299</v>
      </c>
      <c r="AT15" s="21">
        <v>0.48458710188648502</v>
      </c>
      <c r="AU15" s="21">
        <v>0.49867340964238199</v>
      </c>
    </row>
    <row r="16" spans="2:47" x14ac:dyDescent="0.35">
      <c r="B16" s="18" t="s">
        <v>96</v>
      </c>
      <c r="C16" s="21">
        <v>0.33475605548052201</v>
      </c>
      <c r="D16" s="21">
        <v>0.33404080785749601</v>
      </c>
      <c r="E16" s="21">
        <v>0.33457935824507001</v>
      </c>
      <c r="F16" s="21"/>
      <c r="G16" s="21">
        <v>0.31133638295066801</v>
      </c>
      <c r="H16" s="21">
        <v>0.34565329458986899</v>
      </c>
      <c r="I16" s="21">
        <v>0.40485596677654201</v>
      </c>
      <c r="J16" s="21">
        <v>0.43495335653713801</v>
      </c>
      <c r="K16" s="21">
        <v>0.28660712204532202</v>
      </c>
      <c r="L16" s="21">
        <v>0.235196234805265</v>
      </c>
      <c r="M16" s="21"/>
      <c r="N16" s="21">
        <v>0.33811822074048697</v>
      </c>
      <c r="O16" s="21">
        <v>0.318057016755383</v>
      </c>
      <c r="P16" s="21"/>
      <c r="Q16" s="21">
        <v>0.33157578622286199</v>
      </c>
      <c r="R16" s="21">
        <v>0.34924256915074298</v>
      </c>
      <c r="S16" s="21">
        <v>0.401076021160509</v>
      </c>
      <c r="T16" s="21">
        <v>0.30331055001080298</v>
      </c>
      <c r="U16" s="21">
        <v>0.32302522893194802</v>
      </c>
      <c r="V16" s="21">
        <v>0.34188097244976201</v>
      </c>
      <c r="W16" s="21">
        <v>0.32888066240779901</v>
      </c>
      <c r="X16" s="21">
        <v>0.29933388634270602</v>
      </c>
      <c r="Y16" s="21">
        <v>0.33745819353922202</v>
      </c>
      <c r="Z16" s="21">
        <v>0.32325227828630598</v>
      </c>
      <c r="AA16" s="21">
        <v>0.29698155019874101</v>
      </c>
      <c r="AB16" s="21">
        <v>0.360940897704908</v>
      </c>
      <c r="AC16" s="21"/>
      <c r="AD16" s="21">
        <v>0.33137414546681898</v>
      </c>
      <c r="AE16" s="21">
        <v>0.349865234855331</v>
      </c>
      <c r="AF16" s="21"/>
      <c r="AG16" s="21">
        <v>0.286820752989707</v>
      </c>
      <c r="AH16" s="21">
        <v>0.359113561718504</v>
      </c>
      <c r="AI16" s="21"/>
      <c r="AJ16" s="21">
        <v>0.31155015818405501</v>
      </c>
      <c r="AK16" s="21">
        <v>0.35973377894460101</v>
      </c>
      <c r="AL16" s="21"/>
      <c r="AM16" s="21">
        <v>0.43220061350767103</v>
      </c>
      <c r="AN16" s="21">
        <v>0.305912536218583</v>
      </c>
      <c r="AO16" s="21"/>
      <c r="AP16" s="21">
        <v>0.37764688337562202</v>
      </c>
      <c r="AQ16" s="21">
        <v>0.35323668239654898</v>
      </c>
      <c r="AR16" s="21">
        <v>0.379450514821006</v>
      </c>
      <c r="AS16" s="21">
        <v>0.27635337765919799</v>
      </c>
      <c r="AT16" s="21">
        <v>0.28882337892106902</v>
      </c>
      <c r="AU16" s="21">
        <v>0.31093840710530801</v>
      </c>
    </row>
    <row r="17" spans="2:47" x14ac:dyDescent="0.35">
      <c r="B17" s="18" t="s">
        <v>97</v>
      </c>
      <c r="C17" s="22">
        <v>0.12612079462989401</v>
      </c>
      <c r="D17" s="22">
        <v>0.13316945070005201</v>
      </c>
      <c r="E17" s="22">
        <v>0.122050226045679</v>
      </c>
      <c r="F17" s="22"/>
      <c r="G17" s="22">
        <v>0.17180332634827</v>
      </c>
      <c r="H17" s="22">
        <v>9.6146451267129104E-2</v>
      </c>
      <c r="I17" s="22">
        <v>-3.8229274407232602E-2</v>
      </c>
      <c r="J17" s="22">
        <v>-5.5478038167384301E-2</v>
      </c>
      <c r="K17" s="22">
        <v>0.23622506470809801</v>
      </c>
      <c r="L17" s="22">
        <v>0.32794490174062302</v>
      </c>
      <c r="M17" s="22"/>
      <c r="N17" s="22">
        <v>0.12729879575064801</v>
      </c>
      <c r="O17" s="22">
        <v>0.12026995601468</v>
      </c>
      <c r="P17" s="22"/>
      <c r="Q17" s="22">
        <v>9.0932779930295193E-2</v>
      </c>
      <c r="R17" s="22">
        <v>0.118511494925362</v>
      </c>
      <c r="S17" s="22">
        <v>5.0063029255260703E-2</v>
      </c>
      <c r="T17" s="22">
        <v>0.18564533270952399</v>
      </c>
      <c r="U17" s="22">
        <v>0.14048967836165099</v>
      </c>
      <c r="V17" s="22">
        <v>0.116653012371569</v>
      </c>
      <c r="W17" s="22">
        <v>0.12842778845203501</v>
      </c>
      <c r="X17" s="22">
        <v>0.200265134288965</v>
      </c>
      <c r="Y17" s="22">
        <v>0.115036794065617</v>
      </c>
      <c r="Z17" s="22">
        <v>0.154274313736838</v>
      </c>
      <c r="AA17" s="22">
        <v>0.16433526236798601</v>
      </c>
      <c r="AB17" s="22">
        <v>0.12985052376492601</v>
      </c>
      <c r="AC17" s="22"/>
      <c r="AD17" s="22">
        <v>0.13916197807512401</v>
      </c>
      <c r="AE17" s="22">
        <v>9.0533272686777203E-2</v>
      </c>
      <c r="AF17" s="22"/>
      <c r="AG17" s="22">
        <v>0.22280112469899699</v>
      </c>
      <c r="AH17" s="22">
        <v>8.1554173642450697E-2</v>
      </c>
      <c r="AI17" s="22"/>
      <c r="AJ17" s="22">
        <v>0.18778147496175701</v>
      </c>
      <c r="AK17" s="22">
        <v>5.8546969191666999E-2</v>
      </c>
      <c r="AL17" s="22"/>
      <c r="AM17" s="22">
        <v>-9.77036416213878E-3</v>
      </c>
      <c r="AN17" s="22">
        <v>0.16791652490013101</v>
      </c>
      <c r="AO17" s="22"/>
      <c r="AP17" s="22">
        <v>1.2529806702599199E-3</v>
      </c>
      <c r="AQ17" s="22">
        <v>0.107150411855838</v>
      </c>
      <c r="AR17" s="22">
        <v>6.0139801420521E-2</v>
      </c>
      <c r="AS17" s="22">
        <v>0.25085720884785501</v>
      </c>
      <c r="AT17" s="22">
        <v>0.195763722965416</v>
      </c>
      <c r="AU17" s="22">
        <v>0.18773500253707401</v>
      </c>
    </row>
    <row r="18" spans="2:47" x14ac:dyDescent="0.35">
      <c r="B18" s="16"/>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B2:AU17"/>
  <sheetViews>
    <sheetView showGridLines="0" topLeftCell="A7"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592</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ht="29" x14ac:dyDescent="0.35">
      <c r="B9" s="18" t="s">
        <v>586</v>
      </c>
      <c r="C9" s="17">
        <v>0.21549085360871101</v>
      </c>
      <c r="D9" s="17">
        <v>0.293203572874014</v>
      </c>
      <c r="E9" s="17">
        <v>0.14160690332765799</v>
      </c>
      <c r="F9" s="17"/>
      <c r="G9" s="17">
        <v>0.300641038028644</v>
      </c>
      <c r="H9" s="17">
        <v>0.27165382544046301</v>
      </c>
      <c r="I9" s="17">
        <v>0.201454531046278</v>
      </c>
      <c r="J9" s="17">
        <v>0.165877774699213</v>
      </c>
      <c r="K9" s="17">
        <v>0.218649801117869</v>
      </c>
      <c r="L9" s="17">
        <v>0.162462667840753</v>
      </c>
      <c r="M9" s="17"/>
      <c r="N9" s="17">
        <v>0.20929342347924099</v>
      </c>
      <c r="O9" s="17">
        <v>0.24627194785196299</v>
      </c>
      <c r="P9" s="17"/>
      <c r="Q9" s="17">
        <v>0.21300741097742801</v>
      </c>
      <c r="R9" s="17">
        <v>0.1887958782518</v>
      </c>
      <c r="S9" s="17">
        <v>0.232321517563468</v>
      </c>
      <c r="T9" s="17">
        <v>0.240362694149545</v>
      </c>
      <c r="U9" s="17">
        <v>0.194875930767099</v>
      </c>
      <c r="V9" s="17">
        <v>0.23019879342667601</v>
      </c>
      <c r="W9" s="17">
        <v>0.223102854436799</v>
      </c>
      <c r="X9" s="17">
        <v>0.15414475195982899</v>
      </c>
      <c r="Y9" s="17">
        <v>0.245285769674468</v>
      </c>
      <c r="Z9" s="17">
        <v>0.20820119345197899</v>
      </c>
      <c r="AA9" s="17">
        <v>0.18032492377387299</v>
      </c>
      <c r="AB9" s="17">
        <v>0.259932944519285</v>
      </c>
      <c r="AC9" s="17"/>
      <c r="AD9" s="17">
        <v>0.28428330130920598</v>
      </c>
      <c r="AE9" s="17">
        <v>7.2621826943457798E-2</v>
      </c>
      <c r="AF9" s="17"/>
      <c r="AG9" s="17">
        <v>0.405082463797656</v>
      </c>
      <c r="AH9" s="17">
        <v>0.127336156045952</v>
      </c>
      <c r="AI9" s="17"/>
      <c r="AJ9" s="17">
        <v>0.22497352394601799</v>
      </c>
      <c r="AK9" s="17">
        <v>0.204582094692662</v>
      </c>
      <c r="AL9" s="17"/>
      <c r="AM9" s="17">
        <v>0.158890205338858</v>
      </c>
      <c r="AN9" s="17">
        <v>0.23187123556150799</v>
      </c>
      <c r="AO9" s="17"/>
      <c r="AP9" s="17">
        <v>2.1734369071691399E-2</v>
      </c>
      <c r="AQ9" s="17">
        <v>6.4714478344850002E-2</v>
      </c>
      <c r="AR9" s="17">
        <v>0.17167770086490799</v>
      </c>
      <c r="AS9" s="17">
        <v>0.26642340292413402</v>
      </c>
      <c r="AT9" s="17">
        <v>0.45828695384283202</v>
      </c>
      <c r="AU9" s="17">
        <v>0.46050494180940399</v>
      </c>
    </row>
    <row r="10" spans="2:47" ht="29" x14ac:dyDescent="0.35">
      <c r="B10" s="18" t="s">
        <v>587</v>
      </c>
      <c r="C10" s="17">
        <v>0.274073681513542</v>
      </c>
      <c r="D10" s="17">
        <v>0.32850263957210402</v>
      </c>
      <c r="E10" s="17">
        <v>0.22253796085721</v>
      </c>
      <c r="F10" s="17"/>
      <c r="G10" s="17">
        <v>0.27668768161646401</v>
      </c>
      <c r="H10" s="17">
        <v>0.22442935985477699</v>
      </c>
      <c r="I10" s="17">
        <v>0.26498008017013103</v>
      </c>
      <c r="J10" s="17">
        <v>0.28307671035224702</v>
      </c>
      <c r="K10" s="17">
        <v>0.30879129655336002</v>
      </c>
      <c r="L10" s="17">
        <v>0.28985270125510898</v>
      </c>
      <c r="M10" s="17"/>
      <c r="N10" s="17">
        <v>0.27445902476754103</v>
      </c>
      <c r="O10" s="17">
        <v>0.27215977740013703</v>
      </c>
      <c r="P10" s="17"/>
      <c r="Q10" s="17">
        <v>0.30217082172545801</v>
      </c>
      <c r="R10" s="17">
        <v>0.25594635602178101</v>
      </c>
      <c r="S10" s="17">
        <v>0.2340629479063</v>
      </c>
      <c r="T10" s="17">
        <v>0.28927395909621301</v>
      </c>
      <c r="U10" s="17">
        <v>0.297987585828903</v>
      </c>
      <c r="V10" s="17">
        <v>0.297097682995273</v>
      </c>
      <c r="W10" s="17">
        <v>0.236644953396936</v>
      </c>
      <c r="X10" s="17">
        <v>0.33259751596173898</v>
      </c>
      <c r="Y10" s="17">
        <v>0.240218998261537</v>
      </c>
      <c r="Z10" s="17">
        <v>0.27699880602875199</v>
      </c>
      <c r="AA10" s="17">
        <v>0.28072319604363</v>
      </c>
      <c r="AB10" s="17">
        <v>0.28429521801556201</v>
      </c>
      <c r="AC10" s="17"/>
      <c r="AD10" s="17">
        <v>0.33624240307786901</v>
      </c>
      <c r="AE10" s="17">
        <v>0.137556419011446</v>
      </c>
      <c r="AF10" s="17"/>
      <c r="AG10" s="17">
        <v>0.32053213873473702</v>
      </c>
      <c r="AH10" s="17">
        <v>0.25326630413263002</v>
      </c>
      <c r="AI10" s="17"/>
      <c r="AJ10" s="17">
        <v>0.29492428111015001</v>
      </c>
      <c r="AK10" s="17">
        <v>0.25177492033204302</v>
      </c>
      <c r="AL10" s="17"/>
      <c r="AM10" s="17">
        <v>0.255460953322176</v>
      </c>
      <c r="AN10" s="17">
        <v>0.278288523570204</v>
      </c>
      <c r="AO10" s="17"/>
      <c r="AP10" s="17">
        <v>7.0551527368313993E-2</v>
      </c>
      <c r="AQ10" s="17">
        <v>0.31113682118491998</v>
      </c>
      <c r="AR10" s="17">
        <v>0.26642153331332702</v>
      </c>
      <c r="AS10" s="17">
        <v>0.39511941348131802</v>
      </c>
      <c r="AT10" s="17">
        <v>0.282297378921124</v>
      </c>
      <c r="AU10" s="17">
        <v>0.36468163720909302</v>
      </c>
    </row>
    <row r="11" spans="2:47" x14ac:dyDescent="0.35">
      <c r="B11" s="18" t="s">
        <v>588</v>
      </c>
      <c r="C11" s="17">
        <v>0.49509968002781701</v>
      </c>
      <c r="D11" s="17">
        <v>0.36724872008507697</v>
      </c>
      <c r="E11" s="17">
        <v>0.6161980763546</v>
      </c>
      <c r="F11" s="17"/>
      <c r="G11" s="17">
        <v>0.39769334975646597</v>
      </c>
      <c r="H11" s="17">
        <v>0.48481337446148598</v>
      </c>
      <c r="I11" s="17">
        <v>0.50523593871628703</v>
      </c>
      <c r="J11" s="17">
        <v>0.53378049467899802</v>
      </c>
      <c r="K11" s="17">
        <v>0.46669464752067702</v>
      </c>
      <c r="L11" s="17">
        <v>0.54768463090413799</v>
      </c>
      <c r="M11" s="17"/>
      <c r="N11" s="17">
        <v>0.49960555271242502</v>
      </c>
      <c r="O11" s="17">
        <v>0.47272013094771498</v>
      </c>
      <c r="P11" s="17"/>
      <c r="Q11" s="17">
        <v>0.46115426592339898</v>
      </c>
      <c r="R11" s="17">
        <v>0.529837583866413</v>
      </c>
      <c r="S11" s="17">
        <v>0.53361553453023203</v>
      </c>
      <c r="T11" s="17">
        <v>0.45994726323051099</v>
      </c>
      <c r="U11" s="17">
        <v>0.49946751111929499</v>
      </c>
      <c r="V11" s="17">
        <v>0.45782465283393098</v>
      </c>
      <c r="W11" s="17">
        <v>0.520542322935589</v>
      </c>
      <c r="X11" s="17">
        <v>0.51325773207843195</v>
      </c>
      <c r="Y11" s="17">
        <v>0.491537869532156</v>
      </c>
      <c r="Z11" s="17">
        <v>0.50822689470441296</v>
      </c>
      <c r="AA11" s="17">
        <v>0.51476175554096504</v>
      </c>
      <c r="AB11" s="17">
        <v>0.45577183746515298</v>
      </c>
      <c r="AC11" s="17"/>
      <c r="AD11" s="17">
        <v>0.36908601180872502</v>
      </c>
      <c r="AE11" s="17">
        <v>0.77506098028453196</v>
      </c>
      <c r="AF11" s="17"/>
      <c r="AG11" s="17">
        <v>0.26852381304043299</v>
      </c>
      <c r="AH11" s="17">
        <v>0.60747036739308302</v>
      </c>
      <c r="AI11" s="17"/>
      <c r="AJ11" s="17">
        <v>0.46465907937268103</v>
      </c>
      <c r="AK11" s="17">
        <v>0.52959721085643596</v>
      </c>
      <c r="AL11" s="17"/>
      <c r="AM11" s="17">
        <v>0.57678556334670605</v>
      </c>
      <c r="AN11" s="17">
        <v>0.47482455750758401</v>
      </c>
      <c r="AO11" s="17"/>
      <c r="AP11" s="17">
        <v>0.87198046205790303</v>
      </c>
      <c r="AQ11" s="17">
        <v>0.62169737273314096</v>
      </c>
      <c r="AR11" s="17">
        <v>0.52885204906661498</v>
      </c>
      <c r="AS11" s="17">
        <v>0.33363206057295602</v>
      </c>
      <c r="AT11" s="17">
        <v>0.25328493261598301</v>
      </c>
      <c r="AU11" s="17">
        <v>0.17193395402320999</v>
      </c>
    </row>
    <row r="12" spans="2:47" x14ac:dyDescent="0.35">
      <c r="B12" s="18" t="s">
        <v>122</v>
      </c>
      <c r="C12" s="19">
        <v>1.53357848499293E-2</v>
      </c>
      <c r="D12" s="19">
        <v>1.10450674688049E-2</v>
      </c>
      <c r="E12" s="19">
        <v>1.9657059460531499E-2</v>
      </c>
      <c r="F12" s="19"/>
      <c r="G12" s="19">
        <v>2.49779305984268E-2</v>
      </c>
      <c r="H12" s="19">
        <v>1.9103440243274102E-2</v>
      </c>
      <c r="I12" s="19">
        <v>2.83294500673049E-2</v>
      </c>
      <c r="J12" s="19">
        <v>1.7265020269542301E-2</v>
      </c>
      <c r="K12" s="19">
        <v>5.8642548080933303E-3</v>
      </c>
      <c r="L12" s="19">
        <v>0</v>
      </c>
      <c r="M12" s="19"/>
      <c r="N12" s="19">
        <v>1.6641999040793901E-2</v>
      </c>
      <c r="O12" s="19">
        <v>8.8481438001851102E-3</v>
      </c>
      <c r="P12" s="19"/>
      <c r="Q12" s="19">
        <v>2.36675013737144E-2</v>
      </c>
      <c r="R12" s="19">
        <v>2.5420181860005601E-2</v>
      </c>
      <c r="S12" s="19">
        <v>0</v>
      </c>
      <c r="T12" s="19">
        <v>1.04160835237303E-2</v>
      </c>
      <c r="U12" s="19">
        <v>7.66897228470297E-3</v>
      </c>
      <c r="V12" s="19">
        <v>1.4878870744119799E-2</v>
      </c>
      <c r="W12" s="19">
        <v>1.97098692306754E-2</v>
      </c>
      <c r="X12" s="19">
        <v>0</v>
      </c>
      <c r="Y12" s="19">
        <v>2.29573625318392E-2</v>
      </c>
      <c r="Z12" s="19">
        <v>6.5731058148561401E-3</v>
      </c>
      <c r="AA12" s="19">
        <v>2.4190124641532001E-2</v>
      </c>
      <c r="AB12" s="19">
        <v>0</v>
      </c>
      <c r="AC12" s="19"/>
      <c r="AD12" s="19">
        <v>1.03882838041994E-2</v>
      </c>
      <c r="AE12" s="19">
        <v>1.4760773760564099E-2</v>
      </c>
      <c r="AF12" s="19"/>
      <c r="AG12" s="19">
        <v>5.86158442717356E-3</v>
      </c>
      <c r="AH12" s="19">
        <v>1.19271724283354E-2</v>
      </c>
      <c r="AI12" s="19"/>
      <c r="AJ12" s="19">
        <v>1.54431155711512E-2</v>
      </c>
      <c r="AK12" s="19">
        <v>1.4045774118858901E-2</v>
      </c>
      <c r="AL12" s="19"/>
      <c r="AM12" s="19">
        <v>8.8632779922593295E-3</v>
      </c>
      <c r="AN12" s="19">
        <v>1.50156833607041E-2</v>
      </c>
      <c r="AO12" s="19"/>
      <c r="AP12" s="19">
        <v>3.5733641502092003E-2</v>
      </c>
      <c r="AQ12" s="19">
        <v>2.4513277370891602E-3</v>
      </c>
      <c r="AR12" s="19">
        <v>3.3048716755148998E-2</v>
      </c>
      <c r="AS12" s="19">
        <v>4.8251230215918496E-3</v>
      </c>
      <c r="AT12" s="19">
        <v>6.1307346200614801E-3</v>
      </c>
      <c r="AU12" s="19">
        <v>2.8794669582936101E-3</v>
      </c>
    </row>
    <row r="13" spans="2:47" x14ac:dyDescent="0.35">
      <c r="B13" s="16"/>
    </row>
    <row r="14" spans="2:47" x14ac:dyDescent="0.35">
      <c r="B14" t="s">
        <v>66</v>
      </c>
    </row>
    <row r="15" spans="2:47" x14ac:dyDescent="0.35">
      <c r="B15" t="s">
        <v>67</v>
      </c>
    </row>
    <row r="17" spans="2:2" x14ac:dyDescent="0.35">
      <c r="B17"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B2:AU17"/>
  <sheetViews>
    <sheetView showGridLines="0" topLeftCell="A7"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593</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ht="29" x14ac:dyDescent="0.35">
      <c r="B9" s="18" t="s">
        <v>586</v>
      </c>
      <c r="C9" s="17">
        <v>8.68295383975249E-2</v>
      </c>
      <c r="D9" s="17">
        <v>0.13026997607935001</v>
      </c>
      <c r="E9" s="17">
        <v>4.5230578497275499E-2</v>
      </c>
      <c r="F9" s="17"/>
      <c r="G9" s="17">
        <v>0.19628406054346001</v>
      </c>
      <c r="H9" s="17">
        <v>0.13871440006834701</v>
      </c>
      <c r="I9" s="17">
        <v>6.1032186891642901E-2</v>
      </c>
      <c r="J9" s="17">
        <v>4.4008024323931999E-2</v>
      </c>
      <c r="K9" s="17">
        <v>6.5131849109832302E-2</v>
      </c>
      <c r="L9" s="17">
        <v>4.18084797696349E-2</v>
      </c>
      <c r="M9" s="17"/>
      <c r="N9" s="17">
        <v>7.95150226358428E-2</v>
      </c>
      <c r="O9" s="17">
        <v>0.123158919173184</v>
      </c>
      <c r="P9" s="17"/>
      <c r="Q9" s="17">
        <v>0.13682027274124001</v>
      </c>
      <c r="R9" s="17">
        <v>5.2195014781433798E-2</v>
      </c>
      <c r="S9" s="17">
        <v>6.9633281589513402E-2</v>
      </c>
      <c r="T9" s="17">
        <v>4.1622485038928701E-2</v>
      </c>
      <c r="U9" s="17">
        <v>8.3560200389109093E-2</v>
      </c>
      <c r="V9" s="17">
        <v>8.2096263930722002E-2</v>
      </c>
      <c r="W9" s="17">
        <v>7.6838562088097306E-2</v>
      </c>
      <c r="X9" s="17">
        <v>8.1767927472348095E-2</v>
      </c>
      <c r="Y9" s="17">
        <v>0.121736796954399</v>
      </c>
      <c r="Z9" s="17">
        <v>8.6981016893407204E-2</v>
      </c>
      <c r="AA9" s="17">
        <v>5.8138403395865901E-2</v>
      </c>
      <c r="AB9" s="17">
        <v>0.16068303819832599</v>
      </c>
      <c r="AC9" s="17"/>
      <c r="AD9" s="17">
        <v>0.110676719490876</v>
      </c>
      <c r="AE9" s="17">
        <v>3.74382478641535E-2</v>
      </c>
      <c r="AF9" s="17"/>
      <c r="AG9" s="17">
        <v>0.165399955124335</v>
      </c>
      <c r="AH9" s="17">
        <v>5.0662578646218599E-2</v>
      </c>
      <c r="AI9" s="17"/>
      <c r="AJ9" s="17">
        <v>7.9208611835115003E-2</v>
      </c>
      <c r="AK9" s="17">
        <v>9.6648038459739793E-2</v>
      </c>
      <c r="AL9" s="17"/>
      <c r="AM9" s="17">
        <v>6.6140698909690696E-2</v>
      </c>
      <c r="AN9" s="17">
        <v>9.3269974765714303E-2</v>
      </c>
      <c r="AO9" s="17"/>
      <c r="AP9" s="17">
        <v>1.5511083192891901E-2</v>
      </c>
      <c r="AQ9" s="17">
        <v>1.4142947830696501E-2</v>
      </c>
      <c r="AR9" s="17">
        <v>8.4358452437795994E-2</v>
      </c>
      <c r="AS9" s="17">
        <v>6.5939932467286494E-2</v>
      </c>
      <c r="AT9" s="17">
        <v>0.14983223587486699</v>
      </c>
      <c r="AU9" s="17">
        <v>0.23368456121050801</v>
      </c>
    </row>
    <row r="10" spans="2:47" ht="29" x14ac:dyDescent="0.35">
      <c r="B10" s="18" t="s">
        <v>587</v>
      </c>
      <c r="C10" s="17">
        <v>0.15720913387346999</v>
      </c>
      <c r="D10" s="17">
        <v>0.22169697066989999</v>
      </c>
      <c r="E10" s="17">
        <v>9.3707630653840093E-2</v>
      </c>
      <c r="F10" s="17"/>
      <c r="G10" s="17">
        <v>0.195067298045976</v>
      </c>
      <c r="H10" s="17">
        <v>0.16957977701834701</v>
      </c>
      <c r="I10" s="17">
        <v>0.156990964359566</v>
      </c>
      <c r="J10" s="17">
        <v>0.16418365430273599</v>
      </c>
      <c r="K10" s="17">
        <v>0.15408424981925301</v>
      </c>
      <c r="L10" s="17">
        <v>0.118512959712996</v>
      </c>
      <c r="M10" s="17"/>
      <c r="N10" s="17">
        <v>0.151940972914967</v>
      </c>
      <c r="O10" s="17">
        <v>0.183374779240116</v>
      </c>
      <c r="P10" s="17"/>
      <c r="Q10" s="17">
        <v>0.229556179353437</v>
      </c>
      <c r="R10" s="17">
        <v>0.17196758295412501</v>
      </c>
      <c r="S10" s="17">
        <v>0.10369146134546101</v>
      </c>
      <c r="T10" s="17">
        <v>0.13830874018138201</v>
      </c>
      <c r="U10" s="17">
        <v>0.16603019840365199</v>
      </c>
      <c r="V10" s="17">
        <v>0.15589840759836199</v>
      </c>
      <c r="W10" s="17">
        <v>9.5210886659778005E-2</v>
      </c>
      <c r="X10" s="17">
        <v>0.145427009658852</v>
      </c>
      <c r="Y10" s="17">
        <v>0.13332383679013399</v>
      </c>
      <c r="Z10" s="17">
        <v>0.182826531149513</v>
      </c>
      <c r="AA10" s="17">
        <v>0.12835460452365199</v>
      </c>
      <c r="AB10" s="17">
        <v>0.179422625495893</v>
      </c>
      <c r="AC10" s="17"/>
      <c r="AD10" s="17">
        <v>0.20155518500976399</v>
      </c>
      <c r="AE10" s="17">
        <v>5.33306317709396E-2</v>
      </c>
      <c r="AF10" s="17"/>
      <c r="AG10" s="17">
        <v>0.25031794116575501</v>
      </c>
      <c r="AH10" s="17">
        <v>0.112706170304072</v>
      </c>
      <c r="AI10" s="17"/>
      <c r="AJ10" s="17">
        <v>0.16901027180600001</v>
      </c>
      <c r="AK10" s="17">
        <v>0.143029074490897</v>
      </c>
      <c r="AL10" s="17"/>
      <c r="AM10" s="17">
        <v>0.12258988033224399</v>
      </c>
      <c r="AN10" s="17">
        <v>0.16488696582477499</v>
      </c>
      <c r="AO10" s="17"/>
      <c r="AP10" s="17">
        <v>1.75643094673146E-2</v>
      </c>
      <c r="AQ10" s="17">
        <v>6.90953631464572E-2</v>
      </c>
      <c r="AR10" s="17">
        <v>0.17142060596561301</v>
      </c>
      <c r="AS10" s="17">
        <v>0.19529704239252699</v>
      </c>
      <c r="AT10" s="17">
        <v>0.24681014094159801</v>
      </c>
      <c r="AU10" s="17">
        <v>0.31469871170367902</v>
      </c>
    </row>
    <row r="11" spans="2:47" x14ac:dyDescent="0.35">
      <c r="B11" s="18" t="s">
        <v>588</v>
      </c>
      <c r="C11" s="17">
        <v>0.740638053992969</v>
      </c>
      <c r="D11" s="17">
        <v>0.63249673972454001</v>
      </c>
      <c r="E11" s="17">
        <v>0.84581017149202797</v>
      </c>
      <c r="F11" s="17"/>
      <c r="G11" s="17">
        <v>0.58351742376153903</v>
      </c>
      <c r="H11" s="17">
        <v>0.66476479872493699</v>
      </c>
      <c r="I11" s="17">
        <v>0.75601953491872498</v>
      </c>
      <c r="J11" s="17">
        <v>0.78043960282758595</v>
      </c>
      <c r="K11" s="17">
        <v>0.77783433439091898</v>
      </c>
      <c r="L11" s="17">
        <v>0.837586755866633</v>
      </c>
      <c r="M11" s="17"/>
      <c r="N11" s="17">
        <v>0.75208033717932599</v>
      </c>
      <c r="O11" s="17">
        <v>0.683807078934072</v>
      </c>
      <c r="P11" s="17"/>
      <c r="Q11" s="17">
        <v>0.62383102047670802</v>
      </c>
      <c r="R11" s="17">
        <v>0.75332786629841997</v>
      </c>
      <c r="S11" s="17">
        <v>0.82667525706502598</v>
      </c>
      <c r="T11" s="17">
        <v>0.81520581978608597</v>
      </c>
      <c r="U11" s="17">
        <v>0.73371556216198697</v>
      </c>
      <c r="V11" s="17">
        <v>0.75280513514347702</v>
      </c>
      <c r="W11" s="17">
        <v>0.80824068202144905</v>
      </c>
      <c r="X11" s="17">
        <v>0.77280506286880002</v>
      </c>
      <c r="Y11" s="17">
        <v>0.71489117871739005</v>
      </c>
      <c r="Z11" s="17">
        <v>0.70247707408157101</v>
      </c>
      <c r="AA11" s="17">
        <v>0.78931686743895002</v>
      </c>
      <c r="AB11" s="17">
        <v>0.65989433630578098</v>
      </c>
      <c r="AC11" s="17"/>
      <c r="AD11" s="17">
        <v>0.67427775381794397</v>
      </c>
      <c r="AE11" s="17">
        <v>0.89807759275696197</v>
      </c>
      <c r="AF11" s="17"/>
      <c r="AG11" s="17">
        <v>0.57029830498737599</v>
      </c>
      <c r="AH11" s="17">
        <v>0.82711039645638595</v>
      </c>
      <c r="AI11" s="17"/>
      <c r="AJ11" s="17">
        <v>0.74020927824562399</v>
      </c>
      <c r="AK11" s="17">
        <v>0.741710468162739</v>
      </c>
      <c r="AL11" s="17"/>
      <c r="AM11" s="17">
        <v>0.80525279079534895</v>
      </c>
      <c r="AN11" s="17">
        <v>0.72534810197814603</v>
      </c>
      <c r="AO11" s="17"/>
      <c r="AP11" s="17">
        <v>0.93795884655642503</v>
      </c>
      <c r="AQ11" s="17">
        <v>0.91676168902284605</v>
      </c>
      <c r="AR11" s="17">
        <v>0.70808048969596005</v>
      </c>
      <c r="AS11" s="17">
        <v>0.733856354652756</v>
      </c>
      <c r="AT11" s="17">
        <v>0.58656792590893003</v>
      </c>
      <c r="AU11" s="17">
        <v>0.44564500580713701</v>
      </c>
    </row>
    <row r="12" spans="2:47" x14ac:dyDescent="0.35">
      <c r="B12" s="18" t="s">
        <v>122</v>
      </c>
      <c r="C12" s="19">
        <v>1.5323273736036E-2</v>
      </c>
      <c r="D12" s="19">
        <v>1.55363135262107E-2</v>
      </c>
      <c r="E12" s="19">
        <v>1.52516193568565E-2</v>
      </c>
      <c r="F12" s="19"/>
      <c r="G12" s="19">
        <v>2.5131217649025699E-2</v>
      </c>
      <c r="H12" s="19">
        <v>2.6941024188368801E-2</v>
      </c>
      <c r="I12" s="19">
        <v>2.5957313830066098E-2</v>
      </c>
      <c r="J12" s="19">
        <v>1.1368718545745801E-2</v>
      </c>
      <c r="K12" s="19">
        <v>2.94956667999628E-3</v>
      </c>
      <c r="L12" s="19">
        <v>2.09180465073612E-3</v>
      </c>
      <c r="M12" s="19"/>
      <c r="N12" s="19">
        <v>1.6463667269864701E-2</v>
      </c>
      <c r="O12" s="19">
        <v>9.6592226526281601E-3</v>
      </c>
      <c r="P12" s="19"/>
      <c r="Q12" s="19">
        <v>9.7925274286153208E-3</v>
      </c>
      <c r="R12" s="19">
        <v>2.2509535966021201E-2</v>
      </c>
      <c r="S12" s="19">
        <v>0</v>
      </c>
      <c r="T12" s="19">
        <v>4.8629549936026898E-3</v>
      </c>
      <c r="U12" s="19">
        <v>1.6694039045252101E-2</v>
      </c>
      <c r="V12" s="19">
        <v>9.2001933274385404E-3</v>
      </c>
      <c r="W12" s="19">
        <v>1.97098692306754E-2</v>
      </c>
      <c r="X12" s="19">
        <v>0</v>
      </c>
      <c r="Y12" s="19">
        <v>3.0048187538077802E-2</v>
      </c>
      <c r="Z12" s="19">
        <v>2.7715377875508401E-2</v>
      </c>
      <c r="AA12" s="19">
        <v>2.4190124641532001E-2</v>
      </c>
      <c r="AB12" s="19">
        <v>0</v>
      </c>
      <c r="AC12" s="19"/>
      <c r="AD12" s="19">
        <v>1.3490341681415999E-2</v>
      </c>
      <c r="AE12" s="19">
        <v>1.1153527607944301E-2</v>
      </c>
      <c r="AF12" s="19"/>
      <c r="AG12" s="19">
        <v>1.39837987225332E-2</v>
      </c>
      <c r="AH12" s="19">
        <v>9.5208545933228202E-3</v>
      </c>
      <c r="AI12" s="19"/>
      <c r="AJ12" s="19">
        <v>1.1571838113261099E-2</v>
      </c>
      <c r="AK12" s="19">
        <v>1.8612418886624401E-2</v>
      </c>
      <c r="AL12" s="19"/>
      <c r="AM12" s="19">
        <v>6.0166299627155998E-3</v>
      </c>
      <c r="AN12" s="19">
        <v>1.6494957431364698E-2</v>
      </c>
      <c r="AO12" s="19"/>
      <c r="AP12" s="19">
        <v>2.89657607833681E-2</v>
      </c>
      <c r="AQ12" s="19">
        <v>0</v>
      </c>
      <c r="AR12" s="19">
        <v>3.6140451900630803E-2</v>
      </c>
      <c r="AS12" s="19">
        <v>4.9066704874310904E-3</v>
      </c>
      <c r="AT12" s="19">
        <v>1.6789697274605199E-2</v>
      </c>
      <c r="AU12" s="19">
        <v>5.9717212786759098E-3</v>
      </c>
    </row>
    <row r="13" spans="2:47" x14ac:dyDescent="0.35">
      <c r="B13" s="16"/>
    </row>
    <row r="14" spans="2:47" x14ac:dyDescent="0.35">
      <c r="B14" t="s">
        <v>66</v>
      </c>
    </row>
    <row r="15" spans="2:47" x14ac:dyDescent="0.35">
      <c r="B15" t="s">
        <v>67</v>
      </c>
    </row>
    <row r="17" spans="2:2" x14ac:dyDescent="0.35">
      <c r="B17"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B2:AU17"/>
  <sheetViews>
    <sheetView showGridLines="0" topLeftCell="A8"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594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ht="29" x14ac:dyDescent="0.35">
      <c r="B9" s="18" t="s">
        <v>586</v>
      </c>
      <c r="C9" s="17">
        <v>8.1023947259356202E-2</v>
      </c>
      <c r="D9" s="17">
        <v>0.110649441815103</v>
      </c>
      <c r="E9" s="17">
        <v>5.2848053214764802E-2</v>
      </c>
      <c r="F9" s="17"/>
      <c r="G9" s="17">
        <v>0.19542696065273499</v>
      </c>
      <c r="H9" s="17">
        <v>0.13641222697118099</v>
      </c>
      <c r="I9" s="17">
        <v>4.2281852336385803E-2</v>
      </c>
      <c r="J9" s="17">
        <v>5.3676194878389802E-2</v>
      </c>
      <c r="K9" s="17">
        <v>4.9585779301622897E-2</v>
      </c>
      <c r="L9" s="17">
        <v>3.43680349491014E-2</v>
      </c>
      <c r="M9" s="17"/>
      <c r="N9" s="17">
        <v>6.6844163760666195E-2</v>
      </c>
      <c r="O9" s="17">
        <v>0.15145140559350101</v>
      </c>
      <c r="P9" s="17"/>
      <c r="Q9" s="17">
        <v>0.109664441720023</v>
      </c>
      <c r="R9" s="17">
        <v>6.0589183974542597E-2</v>
      </c>
      <c r="S9" s="17">
        <v>7.2398348687772798E-2</v>
      </c>
      <c r="T9" s="17">
        <v>5.8196816027834303E-2</v>
      </c>
      <c r="U9" s="17">
        <v>6.5671539566888606E-2</v>
      </c>
      <c r="V9" s="17">
        <v>0.101301327399566</v>
      </c>
      <c r="W9" s="17">
        <v>7.58201577927098E-2</v>
      </c>
      <c r="X9" s="17">
        <v>6.9011094701386694E-2</v>
      </c>
      <c r="Y9" s="17">
        <v>8.7238422316792394E-2</v>
      </c>
      <c r="Z9" s="17">
        <v>7.4569286670391394E-2</v>
      </c>
      <c r="AA9" s="17">
        <v>0.116170417771454</v>
      </c>
      <c r="AB9" s="17">
        <v>7.0105334556953197E-2</v>
      </c>
      <c r="AC9" s="17"/>
      <c r="AD9" s="17">
        <v>0.10605758300750499</v>
      </c>
      <c r="AE9" s="17">
        <v>2.80396464057775E-2</v>
      </c>
      <c r="AF9" s="17"/>
      <c r="AG9" s="17">
        <v>0.15995357598186299</v>
      </c>
      <c r="AH9" s="17">
        <v>4.2351978912813698E-2</v>
      </c>
      <c r="AI9" s="17"/>
      <c r="AJ9" s="17">
        <v>8.7371526016577203E-2</v>
      </c>
      <c r="AK9" s="17">
        <v>7.4213978690939694E-2</v>
      </c>
      <c r="AL9" s="17"/>
      <c r="AM9" s="17">
        <v>4.75780119753429E-2</v>
      </c>
      <c r="AN9" s="17">
        <v>9.1280665503529299E-2</v>
      </c>
      <c r="AO9" s="17"/>
      <c r="AP9" s="17">
        <v>1.6947568217188499E-2</v>
      </c>
      <c r="AQ9" s="17">
        <v>3.4734890002107201E-2</v>
      </c>
      <c r="AR9" s="17">
        <v>7.4832389019991494E-2</v>
      </c>
      <c r="AS9" s="17">
        <v>6.6391595646852403E-2</v>
      </c>
      <c r="AT9" s="17">
        <v>0.131374370549732</v>
      </c>
      <c r="AU9" s="17">
        <v>0.19766405631822501</v>
      </c>
    </row>
    <row r="10" spans="2:47" ht="29" x14ac:dyDescent="0.35">
      <c r="B10" s="18" t="s">
        <v>587</v>
      </c>
      <c r="C10" s="17">
        <v>0.152757833842496</v>
      </c>
      <c r="D10" s="17">
        <v>0.20656211232431401</v>
      </c>
      <c r="E10" s="17">
        <v>0.100753589999299</v>
      </c>
      <c r="F10" s="17"/>
      <c r="G10" s="17">
        <v>0.21877814387133801</v>
      </c>
      <c r="H10" s="17">
        <v>0.176657436569429</v>
      </c>
      <c r="I10" s="17">
        <v>0.17231429238527099</v>
      </c>
      <c r="J10" s="17">
        <v>0.1343830133743</v>
      </c>
      <c r="K10" s="17">
        <v>8.3513897752673094E-2</v>
      </c>
      <c r="L10" s="17">
        <v>0.13445566338370299</v>
      </c>
      <c r="M10" s="17"/>
      <c r="N10" s="17">
        <v>0.14163845263142499</v>
      </c>
      <c r="O10" s="17">
        <v>0.20798503509112701</v>
      </c>
      <c r="P10" s="17"/>
      <c r="Q10" s="17">
        <v>0.189722480406088</v>
      </c>
      <c r="R10" s="17">
        <v>0.18418218099344799</v>
      </c>
      <c r="S10" s="17">
        <v>0.108377931937022</v>
      </c>
      <c r="T10" s="17">
        <v>0.14123241079325699</v>
      </c>
      <c r="U10" s="17">
        <v>0.147894946639891</v>
      </c>
      <c r="V10" s="17">
        <v>0.114334334840896</v>
      </c>
      <c r="W10" s="17">
        <v>0.138757325911289</v>
      </c>
      <c r="X10" s="17">
        <v>0.208770743541139</v>
      </c>
      <c r="Y10" s="17">
        <v>0.15517351848045399</v>
      </c>
      <c r="Z10" s="17">
        <v>0.13029124371011999</v>
      </c>
      <c r="AA10" s="17">
        <v>0.152616531919059</v>
      </c>
      <c r="AB10" s="17">
        <v>0.14614050895591699</v>
      </c>
      <c r="AC10" s="17"/>
      <c r="AD10" s="17">
        <v>0.19343960929749801</v>
      </c>
      <c r="AE10" s="17">
        <v>6.5442954258546002E-2</v>
      </c>
      <c r="AF10" s="17"/>
      <c r="AG10" s="17">
        <v>0.24210612967412001</v>
      </c>
      <c r="AH10" s="17">
        <v>0.113307346684038</v>
      </c>
      <c r="AI10" s="17"/>
      <c r="AJ10" s="17">
        <v>0.16288895182898999</v>
      </c>
      <c r="AK10" s="17">
        <v>0.14051990699604</v>
      </c>
      <c r="AL10" s="17"/>
      <c r="AM10" s="17">
        <v>0.12823767331623401</v>
      </c>
      <c r="AN10" s="17">
        <v>0.15823926496522001</v>
      </c>
      <c r="AO10" s="17"/>
      <c r="AP10" s="17">
        <v>3.2453759524564002E-2</v>
      </c>
      <c r="AQ10" s="17">
        <v>8.2809827462803201E-2</v>
      </c>
      <c r="AR10" s="17">
        <v>0.190183741635087</v>
      </c>
      <c r="AS10" s="17">
        <v>0.13538647507179499</v>
      </c>
      <c r="AT10" s="17">
        <v>0.227898217195593</v>
      </c>
      <c r="AU10" s="17">
        <v>0.31554534091863401</v>
      </c>
    </row>
    <row r="11" spans="2:47" x14ac:dyDescent="0.35">
      <c r="B11" s="18" t="s">
        <v>588</v>
      </c>
      <c r="C11" s="17">
        <v>0.74892399276215904</v>
      </c>
      <c r="D11" s="17">
        <v>0.66380096004537603</v>
      </c>
      <c r="E11" s="17">
        <v>0.83060203254871601</v>
      </c>
      <c r="F11" s="17"/>
      <c r="G11" s="17">
        <v>0.55883717681071898</v>
      </c>
      <c r="H11" s="17">
        <v>0.66584985853328305</v>
      </c>
      <c r="I11" s="17">
        <v>0.74815527853527797</v>
      </c>
      <c r="J11" s="17">
        <v>0.79641391691164098</v>
      </c>
      <c r="K11" s="17">
        <v>0.86395075626570805</v>
      </c>
      <c r="L11" s="17">
        <v>0.82867564475098099</v>
      </c>
      <c r="M11" s="17"/>
      <c r="N11" s="17">
        <v>0.77518185507499204</v>
      </c>
      <c r="O11" s="17">
        <v>0.618507720598934</v>
      </c>
      <c r="P11" s="17"/>
      <c r="Q11" s="17">
        <v>0.67630742448521497</v>
      </c>
      <c r="R11" s="17">
        <v>0.74034377662171902</v>
      </c>
      <c r="S11" s="17">
        <v>0.813526852850325</v>
      </c>
      <c r="T11" s="17">
        <v>0.80057077317890801</v>
      </c>
      <c r="U11" s="17">
        <v>0.78643351379322002</v>
      </c>
      <c r="V11" s="17">
        <v>0.76052622199935005</v>
      </c>
      <c r="W11" s="17">
        <v>0.75335141667868299</v>
      </c>
      <c r="X11" s="17">
        <v>0.71029655315332596</v>
      </c>
      <c r="Y11" s="17">
        <v>0.73748303777373503</v>
      </c>
      <c r="Z11" s="17">
        <v>0.77708492390867101</v>
      </c>
      <c r="AA11" s="17">
        <v>0.69588180764337404</v>
      </c>
      <c r="AB11" s="17">
        <v>0.76011844674658602</v>
      </c>
      <c r="AC11" s="17"/>
      <c r="AD11" s="17">
        <v>0.684512943561425</v>
      </c>
      <c r="AE11" s="17">
        <v>0.89680386305956905</v>
      </c>
      <c r="AF11" s="17"/>
      <c r="AG11" s="17">
        <v>0.58898672394380303</v>
      </c>
      <c r="AH11" s="17">
        <v>0.82932462292359699</v>
      </c>
      <c r="AI11" s="17"/>
      <c r="AJ11" s="17">
        <v>0.73494787253857596</v>
      </c>
      <c r="AK11" s="17">
        <v>0.76614720367377898</v>
      </c>
      <c r="AL11" s="17"/>
      <c r="AM11" s="17">
        <v>0.81718399977685996</v>
      </c>
      <c r="AN11" s="17">
        <v>0.733686625549127</v>
      </c>
      <c r="AO11" s="17"/>
      <c r="AP11" s="17">
        <v>0.92163291147487902</v>
      </c>
      <c r="AQ11" s="17">
        <v>0.87918272051343105</v>
      </c>
      <c r="AR11" s="17">
        <v>0.70708915805737005</v>
      </c>
      <c r="AS11" s="17">
        <v>0.78919360369050695</v>
      </c>
      <c r="AT11" s="17">
        <v>0.63472435752376499</v>
      </c>
      <c r="AU11" s="17">
        <v>0.46613244170727203</v>
      </c>
    </row>
    <row r="12" spans="2:47" x14ac:dyDescent="0.35">
      <c r="B12" s="18" t="s">
        <v>122</v>
      </c>
      <c r="C12" s="19">
        <v>1.7294226135988501E-2</v>
      </c>
      <c r="D12" s="19">
        <v>1.89874858152063E-2</v>
      </c>
      <c r="E12" s="19">
        <v>1.5796324237219401E-2</v>
      </c>
      <c r="F12" s="19"/>
      <c r="G12" s="19">
        <v>2.69577186652077E-2</v>
      </c>
      <c r="H12" s="19">
        <v>2.1080477926107701E-2</v>
      </c>
      <c r="I12" s="19">
        <v>3.7248576743065302E-2</v>
      </c>
      <c r="J12" s="19">
        <v>1.5526874835669301E-2</v>
      </c>
      <c r="K12" s="19">
        <v>2.94956667999628E-3</v>
      </c>
      <c r="L12" s="19">
        <v>2.5006569162148002E-3</v>
      </c>
      <c r="M12" s="19"/>
      <c r="N12" s="19">
        <v>1.63355285329164E-2</v>
      </c>
      <c r="O12" s="19">
        <v>2.20558387164373E-2</v>
      </c>
      <c r="P12" s="19"/>
      <c r="Q12" s="19">
        <v>2.4305653388674301E-2</v>
      </c>
      <c r="R12" s="19">
        <v>1.4884858410290301E-2</v>
      </c>
      <c r="S12" s="19">
        <v>5.6968665248801802E-3</v>
      </c>
      <c r="T12" s="19">
        <v>0</v>
      </c>
      <c r="U12" s="19">
        <v>0</v>
      </c>
      <c r="V12" s="19">
        <v>2.3838115760187899E-2</v>
      </c>
      <c r="W12" s="19">
        <v>3.2071099617318397E-2</v>
      </c>
      <c r="X12" s="19">
        <v>1.1921608604148599E-2</v>
      </c>
      <c r="Y12" s="19">
        <v>2.0105021429017999E-2</v>
      </c>
      <c r="Z12" s="19">
        <v>1.8054545710818201E-2</v>
      </c>
      <c r="AA12" s="19">
        <v>3.5331242666112199E-2</v>
      </c>
      <c r="AB12" s="19">
        <v>2.3635709740543399E-2</v>
      </c>
      <c r="AC12" s="19"/>
      <c r="AD12" s="19">
        <v>1.5989864133571601E-2</v>
      </c>
      <c r="AE12" s="19">
        <v>9.7135362761072899E-3</v>
      </c>
      <c r="AF12" s="19"/>
      <c r="AG12" s="19">
        <v>8.9535704002141094E-3</v>
      </c>
      <c r="AH12" s="19">
        <v>1.50160514795515E-2</v>
      </c>
      <c r="AI12" s="19"/>
      <c r="AJ12" s="19">
        <v>1.47916496158562E-2</v>
      </c>
      <c r="AK12" s="19">
        <v>1.9118910639241701E-2</v>
      </c>
      <c r="AL12" s="19"/>
      <c r="AM12" s="19">
        <v>7.00031493156266E-3</v>
      </c>
      <c r="AN12" s="19">
        <v>1.6793443982123599E-2</v>
      </c>
      <c r="AO12" s="19"/>
      <c r="AP12" s="19">
        <v>2.89657607833681E-2</v>
      </c>
      <c r="AQ12" s="19">
        <v>3.2725620216579499E-3</v>
      </c>
      <c r="AR12" s="19">
        <v>2.78947112875517E-2</v>
      </c>
      <c r="AS12" s="19">
        <v>9.02832559084581E-3</v>
      </c>
      <c r="AT12" s="19">
        <v>6.0030547309105403E-3</v>
      </c>
      <c r="AU12" s="19">
        <v>2.06581610558688E-2</v>
      </c>
    </row>
    <row r="13" spans="2:47" x14ac:dyDescent="0.35">
      <c r="B13" s="16"/>
    </row>
    <row r="14" spans="2:47" x14ac:dyDescent="0.35">
      <c r="B14" t="s">
        <v>66</v>
      </c>
    </row>
    <row r="15" spans="2:47" x14ac:dyDescent="0.35">
      <c r="B15" t="s">
        <v>67</v>
      </c>
    </row>
    <row r="17" spans="2:2" x14ac:dyDescent="0.35">
      <c r="B17"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B2:AU17"/>
  <sheetViews>
    <sheetView showGridLines="0" topLeftCell="A8"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595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ht="29" x14ac:dyDescent="0.35">
      <c r="B9" s="18" t="s">
        <v>586</v>
      </c>
      <c r="C9" s="17">
        <v>0.19163287312793101</v>
      </c>
      <c r="D9" s="17">
        <v>0.28358933718493401</v>
      </c>
      <c r="E9" s="17">
        <v>0.103644075592072</v>
      </c>
      <c r="F9" s="17"/>
      <c r="G9" s="17">
        <v>0.30382134621949503</v>
      </c>
      <c r="H9" s="17">
        <v>0.28222600507861001</v>
      </c>
      <c r="I9" s="17">
        <v>0.19754689285796301</v>
      </c>
      <c r="J9" s="17">
        <v>0.15679072509235201</v>
      </c>
      <c r="K9" s="17">
        <v>0.133927060310605</v>
      </c>
      <c r="L9" s="17">
        <v>0.104860451788059</v>
      </c>
      <c r="M9" s="17"/>
      <c r="N9" s="17">
        <v>0.17783293134623099</v>
      </c>
      <c r="O9" s="17">
        <v>0.260173752114845</v>
      </c>
      <c r="P9" s="17"/>
      <c r="Q9" s="17">
        <v>0.21581840041088801</v>
      </c>
      <c r="R9" s="17">
        <v>0.15938114460880201</v>
      </c>
      <c r="S9" s="17">
        <v>0.180653937400894</v>
      </c>
      <c r="T9" s="17">
        <v>0.21047026287603701</v>
      </c>
      <c r="U9" s="17">
        <v>0.18870035835361501</v>
      </c>
      <c r="V9" s="17">
        <v>0.20700067704188099</v>
      </c>
      <c r="W9" s="17">
        <v>0.130419337460496</v>
      </c>
      <c r="X9" s="17">
        <v>0.22211061005775101</v>
      </c>
      <c r="Y9" s="17">
        <v>0.20423296768230301</v>
      </c>
      <c r="Z9" s="17">
        <v>0.207954965899037</v>
      </c>
      <c r="AA9" s="17">
        <v>0.204983142007159</v>
      </c>
      <c r="AB9" s="17">
        <v>0.15733754306477499</v>
      </c>
      <c r="AC9" s="17"/>
      <c r="AD9" s="17">
        <v>0.25180120401643902</v>
      </c>
      <c r="AE9" s="17">
        <v>6.6221724622368403E-2</v>
      </c>
      <c r="AF9" s="17"/>
      <c r="AG9" s="17">
        <v>0.33310121117776598</v>
      </c>
      <c r="AH9" s="17">
        <v>0.12550366559548801</v>
      </c>
      <c r="AI9" s="17"/>
      <c r="AJ9" s="17">
        <v>0.19614429596222699</v>
      </c>
      <c r="AK9" s="17">
        <v>0.18798864988952799</v>
      </c>
      <c r="AL9" s="17"/>
      <c r="AM9" s="17">
        <v>0.111215425330978</v>
      </c>
      <c r="AN9" s="17">
        <v>0.21738579252489801</v>
      </c>
      <c r="AO9" s="17"/>
      <c r="AP9" s="17">
        <v>3.5668126367255498E-2</v>
      </c>
      <c r="AQ9" s="17">
        <v>5.1413099946837203E-2</v>
      </c>
      <c r="AR9" s="17">
        <v>0.16946112730257001</v>
      </c>
      <c r="AS9" s="17">
        <v>0.190776921385645</v>
      </c>
      <c r="AT9" s="17">
        <v>0.28982996110813602</v>
      </c>
      <c r="AU9" s="17">
        <v>0.48059586502984802</v>
      </c>
    </row>
    <row r="10" spans="2:47" ht="29" x14ac:dyDescent="0.35">
      <c r="B10" s="18" t="s">
        <v>587</v>
      </c>
      <c r="C10" s="17">
        <v>0.30489959087489099</v>
      </c>
      <c r="D10" s="17">
        <v>0.34568117312579499</v>
      </c>
      <c r="E10" s="17">
        <v>0.26607397298188001</v>
      </c>
      <c r="F10" s="17"/>
      <c r="G10" s="17">
        <v>0.31102804139628598</v>
      </c>
      <c r="H10" s="17">
        <v>0.27797611797187899</v>
      </c>
      <c r="I10" s="17">
        <v>0.31548421841262803</v>
      </c>
      <c r="J10" s="17">
        <v>0.31761057996101599</v>
      </c>
      <c r="K10" s="17">
        <v>0.300268711127608</v>
      </c>
      <c r="L10" s="17">
        <v>0.30698344466873001</v>
      </c>
      <c r="M10" s="17"/>
      <c r="N10" s="17">
        <v>0.30308453286785603</v>
      </c>
      <c r="O10" s="17">
        <v>0.31391453261756902</v>
      </c>
      <c r="P10" s="17"/>
      <c r="Q10" s="17">
        <v>0.32428203300724001</v>
      </c>
      <c r="R10" s="17">
        <v>0.26776454839851399</v>
      </c>
      <c r="S10" s="17">
        <v>0.29030443282546597</v>
      </c>
      <c r="T10" s="17">
        <v>0.31005090913801597</v>
      </c>
      <c r="U10" s="17">
        <v>0.28431421897912601</v>
      </c>
      <c r="V10" s="17">
        <v>0.28308020103616199</v>
      </c>
      <c r="W10" s="17">
        <v>0.35587865735751401</v>
      </c>
      <c r="X10" s="17">
        <v>0.32762759036762801</v>
      </c>
      <c r="Y10" s="17">
        <v>0.332251871327154</v>
      </c>
      <c r="Z10" s="17">
        <v>0.25024697313414002</v>
      </c>
      <c r="AA10" s="17">
        <v>0.32636392616308602</v>
      </c>
      <c r="AB10" s="17">
        <v>0.37435799166556899</v>
      </c>
      <c r="AC10" s="17"/>
      <c r="AD10" s="17">
        <v>0.349324890186124</v>
      </c>
      <c r="AE10" s="17">
        <v>0.202289029111651</v>
      </c>
      <c r="AF10" s="17"/>
      <c r="AG10" s="17">
        <v>0.33648302828243898</v>
      </c>
      <c r="AH10" s="17">
        <v>0.29222686298485201</v>
      </c>
      <c r="AI10" s="17"/>
      <c r="AJ10" s="17">
        <v>0.31506617880153498</v>
      </c>
      <c r="AK10" s="17">
        <v>0.29555473769667101</v>
      </c>
      <c r="AL10" s="17"/>
      <c r="AM10" s="17">
        <v>0.31830693291036199</v>
      </c>
      <c r="AN10" s="17">
        <v>0.30168302403592001</v>
      </c>
      <c r="AO10" s="17"/>
      <c r="AP10" s="17">
        <v>0.14133145582527101</v>
      </c>
      <c r="AQ10" s="17">
        <v>0.286746642560816</v>
      </c>
      <c r="AR10" s="17">
        <v>0.36367392729349401</v>
      </c>
      <c r="AS10" s="17">
        <v>0.41207015332775099</v>
      </c>
      <c r="AT10" s="17">
        <v>0.38458569957546601</v>
      </c>
      <c r="AU10" s="17">
        <v>0.32661873715429401</v>
      </c>
    </row>
    <row r="11" spans="2:47" x14ac:dyDescent="0.35">
      <c r="B11" s="18" t="s">
        <v>588</v>
      </c>
      <c r="C11" s="17">
        <v>0.48412953058316099</v>
      </c>
      <c r="D11" s="17">
        <v>0.35614841309162598</v>
      </c>
      <c r="E11" s="17">
        <v>0.60613238675364101</v>
      </c>
      <c r="F11" s="17"/>
      <c r="G11" s="17">
        <v>0.359978739881121</v>
      </c>
      <c r="H11" s="17">
        <v>0.41243847859106902</v>
      </c>
      <c r="I11" s="17">
        <v>0.45021195184431301</v>
      </c>
      <c r="J11" s="17">
        <v>0.51422997640088697</v>
      </c>
      <c r="K11" s="17">
        <v>0.55111223580619895</v>
      </c>
      <c r="L11" s="17">
        <v>0.58390562580765804</v>
      </c>
      <c r="M11" s="17"/>
      <c r="N11" s="17">
        <v>0.49888174165432603</v>
      </c>
      <c r="O11" s="17">
        <v>0.41085896685085599</v>
      </c>
      <c r="P11" s="17"/>
      <c r="Q11" s="17">
        <v>0.44230939479366699</v>
      </c>
      <c r="R11" s="17">
        <v>0.54165196881281996</v>
      </c>
      <c r="S11" s="17">
        <v>0.50478940802272099</v>
      </c>
      <c r="T11" s="17">
        <v>0.46797523464963298</v>
      </c>
      <c r="U11" s="17">
        <v>0.51437785549104698</v>
      </c>
      <c r="V11" s="17">
        <v>0.50071892859451805</v>
      </c>
      <c r="W11" s="17">
        <v>0.49399213595131503</v>
      </c>
      <c r="X11" s="17">
        <v>0.45026179957462098</v>
      </c>
      <c r="Y11" s="17">
        <v>0.43053917512103801</v>
      </c>
      <c r="Z11" s="17">
        <v>0.52274459683734598</v>
      </c>
      <c r="AA11" s="17">
        <v>0.44446280718822301</v>
      </c>
      <c r="AB11" s="17">
        <v>0.46830446526965602</v>
      </c>
      <c r="AC11" s="17"/>
      <c r="AD11" s="17">
        <v>0.38443732099478201</v>
      </c>
      <c r="AE11" s="17">
        <v>0.71298701236566597</v>
      </c>
      <c r="AF11" s="17"/>
      <c r="AG11" s="17">
        <v>0.32098175747892499</v>
      </c>
      <c r="AH11" s="17">
        <v>0.56613195195773203</v>
      </c>
      <c r="AI11" s="17"/>
      <c r="AJ11" s="17">
        <v>0.46973037621422697</v>
      </c>
      <c r="AK11" s="17">
        <v>0.49926151311564398</v>
      </c>
      <c r="AL11" s="17"/>
      <c r="AM11" s="17">
        <v>0.55346437343306998</v>
      </c>
      <c r="AN11" s="17">
        <v>0.463012235403092</v>
      </c>
      <c r="AO11" s="17"/>
      <c r="AP11" s="17">
        <v>0.78974184469976105</v>
      </c>
      <c r="AQ11" s="17">
        <v>0.65543616164190999</v>
      </c>
      <c r="AR11" s="17">
        <v>0.42063339302241498</v>
      </c>
      <c r="AS11" s="17">
        <v>0.38776791952475897</v>
      </c>
      <c r="AT11" s="17">
        <v>0.31392201895247002</v>
      </c>
      <c r="AU11" s="17">
        <v>0.18660934409219401</v>
      </c>
    </row>
    <row r="12" spans="2:47" x14ac:dyDescent="0.35">
      <c r="B12" s="18" t="s">
        <v>122</v>
      </c>
      <c r="C12" s="19">
        <v>1.9338005414017399E-2</v>
      </c>
      <c r="D12" s="19">
        <v>1.45810765976451E-2</v>
      </c>
      <c r="E12" s="19">
        <v>2.4149564672406601E-2</v>
      </c>
      <c r="F12" s="19"/>
      <c r="G12" s="19">
        <v>2.5171872503098099E-2</v>
      </c>
      <c r="H12" s="19">
        <v>2.7359398358440801E-2</v>
      </c>
      <c r="I12" s="19">
        <v>3.6756936885096098E-2</v>
      </c>
      <c r="J12" s="19">
        <v>1.1368718545745801E-2</v>
      </c>
      <c r="K12" s="19">
        <v>1.4691992755587101E-2</v>
      </c>
      <c r="L12" s="19">
        <v>4.2504777355532901E-3</v>
      </c>
      <c r="M12" s="19"/>
      <c r="N12" s="19">
        <v>2.0200794131586701E-2</v>
      </c>
      <c r="O12" s="19">
        <v>1.50527484167302E-2</v>
      </c>
      <c r="P12" s="19"/>
      <c r="Q12" s="19">
        <v>1.75901717882039E-2</v>
      </c>
      <c r="R12" s="19">
        <v>3.1202338179864099E-2</v>
      </c>
      <c r="S12" s="19">
        <v>2.42522217509188E-2</v>
      </c>
      <c r="T12" s="19">
        <v>1.15035933363148E-2</v>
      </c>
      <c r="U12" s="19">
        <v>1.26075671762117E-2</v>
      </c>
      <c r="V12" s="19">
        <v>9.2001933274385404E-3</v>
      </c>
      <c r="W12" s="19">
        <v>1.97098692306754E-2</v>
      </c>
      <c r="X12" s="19">
        <v>0</v>
      </c>
      <c r="Y12" s="19">
        <v>3.2975985869505099E-2</v>
      </c>
      <c r="Z12" s="19">
        <v>1.90534641294774E-2</v>
      </c>
      <c r="AA12" s="19">
        <v>2.4190124641532001E-2</v>
      </c>
      <c r="AB12" s="19">
        <v>0</v>
      </c>
      <c r="AC12" s="19"/>
      <c r="AD12" s="19">
        <v>1.44365848026547E-2</v>
      </c>
      <c r="AE12" s="19">
        <v>1.8502233900314798E-2</v>
      </c>
      <c r="AF12" s="19"/>
      <c r="AG12" s="19">
        <v>9.4340030608702705E-3</v>
      </c>
      <c r="AH12" s="19">
        <v>1.61375194619276E-2</v>
      </c>
      <c r="AI12" s="19"/>
      <c r="AJ12" s="19">
        <v>1.9059149022010599E-2</v>
      </c>
      <c r="AK12" s="19">
        <v>1.7195099298156699E-2</v>
      </c>
      <c r="AL12" s="19"/>
      <c r="AM12" s="19">
        <v>1.70132683255898E-2</v>
      </c>
      <c r="AN12" s="19">
        <v>1.7918948036090201E-2</v>
      </c>
      <c r="AO12" s="19"/>
      <c r="AP12" s="19">
        <v>3.3258573107712602E-2</v>
      </c>
      <c r="AQ12" s="19">
        <v>6.4040958504374898E-3</v>
      </c>
      <c r="AR12" s="19">
        <v>4.62315523815202E-2</v>
      </c>
      <c r="AS12" s="19">
        <v>9.3850057618447801E-3</v>
      </c>
      <c r="AT12" s="19">
        <v>1.1662320363928599E-2</v>
      </c>
      <c r="AU12" s="19">
        <v>6.1760537236640097E-3</v>
      </c>
    </row>
    <row r="13" spans="2:47" x14ac:dyDescent="0.35">
      <c r="B13" s="16"/>
    </row>
    <row r="14" spans="2:47" x14ac:dyDescent="0.35">
      <c r="B14" t="s">
        <v>66</v>
      </c>
    </row>
    <row r="15" spans="2:47" x14ac:dyDescent="0.35">
      <c r="B15" t="s">
        <v>67</v>
      </c>
    </row>
    <row r="17" spans="2:2" x14ac:dyDescent="0.35">
      <c r="B17"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B2:F17"/>
  <sheetViews>
    <sheetView showGridLines="0" topLeftCell="A9" workbookViewId="0">
      <pane xSplit="2" topLeftCell="C1" activePane="topRight" state="frozen"/>
      <selection pane="topRight"/>
    </sheetView>
  </sheetViews>
  <sheetFormatPr defaultColWidth="10.90625" defaultRowHeight="14.5" x14ac:dyDescent="0.35"/>
  <cols>
    <col min="2" max="2" width="25.7265625" customWidth="1"/>
    <col min="3" max="6" width="20.7265625" customWidth="1"/>
  </cols>
  <sheetData>
    <row r="2" spans="2:6" ht="40" customHeight="1" x14ac:dyDescent="0.35">
      <c r="D2" s="30" t="s">
        <v>601</v>
      </c>
      <c r="E2" s="26"/>
      <c r="F2" s="26"/>
    </row>
    <row r="6" spans="2:6" ht="50" customHeight="1" x14ac:dyDescent="0.35">
      <c r="B6" s="20" t="s">
        <v>15</v>
      </c>
      <c r="C6" s="20" t="s">
        <v>596</v>
      </c>
      <c r="D6" s="20" t="s">
        <v>597</v>
      </c>
      <c r="E6" s="20" t="s">
        <v>598</v>
      </c>
    </row>
    <row r="7" spans="2:6" ht="29" x14ac:dyDescent="0.35">
      <c r="B7" s="18" t="s">
        <v>586</v>
      </c>
      <c r="C7" s="17">
        <v>0.347590509756244</v>
      </c>
      <c r="D7" s="17">
        <v>0.293190656752088</v>
      </c>
      <c r="E7" s="17">
        <v>0.33710857038970099</v>
      </c>
    </row>
    <row r="8" spans="2:6" ht="29" x14ac:dyDescent="0.35">
      <c r="B8" s="18" t="s">
        <v>599</v>
      </c>
      <c r="C8" s="17">
        <v>0.25297557315814301</v>
      </c>
      <c r="D8" s="17">
        <v>0.27632541456927501</v>
      </c>
      <c r="E8" s="17">
        <v>0.26068748840961098</v>
      </c>
    </row>
    <row r="9" spans="2:6" x14ac:dyDescent="0.35">
      <c r="B9" s="18" t="s">
        <v>600</v>
      </c>
      <c r="C9" s="17">
        <v>0.38589938180307298</v>
      </c>
      <c r="D9" s="17">
        <v>0.41273594677797198</v>
      </c>
      <c r="E9" s="17">
        <v>0.38955692382339102</v>
      </c>
    </row>
    <row r="10" spans="2:6" x14ac:dyDescent="0.35">
      <c r="B10" s="18" t="s">
        <v>122</v>
      </c>
      <c r="C10" s="17">
        <v>1.35345352825391E-2</v>
      </c>
      <c r="D10" s="17">
        <v>1.77479819006643E-2</v>
      </c>
      <c r="E10" s="17">
        <v>1.2647017377296199E-2</v>
      </c>
    </row>
    <row r="11" spans="2:6" x14ac:dyDescent="0.35">
      <c r="B11" s="16"/>
      <c r="C11" s="16"/>
      <c r="D11" s="16"/>
      <c r="E11" s="16"/>
    </row>
    <row r="12" spans="2:6" x14ac:dyDescent="0.35">
      <c r="B12" t="s">
        <v>66</v>
      </c>
    </row>
    <row r="13" spans="2:6" x14ac:dyDescent="0.35">
      <c r="B13" t="s">
        <v>67</v>
      </c>
    </row>
    <row r="17" spans="2:2" x14ac:dyDescent="0.35">
      <c r="B17" s="8" t="str">
        <f>HYPERLINK("#'Contents'!A1", "Return to Contents")</f>
        <v>Return to Contents</v>
      </c>
    </row>
  </sheetData>
  <mergeCells count="1">
    <mergeCell ref="D2:F2"/>
  </mergeCells>
  <pageMargins left="0.7" right="0.7" top="0.75" bottom="0.75" header="0.3" footer="0.3"/>
  <pageSetup paperSize="9" orientation="portrait" horizontalDpi="300" verticalDpi="300"/>
  <drawing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B2:AU17"/>
  <sheetViews>
    <sheetView showGridLines="0" topLeftCell="A1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602</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ht="29" x14ac:dyDescent="0.35">
      <c r="B9" s="18" t="s">
        <v>586</v>
      </c>
      <c r="C9" s="17">
        <v>0.347590509756244</v>
      </c>
      <c r="D9" s="17">
        <v>0.45293206062487801</v>
      </c>
      <c r="E9" s="17">
        <v>0.24689635777476401</v>
      </c>
      <c r="F9" s="17"/>
      <c r="G9" s="17">
        <v>0.46342505531258998</v>
      </c>
      <c r="H9" s="17">
        <v>0.37627196441406702</v>
      </c>
      <c r="I9" s="17">
        <v>0.413850859299006</v>
      </c>
      <c r="J9" s="17">
        <v>0.37338861683359797</v>
      </c>
      <c r="K9" s="17">
        <v>0.29400379104930402</v>
      </c>
      <c r="L9" s="17">
        <v>0.20787352695167599</v>
      </c>
      <c r="M9" s="17"/>
      <c r="N9" s="17">
        <v>0.33942589584576899</v>
      </c>
      <c r="O9" s="17">
        <v>0.388142116630037</v>
      </c>
      <c r="P9" s="17"/>
      <c r="Q9" s="17">
        <v>0.39146882677789202</v>
      </c>
      <c r="R9" s="17">
        <v>0.26796188485790001</v>
      </c>
      <c r="S9" s="17">
        <v>0.27357156737833399</v>
      </c>
      <c r="T9" s="17">
        <v>0.30888730706136902</v>
      </c>
      <c r="U9" s="17">
        <v>0.31686470739950701</v>
      </c>
      <c r="V9" s="17">
        <v>0.33645740199990498</v>
      </c>
      <c r="W9" s="17">
        <v>0.30408846399768502</v>
      </c>
      <c r="X9" s="17">
        <v>0.47271608903790802</v>
      </c>
      <c r="Y9" s="17">
        <v>0.43273562342671801</v>
      </c>
      <c r="Z9" s="17">
        <v>0.34805249365704699</v>
      </c>
      <c r="AA9" s="17">
        <v>0.39446253187859698</v>
      </c>
      <c r="AB9" s="17">
        <v>0.46562852474392102</v>
      </c>
      <c r="AC9" s="17"/>
      <c r="AD9" s="17">
        <v>0.44426279386993101</v>
      </c>
      <c r="AE9" s="17">
        <v>0.140773909074069</v>
      </c>
      <c r="AF9" s="17"/>
      <c r="AG9" s="17">
        <v>0.568463953458754</v>
      </c>
      <c r="AH9" s="17">
        <v>0.24336810825510799</v>
      </c>
      <c r="AI9" s="17"/>
      <c r="AJ9" s="17">
        <v>0.35562366937372197</v>
      </c>
      <c r="AK9" s="17">
        <v>0.33958037689168602</v>
      </c>
      <c r="AL9" s="17"/>
      <c r="AM9" s="17">
        <v>0.277439172953243</v>
      </c>
      <c r="AN9" s="17">
        <v>0.37188678123287999</v>
      </c>
      <c r="AO9" s="17"/>
      <c r="AP9" s="17">
        <v>5.48811143739057E-2</v>
      </c>
      <c r="AQ9" s="17">
        <v>0.15852884808923901</v>
      </c>
      <c r="AR9" s="17">
        <v>0.38542032187024799</v>
      </c>
      <c r="AS9" s="17">
        <v>0.407696940372409</v>
      </c>
      <c r="AT9" s="17">
        <v>0.58448945128252405</v>
      </c>
      <c r="AU9" s="17">
        <v>0.67410131944778495</v>
      </c>
    </row>
    <row r="10" spans="2:47" ht="29" x14ac:dyDescent="0.35">
      <c r="B10" s="18" t="s">
        <v>599</v>
      </c>
      <c r="C10" s="17">
        <v>0.25297557315814301</v>
      </c>
      <c r="D10" s="17">
        <v>0.25678434088333502</v>
      </c>
      <c r="E10" s="17">
        <v>0.24878977343365899</v>
      </c>
      <c r="F10" s="17"/>
      <c r="G10" s="17">
        <v>0.19540953484061599</v>
      </c>
      <c r="H10" s="17">
        <v>0.27468897815431298</v>
      </c>
      <c r="I10" s="17">
        <v>0.25816963824897798</v>
      </c>
      <c r="J10" s="17">
        <v>0.28322138310875999</v>
      </c>
      <c r="K10" s="17">
        <v>0.26142116630242501</v>
      </c>
      <c r="L10" s="17">
        <v>0.23915183420107999</v>
      </c>
      <c r="M10" s="17"/>
      <c r="N10" s="17">
        <v>0.258221618261532</v>
      </c>
      <c r="O10" s="17">
        <v>0.22691977174396</v>
      </c>
      <c r="P10" s="17"/>
      <c r="Q10" s="17">
        <v>0.24314398953841199</v>
      </c>
      <c r="R10" s="17">
        <v>0.28710779052753599</v>
      </c>
      <c r="S10" s="17">
        <v>0.265569795895575</v>
      </c>
      <c r="T10" s="17">
        <v>0.29076412445642102</v>
      </c>
      <c r="U10" s="17">
        <v>0.258004417588237</v>
      </c>
      <c r="V10" s="17">
        <v>0.24660541297000499</v>
      </c>
      <c r="W10" s="17">
        <v>0.287660256070081</v>
      </c>
      <c r="X10" s="17">
        <v>0.179255395896815</v>
      </c>
      <c r="Y10" s="17">
        <v>0.24316982173643001</v>
      </c>
      <c r="Z10" s="17">
        <v>0.21687318967119201</v>
      </c>
      <c r="AA10" s="17">
        <v>0.1923975147491</v>
      </c>
      <c r="AB10" s="17">
        <v>0.26235886116042201</v>
      </c>
      <c r="AC10" s="17"/>
      <c r="AD10" s="17">
        <v>0.281377173715052</v>
      </c>
      <c r="AE10" s="17">
        <v>0.19652196798657301</v>
      </c>
      <c r="AF10" s="17"/>
      <c r="AG10" s="17">
        <v>0.24377362599949601</v>
      </c>
      <c r="AH10" s="17">
        <v>0.26044478120020598</v>
      </c>
      <c r="AI10" s="17"/>
      <c r="AJ10" s="17">
        <v>0.25935921752799002</v>
      </c>
      <c r="AK10" s="17">
        <v>0.24658417439413499</v>
      </c>
      <c r="AL10" s="17"/>
      <c r="AM10" s="17">
        <v>0.23350884788776899</v>
      </c>
      <c r="AN10" s="17">
        <v>0.25709236851167799</v>
      </c>
      <c r="AO10" s="17"/>
      <c r="AP10" s="17">
        <v>0.147571486513117</v>
      </c>
      <c r="AQ10" s="17">
        <v>0.271554766265095</v>
      </c>
      <c r="AR10" s="17">
        <v>0.30870362989303501</v>
      </c>
      <c r="AS10" s="17">
        <v>0.34865891474377902</v>
      </c>
      <c r="AT10" s="17">
        <v>0.25224437634969399</v>
      </c>
      <c r="AU10" s="17">
        <v>0.22103838294179501</v>
      </c>
    </row>
    <row r="11" spans="2:47" x14ac:dyDescent="0.35">
      <c r="B11" s="18" t="s">
        <v>600</v>
      </c>
      <c r="C11" s="17">
        <v>0.38589938180307298</v>
      </c>
      <c r="D11" s="17">
        <v>0.27691184393226798</v>
      </c>
      <c r="E11" s="17">
        <v>0.49138017630174802</v>
      </c>
      <c r="F11" s="17"/>
      <c r="G11" s="17">
        <v>0.31687538365003398</v>
      </c>
      <c r="H11" s="17">
        <v>0.32839307366256898</v>
      </c>
      <c r="I11" s="17">
        <v>0.30578342599306801</v>
      </c>
      <c r="J11" s="17">
        <v>0.33215766302795802</v>
      </c>
      <c r="K11" s="17">
        <v>0.43798411468068599</v>
      </c>
      <c r="L11" s="17">
        <v>0.55297463884724396</v>
      </c>
      <c r="M11" s="17"/>
      <c r="N11" s="17">
        <v>0.39080168577428998</v>
      </c>
      <c r="O11" s="17">
        <v>0.36155085710902102</v>
      </c>
      <c r="P11" s="17"/>
      <c r="Q11" s="17">
        <v>0.340138237223096</v>
      </c>
      <c r="R11" s="17">
        <v>0.43334006324208801</v>
      </c>
      <c r="S11" s="17">
        <v>0.45516177020121001</v>
      </c>
      <c r="T11" s="17">
        <v>0.3944567358562</v>
      </c>
      <c r="U11" s="17">
        <v>0.41787565457276099</v>
      </c>
      <c r="V11" s="17">
        <v>0.40295715334569099</v>
      </c>
      <c r="W11" s="17">
        <v>0.38854141070155801</v>
      </c>
      <c r="X11" s="17">
        <v>0.34802851506527699</v>
      </c>
      <c r="Y11" s="17">
        <v>0.31162851915077</v>
      </c>
      <c r="Z11" s="17">
        <v>0.41711818713162502</v>
      </c>
      <c r="AA11" s="17">
        <v>0.389679828764256</v>
      </c>
      <c r="AB11" s="17">
        <v>0.27201261409565602</v>
      </c>
      <c r="AC11" s="17"/>
      <c r="AD11" s="17">
        <v>0.26594388891759901</v>
      </c>
      <c r="AE11" s="17">
        <v>0.65005343145791294</v>
      </c>
      <c r="AF11" s="17"/>
      <c r="AG11" s="17">
        <v>0.184601104447082</v>
      </c>
      <c r="AH11" s="17">
        <v>0.48584472868543799</v>
      </c>
      <c r="AI11" s="17"/>
      <c r="AJ11" s="17">
        <v>0.375519374709816</v>
      </c>
      <c r="AK11" s="17">
        <v>0.39668908232012301</v>
      </c>
      <c r="AL11" s="17"/>
      <c r="AM11" s="17">
        <v>0.484240401560944</v>
      </c>
      <c r="AN11" s="17">
        <v>0.35657805034447199</v>
      </c>
      <c r="AO11" s="17"/>
      <c r="AP11" s="17">
        <v>0.76458572340650199</v>
      </c>
      <c r="AQ11" s="17">
        <v>0.56685390707755501</v>
      </c>
      <c r="AR11" s="17">
        <v>0.27536849036952599</v>
      </c>
      <c r="AS11" s="17">
        <v>0.241401487444728</v>
      </c>
      <c r="AT11" s="17">
        <v>0.16326617236778301</v>
      </c>
      <c r="AU11" s="17">
        <v>0.101480313758604</v>
      </c>
    </row>
    <row r="12" spans="2:47" x14ac:dyDescent="0.35">
      <c r="B12" s="18" t="s">
        <v>122</v>
      </c>
      <c r="C12" s="19">
        <v>1.35345352825391E-2</v>
      </c>
      <c r="D12" s="19">
        <v>1.33717545595181E-2</v>
      </c>
      <c r="E12" s="19">
        <v>1.29336924898292E-2</v>
      </c>
      <c r="F12" s="19"/>
      <c r="G12" s="19">
        <v>2.42900261967595E-2</v>
      </c>
      <c r="H12" s="19">
        <v>2.0645983769050399E-2</v>
      </c>
      <c r="I12" s="19">
        <v>2.2196076458948499E-2</v>
      </c>
      <c r="J12" s="19">
        <v>1.1232337029683299E-2</v>
      </c>
      <c r="K12" s="19">
        <v>6.5909279675838098E-3</v>
      </c>
      <c r="L12" s="19">
        <v>0</v>
      </c>
      <c r="M12" s="19"/>
      <c r="N12" s="19">
        <v>1.1550800118408699E-2</v>
      </c>
      <c r="O12" s="19">
        <v>2.3387254516981301E-2</v>
      </c>
      <c r="P12" s="19"/>
      <c r="Q12" s="19">
        <v>2.52489464605994E-2</v>
      </c>
      <c r="R12" s="19">
        <v>1.1590261372476301E-2</v>
      </c>
      <c r="S12" s="19">
        <v>5.6968665248801802E-3</v>
      </c>
      <c r="T12" s="19">
        <v>5.8918326260102198E-3</v>
      </c>
      <c r="U12" s="19">
        <v>7.2552204394959298E-3</v>
      </c>
      <c r="V12" s="19">
        <v>1.3980031684398E-2</v>
      </c>
      <c r="W12" s="19">
        <v>1.97098692306754E-2</v>
      </c>
      <c r="X12" s="19">
        <v>0</v>
      </c>
      <c r="Y12" s="19">
        <v>1.24660356860814E-2</v>
      </c>
      <c r="Z12" s="19">
        <v>1.7956129540136801E-2</v>
      </c>
      <c r="AA12" s="19">
        <v>2.3460124608048201E-2</v>
      </c>
      <c r="AB12" s="19">
        <v>0</v>
      </c>
      <c r="AC12" s="19"/>
      <c r="AD12" s="19">
        <v>8.4161434974182499E-3</v>
      </c>
      <c r="AE12" s="19">
        <v>1.2650691481445899E-2</v>
      </c>
      <c r="AF12" s="19"/>
      <c r="AG12" s="19">
        <v>3.1613160946685698E-3</v>
      </c>
      <c r="AH12" s="19">
        <v>1.03423818592485E-2</v>
      </c>
      <c r="AI12" s="19"/>
      <c r="AJ12" s="19">
        <v>9.4977383884720101E-3</v>
      </c>
      <c r="AK12" s="19">
        <v>1.7146366394055899E-2</v>
      </c>
      <c r="AL12" s="19"/>
      <c r="AM12" s="19">
        <v>4.8115775980442704E-3</v>
      </c>
      <c r="AN12" s="19">
        <v>1.444279991097E-2</v>
      </c>
      <c r="AO12" s="19"/>
      <c r="AP12" s="19">
        <v>3.2961675706475201E-2</v>
      </c>
      <c r="AQ12" s="19">
        <v>3.0624785681114298E-3</v>
      </c>
      <c r="AR12" s="19">
        <v>3.0507557867191299E-2</v>
      </c>
      <c r="AS12" s="19">
        <v>2.24265743908347E-3</v>
      </c>
      <c r="AT12" s="19">
        <v>0</v>
      </c>
      <c r="AU12" s="19">
        <v>3.3799838518163402E-3</v>
      </c>
    </row>
    <row r="13" spans="2:47" x14ac:dyDescent="0.35">
      <c r="B13" s="16"/>
    </row>
    <row r="14" spans="2:47" x14ac:dyDescent="0.35">
      <c r="B14" t="s">
        <v>66</v>
      </c>
    </row>
    <row r="15" spans="2:47" x14ac:dyDescent="0.35">
      <c r="B15" t="s">
        <v>67</v>
      </c>
    </row>
    <row r="17" spans="2:2" x14ac:dyDescent="0.35">
      <c r="B17"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B2:AU17"/>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603</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ht="29" x14ac:dyDescent="0.35">
      <c r="B9" s="18" t="s">
        <v>586</v>
      </c>
      <c r="C9" s="17">
        <v>0.293190656752088</v>
      </c>
      <c r="D9" s="17">
        <v>0.38918472602534099</v>
      </c>
      <c r="E9" s="17">
        <v>0.20216598804557101</v>
      </c>
      <c r="F9" s="17"/>
      <c r="G9" s="17">
        <v>0.39535549435826101</v>
      </c>
      <c r="H9" s="17">
        <v>0.34968717862305998</v>
      </c>
      <c r="I9" s="17">
        <v>0.26130422391226099</v>
      </c>
      <c r="J9" s="17">
        <v>0.30000885566032398</v>
      </c>
      <c r="K9" s="17">
        <v>0.274068115738347</v>
      </c>
      <c r="L9" s="17">
        <v>0.212268586532916</v>
      </c>
      <c r="M9" s="17"/>
      <c r="N9" s="17">
        <v>0.28555508422282699</v>
      </c>
      <c r="O9" s="17">
        <v>0.33111464665020901</v>
      </c>
      <c r="P9" s="17"/>
      <c r="Q9" s="17">
        <v>0.32104573082620003</v>
      </c>
      <c r="R9" s="17">
        <v>0.249262102650645</v>
      </c>
      <c r="S9" s="17">
        <v>0.237859118273614</v>
      </c>
      <c r="T9" s="17">
        <v>0.28328551289162202</v>
      </c>
      <c r="U9" s="17">
        <v>0.27428800022794098</v>
      </c>
      <c r="V9" s="17">
        <v>0.29748881319335901</v>
      </c>
      <c r="W9" s="17">
        <v>0.25853925926607702</v>
      </c>
      <c r="X9" s="17">
        <v>0.29674670937254399</v>
      </c>
      <c r="Y9" s="17">
        <v>0.34771641978755802</v>
      </c>
      <c r="Z9" s="17">
        <v>0.32283534622312698</v>
      </c>
      <c r="AA9" s="17">
        <v>0.29448839023447199</v>
      </c>
      <c r="AB9" s="17">
        <v>0.35943929362430699</v>
      </c>
      <c r="AC9" s="17"/>
      <c r="AD9" s="17">
        <v>0.38015138860421699</v>
      </c>
      <c r="AE9" s="17">
        <v>0.119289661209988</v>
      </c>
      <c r="AF9" s="17"/>
      <c r="AG9" s="17">
        <v>0.497028779538984</v>
      </c>
      <c r="AH9" s="17">
        <v>0.19758567102909</v>
      </c>
      <c r="AI9" s="17"/>
      <c r="AJ9" s="17">
        <v>0.31675953414084002</v>
      </c>
      <c r="AK9" s="17">
        <v>0.266258704940256</v>
      </c>
      <c r="AL9" s="17"/>
      <c r="AM9" s="17">
        <v>0.221634396383908</v>
      </c>
      <c r="AN9" s="17">
        <v>0.31489271986518802</v>
      </c>
      <c r="AO9" s="17"/>
      <c r="AP9" s="17">
        <v>4.1043806141883098E-2</v>
      </c>
      <c r="AQ9" s="17">
        <v>0.120698723568659</v>
      </c>
      <c r="AR9" s="17">
        <v>0.26098573046471801</v>
      </c>
      <c r="AS9" s="17">
        <v>0.39336828854398997</v>
      </c>
      <c r="AT9" s="17">
        <v>0.48304064035212202</v>
      </c>
      <c r="AU9" s="17">
        <v>0.59114513638287103</v>
      </c>
    </row>
    <row r="10" spans="2:47" ht="29" x14ac:dyDescent="0.35">
      <c r="B10" s="18" t="s">
        <v>599</v>
      </c>
      <c r="C10" s="17">
        <v>0.27632541456927501</v>
      </c>
      <c r="D10" s="17">
        <v>0.29597533539544602</v>
      </c>
      <c r="E10" s="17">
        <v>0.25873203760538499</v>
      </c>
      <c r="F10" s="17"/>
      <c r="G10" s="17">
        <v>0.235489667543099</v>
      </c>
      <c r="H10" s="17">
        <v>0.257435325098822</v>
      </c>
      <c r="I10" s="17">
        <v>0.34828036304788301</v>
      </c>
      <c r="J10" s="17">
        <v>0.24629315249608</v>
      </c>
      <c r="K10" s="17">
        <v>0.28554385632504298</v>
      </c>
      <c r="L10" s="17">
        <v>0.278432950193853</v>
      </c>
      <c r="M10" s="17"/>
      <c r="N10" s="17">
        <v>0.27700064615912001</v>
      </c>
      <c r="O10" s="17">
        <v>0.27297170718269298</v>
      </c>
      <c r="P10" s="17"/>
      <c r="Q10" s="17">
        <v>0.25163897957521902</v>
      </c>
      <c r="R10" s="17">
        <v>0.26679648301895398</v>
      </c>
      <c r="S10" s="17">
        <v>0.28238639189599501</v>
      </c>
      <c r="T10" s="17">
        <v>0.30611687977079899</v>
      </c>
      <c r="U10" s="17">
        <v>0.23901443754761401</v>
      </c>
      <c r="V10" s="17">
        <v>0.25560289819697601</v>
      </c>
      <c r="W10" s="17">
        <v>0.32254957350615998</v>
      </c>
      <c r="X10" s="17">
        <v>0.37879133026195499</v>
      </c>
      <c r="Y10" s="17">
        <v>0.24928988472678401</v>
      </c>
      <c r="Z10" s="17">
        <v>0.28033866539635099</v>
      </c>
      <c r="AA10" s="17">
        <v>0.26444281695737298</v>
      </c>
      <c r="AB10" s="17">
        <v>0.32427210171937199</v>
      </c>
      <c r="AC10" s="17"/>
      <c r="AD10" s="17">
        <v>0.31409083857772202</v>
      </c>
      <c r="AE10" s="17">
        <v>0.18899921973144099</v>
      </c>
      <c r="AF10" s="17"/>
      <c r="AG10" s="17">
        <v>0.29688850004735701</v>
      </c>
      <c r="AH10" s="17">
        <v>0.26939611656773998</v>
      </c>
      <c r="AI10" s="17"/>
      <c r="AJ10" s="17">
        <v>0.296570559428187</v>
      </c>
      <c r="AK10" s="17">
        <v>0.25476524521378402</v>
      </c>
      <c r="AL10" s="17"/>
      <c r="AM10" s="17">
        <v>0.26635822946093302</v>
      </c>
      <c r="AN10" s="17">
        <v>0.28063215864082097</v>
      </c>
      <c r="AO10" s="17"/>
      <c r="AP10" s="17">
        <v>0.13041854272266301</v>
      </c>
      <c r="AQ10" s="17">
        <v>0.30396459581912799</v>
      </c>
      <c r="AR10" s="17">
        <v>0.36722293474609302</v>
      </c>
      <c r="AS10" s="17">
        <v>0.32170349785844399</v>
      </c>
      <c r="AT10" s="17">
        <v>0.31071403193264002</v>
      </c>
      <c r="AU10" s="17">
        <v>0.29359032281668901</v>
      </c>
    </row>
    <row r="11" spans="2:47" x14ac:dyDescent="0.35">
      <c r="B11" s="18" t="s">
        <v>600</v>
      </c>
      <c r="C11" s="17">
        <v>0.41273594677797198</v>
      </c>
      <c r="D11" s="17">
        <v>0.29739881979060001</v>
      </c>
      <c r="E11" s="17">
        <v>0.52089700848318299</v>
      </c>
      <c r="F11" s="17"/>
      <c r="G11" s="17">
        <v>0.33387057267897402</v>
      </c>
      <c r="H11" s="17">
        <v>0.360722968651983</v>
      </c>
      <c r="I11" s="17">
        <v>0.367544511946649</v>
      </c>
      <c r="J11" s="17">
        <v>0.44183633633042402</v>
      </c>
      <c r="K11" s="17">
        <v>0.43028908750975298</v>
      </c>
      <c r="L11" s="17">
        <v>0.50929846327323103</v>
      </c>
      <c r="M11" s="17"/>
      <c r="N11" s="17">
        <v>0.42221416563384001</v>
      </c>
      <c r="O11" s="17">
        <v>0.36565999081466899</v>
      </c>
      <c r="P11" s="17"/>
      <c r="Q11" s="17">
        <v>0.39246456880070502</v>
      </c>
      <c r="R11" s="17">
        <v>0.46839043952062998</v>
      </c>
      <c r="S11" s="17">
        <v>0.473756474269734</v>
      </c>
      <c r="T11" s="17">
        <v>0.39704069115708501</v>
      </c>
      <c r="U11" s="17">
        <v>0.46078270546789701</v>
      </c>
      <c r="V11" s="17">
        <v>0.43770809528222598</v>
      </c>
      <c r="W11" s="17">
        <v>0.39920129799708698</v>
      </c>
      <c r="X11" s="17">
        <v>0.32446196036550101</v>
      </c>
      <c r="Y11" s="17">
        <v>0.38017186355812199</v>
      </c>
      <c r="Z11" s="17">
        <v>0.383439787102893</v>
      </c>
      <c r="AA11" s="17">
        <v>0.416878668166622</v>
      </c>
      <c r="AB11" s="17">
        <v>0.31628860465632103</v>
      </c>
      <c r="AC11" s="17"/>
      <c r="AD11" s="17">
        <v>0.29151711467066799</v>
      </c>
      <c r="AE11" s="17">
        <v>0.68038302088595104</v>
      </c>
      <c r="AF11" s="17"/>
      <c r="AG11" s="17">
        <v>0.20261949597508899</v>
      </c>
      <c r="AH11" s="17">
        <v>0.518196551895303</v>
      </c>
      <c r="AI11" s="17"/>
      <c r="AJ11" s="17">
        <v>0.37609373302580301</v>
      </c>
      <c r="AK11" s="17">
        <v>0.45520516835362201</v>
      </c>
      <c r="AL11" s="17"/>
      <c r="AM11" s="17">
        <v>0.50624450861876902</v>
      </c>
      <c r="AN11" s="17">
        <v>0.38601268292505497</v>
      </c>
      <c r="AO11" s="17"/>
      <c r="AP11" s="17">
        <v>0.79515402019474501</v>
      </c>
      <c r="AQ11" s="17">
        <v>0.56858320108637095</v>
      </c>
      <c r="AR11" s="17">
        <v>0.32887984387404701</v>
      </c>
      <c r="AS11" s="17">
        <v>0.28492821359756498</v>
      </c>
      <c r="AT11" s="17">
        <v>0.20624532771523801</v>
      </c>
      <c r="AU11" s="17">
        <v>0.100690662806433</v>
      </c>
    </row>
    <row r="12" spans="2:47" x14ac:dyDescent="0.35">
      <c r="B12" s="18" t="s">
        <v>122</v>
      </c>
      <c r="C12" s="19">
        <v>1.77479819006643E-2</v>
      </c>
      <c r="D12" s="19">
        <v>1.7441118788613302E-2</v>
      </c>
      <c r="E12" s="19">
        <v>1.8204965865861199E-2</v>
      </c>
      <c r="F12" s="19"/>
      <c r="G12" s="19">
        <v>3.5284265419666803E-2</v>
      </c>
      <c r="H12" s="19">
        <v>3.2154527626135201E-2</v>
      </c>
      <c r="I12" s="19">
        <v>2.2870901093207E-2</v>
      </c>
      <c r="J12" s="19">
        <v>1.18616555131717E-2</v>
      </c>
      <c r="K12" s="19">
        <v>1.0098940426857101E-2</v>
      </c>
      <c r="L12" s="19">
        <v>0</v>
      </c>
      <c r="M12" s="19"/>
      <c r="N12" s="19">
        <v>1.5230103984212999E-2</v>
      </c>
      <c r="O12" s="19">
        <v>3.0253655352428799E-2</v>
      </c>
      <c r="P12" s="19"/>
      <c r="Q12" s="19">
        <v>3.4850720797875698E-2</v>
      </c>
      <c r="R12" s="19">
        <v>1.55509748097706E-2</v>
      </c>
      <c r="S12" s="19">
        <v>5.9980155606574404E-3</v>
      </c>
      <c r="T12" s="19">
        <v>1.3556916180494E-2</v>
      </c>
      <c r="U12" s="19">
        <v>2.5914856756547699E-2</v>
      </c>
      <c r="V12" s="19">
        <v>9.2001933274385404E-3</v>
      </c>
      <c r="W12" s="19">
        <v>1.97098692306754E-2</v>
      </c>
      <c r="X12" s="19">
        <v>0</v>
      </c>
      <c r="Y12" s="19">
        <v>2.2821831927536201E-2</v>
      </c>
      <c r="Z12" s="19">
        <v>1.3386201277628899E-2</v>
      </c>
      <c r="AA12" s="19">
        <v>2.4190124641532001E-2</v>
      </c>
      <c r="AB12" s="19">
        <v>0</v>
      </c>
      <c r="AC12" s="19"/>
      <c r="AD12" s="19">
        <v>1.4240658147393E-2</v>
      </c>
      <c r="AE12" s="19">
        <v>1.13280981726195E-2</v>
      </c>
      <c r="AF12" s="19"/>
      <c r="AG12" s="19">
        <v>3.4632244385695799E-3</v>
      </c>
      <c r="AH12" s="19">
        <v>1.48216605078669E-2</v>
      </c>
      <c r="AI12" s="19"/>
      <c r="AJ12" s="19">
        <v>1.05761734051704E-2</v>
      </c>
      <c r="AK12" s="19">
        <v>2.37708814923378E-2</v>
      </c>
      <c r="AL12" s="19"/>
      <c r="AM12" s="19">
        <v>5.7628655363902402E-3</v>
      </c>
      <c r="AN12" s="19">
        <v>1.8462438568936399E-2</v>
      </c>
      <c r="AO12" s="19"/>
      <c r="AP12" s="19">
        <v>3.3383630940709702E-2</v>
      </c>
      <c r="AQ12" s="19">
        <v>6.7534795258422297E-3</v>
      </c>
      <c r="AR12" s="19">
        <v>4.2911490915142202E-2</v>
      </c>
      <c r="AS12" s="19">
        <v>0</v>
      </c>
      <c r="AT12" s="19">
        <v>0</v>
      </c>
      <c r="AU12" s="19">
        <v>1.45738779940064E-2</v>
      </c>
    </row>
    <row r="13" spans="2:47" x14ac:dyDescent="0.35">
      <c r="B13" s="16"/>
    </row>
    <row r="14" spans="2:47" x14ac:dyDescent="0.35">
      <c r="B14" t="s">
        <v>66</v>
      </c>
    </row>
    <row r="15" spans="2:47" x14ac:dyDescent="0.35">
      <c r="B15" t="s">
        <v>67</v>
      </c>
    </row>
    <row r="17" spans="2:2" x14ac:dyDescent="0.35">
      <c r="B17"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B2:AU17"/>
  <sheetViews>
    <sheetView showGridLines="0" topLeftCell="A1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604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ht="29" x14ac:dyDescent="0.35">
      <c r="B9" s="18" t="s">
        <v>586</v>
      </c>
      <c r="C9" s="17">
        <v>0.33710857038970099</v>
      </c>
      <c r="D9" s="17">
        <v>0.40492995436844298</v>
      </c>
      <c r="E9" s="17">
        <v>0.27395280308807302</v>
      </c>
      <c r="F9" s="17"/>
      <c r="G9" s="17">
        <v>0.50305250465192197</v>
      </c>
      <c r="H9" s="17">
        <v>0.420928858164271</v>
      </c>
      <c r="I9" s="17">
        <v>0.36933588936162298</v>
      </c>
      <c r="J9" s="17">
        <v>0.34084789840290097</v>
      </c>
      <c r="K9" s="17">
        <v>0.242673764580078</v>
      </c>
      <c r="L9" s="17">
        <v>0.19188543625936999</v>
      </c>
      <c r="M9" s="17"/>
      <c r="N9" s="17">
        <v>0.315881880474013</v>
      </c>
      <c r="O9" s="17">
        <v>0.44253626043497502</v>
      </c>
      <c r="P9" s="17"/>
      <c r="Q9" s="17">
        <v>0.38549179912522702</v>
      </c>
      <c r="R9" s="17">
        <v>0.25327588627397402</v>
      </c>
      <c r="S9" s="17">
        <v>0.327928833880333</v>
      </c>
      <c r="T9" s="17">
        <v>0.38235089523325</v>
      </c>
      <c r="U9" s="17">
        <v>0.29165216711508002</v>
      </c>
      <c r="V9" s="17">
        <v>0.33376882751429499</v>
      </c>
      <c r="W9" s="17">
        <v>0.35307086153891398</v>
      </c>
      <c r="X9" s="17">
        <v>0.41594238054796501</v>
      </c>
      <c r="Y9" s="17">
        <v>0.387082807024065</v>
      </c>
      <c r="Z9" s="17">
        <v>0.27960037232360202</v>
      </c>
      <c r="AA9" s="17">
        <v>0.29275093235152599</v>
      </c>
      <c r="AB9" s="17">
        <v>0.39635606063916301</v>
      </c>
      <c r="AC9" s="17"/>
      <c r="AD9" s="17">
        <v>0.42922761650376201</v>
      </c>
      <c r="AE9" s="17">
        <v>0.14546321182328301</v>
      </c>
      <c r="AF9" s="17"/>
      <c r="AG9" s="17">
        <v>0.55060455351710202</v>
      </c>
      <c r="AH9" s="17">
        <v>0.23514108972843301</v>
      </c>
      <c r="AI9" s="17"/>
      <c r="AJ9" s="17">
        <v>0.33855922292939</v>
      </c>
      <c r="AK9" s="17">
        <v>0.33574389058173798</v>
      </c>
      <c r="AL9" s="17"/>
      <c r="AM9" s="17">
        <v>0.244981729669416</v>
      </c>
      <c r="AN9" s="17">
        <v>0.36480145720530499</v>
      </c>
      <c r="AO9" s="17"/>
      <c r="AP9" s="17">
        <v>5.1872219825529198E-2</v>
      </c>
      <c r="AQ9" s="17">
        <v>0.140603855030587</v>
      </c>
      <c r="AR9" s="17">
        <v>0.39072010163041998</v>
      </c>
      <c r="AS9" s="17">
        <v>0.362199572697539</v>
      </c>
      <c r="AT9" s="17">
        <v>0.64970622852429705</v>
      </c>
      <c r="AU9" s="17">
        <v>0.65169875146149103</v>
      </c>
    </row>
    <row r="10" spans="2:47" ht="29" x14ac:dyDescent="0.35">
      <c r="B10" s="18" t="s">
        <v>599</v>
      </c>
      <c r="C10" s="17">
        <v>0.26068748840961098</v>
      </c>
      <c r="D10" s="17">
        <v>0.28121558183963002</v>
      </c>
      <c r="E10" s="17">
        <v>0.24113769061371801</v>
      </c>
      <c r="F10" s="17"/>
      <c r="G10" s="17">
        <v>0.218948260442591</v>
      </c>
      <c r="H10" s="17">
        <v>0.256948410102877</v>
      </c>
      <c r="I10" s="17">
        <v>0.29312864790370202</v>
      </c>
      <c r="J10" s="17">
        <v>0.26013833535153702</v>
      </c>
      <c r="K10" s="17">
        <v>0.29809701332542998</v>
      </c>
      <c r="L10" s="17">
        <v>0.24052716408153799</v>
      </c>
      <c r="M10" s="17"/>
      <c r="N10" s="17">
        <v>0.26086625268234298</v>
      </c>
      <c r="O10" s="17">
        <v>0.25979961072300101</v>
      </c>
      <c r="P10" s="17"/>
      <c r="Q10" s="17">
        <v>0.28923454497100098</v>
      </c>
      <c r="R10" s="17">
        <v>0.27254556766706101</v>
      </c>
      <c r="S10" s="17">
        <v>0.24332707547447999</v>
      </c>
      <c r="T10" s="17">
        <v>0.233892046860422</v>
      </c>
      <c r="U10" s="17">
        <v>0.27179202718226497</v>
      </c>
      <c r="V10" s="17">
        <v>0.303055120474086</v>
      </c>
      <c r="W10" s="17">
        <v>0.220237077980037</v>
      </c>
      <c r="X10" s="17">
        <v>0.22205064765763999</v>
      </c>
      <c r="Y10" s="17">
        <v>0.238974679503351</v>
      </c>
      <c r="Z10" s="17">
        <v>0.26760911992514902</v>
      </c>
      <c r="AA10" s="17">
        <v>0.285468576536684</v>
      </c>
      <c r="AB10" s="17">
        <v>0.226378423919852</v>
      </c>
      <c r="AC10" s="17"/>
      <c r="AD10" s="17">
        <v>0.29834830815613</v>
      </c>
      <c r="AE10" s="17">
        <v>0.168996088174026</v>
      </c>
      <c r="AF10" s="17"/>
      <c r="AG10" s="17">
        <v>0.25882230475309398</v>
      </c>
      <c r="AH10" s="17">
        <v>0.26727066748017803</v>
      </c>
      <c r="AI10" s="17"/>
      <c r="AJ10" s="17">
        <v>0.27070804149351502</v>
      </c>
      <c r="AK10" s="17">
        <v>0.24977462518680499</v>
      </c>
      <c r="AL10" s="17"/>
      <c r="AM10" s="17">
        <v>0.242075227945803</v>
      </c>
      <c r="AN10" s="17">
        <v>0.264025638942192</v>
      </c>
      <c r="AO10" s="17"/>
      <c r="AP10" s="17">
        <v>0.119829251700889</v>
      </c>
      <c r="AQ10" s="17">
        <v>0.30244821993744803</v>
      </c>
      <c r="AR10" s="17">
        <v>0.343045878367159</v>
      </c>
      <c r="AS10" s="17">
        <v>0.326273185771075</v>
      </c>
      <c r="AT10" s="17">
        <v>0.25642304894351597</v>
      </c>
      <c r="AU10" s="17">
        <v>0.26213532692610197</v>
      </c>
    </row>
    <row r="11" spans="2:47" x14ac:dyDescent="0.35">
      <c r="B11" s="18" t="s">
        <v>600</v>
      </c>
      <c r="C11" s="17">
        <v>0.38955692382339102</v>
      </c>
      <c r="D11" s="17">
        <v>0.299749211776973</v>
      </c>
      <c r="E11" s="17">
        <v>0.473572442597544</v>
      </c>
      <c r="F11" s="17"/>
      <c r="G11" s="17">
        <v>0.25616982706317798</v>
      </c>
      <c r="H11" s="17">
        <v>0.307181925460979</v>
      </c>
      <c r="I11" s="17">
        <v>0.31562338397668399</v>
      </c>
      <c r="J11" s="17">
        <v>0.38986888345894599</v>
      </c>
      <c r="K11" s="17">
        <v>0.44667011549505697</v>
      </c>
      <c r="L11" s="17">
        <v>0.567587399659091</v>
      </c>
      <c r="M11" s="17"/>
      <c r="N11" s="17">
        <v>0.41227986605306599</v>
      </c>
      <c r="O11" s="17">
        <v>0.27669772063051701</v>
      </c>
      <c r="P11" s="17"/>
      <c r="Q11" s="17">
        <v>0.30884556380436701</v>
      </c>
      <c r="R11" s="17">
        <v>0.45420275991485898</v>
      </c>
      <c r="S11" s="17">
        <v>0.42874409064518698</v>
      </c>
      <c r="T11" s="17">
        <v>0.38375705790632803</v>
      </c>
      <c r="U11" s="17">
        <v>0.420953565740533</v>
      </c>
      <c r="V11" s="17">
        <v>0.34593596224709</v>
      </c>
      <c r="W11" s="17">
        <v>0.40698219125037399</v>
      </c>
      <c r="X11" s="17">
        <v>0.362006971794395</v>
      </c>
      <c r="Y11" s="17">
        <v>0.35257602858582698</v>
      </c>
      <c r="Z11" s="17">
        <v>0.44621740193639398</v>
      </c>
      <c r="AA11" s="17">
        <v>0.41005042880776599</v>
      </c>
      <c r="AB11" s="17">
        <v>0.37726551544098402</v>
      </c>
      <c r="AC11" s="17"/>
      <c r="AD11" s="17">
        <v>0.26012780899687299</v>
      </c>
      <c r="AE11" s="17">
        <v>0.67923939772716602</v>
      </c>
      <c r="AF11" s="17"/>
      <c r="AG11" s="17">
        <v>0.183626269736377</v>
      </c>
      <c r="AH11" s="17">
        <v>0.48981797255210502</v>
      </c>
      <c r="AI11" s="17"/>
      <c r="AJ11" s="17">
        <v>0.38255721655824598</v>
      </c>
      <c r="AK11" s="17">
        <v>0.397714685266296</v>
      </c>
      <c r="AL11" s="17"/>
      <c r="AM11" s="17">
        <v>0.509484345653483</v>
      </c>
      <c r="AN11" s="17">
        <v>0.35622939675301402</v>
      </c>
      <c r="AO11" s="17"/>
      <c r="AP11" s="17">
        <v>0.80132106604862297</v>
      </c>
      <c r="AQ11" s="17">
        <v>0.54940283880665097</v>
      </c>
      <c r="AR11" s="17">
        <v>0.24394591757968601</v>
      </c>
      <c r="AS11" s="17">
        <v>0.30879731451902298</v>
      </c>
      <c r="AT11" s="17">
        <v>8.1737825022894103E-2</v>
      </c>
      <c r="AU11" s="17">
        <v>8.3537695598405098E-2</v>
      </c>
    </row>
    <row r="12" spans="2:47" x14ac:dyDescent="0.35">
      <c r="B12" s="18" t="s">
        <v>122</v>
      </c>
      <c r="C12" s="19">
        <v>1.2647017377296199E-2</v>
      </c>
      <c r="D12" s="19">
        <v>1.4105252014954E-2</v>
      </c>
      <c r="E12" s="19">
        <v>1.1337063700665E-2</v>
      </c>
      <c r="F12" s="19"/>
      <c r="G12" s="19">
        <v>2.1829407842308201E-2</v>
      </c>
      <c r="H12" s="19">
        <v>1.4940806271873899E-2</v>
      </c>
      <c r="I12" s="19">
        <v>2.1912078757990901E-2</v>
      </c>
      <c r="J12" s="19">
        <v>9.1448827866161906E-3</v>
      </c>
      <c r="K12" s="19">
        <v>1.2559106599434801E-2</v>
      </c>
      <c r="L12" s="19">
        <v>0</v>
      </c>
      <c r="M12" s="19"/>
      <c r="N12" s="19">
        <v>1.0972000790577899E-2</v>
      </c>
      <c r="O12" s="19">
        <v>2.09664082115073E-2</v>
      </c>
      <c r="P12" s="19"/>
      <c r="Q12" s="19">
        <v>1.6428092099405101E-2</v>
      </c>
      <c r="R12" s="19">
        <v>1.9975786144106E-2</v>
      </c>
      <c r="S12" s="19">
        <v>0</v>
      </c>
      <c r="T12" s="19">
        <v>0</v>
      </c>
      <c r="U12" s="19">
        <v>1.5602239962122001E-2</v>
      </c>
      <c r="V12" s="19">
        <v>1.7240089764529801E-2</v>
      </c>
      <c r="W12" s="19">
        <v>1.97098692306754E-2</v>
      </c>
      <c r="X12" s="19">
        <v>0</v>
      </c>
      <c r="Y12" s="19">
        <v>2.13664848867565E-2</v>
      </c>
      <c r="Z12" s="19">
        <v>6.5731058148561401E-3</v>
      </c>
      <c r="AA12" s="19">
        <v>1.17300623040241E-2</v>
      </c>
      <c r="AB12" s="19">
        <v>0</v>
      </c>
      <c r="AC12" s="19"/>
      <c r="AD12" s="19">
        <v>1.2296266343234399E-2</v>
      </c>
      <c r="AE12" s="19">
        <v>6.3013022755252397E-3</v>
      </c>
      <c r="AF12" s="19"/>
      <c r="AG12" s="19">
        <v>6.94687199342762E-3</v>
      </c>
      <c r="AH12" s="19">
        <v>7.7702702392838698E-3</v>
      </c>
      <c r="AI12" s="19"/>
      <c r="AJ12" s="19">
        <v>8.1755190188487897E-3</v>
      </c>
      <c r="AK12" s="19">
        <v>1.6766798965160899E-2</v>
      </c>
      <c r="AL12" s="19"/>
      <c r="AM12" s="19">
        <v>3.4586967312984201E-3</v>
      </c>
      <c r="AN12" s="19">
        <v>1.49435070994886E-2</v>
      </c>
      <c r="AO12" s="19"/>
      <c r="AP12" s="19">
        <v>2.6977462424959301E-2</v>
      </c>
      <c r="AQ12" s="19">
        <v>7.5450862253142103E-3</v>
      </c>
      <c r="AR12" s="19">
        <v>2.2288102422735798E-2</v>
      </c>
      <c r="AS12" s="19">
        <v>2.7299270123623399E-3</v>
      </c>
      <c r="AT12" s="19">
        <v>1.21328975092921E-2</v>
      </c>
      <c r="AU12" s="19">
        <v>2.6282260140017498E-3</v>
      </c>
    </row>
    <row r="13" spans="2:47" x14ac:dyDescent="0.35">
      <c r="B13" s="16"/>
    </row>
    <row r="14" spans="2:47" x14ac:dyDescent="0.35">
      <c r="B14" t="s">
        <v>66</v>
      </c>
    </row>
    <row r="15" spans="2:47" x14ac:dyDescent="0.35">
      <c r="B15" t="s">
        <v>67</v>
      </c>
    </row>
    <row r="17" spans="2:2" x14ac:dyDescent="0.35">
      <c r="B17"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B2:AU21"/>
  <sheetViews>
    <sheetView showGridLines="0" topLeftCell="A7" workbookViewId="0">
      <pane xSplit="2" topLeftCell="C1" activePane="topRight" state="frozen"/>
      <selection pane="topRight" activeCell="B21" sqref="B21"/>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611</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605</v>
      </c>
      <c r="C9" s="17">
        <v>6.7733219315047902E-2</v>
      </c>
      <c r="D9" s="17">
        <v>0.10211247271375801</v>
      </c>
      <c r="E9" s="17">
        <v>3.4802584170800697E-2</v>
      </c>
      <c r="F9" s="17"/>
      <c r="G9" s="17">
        <v>9.5163149037742395E-2</v>
      </c>
      <c r="H9" s="17">
        <v>9.3363296411842295E-2</v>
      </c>
      <c r="I9" s="17">
        <v>7.7372377732944697E-2</v>
      </c>
      <c r="J9" s="17">
        <v>7.0573776356117598E-2</v>
      </c>
      <c r="K9" s="17">
        <v>3.0592811731547199E-2</v>
      </c>
      <c r="L9" s="17">
        <v>4.3160974109323902E-2</v>
      </c>
      <c r="M9" s="17"/>
      <c r="N9" s="17">
        <v>6.3825598940773803E-2</v>
      </c>
      <c r="O9" s="17">
        <v>8.7141397946285407E-2</v>
      </c>
      <c r="P9" s="17"/>
      <c r="Q9" s="17">
        <v>8.2712146426573804E-2</v>
      </c>
      <c r="R9" s="17">
        <v>5.0084286359804997E-2</v>
      </c>
      <c r="S9" s="17">
        <v>5.8044773465803501E-2</v>
      </c>
      <c r="T9" s="17">
        <v>6.4334235832053194E-2</v>
      </c>
      <c r="U9" s="17">
        <v>4.8409532244894603E-2</v>
      </c>
      <c r="V9" s="17">
        <v>7.3519261349314996E-2</v>
      </c>
      <c r="W9" s="17">
        <v>6.3825463923425196E-2</v>
      </c>
      <c r="X9" s="17">
        <v>8.4166958411727499E-2</v>
      </c>
      <c r="Y9" s="17">
        <v>8.7197080912733205E-2</v>
      </c>
      <c r="Z9" s="17">
        <v>6.6528903778168696E-2</v>
      </c>
      <c r="AA9" s="17">
        <v>3.3448808495417398E-2</v>
      </c>
      <c r="AB9" s="17">
        <v>0.11679164733859999</v>
      </c>
      <c r="AC9" s="17"/>
      <c r="AD9" s="17">
        <v>9.3472784927215599E-2</v>
      </c>
      <c r="AE9" s="17">
        <v>1.3658135402527799E-2</v>
      </c>
      <c r="AF9" s="17"/>
      <c r="AG9" s="17">
        <v>0.14752631044436099</v>
      </c>
      <c r="AH9" s="17">
        <v>2.9558920844756E-2</v>
      </c>
      <c r="AI9" s="17"/>
      <c r="AJ9" s="17">
        <v>7.75506456919349E-2</v>
      </c>
      <c r="AK9" s="17">
        <v>5.5109048434176203E-2</v>
      </c>
      <c r="AL9" s="17"/>
      <c r="AM9" s="17">
        <v>5.9199340754505801E-2</v>
      </c>
      <c r="AN9" s="17">
        <v>7.0711257907752997E-2</v>
      </c>
      <c r="AO9" s="17"/>
      <c r="AP9" s="17">
        <v>3.1633239726363799E-3</v>
      </c>
      <c r="AQ9" s="17">
        <v>3.2396009126315298E-3</v>
      </c>
      <c r="AR9" s="17">
        <v>4.25254175487546E-2</v>
      </c>
      <c r="AS9" s="17">
        <v>7.3447540692309105E-2</v>
      </c>
      <c r="AT9" s="17">
        <v>0.16187337673594099</v>
      </c>
      <c r="AU9" s="17">
        <v>0.17636587780391</v>
      </c>
    </row>
    <row r="10" spans="2:47" x14ac:dyDescent="0.35">
      <c r="B10" s="18" t="s">
        <v>606</v>
      </c>
      <c r="C10" s="17">
        <v>0.149974488362872</v>
      </c>
      <c r="D10" s="17">
        <v>0.21058818656603101</v>
      </c>
      <c r="E10" s="17">
        <v>9.1303830360555394E-2</v>
      </c>
      <c r="F10" s="17"/>
      <c r="G10" s="17">
        <v>0.24796247114537101</v>
      </c>
      <c r="H10" s="17">
        <v>0.17795384921769999</v>
      </c>
      <c r="I10" s="17">
        <v>0.14994357439155601</v>
      </c>
      <c r="J10" s="17">
        <v>0.160013769086817</v>
      </c>
      <c r="K10" s="17">
        <v>0.117603780622728</v>
      </c>
      <c r="L10" s="17">
        <v>7.5391156902192696E-2</v>
      </c>
      <c r="M10" s="17"/>
      <c r="N10" s="17">
        <v>0.13340279204695599</v>
      </c>
      <c r="O10" s="17">
        <v>0.23228198282660001</v>
      </c>
      <c r="P10" s="17"/>
      <c r="Q10" s="17">
        <v>0.208575959879509</v>
      </c>
      <c r="R10" s="17">
        <v>9.9103757610549098E-2</v>
      </c>
      <c r="S10" s="17">
        <v>0.100327305088562</v>
      </c>
      <c r="T10" s="17">
        <v>0.10674814945057901</v>
      </c>
      <c r="U10" s="17">
        <v>0.16183733671044701</v>
      </c>
      <c r="V10" s="17">
        <v>0.146443731573945</v>
      </c>
      <c r="W10" s="17">
        <v>0.13973519574016399</v>
      </c>
      <c r="X10" s="17">
        <v>0.200724715479243</v>
      </c>
      <c r="Y10" s="17">
        <v>0.16959493727112801</v>
      </c>
      <c r="Z10" s="17">
        <v>0.154548047537994</v>
      </c>
      <c r="AA10" s="17">
        <v>0.187698653467882</v>
      </c>
      <c r="AB10" s="17">
        <v>0.153462311056414</v>
      </c>
      <c r="AC10" s="17"/>
      <c r="AD10" s="17">
        <v>0.191118653441678</v>
      </c>
      <c r="AE10" s="17">
        <v>5.95914128689983E-2</v>
      </c>
      <c r="AF10" s="17"/>
      <c r="AG10" s="17">
        <v>0.27740426329250001</v>
      </c>
      <c r="AH10" s="17">
        <v>9.1601113720429297E-2</v>
      </c>
      <c r="AI10" s="17"/>
      <c r="AJ10" s="17">
        <v>0.14517738098892199</v>
      </c>
      <c r="AK10" s="17">
        <v>0.15700522962798499</v>
      </c>
      <c r="AL10" s="17"/>
      <c r="AM10" s="17">
        <v>0.100223673335902</v>
      </c>
      <c r="AN10" s="17">
        <v>0.16580431434112999</v>
      </c>
      <c r="AO10" s="17"/>
      <c r="AP10" s="17">
        <v>1.07869067311615E-2</v>
      </c>
      <c r="AQ10" s="17">
        <v>4.9519194870010601E-2</v>
      </c>
      <c r="AR10" s="17">
        <v>0.13374612206494299</v>
      </c>
      <c r="AS10" s="17">
        <v>0.15613501129931101</v>
      </c>
      <c r="AT10" s="17">
        <v>0.26025855334699399</v>
      </c>
      <c r="AU10" s="17">
        <v>0.36604190893826799</v>
      </c>
    </row>
    <row r="11" spans="2:47" x14ac:dyDescent="0.35">
      <c r="B11" s="18" t="s">
        <v>607</v>
      </c>
      <c r="C11" s="17">
        <v>0.118344078335333</v>
      </c>
      <c r="D11" s="17">
        <v>0.13923588012268201</v>
      </c>
      <c r="E11" s="17">
        <v>9.9018309305337907E-2</v>
      </c>
      <c r="F11" s="17"/>
      <c r="G11" s="17">
        <v>0.15332612473892199</v>
      </c>
      <c r="H11" s="17">
        <v>0.17098698333378501</v>
      </c>
      <c r="I11" s="17">
        <v>0.160293420925501</v>
      </c>
      <c r="J11" s="17">
        <v>0.116736116752029</v>
      </c>
      <c r="K11" s="17">
        <v>8.7155347011070805E-2</v>
      </c>
      <c r="L11" s="17">
        <v>3.9940919327033399E-2</v>
      </c>
      <c r="M11" s="17"/>
      <c r="N11" s="17">
        <v>0.11458180899054</v>
      </c>
      <c r="O11" s="17">
        <v>0.13703033454979999</v>
      </c>
      <c r="P11" s="17"/>
      <c r="Q11" s="17">
        <v>0.105445406325493</v>
      </c>
      <c r="R11" s="17">
        <v>0.11759252625823199</v>
      </c>
      <c r="S11" s="17">
        <v>7.9186783277878897E-2</v>
      </c>
      <c r="T11" s="17">
        <v>0.12903806737666401</v>
      </c>
      <c r="U11" s="17">
        <v>0.145745585950316</v>
      </c>
      <c r="V11" s="17">
        <v>9.9757319443978296E-2</v>
      </c>
      <c r="W11" s="17">
        <v>9.4749607533118202E-2</v>
      </c>
      <c r="X11" s="17">
        <v>0.150789568564383</v>
      </c>
      <c r="Y11" s="17">
        <v>0.14789412048574599</v>
      </c>
      <c r="Z11" s="17">
        <v>9.8963608387488897E-2</v>
      </c>
      <c r="AA11" s="17">
        <v>0.155821743535976</v>
      </c>
      <c r="AB11" s="17">
        <v>0.15307629798835101</v>
      </c>
      <c r="AC11" s="17"/>
      <c r="AD11" s="17">
        <v>0.149393095780329</v>
      </c>
      <c r="AE11" s="17">
        <v>5.1514546815225999E-2</v>
      </c>
      <c r="AF11" s="17"/>
      <c r="AG11" s="17">
        <v>0.139824501400023</v>
      </c>
      <c r="AH11" s="17">
        <v>0.109910444517266</v>
      </c>
      <c r="AI11" s="17"/>
      <c r="AJ11" s="17">
        <v>0.10391511219180199</v>
      </c>
      <c r="AK11" s="17">
        <v>0.136522943837003</v>
      </c>
      <c r="AL11" s="17"/>
      <c r="AM11" s="17">
        <v>0.10598226250423</v>
      </c>
      <c r="AN11" s="17">
        <v>0.122269683523067</v>
      </c>
      <c r="AO11" s="17"/>
      <c r="AP11" s="17">
        <v>1.3928253159519999E-2</v>
      </c>
      <c r="AQ11" s="17">
        <v>6.5905235133376594E-2</v>
      </c>
      <c r="AR11" s="17">
        <v>0.20539866642263199</v>
      </c>
      <c r="AS11" s="17">
        <v>0.108004874173366</v>
      </c>
      <c r="AT11" s="17">
        <v>0.19894322421247301</v>
      </c>
      <c r="AU11" s="17">
        <v>0.19713740053920001</v>
      </c>
    </row>
    <row r="12" spans="2:47" x14ac:dyDescent="0.35">
      <c r="B12" s="18" t="s">
        <v>608</v>
      </c>
      <c r="C12" s="17">
        <v>6.7620427242720299E-2</v>
      </c>
      <c r="D12" s="17">
        <v>7.0030100668161899E-2</v>
      </c>
      <c r="E12" s="17">
        <v>6.4909928751733403E-2</v>
      </c>
      <c r="F12" s="17"/>
      <c r="G12" s="17">
        <v>0.11492570117201301</v>
      </c>
      <c r="H12" s="17">
        <v>7.43756208913635E-2</v>
      </c>
      <c r="I12" s="17">
        <v>6.1357895508960397E-2</v>
      </c>
      <c r="J12" s="17">
        <v>6.8621908129903195E-2</v>
      </c>
      <c r="K12" s="17">
        <v>5.9047474520997102E-2</v>
      </c>
      <c r="L12" s="17">
        <v>4.0635731090693898E-2</v>
      </c>
      <c r="M12" s="17"/>
      <c r="N12" s="17">
        <v>6.6294268943029894E-2</v>
      </c>
      <c r="O12" s="17">
        <v>7.4207125721195297E-2</v>
      </c>
      <c r="P12" s="17"/>
      <c r="Q12" s="17">
        <v>7.9000932180339406E-2</v>
      </c>
      <c r="R12" s="17">
        <v>6.5911374825636498E-2</v>
      </c>
      <c r="S12" s="17">
        <v>6.1650333644165903E-2</v>
      </c>
      <c r="T12" s="17">
        <v>8.6584513314216904E-2</v>
      </c>
      <c r="U12" s="17">
        <v>5.1739250511010998E-2</v>
      </c>
      <c r="V12" s="17">
        <v>5.0821567443033101E-2</v>
      </c>
      <c r="W12" s="17">
        <v>9.0761694131746506E-2</v>
      </c>
      <c r="X12" s="17">
        <v>7.4563095490466899E-2</v>
      </c>
      <c r="Y12" s="17">
        <v>5.9081953233313202E-2</v>
      </c>
      <c r="Z12" s="17">
        <v>5.3091636875242203E-2</v>
      </c>
      <c r="AA12" s="17">
        <v>8.2412053919914102E-2</v>
      </c>
      <c r="AB12" s="17">
        <v>4.7593449023019499E-2</v>
      </c>
      <c r="AC12" s="17"/>
      <c r="AD12" s="17">
        <v>7.8603186956437601E-2</v>
      </c>
      <c r="AE12" s="17">
        <v>4.0294904665770299E-2</v>
      </c>
      <c r="AF12" s="17"/>
      <c r="AG12" s="17">
        <v>8.7687164350797098E-2</v>
      </c>
      <c r="AH12" s="17">
        <v>5.7557244307967499E-2</v>
      </c>
      <c r="AI12" s="17"/>
      <c r="AJ12" s="17">
        <v>6.7762944451981805E-2</v>
      </c>
      <c r="AK12" s="17">
        <v>6.8054543665522702E-2</v>
      </c>
      <c r="AL12" s="17"/>
      <c r="AM12" s="17">
        <v>4.7133111325501999E-2</v>
      </c>
      <c r="AN12" s="17">
        <v>7.1145971032038804E-2</v>
      </c>
      <c r="AO12" s="17"/>
      <c r="AP12" s="17">
        <v>2.2049767126088301E-2</v>
      </c>
      <c r="AQ12" s="17">
        <v>2.38450360846078E-2</v>
      </c>
      <c r="AR12" s="17">
        <v>0.138735253616246</v>
      </c>
      <c r="AS12" s="17">
        <v>8.5580796762227102E-2</v>
      </c>
      <c r="AT12" s="17">
        <v>9.8156207402495504E-2</v>
      </c>
      <c r="AU12" s="17">
        <v>7.3083329085027599E-2</v>
      </c>
    </row>
    <row r="13" spans="2:47" x14ac:dyDescent="0.35">
      <c r="B13" s="18" t="s">
        <v>609</v>
      </c>
      <c r="C13" s="17">
        <v>5.3732521634679703E-2</v>
      </c>
      <c r="D13" s="17">
        <v>4.7011648527169103E-2</v>
      </c>
      <c r="E13" s="17">
        <v>5.9729658580681702E-2</v>
      </c>
      <c r="F13" s="17"/>
      <c r="G13" s="17">
        <v>4.9768149581184799E-2</v>
      </c>
      <c r="H13" s="17">
        <v>5.8565866053498103E-2</v>
      </c>
      <c r="I13" s="17">
        <v>6.2525873221746894E-2</v>
      </c>
      <c r="J13" s="17">
        <v>5.18473499512139E-2</v>
      </c>
      <c r="K13" s="17">
        <v>5.5333602650147903E-2</v>
      </c>
      <c r="L13" s="17">
        <v>4.5706176256613801E-2</v>
      </c>
      <c r="M13" s="17"/>
      <c r="N13" s="17">
        <v>5.7173395300846898E-2</v>
      </c>
      <c r="O13" s="17">
        <v>3.6642557829559698E-2</v>
      </c>
      <c r="P13" s="17"/>
      <c r="Q13" s="17">
        <v>7.2981903576119597E-2</v>
      </c>
      <c r="R13" s="17">
        <v>5.8083141799848997E-2</v>
      </c>
      <c r="S13" s="17">
        <v>3.6635034466147201E-2</v>
      </c>
      <c r="T13" s="17">
        <v>5.4821823827888902E-2</v>
      </c>
      <c r="U13" s="17">
        <v>2.42781621603687E-2</v>
      </c>
      <c r="V13" s="17">
        <v>8.1324106238265095E-2</v>
      </c>
      <c r="W13" s="17">
        <v>5.0526282733416999E-2</v>
      </c>
      <c r="X13" s="17">
        <v>2.2631750651616499E-2</v>
      </c>
      <c r="Y13" s="17">
        <v>4.3499299925178203E-2</v>
      </c>
      <c r="Z13" s="17">
        <v>5.2253581232360402E-2</v>
      </c>
      <c r="AA13" s="17">
        <v>4.9281655859113899E-2</v>
      </c>
      <c r="AB13" s="17">
        <v>7.2962221542896499E-2</v>
      </c>
      <c r="AC13" s="17"/>
      <c r="AD13" s="17">
        <v>5.7070169557459798E-2</v>
      </c>
      <c r="AE13" s="17">
        <v>4.4656980385886003E-2</v>
      </c>
      <c r="AF13" s="17"/>
      <c r="AG13" s="17">
        <v>5.5851655421406403E-2</v>
      </c>
      <c r="AH13" s="17">
        <v>5.2851941088647103E-2</v>
      </c>
      <c r="AI13" s="17"/>
      <c r="AJ13" s="17">
        <v>5.9262872023270997E-2</v>
      </c>
      <c r="AK13" s="17">
        <v>4.7648904936542703E-2</v>
      </c>
      <c r="AL13" s="17"/>
      <c r="AM13" s="17">
        <v>5.5419764092176402E-2</v>
      </c>
      <c r="AN13" s="17">
        <v>5.3702716943726601E-2</v>
      </c>
      <c r="AO13" s="17"/>
      <c r="AP13" s="17">
        <v>3.71765667941545E-2</v>
      </c>
      <c r="AQ13" s="17">
        <v>4.83272415497778E-2</v>
      </c>
      <c r="AR13" s="17">
        <v>8.8003416499535803E-2</v>
      </c>
      <c r="AS13" s="17">
        <v>6.3907554045507201E-2</v>
      </c>
      <c r="AT13" s="17">
        <v>6.9342741068518995E-2</v>
      </c>
      <c r="AU13" s="17">
        <v>3.3911521837964503E-2</v>
      </c>
    </row>
    <row r="14" spans="2:47" ht="29" x14ac:dyDescent="0.35">
      <c r="B14" s="18" t="s">
        <v>610</v>
      </c>
      <c r="C14" s="17">
        <v>0.20901712110867901</v>
      </c>
      <c r="D14" s="17">
        <v>0.20031044953958699</v>
      </c>
      <c r="E14" s="17">
        <v>0.21936631066895701</v>
      </c>
      <c r="F14" s="17"/>
      <c r="G14" s="17">
        <v>6.0862918839465201E-2</v>
      </c>
      <c r="H14" s="17">
        <v>0.174220338611389</v>
      </c>
      <c r="I14" s="17">
        <v>0.211195797991067</v>
      </c>
      <c r="J14" s="17">
        <v>0.25902650321064502</v>
      </c>
      <c r="K14" s="17">
        <v>0.24644423853807701</v>
      </c>
      <c r="L14" s="17">
        <v>0.26876609281350899</v>
      </c>
      <c r="M14" s="17"/>
      <c r="N14" s="17">
        <v>0.22526930889847999</v>
      </c>
      <c r="O14" s="17">
        <v>0.12829654603708801</v>
      </c>
      <c r="P14" s="17"/>
      <c r="Q14" s="17">
        <v>0.17282379339211601</v>
      </c>
      <c r="R14" s="17">
        <v>0.24686507907342001</v>
      </c>
      <c r="S14" s="17">
        <v>0.23794105187164799</v>
      </c>
      <c r="T14" s="17">
        <v>0.23236724050982299</v>
      </c>
      <c r="U14" s="17">
        <v>0.17876094013129501</v>
      </c>
      <c r="V14" s="17">
        <v>0.18952674671924499</v>
      </c>
      <c r="W14" s="17">
        <v>0.20397935868907</v>
      </c>
      <c r="X14" s="17">
        <v>0.22181695377489899</v>
      </c>
      <c r="Y14" s="17">
        <v>0.206679827947507</v>
      </c>
      <c r="Z14" s="17">
        <v>0.20648836712869101</v>
      </c>
      <c r="AA14" s="17">
        <v>0.161224281332565</v>
      </c>
      <c r="AB14" s="17">
        <v>0.28886556831451599</v>
      </c>
      <c r="AC14" s="17"/>
      <c r="AD14" s="17">
        <v>0.21734947774567601</v>
      </c>
      <c r="AE14" s="17">
        <v>0.19565426312850001</v>
      </c>
      <c r="AF14" s="17"/>
      <c r="AG14" s="17">
        <v>0.146832241099666</v>
      </c>
      <c r="AH14" s="17">
        <v>0.240488635477526</v>
      </c>
      <c r="AI14" s="17"/>
      <c r="AJ14" s="17">
        <v>0.220882220954318</v>
      </c>
      <c r="AK14" s="17">
        <v>0.19579977830987999</v>
      </c>
      <c r="AL14" s="17"/>
      <c r="AM14" s="17">
        <v>0.217283944429284</v>
      </c>
      <c r="AN14" s="17">
        <v>0.20613636078294401</v>
      </c>
      <c r="AO14" s="17"/>
      <c r="AP14" s="17">
        <v>0.17819489586211901</v>
      </c>
      <c r="AQ14" s="17">
        <v>0.30046541765736201</v>
      </c>
      <c r="AR14" s="17">
        <v>0.19689387059701199</v>
      </c>
      <c r="AS14" s="17">
        <v>0.32151833446957301</v>
      </c>
      <c r="AT14" s="17">
        <v>0.121636395916656</v>
      </c>
      <c r="AU14" s="17">
        <v>9.6735077498374206E-2</v>
      </c>
    </row>
    <row r="15" spans="2:47" x14ac:dyDescent="0.35">
      <c r="B15" s="18" t="s">
        <v>600</v>
      </c>
      <c r="C15" s="17">
        <v>0.310760037118264</v>
      </c>
      <c r="D15" s="17">
        <v>0.21229120548918001</v>
      </c>
      <c r="E15" s="17">
        <v>0.403558831695562</v>
      </c>
      <c r="F15" s="17"/>
      <c r="G15" s="17">
        <v>0.24216703450844701</v>
      </c>
      <c r="H15" s="17">
        <v>0.236293199411406</v>
      </c>
      <c r="I15" s="17">
        <v>0.24235081071130801</v>
      </c>
      <c r="J15" s="17">
        <v>0.25210953192281899</v>
      </c>
      <c r="K15" s="17">
        <v>0.37701741438995101</v>
      </c>
      <c r="L15" s="17">
        <v>0.476377438116453</v>
      </c>
      <c r="M15" s="17"/>
      <c r="N15" s="17">
        <v>0.31734127505330301</v>
      </c>
      <c r="O15" s="17">
        <v>0.27807266495211602</v>
      </c>
      <c r="P15" s="17"/>
      <c r="Q15" s="17">
        <v>0.25363376398339799</v>
      </c>
      <c r="R15" s="17">
        <v>0.34479988686275498</v>
      </c>
      <c r="S15" s="17">
        <v>0.41565757371513001</v>
      </c>
      <c r="T15" s="17">
        <v>0.32145451724267499</v>
      </c>
      <c r="U15" s="17">
        <v>0.33612889465831503</v>
      </c>
      <c r="V15" s="17">
        <v>0.32583742230082702</v>
      </c>
      <c r="W15" s="17">
        <v>0.33671252801838297</v>
      </c>
      <c r="X15" s="17">
        <v>0.23338534902351599</v>
      </c>
      <c r="Y15" s="17">
        <v>0.25773387359883798</v>
      </c>
      <c r="Z15" s="17">
        <v>0.33597291501396398</v>
      </c>
      <c r="AA15" s="17">
        <v>0.30892867899855397</v>
      </c>
      <c r="AB15" s="17">
        <v>0.16724850473620301</v>
      </c>
      <c r="AC15" s="17"/>
      <c r="AD15" s="17">
        <v>0.191655750321227</v>
      </c>
      <c r="AE15" s="17">
        <v>0.57776889607408899</v>
      </c>
      <c r="AF15" s="17"/>
      <c r="AG15" s="17">
        <v>0.12767234707599701</v>
      </c>
      <c r="AH15" s="17">
        <v>0.40279634536801601</v>
      </c>
      <c r="AI15" s="17"/>
      <c r="AJ15" s="17">
        <v>0.30725904432474899</v>
      </c>
      <c r="AK15" s="17">
        <v>0.31264481410178702</v>
      </c>
      <c r="AL15" s="17"/>
      <c r="AM15" s="17">
        <v>0.39322776056481701</v>
      </c>
      <c r="AN15" s="17">
        <v>0.28833447701862502</v>
      </c>
      <c r="AO15" s="17"/>
      <c r="AP15" s="17">
        <v>0.69915654025486296</v>
      </c>
      <c r="AQ15" s="17">
        <v>0.47657139449588698</v>
      </c>
      <c r="AR15" s="17">
        <v>0.17025520871425101</v>
      </c>
      <c r="AS15" s="17">
        <v>0.17065247961889099</v>
      </c>
      <c r="AT15" s="17">
        <v>8.3112551023728498E-2</v>
      </c>
      <c r="AU15" s="17">
        <v>4.97017648441231E-2</v>
      </c>
    </row>
    <row r="16" spans="2:47" x14ac:dyDescent="0.35">
      <c r="B16" s="18" t="s">
        <v>122</v>
      </c>
      <c r="C16" s="19">
        <v>2.28181068824049E-2</v>
      </c>
      <c r="D16" s="19">
        <v>1.8420056373430499E-2</v>
      </c>
      <c r="E16" s="19">
        <v>2.7310546466372401E-2</v>
      </c>
      <c r="F16" s="19"/>
      <c r="G16" s="19">
        <v>3.5824450976854903E-2</v>
      </c>
      <c r="H16" s="19">
        <v>1.42408460690169E-2</v>
      </c>
      <c r="I16" s="19">
        <v>3.4960249516915697E-2</v>
      </c>
      <c r="J16" s="19">
        <v>2.10710445904547E-2</v>
      </c>
      <c r="K16" s="19">
        <v>2.68053305354818E-2</v>
      </c>
      <c r="L16" s="19">
        <v>1.0021511384180301E-2</v>
      </c>
      <c r="M16" s="19"/>
      <c r="N16" s="19">
        <v>2.21115518260704E-2</v>
      </c>
      <c r="O16" s="19">
        <v>2.6327390137355501E-2</v>
      </c>
      <c r="P16" s="19"/>
      <c r="Q16" s="19">
        <v>2.4826094236451698E-2</v>
      </c>
      <c r="R16" s="19">
        <v>1.75599472097532E-2</v>
      </c>
      <c r="S16" s="19">
        <v>1.05571444706646E-2</v>
      </c>
      <c r="T16" s="19">
        <v>4.6514524460999499E-3</v>
      </c>
      <c r="U16" s="19">
        <v>5.3100297633352798E-2</v>
      </c>
      <c r="V16" s="19">
        <v>3.2769844931391699E-2</v>
      </c>
      <c r="W16" s="19">
        <v>1.97098692306754E-2</v>
      </c>
      <c r="X16" s="19">
        <v>1.1921608604148599E-2</v>
      </c>
      <c r="Y16" s="19">
        <v>2.8318906625556899E-2</v>
      </c>
      <c r="Z16" s="19">
        <v>3.2152940046091302E-2</v>
      </c>
      <c r="AA16" s="19">
        <v>2.11841243905781E-2</v>
      </c>
      <c r="AB16" s="19">
        <v>0</v>
      </c>
      <c r="AC16" s="19"/>
      <c r="AD16" s="19">
        <v>2.13368812699768E-2</v>
      </c>
      <c r="AE16" s="19">
        <v>1.6860860659002601E-2</v>
      </c>
      <c r="AF16" s="19"/>
      <c r="AG16" s="19">
        <v>1.7201516915250299E-2</v>
      </c>
      <c r="AH16" s="19">
        <v>1.52353546753922E-2</v>
      </c>
      <c r="AI16" s="19"/>
      <c r="AJ16" s="19">
        <v>1.81897793730223E-2</v>
      </c>
      <c r="AK16" s="19">
        <v>2.7214737087103001E-2</v>
      </c>
      <c r="AL16" s="19"/>
      <c r="AM16" s="19">
        <v>2.1530142993582801E-2</v>
      </c>
      <c r="AN16" s="19">
        <v>2.1895218450715601E-2</v>
      </c>
      <c r="AO16" s="19"/>
      <c r="AP16" s="19">
        <v>3.5543746099457499E-2</v>
      </c>
      <c r="AQ16" s="19">
        <v>3.2126879296346701E-2</v>
      </c>
      <c r="AR16" s="19">
        <v>2.44420445366259E-2</v>
      </c>
      <c r="AS16" s="19">
        <v>2.07534089388157E-2</v>
      </c>
      <c r="AT16" s="19">
        <v>6.6769502931932996E-3</v>
      </c>
      <c r="AU16" s="19">
        <v>7.0231194531318797E-3</v>
      </c>
    </row>
    <row r="17" spans="2:2" x14ac:dyDescent="0.35">
      <c r="B17" s="16"/>
    </row>
    <row r="18" spans="2:2" x14ac:dyDescent="0.35">
      <c r="B18" t="s">
        <v>66</v>
      </c>
    </row>
    <row r="19" spans="2:2" x14ac:dyDescent="0.35">
      <c r="B19" t="s">
        <v>67</v>
      </c>
    </row>
    <row r="21" spans="2:2" x14ac:dyDescent="0.35">
      <c r="B21"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B2:H16"/>
  <sheetViews>
    <sheetView showGridLines="0" workbookViewId="0">
      <pane xSplit="2" topLeftCell="C1" activePane="topRight" state="frozen"/>
      <selection pane="topRight" activeCell="B10" sqref="B10"/>
    </sheetView>
  </sheetViews>
  <sheetFormatPr defaultColWidth="10.90625" defaultRowHeight="14.5" x14ac:dyDescent="0.35"/>
  <cols>
    <col min="2" max="2" width="25.7265625" customWidth="1"/>
    <col min="3" max="8" width="20.7265625" customWidth="1"/>
  </cols>
  <sheetData>
    <row r="2" spans="2:8" ht="40" customHeight="1" x14ac:dyDescent="0.35">
      <c r="D2" s="30" t="s">
        <v>619</v>
      </c>
      <c r="E2" s="26"/>
      <c r="F2" s="26"/>
      <c r="G2" s="26"/>
      <c r="H2" s="26"/>
    </row>
    <row r="6" spans="2:8" ht="50" customHeight="1" x14ac:dyDescent="0.35">
      <c r="B6" s="20" t="s">
        <v>15</v>
      </c>
      <c r="C6" s="20" t="s">
        <v>612</v>
      </c>
      <c r="D6" s="20" t="s">
        <v>613</v>
      </c>
      <c r="E6" s="20" t="s">
        <v>614</v>
      </c>
      <c r="F6" s="20" t="s">
        <v>615</v>
      </c>
      <c r="G6" s="20" t="s">
        <v>616</v>
      </c>
    </row>
    <row r="7" spans="2:8" x14ac:dyDescent="0.35">
      <c r="B7" s="18" t="s">
        <v>617</v>
      </c>
      <c r="C7" s="17">
        <v>0.45899071884961701</v>
      </c>
      <c r="D7" s="17">
        <v>0.57873203549883101</v>
      </c>
      <c r="E7" s="17">
        <v>0.86208490719891495</v>
      </c>
      <c r="F7" s="17">
        <v>0.222899005807183</v>
      </c>
      <c r="G7" s="17">
        <v>0.55328904625203201</v>
      </c>
    </row>
    <row r="8" spans="2:8" x14ac:dyDescent="0.35">
      <c r="B8" s="18" t="s">
        <v>618</v>
      </c>
      <c r="C8" s="17">
        <v>0.51948766178172201</v>
      </c>
      <c r="D8" s="17">
        <v>0.38901062257429803</v>
      </c>
      <c r="E8" s="17">
        <v>0.123175829670211</v>
      </c>
      <c r="F8" s="17">
        <v>0.75727033468469496</v>
      </c>
      <c r="G8" s="17">
        <v>0.41764930634241698</v>
      </c>
    </row>
    <row r="9" spans="2:8" x14ac:dyDescent="0.35">
      <c r="B9" s="18" t="s">
        <v>122</v>
      </c>
      <c r="C9" s="17">
        <v>2.15216193686611E-2</v>
      </c>
      <c r="D9" s="17">
        <v>3.2257341926871401E-2</v>
      </c>
      <c r="E9" s="17">
        <v>1.47392631308749E-2</v>
      </c>
      <c r="F9" s="17">
        <v>1.9830659508121701E-2</v>
      </c>
      <c r="G9" s="17">
        <v>2.90616474055506E-2</v>
      </c>
    </row>
    <row r="10" spans="2:8" x14ac:dyDescent="0.35">
      <c r="B10" s="16" t="s">
        <v>751</v>
      </c>
      <c r="C10" s="16"/>
      <c r="D10" s="16"/>
      <c r="E10" s="16"/>
      <c r="F10" s="16"/>
      <c r="G10" s="16"/>
    </row>
    <row r="11" spans="2:8" x14ac:dyDescent="0.35">
      <c r="B11" t="s">
        <v>66</v>
      </c>
    </row>
    <row r="12" spans="2:8" x14ac:dyDescent="0.35">
      <c r="B12" t="s">
        <v>67</v>
      </c>
    </row>
    <row r="16" spans="2:8" x14ac:dyDescent="0.35">
      <c r="B16" s="8" t="str">
        <f>HYPERLINK("#'Contents'!A1", "Return to Contents")</f>
        <v>Return to Contents</v>
      </c>
    </row>
  </sheetData>
  <mergeCells count="1">
    <mergeCell ref="D2:H2"/>
  </mergeCells>
  <pageMargins left="0.7" right="0.7" top="0.75" bottom="0.75" header="0.3" footer="0.3"/>
  <pageSetup paperSize="9" orientation="portrait"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AU22"/>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102</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89</v>
      </c>
      <c r="C9" s="17">
        <v>9.0110061333474697E-2</v>
      </c>
      <c r="D9" s="17">
        <v>8.8863434965943497E-2</v>
      </c>
      <c r="E9" s="17">
        <v>9.1246691782140399E-2</v>
      </c>
      <c r="F9" s="17"/>
      <c r="G9" s="17">
        <v>0.16072047857189201</v>
      </c>
      <c r="H9" s="17">
        <v>0.134283120607885</v>
      </c>
      <c r="I9" s="17">
        <v>9.7697641387607906E-2</v>
      </c>
      <c r="J9" s="17">
        <v>5.8591378258948598E-2</v>
      </c>
      <c r="K9" s="17">
        <v>5.45780883374603E-2</v>
      </c>
      <c r="L9" s="17">
        <v>5.0088663254309197E-2</v>
      </c>
      <c r="M9" s="17"/>
      <c r="N9" s="17">
        <v>8.6829915329558305E-2</v>
      </c>
      <c r="O9" s="17">
        <v>0.10640173081080299</v>
      </c>
      <c r="P9" s="17"/>
      <c r="Q9" s="17">
        <v>8.7151093293932197E-2</v>
      </c>
      <c r="R9" s="17">
        <v>8.9586671137761503E-2</v>
      </c>
      <c r="S9" s="17">
        <v>8.9193601032995895E-2</v>
      </c>
      <c r="T9" s="17">
        <v>0.112103668872593</v>
      </c>
      <c r="U9" s="17">
        <v>8.6747396724592807E-2</v>
      </c>
      <c r="V9" s="17">
        <v>5.1442996872530102E-2</v>
      </c>
      <c r="W9" s="17">
        <v>0.10905705512139</v>
      </c>
      <c r="X9" s="17">
        <v>7.9229871581058806E-2</v>
      </c>
      <c r="Y9" s="17">
        <v>0.117678085456835</v>
      </c>
      <c r="Z9" s="17">
        <v>6.5920167075051203E-2</v>
      </c>
      <c r="AA9" s="17">
        <v>0.120453121493306</v>
      </c>
      <c r="AB9" s="17">
        <v>5.0905783465969003E-2</v>
      </c>
      <c r="AC9" s="17"/>
      <c r="AD9" s="17">
        <v>9.3587768788293599E-2</v>
      </c>
      <c r="AE9" s="17">
        <v>7.9418861125579499E-2</v>
      </c>
      <c r="AF9" s="17"/>
      <c r="AG9" s="17">
        <v>9.1026513407722304E-2</v>
      </c>
      <c r="AH9" s="17">
        <v>8.7789144636505001E-2</v>
      </c>
      <c r="AI9" s="17"/>
      <c r="AJ9" s="17">
        <v>7.8638927256330898E-2</v>
      </c>
      <c r="AK9" s="17">
        <v>0.10452693763077001</v>
      </c>
      <c r="AL9" s="17"/>
      <c r="AM9" s="17">
        <v>0.117352668444955</v>
      </c>
      <c r="AN9" s="17">
        <v>8.1548645449704193E-2</v>
      </c>
      <c r="AO9" s="17"/>
      <c r="AP9" s="17">
        <v>8.0098286166149293E-2</v>
      </c>
      <c r="AQ9" s="17">
        <v>7.1504283264869406E-2</v>
      </c>
      <c r="AR9" s="17">
        <v>0.16010264114035999</v>
      </c>
      <c r="AS9" s="17">
        <v>4.3198924125733597E-2</v>
      </c>
      <c r="AT9" s="17">
        <v>0.131290317184942</v>
      </c>
      <c r="AU9" s="17">
        <v>9.3234801812126997E-2</v>
      </c>
    </row>
    <row r="10" spans="2:47" x14ac:dyDescent="0.35">
      <c r="B10" s="18" t="s">
        <v>90</v>
      </c>
      <c r="C10" s="17">
        <v>0.28665464967024401</v>
      </c>
      <c r="D10" s="17">
        <v>0.27157511030381498</v>
      </c>
      <c r="E10" s="17">
        <v>0.29990691928727597</v>
      </c>
      <c r="F10" s="17"/>
      <c r="G10" s="17">
        <v>0.38604221825742402</v>
      </c>
      <c r="H10" s="17">
        <v>0.32089212287284702</v>
      </c>
      <c r="I10" s="17">
        <v>0.25392032163935002</v>
      </c>
      <c r="J10" s="17">
        <v>0.31975594128410101</v>
      </c>
      <c r="K10" s="17">
        <v>0.23830372273082501</v>
      </c>
      <c r="L10" s="17">
        <v>0.224680852977545</v>
      </c>
      <c r="M10" s="17"/>
      <c r="N10" s="17">
        <v>0.28003171459418702</v>
      </c>
      <c r="O10" s="17">
        <v>0.31954912116636103</v>
      </c>
      <c r="P10" s="17"/>
      <c r="Q10" s="17">
        <v>0.287340984246653</v>
      </c>
      <c r="R10" s="17">
        <v>0.30085664551999602</v>
      </c>
      <c r="S10" s="17">
        <v>0.301589992604334</v>
      </c>
      <c r="T10" s="17">
        <v>0.233806648902741</v>
      </c>
      <c r="U10" s="17">
        <v>0.29120443279692199</v>
      </c>
      <c r="V10" s="17">
        <v>0.28575638435024903</v>
      </c>
      <c r="W10" s="17">
        <v>0.230115148987447</v>
      </c>
      <c r="X10" s="17">
        <v>0.29100871067783501</v>
      </c>
      <c r="Y10" s="17">
        <v>0.29705041621442801</v>
      </c>
      <c r="Z10" s="17">
        <v>0.30289588454085098</v>
      </c>
      <c r="AA10" s="17">
        <v>0.26478578698882499</v>
      </c>
      <c r="AB10" s="17">
        <v>0.42848185647834502</v>
      </c>
      <c r="AC10" s="17"/>
      <c r="AD10" s="17">
        <v>0.299270796596661</v>
      </c>
      <c r="AE10" s="17">
        <v>0.26987026001481401</v>
      </c>
      <c r="AF10" s="17"/>
      <c r="AG10" s="17">
        <v>0.31954058045859801</v>
      </c>
      <c r="AH10" s="17">
        <v>0.270192136267629</v>
      </c>
      <c r="AI10" s="17"/>
      <c r="AJ10" s="17">
        <v>0.28604575491911399</v>
      </c>
      <c r="AK10" s="17">
        <v>0.28993449203875699</v>
      </c>
      <c r="AL10" s="17"/>
      <c r="AM10" s="17">
        <v>0.29480880785546199</v>
      </c>
      <c r="AN10" s="17">
        <v>0.28486842573454102</v>
      </c>
      <c r="AO10" s="17"/>
      <c r="AP10" s="17">
        <v>0.25839282194889801</v>
      </c>
      <c r="AQ10" s="17">
        <v>0.238542667609939</v>
      </c>
      <c r="AR10" s="17">
        <v>0.29872465682695498</v>
      </c>
      <c r="AS10" s="17">
        <v>0.25819688737671098</v>
      </c>
      <c r="AT10" s="17">
        <v>0.361830641399153</v>
      </c>
      <c r="AU10" s="17">
        <v>0.35053408051306201</v>
      </c>
    </row>
    <row r="11" spans="2:47" x14ac:dyDescent="0.35">
      <c r="B11" s="18" t="s">
        <v>91</v>
      </c>
      <c r="C11" s="17">
        <v>0.28639970069572002</v>
      </c>
      <c r="D11" s="17">
        <v>0.28481791745524498</v>
      </c>
      <c r="E11" s="17">
        <v>0.28736158779919302</v>
      </c>
      <c r="F11" s="17"/>
      <c r="G11" s="17">
        <v>0.20355561240487799</v>
      </c>
      <c r="H11" s="17">
        <v>0.28235572333358899</v>
      </c>
      <c r="I11" s="17">
        <v>0.28176725349619602</v>
      </c>
      <c r="J11" s="17">
        <v>0.276858546210621</v>
      </c>
      <c r="K11" s="17">
        <v>0.310373017080186</v>
      </c>
      <c r="L11" s="17">
        <v>0.340346984659333</v>
      </c>
      <c r="M11" s="17"/>
      <c r="N11" s="17">
        <v>0.29149651772055601</v>
      </c>
      <c r="O11" s="17">
        <v>0.26108507803687497</v>
      </c>
      <c r="P11" s="17"/>
      <c r="Q11" s="17">
        <v>0.28326605481308897</v>
      </c>
      <c r="R11" s="17">
        <v>0.27634778334839399</v>
      </c>
      <c r="S11" s="17">
        <v>0.32756036116791498</v>
      </c>
      <c r="T11" s="17">
        <v>0.26490142288456298</v>
      </c>
      <c r="U11" s="17">
        <v>0.29670071097311002</v>
      </c>
      <c r="V11" s="17">
        <v>0.293215322954271</v>
      </c>
      <c r="W11" s="17">
        <v>0.26800941530529598</v>
      </c>
      <c r="X11" s="17">
        <v>0.267050483443662</v>
      </c>
      <c r="Y11" s="17">
        <v>0.29108956442974898</v>
      </c>
      <c r="Z11" s="17">
        <v>0.33443454901605302</v>
      </c>
      <c r="AA11" s="17">
        <v>0.28609041315702999</v>
      </c>
      <c r="AB11" s="17">
        <v>0.16793635674170401</v>
      </c>
      <c r="AC11" s="17"/>
      <c r="AD11" s="17">
        <v>0.28686431694217401</v>
      </c>
      <c r="AE11" s="17">
        <v>0.274412425419721</v>
      </c>
      <c r="AF11" s="17"/>
      <c r="AG11" s="17">
        <v>0.27074345283463203</v>
      </c>
      <c r="AH11" s="17">
        <v>0.29224515961152597</v>
      </c>
      <c r="AI11" s="17"/>
      <c r="AJ11" s="17">
        <v>0.30149609627340301</v>
      </c>
      <c r="AK11" s="17">
        <v>0.26786576625331399</v>
      </c>
      <c r="AL11" s="17"/>
      <c r="AM11" s="17">
        <v>0.27819224870134401</v>
      </c>
      <c r="AN11" s="17">
        <v>0.28955002825850001</v>
      </c>
      <c r="AO11" s="17"/>
      <c r="AP11" s="17">
        <v>0.295172412178412</v>
      </c>
      <c r="AQ11" s="17">
        <v>0.35471082768817203</v>
      </c>
      <c r="AR11" s="17">
        <v>0.22823331615908299</v>
      </c>
      <c r="AS11" s="17">
        <v>0.31327904150596803</v>
      </c>
      <c r="AT11" s="17">
        <v>0.23034338921962699</v>
      </c>
      <c r="AU11" s="17">
        <v>0.258137602409027</v>
      </c>
    </row>
    <row r="12" spans="2:47" x14ac:dyDescent="0.35">
      <c r="B12" s="18" t="s">
        <v>92</v>
      </c>
      <c r="C12" s="17">
        <v>0.23266472997240401</v>
      </c>
      <c r="D12" s="17">
        <v>0.24181639917829001</v>
      </c>
      <c r="E12" s="17">
        <v>0.22492903968233199</v>
      </c>
      <c r="F12" s="17"/>
      <c r="G12" s="17">
        <v>0.18240566465581701</v>
      </c>
      <c r="H12" s="17">
        <v>0.21192078974901499</v>
      </c>
      <c r="I12" s="17">
        <v>0.27901592991519297</v>
      </c>
      <c r="J12" s="17">
        <v>0.228649534713254</v>
      </c>
      <c r="K12" s="17">
        <v>0.21937373260453699</v>
      </c>
      <c r="L12" s="17">
        <v>0.25738866498695101</v>
      </c>
      <c r="M12" s="17"/>
      <c r="N12" s="17">
        <v>0.233314194421092</v>
      </c>
      <c r="O12" s="17">
        <v>0.22943900156803601</v>
      </c>
      <c r="P12" s="17"/>
      <c r="Q12" s="17">
        <v>0.23901438320936</v>
      </c>
      <c r="R12" s="17">
        <v>0.21386519285004399</v>
      </c>
      <c r="S12" s="17">
        <v>0.2088732661703</v>
      </c>
      <c r="T12" s="17">
        <v>0.257907273050553</v>
      </c>
      <c r="U12" s="17">
        <v>0.228720536268541</v>
      </c>
      <c r="V12" s="17">
        <v>0.26943782863969401</v>
      </c>
      <c r="W12" s="17">
        <v>0.21930173146682599</v>
      </c>
      <c r="X12" s="17">
        <v>0.242629877559735</v>
      </c>
      <c r="Y12" s="17">
        <v>0.218117688416162</v>
      </c>
      <c r="Z12" s="17">
        <v>0.21486329696192</v>
      </c>
      <c r="AA12" s="17">
        <v>0.23119713237574799</v>
      </c>
      <c r="AB12" s="17">
        <v>0.30306034812287902</v>
      </c>
      <c r="AC12" s="17"/>
      <c r="AD12" s="17">
        <v>0.216187062850142</v>
      </c>
      <c r="AE12" s="17">
        <v>0.27430768571925301</v>
      </c>
      <c r="AF12" s="17"/>
      <c r="AG12" s="17">
        <v>0.20994751507697301</v>
      </c>
      <c r="AH12" s="17">
        <v>0.247580366855914</v>
      </c>
      <c r="AI12" s="17"/>
      <c r="AJ12" s="17">
        <v>0.231432282573797</v>
      </c>
      <c r="AK12" s="17">
        <v>0.23275653934905899</v>
      </c>
      <c r="AL12" s="17"/>
      <c r="AM12" s="17">
        <v>0.21468753701596699</v>
      </c>
      <c r="AN12" s="17">
        <v>0.23997194144706399</v>
      </c>
      <c r="AO12" s="17"/>
      <c r="AP12" s="17">
        <v>0.25433713905141497</v>
      </c>
      <c r="AQ12" s="17">
        <v>0.24085969069978599</v>
      </c>
      <c r="AR12" s="17">
        <v>0.26244901750182298</v>
      </c>
      <c r="AS12" s="17">
        <v>0.23656026984654399</v>
      </c>
      <c r="AT12" s="17">
        <v>0.20829519855449399</v>
      </c>
      <c r="AU12" s="17">
        <v>0.182039500008983</v>
      </c>
    </row>
    <row r="13" spans="2:47" x14ac:dyDescent="0.35">
      <c r="B13" s="18" t="s">
        <v>93</v>
      </c>
      <c r="C13" s="17">
        <v>9.5708339524927993E-2</v>
      </c>
      <c r="D13" s="17">
        <v>0.104141959988909</v>
      </c>
      <c r="E13" s="17">
        <v>8.8332769831127103E-2</v>
      </c>
      <c r="F13" s="17"/>
      <c r="G13" s="17">
        <v>4.9929836097069399E-2</v>
      </c>
      <c r="H13" s="17">
        <v>4.7585968304774497E-2</v>
      </c>
      <c r="I13" s="17">
        <v>7.9067905990470796E-2</v>
      </c>
      <c r="J13" s="17">
        <v>9.9975294932350495E-2</v>
      </c>
      <c r="K13" s="17">
        <v>0.17442187256699601</v>
      </c>
      <c r="L13" s="17">
        <v>0.12306999158942999</v>
      </c>
      <c r="M13" s="17"/>
      <c r="N13" s="17">
        <v>0.10203119277898801</v>
      </c>
      <c r="O13" s="17">
        <v>6.4304299812729906E-2</v>
      </c>
      <c r="P13" s="17"/>
      <c r="Q13" s="17">
        <v>8.3122716819069395E-2</v>
      </c>
      <c r="R13" s="17">
        <v>0.104045616409483</v>
      </c>
      <c r="S13" s="17">
        <v>6.6996042118334403E-2</v>
      </c>
      <c r="T13" s="17">
        <v>0.12662953384344899</v>
      </c>
      <c r="U13" s="17">
        <v>9.6626923236834097E-2</v>
      </c>
      <c r="V13" s="17">
        <v>9.1613567697122297E-2</v>
      </c>
      <c r="W13" s="17">
        <v>0.16208172918768299</v>
      </c>
      <c r="X13" s="17">
        <v>0.107346162876575</v>
      </c>
      <c r="Y13" s="17">
        <v>7.60642454828276E-2</v>
      </c>
      <c r="Z13" s="17">
        <v>7.5312996591268805E-2</v>
      </c>
      <c r="AA13" s="17">
        <v>9.7473545985090698E-2</v>
      </c>
      <c r="AB13" s="17">
        <v>4.9615655191103197E-2</v>
      </c>
      <c r="AC13" s="17"/>
      <c r="AD13" s="17">
        <v>9.7216281271586893E-2</v>
      </c>
      <c r="AE13" s="17">
        <v>9.4205707815082099E-2</v>
      </c>
      <c r="AF13" s="17"/>
      <c r="AG13" s="17">
        <v>0.104312117785776</v>
      </c>
      <c r="AH13" s="17">
        <v>9.3790068321828499E-2</v>
      </c>
      <c r="AI13" s="17"/>
      <c r="AJ13" s="17">
        <v>9.6318313896436802E-2</v>
      </c>
      <c r="AK13" s="17">
        <v>9.5838289350263797E-2</v>
      </c>
      <c r="AL13" s="17"/>
      <c r="AM13" s="17">
        <v>8.6286325793785104E-2</v>
      </c>
      <c r="AN13" s="17">
        <v>9.8402315948819999E-2</v>
      </c>
      <c r="AO13" s="17"/>
      <c r="AP13" s="17">
        <v>9.2591358271901097E-2</v>
      </c>
      <c r="AQ13" s="17">
        <v>8.9718917931147904E-2</v>
      </c>
      <c r="AR13" s="17">
        <v>5.0490368371778303E-2</v>
      </c>
      <c r="AS13" s="17">
        <v>0.14388613737387099</v>
      </c>
      <c r="AT13" s="17">
        <v>6.20003568061121E-2</v>
      </c>
      <c r="AU13" s="17">
        <v>0.106008392596758</v>
      </c>
    </row>
    <row r="14" spans="2:47" x14ac:dyDescent="0.35">
      <c r="B14" s="18" t="s">
        <v>94</v>
      </c>
      <c r="C14" s="17">
        <v>8.4625188032294296E-3</v>
      </c>
      <c r="D14" s="17">
        <v>8.7851781077976001E-3</v>
      </c>
      <c r="E14" s="17">
        <v>8.2229916179315399E-3</v>
      </c>
      <c r="F14" s="17"/>
      <c r="G14" s="17">
        <v>1.73461900129201E-2</v>
      </c>
      <c r="H14" s="17">
        <v>2.9622751318894298E-3</v>
      </c>
      <c r="I14" s="17">
        <v>8.5309475711830007E-3</v>
      </c>
      <c r="J14" s="17">
        <v>1.61693046007239E-2</v>
      </c>
      <c r="K14" s="17">
        <v>2.94956667999628E-3</v>
      </c>
      <c r="L14" s="17">
        <v>4.4248425324315104E-3</v>
      </c>
      <c r="M14" s="17"/>
      <c r="N14" s="17">
        <v>6.2964651556177602E-3</v>
      </c>
      <c r="O14" s="17">
        <v>1.92207686051948E-2</v>
      </c>
      <c r="P14" s="17"/>
      <c r="Q14" s="17">
        <v>2.0104767617896299E-2</v>
      </c>
      <c r="R14" s="17">
        <v>1.52980907343218E-2</v>
      </c>
      <c r="S14" s="17">
        <v>5.7867369061213496E-3</v>
      </c>
      <c r="T14" s="17">
        <v>4.6514524460999499E-3</v>
      </c>
      <c r="U14" s="17">
        <v>0</v>
      </c>
      <c r="V14" s="17">
        <v>8.5338994861326196E-3</v>
      </c>
      <c r="W14" s="17">
        <v>1.1434919931357399E-2</v>
      </c>
      <c r="X14" s="17">
        <v>1.27348938611341E-2</v>
      </c>
      <c r="Y14" s="17">
        <v>0</v>
      </c>
      <c r="Z14" s="17">
        <v>6.5731058148561401E-3</v>
      </c>
      <c r="AA14" s="17">
        <v>0</v>
      </c>
      <c r="AB14" s="17">
        <v>0</v>
      </c>
      <c r="AC14" s="17"/>
      <c r="AD14" s="17">
        <v>6.87377355114243E-3</v>
      </c>
      <c r="AE14" s="17">
        <v>7.7850599055504996E-3</v>
      </c>
      <c r="AF14" s="17"/>
      <c r="AG14" s="17">
        <v>4.4298204362990101E-3</v>
      </c>
      <c r="AH14" s="17">
        <v>8.4031243065981302E-3</v>
      </c>
      <c r="AI14" s="17"/>
      <c r="AJ14" s="17">
        <v>6.0686250809184501E-3</v>
      </c>
      <c r="AK14" s="17">
        <v>9.0779753778351298E-3</v>
      </c>
      <c r="AL14" s="17"/>
      <c r="AM14" s="17">
        <v>8.6724121884864894E-3</v>
      </c>
      <c r="AN14" s="17">
        <v>5.6586431613717203E-3</v>
      </c>
      <c r="AO14" s="17"/>
      <c r="AP14" s="17">
        <v>1.9407982383225199E-2</v>
      </c>
      <c r="AQ14" s="17">
        <v>4.6636128060853297E-3</v>
      </c>
      <c r="AR14" s="17">
        <v>0</v>
      </c>
      <c r="AS14" s="17">
        <v>4.8787397711722597E-3</v>
      </c>
      <c r="AT14" s="17">
        <v>6.2400968356708299E-3</v>
      </c>
      <c r="AU14" s="17">
        <v>1.0045622660042299E-2</v>
      </c>
    </row>
    <row r="15" spans="2:47" x14ac:dyDescent="0.35">
      <c r="B15" s="18" t="s">
        <v>95</v>
      </c>
      <c r="C15" s="21">
        <v>0.376764711003719</v>
      </c>
      <c r="D15" s="21">
        <v>0.36043854526975799</v>
      </c>
      <c r="E15" s="21">
        <v>0.39115361106941599</v>
      </c>
      <c r="F15" s="21"/>
      <c r="G15" s="21">
        <v>0.546762696829316</v>
      </c>
      <c r="H15" s="21">
        <v>0.45517524348073202</v>
      </c>
      <c r="I15" s="21">
        <v>0.35161796302695802</v>
      </c>
      <c r="J15" s="21">
        <v>0.37834731954305001</v>
      </c>
      <c r="K15" s="21">
        <v>0.29288181106828498</v>
      </c>
      <c r="L15" s="21">
        <v>0.27476951623185403</v>
      </c>
      <c r="M15" s="21"/>
      <c r="N15" s="21">
        <v>0.36686162992374499</v>
      </c>
      <c r="O15" s="21">
        <v>0.42595085197716398</v>
      </c>
      <c r="P15" s="21"/>
      <c r="Q15" s="21">
        <v>0.374492077540585</v>
      </c>
      <c r="R15" s="21">
        <v>0.390443316657757</v>
      </c>
      <c r="S15" s="21">
        <v>0.39078359363733001</v>
      </c>
      <c r="T15" s="21">
        <v>0.34591031777533399</v>
      </c>
      <c r="U15" s="21">
        <v>0.37795182952151501</v>
      </c>
      <c r="V15" s="21">
        <v>0.33719938122277898</v>
      </c>
      <c r="W15" s="21">
        <v>0.33917220410883703</v>
      </c>
      <c r="X15" s="21">
        <v>0.370238582258894</v>
      </c>
      <c r="Y15" s="21">
        <v>0.41472850167126202</v>
      </c>
      <c r="Z15" s="21">
        <v>0.36881605161590197</v>
      </c>
      <c r="AA15" s="21">
        <v>0.38523890848213099</v>
      </c>
      <c r="AB15" s="21">
        <v>0.47938763994431399</v>
      </c>
      <c r="AC15" s="21"/>
      <c r="AD15" s="21">
        <v>0.39285856538495401</v>
      </c>
      <c r="AE15" s="21">
        <v>0.34928912114039301</v>
      </c>
      <c r="AF15" s="21"/>
      <c r="AG15" s="21">
        <v>0.41056709386632001</v>
      </c>
      <c r="AH15" s="21">
        <v>0.357981280904134</v>
      </c>
      <c r="AI15" s="21"/>
      <c r="AJ15" s="21">
        <v>0.36468468217544497</v>
      </c>
      <c r="AK15" s="21">
        <v>0.39446142966952802</v>
      </c>
      <c r="AL15" s="21"/>
      <c r="AM15" s="21">
        <v>0.412161476300417</v>
      </c>
      <c r="AN15" s="21">
        <v>0.36641707118424499</v>
      </c>
      <c r="AO15" s="21"/>
      <c r="AP15" s="21">
        <v>0.33849110811504701</v>
      </c>
      <c r="AQ15" s="21">
        <v>0.31004695087480899</v>
      </c>
      <c r="AR15" s="21">
        <v>0.45882729796731597</v>
      </c>
      <c r="AS15" s="21">
        <v>0.30139581150244499</v>
      </c>
      <c r="AT15" s="21">
        <v>0.49312095858409499</v>
      </c>
      <c r="AU15" s="21">
        <v>0.44376888232518902</v>
      </c>
    </row>
    <row r="16" spans="2:47" x14ac:dyDescent="0.35">
      <c r="B16" s="18" t="s">
        <v>96</v>
      </c>
      <c r="C16" s="21">
        <v>0.32837306949733203</v>
      </c>
      <c r="D16" s="21">
        <v>0.34595835916719903</v>
      </c>
      <c r="E16" s="21">
        <v>0.313261809513459</v>
      </c>
      <c r="F16" s="21"/>
      <c r="G16" s="21">
        <v>0.232335500752886</v>
      </c>
      <c r="H16" s="21">
        <v>0.25950675805378898</v>
      </c>
      <c r="I16" s="21">
        <v>0.35808383590566401</v>
      </c>
      <c r="J16" s="21">
        <v>0.32862482964560502</v>
      </c>
      <c r="K16" s="21">
        <v>0.393795605171533</v>
      </c>
      <c r="L16" s="21">
        <v>0.380458656576381</v>
      </c>
      <c r="M16" s="21"/>
      <c r="N16" s="21">
        <v>0.33534538720008</v>
      </c>
      <c r="O16" s="21">
        <v>0.29374330138076599</v>
      </c>
      <c r="P16" s="21"/>
      <c r="Q16" s="21">
        <v>0.32213710002842999</v>
      </c>
      <c r="R16" s="21">
        <v>0.31791080925952703</v>
      </c>
      <c r="S16" s="21">
        <v>0.27586930828863399</v>
      </c>
      <c r="T16" s="21">
        <v>0.38453680689400299</v>
      </c>
      <c r="U16" s="21">
        <v>0.32534745950537503</v>
      </c>
      <c r="V16" s="21">
        <v>0.36105139633681699</v>
      </c>
      <c r="W16" s="21">
        <v>0.38138346065450901</v>
      </c>
      <c r="X16" s="21">
        <v>0.34997604043630998</v>
      </c>
      <c r="Y16" s="21">
        <v>0.294181933898989</v>
      </c>
      <c r="Z16" s="21">
        <v>0.29017629355318902</v>
      </c>
      <c r="AA16" s="21">
        <v>0.32867067836083902</v>
      </c>
      <c r="AB16" s="21">
        <v>0.35267600331398202</v>
      </c>
      <c r="AC16" s="21"/>
      <c r="AD16" s="21">
        <v>0.31340334412172899</v>
      </c>
      <c r="AE16" s="21">
        <v>0.36851339353433499</v>
      </c>
      <c r="AF16" s="21"/>
      <c r="AG16" s="21">
        <v>0.31425963286274899</v>
      </c>
      <c r="AH16" s="21">
        <v>0.34137043517774202</v>
      </c>
      <c r="AI16" s="21"/>
      <c r="AJ16" s="21">
        <v>0.32775059647023402</v>
      </c>
      <c r="AK16" s="21">
        <v>0.32859482869932299</v>
      </c>
      <c r="AL16" s="21"/>
      <c r="AM16" s="21">
        <v>0.30097386280975202</v>
      </c>
      <c r="AN16" s="21">
        <v>0.338374257395884</v>
      </c>
      <c r="AO16" s="21"/>
      <c r="AP16" s="21">
        <v>0.34692849732331599</v>
      </c>
      <c r="AQ16" s="21">
        <v>0.33057860863093402</v>
      </c>
      <c r="AR16" s="21">
        <v>0.31293938587360098</v>
      </c>
      <c r="AS16" s="21">
        <v>0.38044640722041501</v>
      </c>
      <c r="AT16" s="21">
        <v>0.27029555536060601</v>
      </c>
      <c r="AU16" s="21">
        <v>0.28804789260574198</v>
      </c>
    </row>
    <row r="17" spans="2:47" x14ac:dyDescent="0.35">
      <c r="B17" s="18" t="s">
        <v>97</v>
      </c>
      <c r="C17" s="22">
        <v>4.8391641506387299E-2</v>
      </c>
      <c r="D17" s="22">
        <v>1.44801861025593E-2</v>
      </c>
      <c r="E17" s="22">
        <v>7.7891801555956597E-2</v>
      </c>
      <c r="F17" s="22"/>
      <c r="G17" s="22">
        <v>0.31442719607642999</v>
      </c>
      <c r="H17" s="22">
        <v>0.19566848542694201</v>
      </c>
      <c r="I17" s="22">
        <v>-6.4658728787057602E-3</v>
      </c>
      <c r="J17" s="22">
        <v>4.9722489897445002E-2</v>
      </c>
      <c r="K17" s="22">
        <v>-0.10091379410324899</v>
      </c>
      <c r="L17" s="22">
        <v>-0.10568914034452701</v>
      </c>
      <c r="M17" s="22"/>
      <c r="N17" s="22">
        <v>3.1516242723665197E-2</v>
      </c>
      <c r="O17" s="22">
        <v>0.13220755059639799</v>
      </c>
      <c r="P17" s="22"/>
      <c r="Q17" s="22">
        <v>5.2354977512155398E-2</v>
      </c>
      <c r="R17" s="22">
        <v>7.2532507398230306E-2</v>
      </c>
      <c r="S17" s="22">
        <v>0.11491428534869599</v>
      </c>
      <c r="T17" s="22">
        <v>-3.8626489118668603E-2</v>
      </c>
      <c r="U17" s="22">
        <v>5.2604370016140198E-2</v>
      </c>
      <c r="V17" s="22">
        <v>-2.3852015114037398E-2</v>
      </c>
      <c r="W17" s="22">
        <v>-4.2211256545671802E-2</v>
      </c>
      <c r="X17" s="22">
        <v>2.02625418225835E-2</v>
      </c>
      <c r="Y17" s="22">
        <v>0.120546567772273</v>
      </c>
      <c r="Z17" s="22">
        <v>7.8639758062713297E-2</v>
      </c>
      <c r="AA17" s="22">
        <v>5.65682301212918E-2</v>
      </c>
      <c r="AB17" s="22">
        <v>0.126711636630333</v>
      </c>
      <c r="AC17" s="22"/>
      <c r="AD17" s="22">
        <v>7.9455221263225503E-2</v>
      </c>
      <c r="AE17" s="22">
        <v>-1.9224272393941401E-2</v>
      </c>
      <c r="AF17" s="22"/>
      <c r="AG17" s="22">
        <v>9.6307461003571695E-2</v>
      </c>
      <c r="AH17" s="22">
        <v>1.6610845726391599E-2</v>
      </c>
      <c r="AI17" s="22"/>
      <c r="AJ17" s="22">
        <v>3.6934085705210798E-2</v>
      </c>
      <c r="AK17" s="22">
        <v>6.58666009702049E-2</v>
      </c>
      <c r="AL17" s="22"/>
      <c r="AM17" s="22">
        <v>0.111187613490665</v>
      </c>
      <c r="AN17" s="22">
        <v>2.8042813788361001E-2</v>
      </c>
      <c r="AO17" s="22"/>
      <c r="AP17" s="22">
        <v>-8.4373892082697001E-3</v>
      </c>
      <c r="AQ17" s="22">
        <v>-2.0531657756124901E-2</v>
      </c>
      <c r="AR17" s="22">
        <v>0.14588791209371499</v>
      </c>
      <c r="AS17" s="22">
        <v>-7.9050595717970296E-2</v>
      </c>
      <c r="AT17" s="22">
        <v>0.22282540322348901</v>
      </c>
      <c r="AU17" s="22">
        <v>0.15572098971944801</v>
      </c>
    </row>
    <row r="18" spans="2:47" x14ac:dyDescent="0.35">
      <c r="B18" s="16"/>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B2:AU16"/>
  <sheetViews>
    <sheetView showGridLines="0" topLeftCell="A3" workbookViewId="0">
      <pane xSplit="2" topLeftCell="C1" activePane="topRight" state="frozen"/>
      <selection pane="topRight" activeCell="B12" sqref="B12"/>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621</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1236</v>
      </c>
      <c r="D7" s="10">
        <v>682</v>
      </c>
      <c r="E7" s="10">
        <v>550</v>
      </c>
      <c r="F7" s="10"/>
      <c r="G7" s="10">
        <v>148</v>
      </c>
      <c r="H7" s="10">
        <v>203</v>
      </c>
      <c r="I7" s="10">
        <v>247</v>
      </c>
      <c r="J7" s="10">
        <v>242</v>
      </c>
      <c r="K7" s="10">
        <v>184</v>
      </c>
      <c r="L7" s="10">
        <v>212</v>
      </c>
      <c r="M7" s="10"/>
      <c r="N7" s="10">
        <v>1038</v>
      </c>
      <c r="O7" s="10">
        <v>198</v>
      </c>
      <c r="P7" s="10"/>
      <c r="Q7" s="10">
        <v>177</v>
      </c>
      <c r="R7" s="10">
        <v>159</v>
      </c>
      <c r="S7" s="10">
        <v>88</v>
      </c>
      <c r="T7" s="10">
        <v>120</v>
      </c>
      <c r="U7" s="10">
        <v>87</v>
      </c>
      <c r="V7" s="10">
        <v>107</v>
      </c>
      <c r="W7" s="10">
        <v>102</v>
      </c>
      <c r="X7" s="10">
        <v>57</v>
      </c>
      <c r="Y7" s="10">
        <v>160</v>
      </c>
      <c r="Z7" s="10">
        <v>91</v>
      </c>
      <c r="AA7" s="10">
        <v>59</v>
      </c>
      <c r="AB7" s="10">
        <v>29</v>
      </c>
      <c r="AC7" s="10"/>
      <c r="AD7" s="10">
        <v>992</v>
      </c>
      <c r="AE7" s="10">
        <v>218</v>
      </c>
      <c r="AF7" s="10"/>
      <c r="AG7" s="10">
        <v>526</v>
      </c>
      <c r="AH7" s="10">
        <v>696</v>
      </c>
      <c r="AI7" s="10"/>
      <c r="AJ7" s="10">
        <v>704</v>
      </c>
      <c r="AK7" s="10">
        <v>529</v>
      </c>
      <c r="AL7" s="10"/>
      <c r="AM7" s="10">
        <v>231</v>
      </c>
      <c r="AN7" s="10">
        <v>994</v>
      </c>
      <c r="AO7" s="10"/>
      <c r="AP7" s="10">
        <v>108</v>
      </c>
      <c r="AQ7" s="10">
        <v>159</v>
      </c>
      <c r="AR7" s="10">
        <v>195</v>
      </c>
      <c r="AS7" s="10">
        <v>322</v>
      </c>
      <c r="AT7" s="10">
        <v>146</v>
      </c>
      <c r="AU7" s="10">
        <v>306</v>
      </c>
    </row>
    <row r="8" spans="2:47" ht="30" customHeight="1" x14ac:dyDescent="0.35">
      <c r="B8" s="11" t="s">
        <v>20</v>
      </c>
      <c r="C8" s="11">
        <v>1250</v>
      </c>
      <c r="D8" s="11">
        <v>721</v>
      </c>
      <c r="E8" s="11">
        <v>525</v>
      </c>
      <c r="F8" s="11"/>
      <c r="G8" s="11">
        <v>186</v>
      </c>
      <c r="H8" s="11">
        <v>232</v>
      </c>
      <c r="I8" s="11">
        <v>234</v>
      </c>
      <c r="J8" s="11">
        <v>231</v>
      </c>
      <c r="K8" s="11">
        <v>165</v>
      </c>
      <c r="L8" s="11">
        <v>201</v>
      </c>
      <c r="M8" s="11"/>
      <c r="N8" s="11">
        <v>1036</v>
      </c>
      <c r="O8" s="11">
        <v>214</v>
      </c>
      <c r="P8" s="11"/>
      <c r="Q8" s="11">
        <v>185</v>
      </c>
      <c r="R8" s="11">
        <v>151</v>
      </c>
      <c r="S8" s="11">
        <v>91</v>
      </c>
      <c r="T8" s="11">
        <v>114</v>
      </c>
      <c r="U8" s="11">
        <v>86</v>
      </c>
      <c r="V8" s="11">
        <v>106</v>
      </c>
      <c r="W8" s="11">
        <v>98</v>
      </c>
      <c r="X8" s="11">
        <v>54</v>
      </c>
      <c r="Y8" s="11">
        <v>153</v>
      </c>
      <c r="Z8" s="11">
        <v>105</v>
      </c>
      <c r="AA8" s="11">
        <v>64</v>
      </c>
      <c r="AB8" s="11">
        <v>44</v>
      </c>
      <c r="AC8" s="11"/>
      <c r="AD8" s="11">
        <v>1004</v>
      </c>
      <c r="AE8" s="11">
        <v>221</v>
      </c>
      <c r="AF8" s="11"/>
      <c r="AG8" s="11">
        <v>540</v>
      </c>
      <c r="AH8" s="11">
        <v>694</v>
      </c>
      <c r="AI8" s="11"/>
      <c r="AJ8" s="11">
        <v>690</v>
      </c>
      <c r="AK8" s="11">
        <v>556</v>
      </c>
      <c r="AL8" s="11"/>
      <c r="AM8" s="11">
        <v>233</v>
      </c>
      <c r="AN8" s="11">
        <v>1005</v>
      </c>
      <c r="AO8" s="11"/>
      <c r="AP8" s="11">
        <v>106</v>
      </c>
      <c r="AQ8" s="11">
        <v>153</v>
      </c>
      <c r="AR8" s="11">
        <v>210</v>
      </c>
      <c r="AS8" s="11">
        <v>303</v>
      </c>
      <c r="AT8" s="11">
        <v>137</v>
      </c>
      <c r="AU8" s="11">
        <v>340</v>
      </c>
    </row>
    <row r="9" spans="2:47" x14ac:dyDescent="0.35">
      <c r="B9" s="18" t="s">
        <v>617</v>
      </c>
      <c r="C9" s="17">
        <v>0.45899071884961701</v>
      </c>
      <c r="D9" s="17">
        <v>0.44416799173152099</v>
      </c>
      <c r="E9" s="17">
        <v>0.48265411260358398</v>
      </c>
      <c r="F9" s="17"/>
      <c r="G9" s="17">
        <v>0.56768542990041204</v>
      </c>
      <c r="H9" s="17">
        <v>0.58956296053795099</v>
      </c>
      <c r="I9" s="17">
        <v>0.52507491501185399</v>
      </c>
      <c r="J9" s="17">
        <v>0.42067454019359501</v>
      </c>
      <c r="K9" s="17">
        <v>0.31387424239317502</v>
      </c>
      <c r="L9" s="17">
        <v>0.29417135642277698</v>
      </c>
      <c r="M9" s="17"/>
      <c r="N9" s="17">
        <v>0.42889221283395901</v>
      </c>
      <c r="O9" s="17">
        <v>0.60507858895062305</v>
      </c>
      <c r="P9" s="17"/>
      <c r="Q9" s="17">
        <v>0.52015779175907195</v>
      </c>
      <c r="R9" s="17">
        <v>0.47513743681176801</v>
      </c>
      <c r="S9" s="17">
        <v>0.44720639309666399</v>
      </c>
      <c r="T9" s="17">
        <v>0.450400950660726</v>
      </c>
      <c r="U9" s="17">
        <v>0.456058970109749</v>
      </c>
      <c r="V9" s="17">
        <v>0.47477880858749</v>
      </c>
      <c r="W9" s="17">
        <v>0.34761248274320899</v>
      </c>
      <c r="X9" s="17">
        <v>0.48954775638123599</v>
      </c>
      <c r="Y9" s="17">
        <v>0.448688252153295</v>
      </c>
      <c r="Z9" s="17">
        <v>0.44038512611646002</v>
      </c>
      <c r="AA9" s="17">
        <v>0.40585390373156799</v>
      </c>
      <c r="AB9" s="17">
        <v>0.52996044773749396</v>
      </c>
      <c r="AC9" s="17"/>
      <c r="AD9" s="17">
        <v>0.47630105197178102</v>
      </c>
      <c r="AE9" s="17">
        <v>0.37970563785242201</v>
      </c>
      <c r="AF9" s="17"/>
      <c r="AG9" s="17">
        <v>0.53891736619513297</v>
      </c>
      <c r="AH9" s="17">
        <v>0.39492263581596698</v>
      </c>
      <c r="AI9" s="17"/>
      <c r="AJ9" s="17">
        <v>0.46143172099781199</v>
      </c>
      <c r="AK9" s="17">
        <v>0.45872047300788799</v>
      </c>
      <c r="AL9" s="17"/>
      <c r="AM9" s="17">
        <v>0.43623001878127099</v>
      </c>
      <c r="AN9" s="17">
        <v>0.46650811404516002</v>
      </c>
      <c r="AO9" s="17"/>
      <c r="AP9" s="17">
        <v>0.28581940377589599</v>
      </c>
      <c r="AQ9" s="17">
        <v>0.32631167101273101</v>
      </c>
      <c r="AR9" s="17">
        <v>0.47934785534637397</v>
      </c>
      <c r="AS9" s="17">
        <v>0.26663887925340901</v>
      </c>
      <c r="AT9" s="17">
        <v>0.76491096901752798</v>
      </c>
      <c r="AU9" s="17">
        <v>0.60818023701209101</v>
      </c>
    </row>
    <row r="10" spans="2:47" x14ac:dyDescent="0.35">
      <c r="B10" s="18" t="s">
        <v>618</v>
      </c>
      <c r="C10" s="17">
        <v>0.51948766178172201</v>
      </c>
      <c r="D10" s="17">
        <v>0.54434832396377597</v>
      </c>
      <c r="E10" s="17">
        <v>0.48189367090643298</v>
      </c>
      <c r="F10" s="17"/>
      <c r="G10" s="17">
        <v>0.41085961091103201</v>
      </c>
      <c r="H10" s="17">
        <v>0.39483627497687301</v>
      </c>
      <c r="I10" s="17">
        <v>0.45489387578860901</v>
      </c>
      <c r="J10" s="17">
        <v>0.55604612764882499</v>
      </c>
      <c r="K10" s="17">
        <v>0.67007211589845495</v>
      </c>
      <c r="L10" s="17">
        <v>0.67322090266926404</v>
      </c>
      <c r="M10" s="17"/>
      <c r="N10" s="17">
        <v>0.55126764547700102</v>
      </c>
      <c r="O10" s="17">
        <v>0.36523847321824898</v>
      </c>
      <c r="P10" s="17"/>
      <c r="Q10" s="17">
        <v>0.43567458441739998</v>
      </c>
      <c r="R10" s="17">
        <v>0.47629555685876601</v>
      </c>
      <c r="S10" s="17">
        <v>0.55279360690333501</v>
      </c>
      <c r="T10" s="17">
        <v>0.53299257779120301</v>
      </c>
      <c r="U10" s="17">
        <v>0.53405430949160404</v>
      </c>
      <c r="V10" s="17">
        <v>0.51607812929008501</v>
      </c>
      <c r="W10" s="17">
        <v>0.63573807800789695</v>
      </c>
      <c r="X10" s="17">
        <v>0.51045224361876396</v>
      </c>
      <c r="Y10" s="17">
        <v>0.52677527598387797</v>
      </c>
      <c r="Z10" s="17">
        <v>0.55961487388354003</v>
      </c>
      <c r="AA10" s="17">
        <v>0.55809663782313401</v>
      </c>
      <c r="AB10" s="17">
        <v>0.47003955226250599</v>
      </c>
      <c r="AC10" s="17"/>
      <c r="AD10" s="17">
        <v>0.50677834258306198</v>
      </c>
      <c r="AE10" s="17">
        <v>0.57892847819295401</v>
      </c>
      <c r="AF10" s="17"/>
      <c r="AG10" s="17">
        <v>0.44316613235179803</v>
      </c>
      <c r="AH10" s="17">
        <v>0.58149116642964105</v>
      </c>
      <c r="AI10" s="17"/>
      <c r="AJ10" s="17">
        <v>0.51840588071909199</v>
      </c>
      <c r="AK10" s="17">
        <v>0.51794247331501297</v>
      </c>
      <c r="AL10" s="17"/>
      <c r="AM10" s="17">
        <v>0.54453187227704603</v>
      </c>
      <c r="AN10" s="17">
        <v>0.51117447390714899</v>
      </c>
      <c r="AO10" s="17"/>
      <c r="AP10" s="17">
        <v>0.66927511248533</v>
      </c>
      <c r="AQ10" s="17">
        <v>0.63138581900048596</v>
      </c>
      <c r="AR10" s="17">
        <v>0.489122197026504</v>
      </c>
      <c r="AS10" s="17">
        <v>0.71043441285091702</v>
      </c>
      <c r="AT10" s="17">
        <v>0.22012554461280201</v>
      </c>
      <c r="AU10" s="17">
        <v>0.39181976298790899</v>
      </c>
    </row>
    <row r="11" spans="2:47" x14ac:dyDescent="0.35">
      <c r="B11" s="18" t="s">
        <v>122</v>
      </c>
      <c r="C11" s="19">
        <v>2.15216193686611E-2</v>
      </c>
      <c r="D11" s="19">
        <v>1.1483684304703401E-2</v>
      </c>
      <c r="E11" s="19">
        <v>3.5452216489982799E-2</v>
      </c>
      <c r="F11" s="19"/>
      <c r="G11" s="19">
        <v>2.1454959188555701E-2</v>
      </c>
      <c r="H11" s="19">
        <v>1.56007644851764E-2</v>
      </c>
      <c r="I11" s="19">
        <v>2.0031209199536399E-2</v>
      </c>
      <c r="J11" s="19">
        <v>2.3279332157579699E-2</v>
      </c>
      <c r="K11" s="19">
        <v>1.6053641708370099E-2</v>
      </c>
      <c r="L11" s="19">
        <v>3.2607740907959197E-2</v>
      </c>
      <c r="M11" s="19"/>
      <c r="N11" s="19">
        <v>1.9840141689040101E-2</v>
      </c>
      <c r="O11" s="19">
        <v>2.9682937831127101E-2</v>
      </c>
      <c r="P11" s="19"/>
      <c r="Q11" s="19">
        <v>4.4167623823527999E-2</v>
      </c>
      <c r="R11" s="19">
        <v>4.8567006329466401E-2</v>
      </c>
      <c r="S11" s="19">
        <v>0</v>
      </c>
      <c r="T11" s="19">
        <v>1.6606471548070999E-2</v>
      </c>
      <c r="U11" s="19">
        <v>9.8867203986469504E-3</v>
      </c>
      <c r="V11" s="19">
        <v>9.1430621224245605E-3</v>
      </c>
      <c r="W11" s="19">
        <v>1.6649439248893901E-2</v>
      </c>
      <c r="X11" s="19">
        <v>0</v>
      </c>
      <c r="Y11" s="19">
        <v>2.4536471862826901E-2</v>
      </c>
      <c r="Z11" s="19">
        <v>0</v>
      </c>
      <c r="AA11" s="19">
        <v>3.6049458445298103E-2</v>
      </c>
      <c r="AB11" s="19">
        <v>0</v>
      </c>
      <c r="AC11" s="19"/>
      <c r="AD11" s="19">
        <v>1.6920605445157499E-2</v>
      </c>
      <c r="AE11" s="19">
        <v>4.1365883954623602E-2</v>
      </c>
      <c r="AF11" s="19"/>
      <c r="AG11" s="19">
        <v>1.7916501453068199E-2</v>
      </c>
      <c r="AH11" s="19">
        <v>2.3586197754392E-2</v>
      </c>
      <c r="AI11" s="19"/>
      <c r="AJ11" s="19">
        <v>2.01623982830961E-2</v>
      </c>
      <c r="AK11" s="19">
        <v>2.33370536770992E-2</v>
      </c>
      <c r="AL11" s="19"/>
      <c r="AM11" s="19">
        <v>1.9238108941682999E-2</v>
      </c>
      <c r="AN11" s="19">
        <v>2.2317412047690999E-2</v>
      </c>
      <c r="AO11" s="19"/>
      <c r="AP11" s="19">
        <v>4.4905483738774302E-2</v>
      </c>
      <c r="AQ11" s="19">
        <v>4.2302509986783102E-2</v>
      </c>
      <c r="AR11" s="19">
        <v>3.1529947627121697E-2</v>
      </c>
      <c r="AS11" s="19">
        <v>2.2926707895674199E-2</v>
      </c>
      <c r="AT11" s="19">
        <v>1.49634863696693E-2</v>
      </c>
      <c r="AU11" s="19">
        <v>0</v>
      </c>
    </row>
    <row r="12" spans="2:47" x14ac:dyDescent="0.35">
      <c r="B12" s="16" t="s">
        <v>751</v>
      </c>
    </row>
    <row r="13" spans="2:47" x14ac:dyDescent="0.35">
      <c r="B13" t="s">
        <v>66</v>
      </c>
    </row>
    <row r="14" spans="2:47" x14ac:dyDescent="0.35">
      <c r="B14" t="s">
        <v>67</v>
      </c>
    </row>
    <row r="16" spans="2:47" x14ac:dyDescent="0.35">
      <c r="B16"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B2:AU16"/>
  <sheetViews>
    <sheetView showGridLines="0" topLeftCell="A5" workbookViewId="0">
      <pane xSplit="2" topLeftCell="C1" activePane="topRight" state="frozen"/>
      <selection pane="topRight" activeCell="B12" sqref="B12"/>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622</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1236</v>
      </c>
      <c r="D7" s="10">
        <v>682</v>
      </c>
      <c r="E7" s="10">
        <v>550</v>
      </c>
      <c r="F7" s="10"/>
      <c r="G7" s="10">
        <v>148</v>
      </c>
      <c r="H7" s="10">
        <v>203</v>
      </c>
      <c r="I7" s="10">
        <v>247</v>
      </c>
      <c r="J7" s="10">
        <v>242</v>
      </c>
      <c r="K7" s="10">
        <v>184</v>
      </c>
      <c r="L7" s="10">
        <v>212</v>
      </c>
      <c r="M7" s="10"/>
      <c r="N7" s="10">
        <v>1038</v>
      </c>
      <c r="O7" s="10">
        <v>198</v>
      </c>
      <c r="P7" s="10"/>
      <c r="Q7" s="10">
        <v>177</v>
      </c>
      <c r="R7" s="10">
        <v>159</v>
      </c>
      <c r="S7" s="10">
        <v>88</v>
      </c>
      <c r="T7" s="10">
        <v>120</v>
      </c>
      <c r="U7" s="10">
        <v>87</v>
      </c>
      <c r="V7" s="10">
        <v>107</v>
      </c>
      <c r="W7" s="10">
        <v>102</v>
      </c>
      <c r="X7" s="10">
        <v>57</v>
      </c>
      <c r="Y7" s="10">
        <v>160</v>
      </c>
      <c r="Z7" s="10">
        <v>91</v>
      </c>
      <c r="AA7" s="10">
        <v>59</v>
      </c>
      <c r="AB7" s="10">
        <v>29</v>
      </c>
      <c r="AC7" s="10"/>
      <c r="AD7" s="10">
        <v>992</v>
      </c>
      <c r="AE7" s="10">
        <v>218</v>
      </c>
      <c r="AF7" s="10"/>
      <c r="AG7" s="10">
        <v>526</v>
      </c>
      <c r="AH7" s="10">
        <v>696</v>
      </c>
      <c r="AI7" s="10"/>
      <c r="AJ7" s="10">
        <v>704</v>
      </c>
      <c r="AK7" s="10">
        <v>529</v>
      </c>
      <c r="AL7" s="10"/>
      <c r="AM7" s="10">
        <v>231</v>
      </c>
      <c r="AN7" s="10">
        <v>994</v>
      </c>
      <c r="AO7" s="10"/>
      <c r="AP7" s="10">
        <v>108</v>
      </c>
      <c r="AQ7" s="10">
        <v>159</v>
      </c>
      <c r="AR7" s="10">
        <v>195</v>
      </c>
      <c r="AS7" s="10">
        <v>322</v>
      </c>
      <c r="AT7" s="10">
        <v>146</v>
      </c>
      <c r="AU7" s="10">
        <v>306</v>
      </c>
    </row>
    <row r="8" spans="2:47" ht="30" customHeight="1" x14ac:dyDescent="0.35">
      <c r="B8" s="11" t="s">
        <v>20</v>
      </c>
      <c r="C8" s="11">
        <v>1250</v>
      </c>
      <c r="D8" s="11">
        <v>721</v>
      </c>
      <c r="E8" s="11">
        <v>525</v>
      </c>
      <c r="F8" s="11"/>
      <c r="G8" s="11">
        <v>186</v>
      </c>
      <c r="H8" s="11">
        <v>232</v>
      </c>
      <c r="I8" s="11">
        <v>234</v>
      </c>
      <c r="J8" s="11">
        <v>231</v>
      </c>
      <c r="K8" s="11">
        <v>165</v>
      </c>
      <c r="L8" s="11">
        <v>201</v>
      </c>
      <c r="M8" s="11"/>
      <c r="N8" s="11">
        <v>1036</v>
      </c>
      <c r="O8" s="11">
        <v>214</v>
      </c>
      <c r="P8" s="11"/>
      <c r="Q8" s="11">
        <v>185</v>
      </c>
      <c r="R8" s="11">
        <v>151</v>
      </c>
      <c r="S8" s="11">
        <v>91</v>
      </c>
      <c r="T8" s="11">
        <v>114</v>
      </c>
      <c r="U8" s="11">
        <v>86</v>
      </c>
      <c r="V8" s="11">
        <v>106</v>
      </c>
      <c r="W8" s="11">
        <v>98</v>
      </c>
      <c r="X8" s="11">
        <v>54</v>
      </c>
      <c r="Y8" s="11">
        <v>153</v>
      </c>
      <c r="Z8" s="11">
        <v>105</v>
      </c>
      <c r="AA8" s="11">
        <v>64</v>
      </c>
      <c r="AB8" s="11">
        <v>44</v>
      </c>
      <c r="AC8" s="11"/>
      <c r="AD8" s="11">
        <v>1004</v>
      </c>
      <c r="AE8" s="11">
        <v>221</v>
      </c>
      <c r="AF8" s="11"/>
      <c r="AG8" s="11">
        <v>540</v>
      </c>
      <c r="AH8" s="11">
        <v>694</v>
      </c>
      <c r="AI8" s="11"/>
      <c r="AJ8" s="11">
        <v>690</v>
      </c>
      <c r="AK8" s="11">
        <v>556</v>
      </c>
      <c r="AL8" s="11"/>
      <c r="AM8" s="11">
        <v>233</v>
      </c>
      <c r="AN8" s="11">
        <v>1005</v>
      </c>
      <c r="AO8" s="11"/>
      <c r="AP8" s="11">
        <v>106</v>
      </c>
      <c r="AQ8" s="11">
        <v>153</v>
      </c>
      <c r="AR8" s="11">
        <v>210</v>
      </c>
      <c r="AS8" s="11">
        <v>303</v>
      </c>
      <c r="AT8" s="11">
        <v>137</v>
      </c>
      <c r="AU8" s="11">
        <v>340</v>
      </c>
    </row>
    <row r="9" spans="2:47" x14ac:dyDescent="0.35">
      <c r="B9" s="18" t="s">
        <v>617</v>
      </c>
      <c r="C9" s="17">
        <v>0.57873203549883101</v>
      </c>
      <c r="D9" s="17">
        <v>0.57393223122579196</v>
      </c>
      <c r="E9" s="17">
        <v>0.58397088418888099</v>
      </c>
      <c r="F9" s="17"/>
      <c r="G9" s="17">
        <v>0.62967006152878402</v>
      </c>
      <c r="H9" s="17">
        <v>0.63395599296620597</v>
      </c>
      <c r="I9" s="17">
        <v>0.657177878090215</v>
      </c>
      <c r="J9" s="17">
        <v>0.57049609866082995</v>
      </c>
      <c r="K9" s="17">
        <v>0.48896361362735202</v>
      </c>
      <c r="L9" s="17">
        <v>0.45983452859409202</v>
      </c>
      <c r="M9" s="17"/>
      <c r="N9" s="17">
        <v>0.56290407827079003</v>
      </c>
      <c r="O9" s="17">
        <v>0.65555553492074703</v>
      </c>
      <c r="P9" s="17"/>
      <c r="Q9" s="17">
        <v>0.58459386936580604</v>
      </c>
      <c r="R9" s="17">
        <v>0.57623637672819406</v>
      </c>
      <c r="S9" s="17">
        <v>0.51785344419739099</v>
      </c>
      <c r="T9" s="17">
        <v>0.53149170190778805</v>
      </c>
      <c r="U9" s="17">
        <v>0.57150066065267702</v>
      </c>
      <c r="V9" s="17">
        <v>0.64238195993723002</v>
      </c>
      <c r="W9" s="17">
        <v>0.56241590005967801</v>
      </c>
      <c r="X9" s="17">
        <v>0.60546432315648502</v>
      </c>
      <c r="Y9" s="17">
        <v>0.644785814943027</v>
      </c>
      <c r="Z9" s="17">
        <v>0.528990018633265</v>
      </c>
      <c r="AA9" s="17">
        <v>0.53847558778512405</v>
      </c>
      <c r="AB9" s="17">
        <v>0.624712931296453</v>
      </c>
      <c r="AC9" s="17"/>
      <c r="AD9" s="17">
        <v>0.60863673701714505</v>
      </c>
      <c r="AE9" s="17">
        <v>0.44957614212444003</v>
      </c>
      <c r="AF9" s="17"/>
      <c r="AG9" s="17">
        <v>0.66355322754788704</v>
      </c>
      <c r="AH9" s="17">
        <v>0.51243308236433005</v>
      </c>
      <c r="AI9" s="17"/>
      <c r="AJ9" s="17">
        <v>0.60012355151868202</v>
      </c>
      <c r="AK9" s="17">
        <v>0.553076954963031</v>
      </c>
      <c r="AL9" s="17"/>
      <c r="AM9" s="17">
        <v>0.56732746939535705</v>
      </c>
      <c r="AN9" s="17">
        <v>0.58523064553164295</v>
      </c>
      <c r="AO9" s="17"/>
      <c r="AP9" s="17">
        <v>0.32711470990999197</v>
      </c>
      <c r="AQ9" s="17">
        <v>0.40049068182637698</v>
      </c>
      <c r="AR9" s="17">
        <v>0.61323333364534705</v>
      </c>
      <c r="AS9" s="17">
        <v>0.48675567178208301</v>
      </c>
      <c r="AT9" s="17">
        <v>0.81415512600543904</v>
      </c>
      <c r="AU9" s="17">
        <v>0.703441286782859</v>
      </c>
    </row>
    <row r="10" spans="2:47" x14ac:dyDescent="0.35">
      <c r="B10" s="18" t="s">
        <v>618</v>
      </c>
      <c r="C10" s="17">
        <v>0.38901062257429803</v>
      </c>
      <c r="D10" s="17">
        <v>0.39677173367423302</v>
      </c>
      <c r="E10" s="17">
        <v>0.379474542671008</v>
      </c>
      <c r="F10" s="17"/>
      <c r="G10" s="17">
        <v>0.32720815453517299</v>
      </c>
      <c r="H10" s="17">
        <v>0.33104036086059102</v>
      </c>
      <c r="I10" s="17">
        <v>0.32197157289647899</v>
      </c>
      <c r="J10" s="17">
        <v>0.41404421133739</v>
      </c>
      <c r="K10" s="17">
        <v>0.46772298416332098</v>
      </c>
      <c r="L10" s="17">
        <v>0.49765348452770197</v>
      </c>
      <c r="M10" s="17"/>
      <c r="N10" s="17">
        <v>0.40520978076336001</v>
      </c>
      <c r="O10" s="17">
        <v>0.31038544044604199</v>
      </c>
      <c r="P10" s="17"/>
      <c r="Q10" s="17">
        <v>0.35779304461539202</v>
      </c>
      <c r="R10" s="17">
        <v>0.38557461923513803</v>
      </c>
      <c r="S10" s="17">
        <v>0.47188820872149601</v>
      </c>
      <c r="T10" s="17">
        <v>0.41727301278390799</v>
      </c>
      <c r="U10" s="17">
        <v>0.42849933934732198</v>
      </c>
      <c r="V10" s="17">
        <v>0.33003452278502399</v>
      </c>
      <c r="W10" s="17">
        <v>0.39013969168975898</v>
      </c>
      <c r="X10" s="17">
        <v>0.376811109101305</v>
      </c>
      <c r="Y10" s="17">
        <v>0.336514650662949</v>
      </c>
      <c r="Z10" s="17">
        <v>0.44881289753071002</v>
      </c>
      <c r="AA10" s="17">
        <v>0.408333014936615</v>
      </c>
      <c r="AB10" s="17">
        <v>0.375287068703547</v>
      </c>
      <c r="AC10" s="17"/>
      <c r="AD10" s="17">
        <v>0.36191375593705899</v>
      </c>
      <c r="AE10" s="17">
        <v>0.50891037725677502</v>
      </c>
      <c r="AF10" s="17"/>
      <c r="AG10" s="17">
        <v>0.31954081537441498</v>
      </c>
      <c r="AH10" s="17">
        <v>0.44782841039593102</v>
      </c>
      <c r="AI10" s="17"/>
      <c r="AJ10" s="17">
        <v>0.37467245733495302</v>
      </c>
      <c r="AK10" s="17">
        <v>0.405722159953748</v>
      </c>
      <c r="AL10" s="17"/>
      <c r="AM10" s="17">
        <v>0.41128762899807703</v>
      </c>
      <c r="AN10" s="17">
        <v>0.38039537290007402</v>
      </c>
      <c r="AO10" s="17"/>
      <c r="AP10" s="17">
        <v>0.61337450857532805</v>
      </c>
      <c r="AQ10" s="17">
        <v>0.53662344951511698</v>
      </c>
      <c r="AR10" s="17">
        <v>0.33714668647780699</v>
      </c>
      <c r="AS10" s="17">
        <v>0.482243610399541</v>
      </c>
      <c r="AT10" s="17">
        <v>0.170881387624891</v>
      </c>
      <c r="AU10" s="17">
        <v>0.28932775835604202</v>
      </c>
    </row>
    <row r="11" spans="2:47" x14ac:dyDescent="0.35">
      <c r="B11" s="18" t="s">
        <v>122</v>
      </c>
      <c r="C11" s="19">
        <v>3.2257341926871401E-2</v>
      </c>
      <c r="D11" s="19">
        <v>2.9296035099974801E-2</v>
      </c>
      <c r="E11" s="19">
        <v>3.6554573140110701E-2</v>
      </c>
      <c r="F11" s="19"/>
      <c r="G11" s="19">
        <v>4.3121783936042803E-2</v>
      </c>
      <c r="H11" s="19">
        <v>3.5003646173203097E-2</v>
      </c>
      <c r="I11" s="19">
        <v>2.0850549013305401E-2</v>
      </c>
      <c r="J11" s="19">
        <v>1.54596900017801E-2</v>
      </c>
      <c r="K11" s="19">
        <v>4.3313402209327397E-2</v>
      </c>
      <c r="L11" s="19">
        <v>4.2511986878205801E-2</v>
      </c>
      <c r="M11" s="19"/>
      <c r="N11" s="19">
        <v>3.1886140965849803E-2</v>
      </c>
      <c r="O11" s="19">
        <v>3.4059024633211303E-2</v>
      </c>
      <c r="P11" s="19"/>
      <c r="Q11" s="19">
        <v>5.76130860188021E-2</v>
      </c>
      <c r="R11" s="19">
        <v>3.8189004036667702E-2</v>
      </c>
      <c r="S11" s="19">
        <v>1.02583470811134E-2</v>
      </c>
      <c r="T11" s="19">
        <v>5.1235285308303999E-2</v>
      </c>
      <c r="U11" s="19">
        <v>0</v>
      </c>
      <c r="V11" s="19">
        <v>2.7583517277746099E-2</v>
      </c>
      <c r="W11" s="19">
        <v>4.7444408250562599E-2</v>
      </c>
      <c r="X11" s="19">
        <v>1.7724567742209301E-2</v>
      </c>
      <c r="Y11" s="19">
        <v>1.8699534394023502E-2</v>
      </c>
      <c r="Z11" s="19">
        <v>2.21970838360253E-2</v>
      </c>
      <c r="AA11" s="19">
        <v>5.3191397278261603E-2</v>
      </c>
      <c r="AB11" s="19">
        <v>0</v>
      </c>
      <c r="AC11" s="19"/>
      <c r="AD11" s="19">
        <v>2.9449507045796599E-2</v>
      </c>
      <c r="AE11" s="19">
        <v>4.1513480618785403E-2</v>
      </c>
      <c r="AF11" s="19"/>
      <c r="AG11" s="19">
        <v>1.69059570776975E-2</v>
      </c>
      <c r="AH11" s="19">
        <v>3.9738507239738603E-2</v>
      </c>
      <c r="AI11" s="19"/>
      <c r="AJ11" s="19">
        <v>2.5203991146364801E-2</v>
      </c>
      <c r="AK11" s="19">
        <v>4.1200885083221603E-2</v>
      </c>
      <c r="AL11" s="19"/>
      <c r="AM11" s="19">
        <v>2.1384901606565501E-2</v>
      </c>
      <c r="AN11" s="19">
        <v>3.43739815682838E-2</v>
      </c>
      <c r="AO11" s="19"/>
      <c r="AP11" s="19">
        <v>5.9510781514679902E-2</v>
      </c>
      <c r="AQ11" s="19">
        <v>6.2885868658506205E-2</v>
      </c>
      <c r="AR11" s="19">
        <v>4.9619979876845202E-2</v>
      </c>
      <c r="AS11" s="19">
        <v>3.1000717818375101E-2</v>
      </c>
      <c r="AT11" s="19">
        <v>1.49634863696693E-2</v>
      </c>
      <c r="AU11" s="19">
        <v>7.2309548610985097E-3</v>
      </c>
    </row>
    <row r="12" spans="2:47" x14ac:dyDescent="0.35">
      <c r="B12" s="16" t="s">
        <v>751</v>
      </c>
    </row>
    <row r="13" spans="2:47" x14ac:dyDescent="0.35">
      <c r="B13" t="s">
        <v>66</v>
      </c>
    </row>
    <row r="14" spans="2:47" x14ac:dyDescent="0.35">
      <c r="B14" t="s">
        <v>67</v>
      </c>
    </row>
    <row r="16" spans="2:47" x14ac:dyDescent="0.35">
      <c r="B16"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B2:AU16"/>
  <sheetViews>
    <sheetView showGridLines="0" topLeftCell="A6" workbookViewId="0">
      <pane xSplit="2" topLeftCell="C1" activePane="topRight" state="frozen"/>
      <selection pane="topRight" activeCell="B12" sqref="B12"/>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623</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1236</v>
      </c>
      <c r="D7" s="10">
        <v>682</v>
      </c>
      <c r="E7" s="10">
        <v>550</v>
      </c>
      <c r="F7" s="10"/>
      <c r="G7" s="10">
        <v>148</v>
      </c>
      <c r="H7" s="10">
        <v>203</v>
      </c>
      <c r="I7" s="10">
        <v>247</v>
      </c>
      <c r="J7" s="10">
        <v>242</v>
      </c>
      <c r="K7" s="10">
        <v>184</v>
      </c>
      <c r="L7" s="10">
        <v>212</v>
      </c>
      <c r="M7" s="10"/>
      <c r="N7" s="10">
        <v>1038</v>
      </c>
      <c r="O7" s="10">
        <v>198</v>
      </c>
      <c r="P7" s="10"/>
      <c r="Q7" s="10">
        <v>177</v>
      </c>
      <c r="R7" s="10">
        <v>159</v>
      </c>
      <c r="S7" s="10">
        <v>88</v>
      </c>
      <c r="T7" s="10">
        <v>120</v>
      </c>
      <c r="U7" s="10">
        <v>87</v>
      </c>
      <c r="V7" s="10">
        <v>107</v>
      </c>
      <c r="W7" s="10">
        <v>102</v>
      </c>
      <c r="X7" s="10">
        <v>57</v>
      </c>
      <c r="Y7" s="10">
        <v>160</v>
      </c>
      <c r="Z7" s="10">
        <v>91</v>
      </c>
      <c r="AA7" s="10">
        <v>59</v>
      </c>
      <c r="AB7" s="10">
        <v>29</v>
      </c>
      <c r="AC7" s="10"/>
      <c r="AD7" s="10">
        <v>992</v>
      </c>
      <c r="AE7" s="10">
        <v>218</v>
      </c>
      <c r="AF7" s="10"/>
      <c r="AG7" s="10">
        <v>526</v>
      </c>
      <c r="AH7" s="10">
        <v>696</v>
      </c>
      <c r="AI7" s="10"/>
      <c r="AJ7" s="10">
        <v>704</v>
      </c>
      <c r="AK7" s="10">
        <v>529</v>
      </c>
      <c r="AL7" s="10"/>
      <c r="AM7" s="10">
        <v>231</v>
      </c>
      <c r="AN7" s="10">
        <v>994</v>
      </c>
      <c r="AO7" s="10"/>
      <c r="AP7" s="10">
        <v>108</v>
      </c>
      <c r="AQ7" s="10">
        <v>159</v>
      </c>
      <c r="AR7" s="10">
        <v>195</v>
      </c>
      <c r="AS7" s="10">
        <v>322</v>
      </c>
      <c r="AT7" s="10">
        <v>146</v>
      </c>
      <c r="AU7" s="10">
        <v>306</v>
      </c>
    </row>
    <row r="8" spans="2:47" ht="30" customHeight="1" x14ac:dyDescent="0.35">
      <c r="B8" s="11" t="s">
        <v>20</v>
      </c>
      <c r="C8" s="11">
        <v>1250</v>
      </c>
      <c r="D8" s="11">
        <v>721</v>
      </c>
      <c r="E8" s="11">
        <v>525</v>
      </c>
      <c r="F8" s="11"/>
      <c r="G8" s="11">
        <v>186</v>
      </c>
      <c r="H8" s="11">
        <v>232</v>
      </c>
      <c r="I8" s="11">
        <v>234</v>
      </c>
      <c r="J8" s="11">
        <v>231</v>
      </c>
      <c r="K8" s="11">
        <v>165</v>
      </c>
      <c r="L8" s="11">
        <v>201</v>
      </c>
      <c r="M8" s="11"/>
      <c r="N8" s="11">
        <v>1036</v>
      </c>
      <c r="O8" s="11">
        <v>214</v>
      </c>
      <c r="P8" s="11"/>
      <c r="Q8" s="11">
        <v>185</v>
      </c>
      <c r="R8" s="11">
        <v>151</v>
      </c>
      <c r="S8" s="11">
        <v>91</v>
      </c>
      <c r="T8" s="11">
        <v>114</v>
      </c>
      <c r="U8" s="11">
        <v>86</v>
      </c>
      <c r="V8" s="11">
        <v>106</v>
      </c>
      <c r="W8" s="11">
        <v>98</v>
      </c>
      <c r="X8" s="11">
        <v>54</v>
      </c>
      <c r="Y8" s="11">
        <v>153</v>
      </c>
      <c r="Z8" s="11">
        <v>105</v>
      </c>
      <c r="AA8" s="11">
        <v>64</v>
      </c>
      <c r="AB8" s="11">
        <v>44</v>
      </c>
      <c r="AC8" s="11"/>
      <c r="AD8" s="11">
        <v>1004</v>
      </c>
      <c r="AE8" s="11">
        <v>221</v>
      </c>
      <c r="AF8" s="11"/>
      <c r="AG8" s="11">
        <v>540</v>
      </c>
      <c r="AH8" s="11">
        <v>694</v>
      </c>
      <c r="AI8" s="11"/>
      <c r="AJ8" s="11">
        <v>690</v>
      </c>
      <c r="AK8" s="11">
        <v>556</v>
      </c>
      <c r="AL8" s="11"/>
      <c r="AM8" s="11">
        <v>233</v>
      </c>
      <c r="AN8" s="11">
        <v>1005</v>
      </c>
      <c r="AO8" s="11"/>
      <c r="AP8" s="11">
        <v>106</v>
      </c>
      <c r="AQ8" s="11">
        <v>153</v>
      </c>
      <c r="AR8" s="11">
        <v>210</v>
      </c>
      <c r="AS8" s="11">
        <v>303</v>
      </c>
      <c r="AT8" s="11">
        <v>137</v>
      </c>
      <c r="AU8" s="11">
        <v>340</v>
      </c>
    </row>
    <row r="9" spans="2:47" x14ac:dyDescent="0.35">
      <c r="B9" s="18" t="s">
        <v>617</v>
      </c>
      <c r="C9" s="17">
        <v>0.86208490719891495</v>
      </c>
      <c r="D9" s="17">
        <v>0.87232934971586196</v>
      </c>
      <c r="E9" s="17">
        <v>0.85058305309002202</v>
      </c>
      <c r="F9" s="17"/>
      <c r="G9" s="17">
        <v>0.79402451677670005</v>
      </c>
      <c r="H9" s="17">
        <v>0.81364445241527095</v>
      </c>
      <c r="I9" s="17">
        <v>0.91481557618451703</v>
      </c>
      <c r="J9" s="17">
        <v>0.89942624766672497</v>
      </c>
      <c r="K9" s="17">
        <v>0.88428264603401896</v>
      </c>
      <c r="L9" s="17">
        <v>0.85843439023592405</v>
      </c>
      <c r="M9" s="17"/>
      <c r="N9" s="17">
        <v>0.87345504476442304</v>
      </c>
      <c r="O9" s="17">
        <v>0.80689814215361699</v>
      </c>
      <c r="P9" s="17"/>
      <c r="Q9" s="17">
        <v>0.82895982189491202</v>
      </c>
      <c r="R9" s="17">
        <v>0.90615576241110196</v>
      </c>
      <c r="S9" s="17">
        <v>0.84317892976152498</v>
      </c>
      <c r="T9" s="17">
        <v>0.832732899494107</v>
      </c>
      <c r="U9" s="17">
        <v>0.81249109537487496</v>
      </c>
      <c r="V9" s="17">
        <v>0.88604903010681602</v>
      </c>
      <c r="W9" s="17">
        <v>0.84976502139589705</v>
      </c>
      <c r="X9" s="17">
        <v>0.88201299866998994</v>
      </c>
      <c r="Y9" s="17">
        <v>0.85215262254783297</v>
      </c>
      <c r="Z9" s="17">
        <v>0.88215119729717295</v>
      </c>
      <c r="AA9" s="17">
        <v>0.87685392860788303</v>
      </c>
      <c r="AB9" s="17">
        <v>0.97312969750341405</v>
      </c>
      <c r="AC9" s="17"/>
      <c r="AD9" s="17">
        <v>0.87303852034820695</v>
      </c>
      <c r="AE9" s="17">
        <v>0.82143674041805903</v>
      </c>
      <c r="AF9" s="17"/>
      <c r="AG9" s="17">
        <v>0.89367601238385197</v>
      </c>
      <c r="AH9" s="17">
        <v>0.84322992019297005</v>
      </c>
      <c r="AI9" s="17"/>
      <c r="AJ9" s="17">
        <v>0.88259413178663304</v>
      </c>
      <c r="AK9" s="17">
        <v>0.83757916194566995</v>
      </c>
      <c r="AL9" s="17"/>
      <c r="AM9" s="17">
        <v>0.90199506040232102</v>
      </c>
      <c r="AN9" s="17">
        <v>0.85423696173379404</v>
      </c>
      <c r="AO9" s="17"/>
      <c r="AP9" s="17">
        <v>0.74367044253914005</v>
      </c>
      <c r="AQ9" s="17">
        <v>0.84111336384526603</v>
      </c>
      <c r="AR9" s="17">
        <v>0.79645107377392199</v>
      </c>
      <c r="AS9" s="17">
        <v>0.90910122309663599</v>
      </c>
      <c r="AT9" s="17">
        <v>0.90609246914385799</v>
      </c>
      <c r="AU9" s="17">
        <v>0.88966744666163899</v>
      </c>
    </row>
    <row r="10" spans="2:47" x14ac:dyDescent="0.35">
      <c r="B10" s="18" t="s">
        <v>618</v>
      </c>
      <c r="C10" s="17">
        <v>0.123175829670211</v>
      </c>
      <c r="D10" s="17">
        <v>0.111784963191601</v>
      </c>
      <c r="E10" s="17">
        <v>0.13614419823019</v>
      </c>
      <c r="F10" s="17"/>
      <c r="G10" s="17">
        <v>0.191993444867297</v>
      </c>
      <c r="H10" s="17">
        <v>0.14658687536422699</v>
      </c>
      <c r="I10" s="17">
        <v>7.6532082047379393E-2</v>
      </c>
      <c r="J10" s="17">
        <v>9.6819456363433004E-2</v>
      </c>
      <c r="K10" s="17">
        <v>0.10961102020452999</v>
      </c>
      <c r="L10" s="17">
        <v>0.12820143938117701</v>
      </c>
      <c r="M10" s="17"/>
      <c r="N10" s="17">
        <v>0.11443284176233801</v>
      </c>
      <c r="O10" s="17">
        <v>0.16561130740174701</v>
      </c>
      <c r="P10" s="17"/>
      <c r="Q10" s="17">
        <v>0.152637419042886</v>
      </c>
      <c r="R10" s="17">
        <v>7.5128512545418996E-2</v>
      </c>
      <c r="S10" s="17">
        <v>0.156821070238475</v>
      </c>
      <c r="T10" s="17">
        <v>0.15962440737071101</v>
      </c>
      <c r="U10" s="17">
        <v>0.18750890462512501</v>
      </c>
      <c r="V10" s="17">
        <v>9.4553669664269396E-2</v>
      </c>
      <c r="W10" s="17">
        <v>0.136779801745987</v>
      </c>
      <c r="X10" s="17">
        <v>9.40853640479066E-2</v>
      </c>
      <c r="Y10" s="17">
        <v>0.125133434222269</v>
      </c>
      <c r="Z10" s="17">
        <v>8.7523656821511503E-2</v>
      </c>
      <c r="AA10" s="17">
        <v>0.123146071392118</v>
      </c>
      <c r="AB10" s="17">
        <v>2.68703024965859E-2</v>
      </c>
      <c r="AC10" s="17"/>
      <c r="AD10" s="17">
        <v>0.11186278480867901</v>
      </c>
      <c r="AE10" s="17">
        <v>0.16729882063385099</v>
      </c>
      <c r="AF10" s="17"/>
      <c r="AG10" s="17">
        <v>9.5360759732807304E-2</v>
      </c>
      <c r="AH10" s="17">
        <v>0.141900718681849</v>
      </c>
      <c r="AI10" s="17"/>
      <c r="AJ10" s="17">
        <v>0.103593624063928</v>
      </c>
      <c r="AK10" s="17">
        <v>0.14644304162699001</v>
      </c>
      <c r="AL10" s="17"/>
      <c r="AM10" s="17">
        <v>9.0136676028445203E-2</v>
      </c>
      <c r="AN10" s="17">
        <v>0.12924900150371099</v>
      </c>
      <c r="AO10" s="17"/>
      <c r="AP10" s="17">
        <v>0.234356038084126</v>
      </c>
      <c r="AQ10" s="17">
        <v>0.14099077374202701</v>
      </c>
      <c r="AR10" s="17">
        <v>0.18830686068088501</v>
      </c>
      <c r="AS10" s="17">
        <v>8.2177934960596805E-2</v>
      </c>
      <c r="AT10" s="17">
        <v>7.7583606046729495E-2</v>
      </c>
      <c r="AU10" s="17">
        <v>9.4878734603151799E-2</v>
      </c>
    </row>
    <row r="11" spans="2:47" x14ac:dyDescent="0.35">
      <c r="B11" s="18" t="s">
        <v>122</v>
      </c>
      <c r="C11" s="19">
        <v>1.47392631308749E-2</v>
      </c>
      <c r="D11" s="19">
        <v>1.5885687092536599E-2</v>
      </c>
      <c r="E11" s="19">
        <v>1.3272748679787999E-2</v>
      </c>
      <c r="F11" s="19"/>
      <c r="G11" s="19">
        <v>1.39820383560033E-2</v>
      </c>
      <c r="H11" s="19">
        <v>3.97686722205014E-2</v>
      </c>
      <c r="I11" s="19">
        <v>8.65234176810388E-3</v>
      </c>
      <c r="J11" s="19">
        <v>3.7542959698425599E-3</v>
      </c>
      <c r="K11" s="19">
        <v>6.1063337614518601E-3</v>
      </c>
      <c r="L11" s="19">
        <v>1.3364170382899099E-2</v>
      </c>
      <c r="M11" s="19"/>
      <c r="N11" s="19">
        <v>1.2112113473239001E-2</v>
      </c>
      <c r="O11" s="19">
        <v>2.7490550444636001E-2</v>
      </c>
      <c r="P11" s="19"/>
      <c r="Q11" s="19">
        <v>1.84027590622018E-2</v>
      </c>
      <c r="R11" s="19">
        <v>1.8715725043478799E-2</v>
      </c>
      <c r="S11" s="19">
        <v>0</v>
      </c>
      <c r="T11" s="19">
        <v>7.6426931351810303E-3</v>
      </c>
      <c r="U11" s="19">
        <v>0</v>
      </c>
      <c r="V11" s="19">
        <v>1.93973002289148E-2</v>
      </c>
      <c r="W11" s="19">
        <v>1.34551768581155E-2</v>
      </c>
      <c r="X11" s="19">
        <v>2.3901637282103198E-2</v>
      </c>
      <c r="Y11" s="19">
        <v>2.2713943229898299E-2</v>
      </c>
      <c r="Z11" s="19">
        <v>3.03251458813154E-2</v>
      </c>
      <c r="AA11" s="19">
        <v>0</v>
      </c>
      <c r="AB11" s="19">
        <v>0</v>
      </c>
      <c r="AC11" s="19"/>
      <c r="AD11" s="19">
        <v>1.50986948431137E-2</v>
      </c>
      <c r="AE11" s="19">
        <v>1.1264438948090601E-2</v>
      </c>
      <c r="AF11" s="19"/>
      <c r="AG11" s="19">
        <v>1.0963227883341101E-2</v>
      </c>
      <c r="AH11" s="19">
        <v>1.48693611251813E-2</v>
      </c>
      <c r="AI11" s="19"/>
      <c r="AJ11" s="19">
        <v>1.38122441494381E-2</v>
      </c>
      <c r="AK11" s="19">
        <v>1.59777964273402E-2</v>
      </c>
      <c r="AL11" s="19"/>
      <c r="AM11" s="19">
        <v>7.8682635692343093E-3</v>
      </c>
      <c r="AN11" s="19">
        <v>1.6514036762495101E-2</v>
      </c>
      <c r="AO11" s="19"/>
      <c r="AP11" s="19">
        <v>2.1973519376733999E-2</v>
      </c>
      <c r="AQ11" s="19">
        <v>1.7895862412706898E-2</v>
      </c>
      <c r="AR11" s="19">
        <v>1.52420655451932E-2</v>
      </c>
      <c r="AS11" s="19">
        <v>8.7208419427669808E-3</v>
      </c>
      <c r="AT11" s="19">
        <v>1.6323924809412499E-2</v>
      </c>
      <c r="AU11" s="19">
        <v>1.5453818735209599E-2</v>
      </c>
    </row>
    <row r="12" spans="2:47" x14ac:dyDescent="0.35">
      <c r="B12" s="16" t="s">
        <v>751</v>
      </c>
    </row>
    <row r="13" spans="2:47" x14ac:dyDescent="0.35">
      <c r="B13" t="s">
        <v>66</v>
      </c>
    </row>
    <row r="14" spans="2:47" x14ac:dyDescent="0.35">
      <c r="B14" t="s">
        <v>67</v>
      </c>
    </row>
    <row r="16" spans="2:47" x14ac:dyDescent="0.35">
      <c r="B16"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B2:AU16"/>
  <sheetViews>
    <sheetView showGridLines="0" topLeftCell="A5" workbookViewId="0">
      <pane xSplit="2" topLeftCell="C1" activePane="topRight" state="frozen"/>
      <selection pane="topRight" activeCell="B12" sqref="B12"/>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624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1236</v>
      </c>
      <c r="D7" s="10">
        <v>682</v>
      </c>
      <c r="E7" s="10">
        <v>550</v>
      </c>
      <c r="F7" s="10"/>
      <c r="G7" s="10">
        <v>148</v>
      </c>
      <c r="H7" s="10">
        <v>203</v>
      </c>
      <c r="I7" s="10">
        <v>247</v>
      </c>
      <c r="J7" s="10">
        <v>242</v>
      </c>
      <c r="K7" s="10">
        <v>184</v>
      </c>
      <c r="L7" s="10">
        <v>212</v>
      </c>
      <c r="M7" s="10"/>
      <c r="N7" s="10">
        <v>1038</v>
      </c>
      <c r="O7" s="10">
        <v>198</v>
      </c>
      <c r="P7" s="10"/>
      <c r="Q7" s="10">
        <v>177</v>
      </c>
      <c r="R7" s="10">
        <v>159</v>
      </c>
      <c r="S7" s="10">
        <v>88</v>
      </c>
      <c r="T7" s="10">
        <v>120</v>
      </c>
      <c r="U7" s="10">
        <v>87</v>
      </c>
      <c r="V7" s="10">
        <v>107</v>
      </c>
      <c r="W7" s="10">
        <v>102</v>
      </c>
      <c r="X7" s="10">
        <v>57</v>
      </c>
      <c r="Y7" s="10">
        <v>160</v>
      </c>
      <c r="Z7" s="10">
        <v>91</v>
      </c>
      <c r="AA7" s="10">
        <v>59</v>
      </c>
      <c r="AB7" s="10">
        <v>29</v>
      </c>
      <c r="AC7" s="10"/>
      <c r="AD7" s="10">
        <v>992</v>
      </c>
      <c r="AE7" s="10">
        <v>218</v>
      </c>
      <c r="AF7" s="10"/>
      <c r="AG7" s="10">
        <v>526</v>
      </c>
      <c r="AH7" s="10">
        <v>696</v>
      </c>
      <c r="AI7" s="10"/>
      <c r="AJ7" s="10">
        <v>704</v>
      </c>
      <c r="AK7" s="10">
        <v>529</v>
      </c>
      <c r="AL7" s="10"/>
      <c r="AM7" s="10">
        <v>231</v>
      </c>
      <c r="AN7" s="10">
        <v>994</v>
      </c>
      <c r="AO7" s="10"/>
      <c r="AP7" s="10">
        <v>108</v>
      </c>
      <c r="AQ7" s="10">
        <v>159</v>
      </c>
      <c r="AR7" s="10">
        <v>195</v>
      </c>
      <c r="AS7" s="10">
        <v>322</v>
      </c>
      <c r="AT7" s="10">
        <v>146</v>
      </c>
      <c r="AU7" s="10">
        <v>306</v>
      </c>
    </row>
    <row r="8" spans="2:47" ht="30" customHeight="1" x14ac:dyDescent="0.35">
      <c r="B8" s="11" t="s">
        <v>20</v>
      </c>
      <c r="C8" s="11">
        <v>1250</v>
      </c>
      <c r="D8" s="11">
        <v>721</v>
      </c>
      <c r="E8" s="11">
        <v>525</v>
      </c>
      <c r="F8" s="11"/>
      <c r="G8" s="11">
        <v>186</v>
      </c>
      <c r="H8" s="11">
        <v>232</v>
      </c>
      <c r="I8" s="11">
        <v>234</v>
      </c>
      <c r="J8" s="11">
        <v>231</v>
      </c>
      <c r="K8" s="11">
        <v>165</v>
      </c>
      <c r="L8" s="11">
        <v>201</v>
      </c>
      <c r="M8" s="11"/>
      <c r="N8" s="11">
        <v>1036</v>
      </c>
      <c r="O8" s="11">
        <v>214</v>
      </c>
      <c r="P8" s="11"/>
      <c r="Q8" s="11">
        <v>185</v>
      </c>
      <c r="R8" s="11">
        <v>151</v>
      </c>
      <c r="S8" s="11">
        <v>91</v>
      </c>
      <c r="T8" s="11">
        <v>114</v>
      </c>
      <c r="U8" s="11">
        <v>86</v>
      </c>
      <c r="V8" s="11">
        <v>106</v>
      </c>
      <c r="W8" s="11">
        <v>98</v>
      </c>
      <c r="X8" s="11">
        <v>54</v>
      </c>
      <c r="Y8" s="11">
        <v>153</v>
      </c>
      <c r="Z8" s="11">
        <v>105</v>
      </c>
      <c r="AA8" s="11">
        <v>64</v>
      </c>
      <c r="AB8" s="11">
        <v>44</v>
      </c>
      <c r="AC8" s="11"/>
      <c r="AD8" s="11">
        <v>1004</v>
      </c>
      <c r="AE8" s="11">
        <v>221</v>
      </c>
      <c r="AF8" s="11"/>
      <c r="AG8" s="11">
        <v>540</v>
      </c>
      <c r="AH8" s="11">
        <v>694</v>
      </c>
      <c r="AI8" s="11"/>
      <c r="AJ8" s="11">
        <v>690</v>
      </c>
      <c r="AK8" s="11">
        <v>556</v>
      </c>
      <c r="AL8" s="11"/>
      <c r="AM8" s="11">
        <v>233</v>
      </c>
      <c r="AN8" s="11">
        <v>1005</v>
      </c>
      <c r="AO8" s="11"/>
      <c r="AP8" s="11">
        <v>106</v>
      </c>
      <c r="AQ8" s="11">
        <v>153</v>
      </c>
      <c r="AR8" s="11">
        <v>210</v>
      </c>
      <c r="AS8" s="11">
        <v>303</v>
      </c>
      <c r="AT8" s="11">
        <v>137</v>
      </c>
      <c r="AU8" s="11">
        <v>340</v>
      </c>
    </row>
    <row r="9" spans="2:47" x14ac:dyDescent="0.35">
      <c r="B9" s="18" t="s">
        <v>617</v>
      </c>
      <c r="C9" s="17">
        <v>0.222899005807183</v>
      </c>
      <c r="D9" s="17">
        <v>0.21659688842774399</v>
      </c>
      <c r="E9" s="17">
        <v>0.233160762346829</v>
      </c>
      <c r="F9" s="17"/>
      <c r="G9" s="17">
        <v>0.29917144533393097</v>
      </c>
      <c r="H9" s="17">
        <v>0.34294687717894901</v>
      </c>
      <c r="I9" s="17">
        <v>0.23381229689393801</v>
      </c>
      <c r="J9" s="17">
        <v>0.19254433842744301</v>
      </c>
      <c r="K9" s="17">
        <v>0.110312040419768</v>
      </c>
      <c r="L9" s="17">
        <v>0.12855369399290201</v>
      </c>
      <c r="M9" s="17"/>
      <c r="N9" s="17">
        <v>0.19682902345309</v>
      </c>
      <c r="O9" s="17">
        <v>0.34943379772340599</v>
      </c>
      <c r="P9" s="17"/>
      <c r="Q9" s="17">
        <v>0.28420051806664798</v>
      </c>
      <c r="R9" s="17">
        <v>0.24735498060671901</v>
      </c>
      <c r="S9" s="17">
        <v>0.16288033976517599</v>
      </c>
      <c r="T9" s="17">
        <v>0.21209994558537301</v>
      </c>
      <c r="U9" s="17">
        <v>0.21793179676133401</v>
      </c>
      <c r="V9" s="17">
        <v>0.22572446224519299</v>
      </c>
      <c r="W9" s="17">
        <v>0.17601171463359599</v>
      </c>
      <c r="X9" s="17">
        <v>0.17636169581073899</v>
      </c>
      <c r="Y9" s="17">
        <v>0.23743228320409299</v>
      </c>
      <c r="Z9" s="17">
        <v>0.27707404400539098</v>
      </c>
      <c r="AA9" s="17">
        <v>0.21139829266598101</v>
      </c>
      <c r="AB9" s="17">
        <v>3.2778765140688101E-2</v>
      </c>
      <c r="AC9" s="17"/>
      <c r="AD9" s="17">
        <v>0.24103366469788501</v>
      </c>
      <c r="AE9" s="17">
        <v>0.140164375712127</v>
      </c>
      <c r="AF9" s="17"/>
      <c r="AG9" s="17">
        <v>0.30078600422534801</v>
      </c>
      <c r="AH9" s="17">
        <v>0.164353175221918</v>
      </c>
      <c r="AI9" s="17"/>
      <c r="AJ9" s="17">
        <v>0.22708336060533599</v>
      </c>
      <c r="AK9" s="17">
        <v>0.21645150399530899</v>
      </c>
      <c r="AL9" s="17"/>
      <c r="AM9" s="17">
        <v>0.19587196946680099</v>
      </c>
      <c r="AN9" s="17">
        <v>0.22774511565522901</v>
      </c>
      <c r="AO9" s="17"/>
      <c r="AP9" s="17">
        <v>9.1057416936228999E-2</v>
      </c>
      <c r="AQ9" s="17">
        <v>8.3769818347414496E-2</v>
      </c>
      <c r="AR9" s="17">
        <v>0.25319500251683702</v>
      </c>
      <c r="AS9" s="17">
        <v>0.10598550938224</v>
      </c>
      <c r="AT9" s="17">
        <v>0.452103813242138</v>
      </c>
      <c r="AU9" s="17">
        <v>0.31972317523212301</v>
      </c>
    </row>
    <row r="10" spans="2:47" x14ac:dyDescent="0.35">
      <c r="B10" s="18" t="s">
        <v>618</v>
      </c>
      <c r="C10" s="17">
        <v>0.75727033468469496</v>
      </c>
      <c r="D10" s="17">
        <v>0.76775005471194102</v>
      </c>
      <c r="E10" s="17">
        <v>0.74113220879631203</v>
      </c>
      <c r="F10" s="17"/>
      <c r="G10" s="17">
        <v>0.655548732405414</v>
      </c>
      <c r="H10" s="17">
        <v>0.63807518038799305</v>
      </c>
      <c r="I10" s="17">
        <v>0.74076329641893501</v>
      </c>
      <c r="J10" s="17">
        <v>0.79996792783803505</v>
      </c>
      <c r="K10" s="17">
        <v>0.88473087513697402</v>
      </c>
      <c r="L10" s="17">
        <v>0.85431580943378904</v>
      </c>
      <c r="M10" s="17"/>
      <c r="N10" s="17">
        <v>0.78534982591282199</v>
      </c>
      <c r="O10" s="17">
        <v>0.620982072905088</v>
      </c>
      <c r="P10" s="17"/>
      <c r="Q10" s="17">
        <v>0.69273037078209398</v>
      </c>
      <c r="R10" s="17">
        <v>0.71564363939207798</v>
      </c>
      <c r="S10" s="17">
        <v>0.81940002413965896</v>
      </c>
      <c r="T10" s="17">
        <v>0.76558667267591995</v>
      </c>
      <c r="U10" s="17">
        <v>0.76832309364338502</v>
      </c>
      <c r="V10" s="17">
        <v>0.77427553775480695</v>
      </c>
      <c r="W10" s="17">
        <v>0.81053310850828797</v>
      </c>
      <c r="X10" s="17">
        <v>0.82363830418925998</v>
      </c>
      <c r="Y10" s="17">
        <v>0.738905965172027</v>
      </c>
      <c r="Z10" s="17">
        <v>0.70132019002554102</v>
      </c>
      <c r="AA10" s="17">
        <v>0.75128828463125696</v>
      </c>
      <c r="AB10" s="17">
        <v>0.967221234859312</v>
      </c>
      <c r="AC10" s="17"/>
      <c r="AD10" s="17">
        <v>0.74348013831848603</v>
      </c>
      <c r="AE10" s="17">
        <v>0.825773945086128</v>
      </c>
      <c r="AF10" s="17"/>
      <c r="AG10" s="17">
        <v>0.68391968379618495</v>
      </c>
      <c r="AH10" s="17">
        <v>0.81497282083053102</v>
      </c>
      <c r="AI10" s="17"/>
      <c r="AJ10" s="17">
        <v>0.76273008590739899</v>
      </c>
      <c r="AK10" s="17">
        <v>0.75163511059723898</v>
      </c>
      <c r="AL10" s="17"/>
      <c r="AM10" s="17">
        <v>0.78287482250910601</v>
      </c>
      <c r="AN10" s="17">
        <v>0.75362807434507995</v>
      </c>
      <c r="AO10" s="17"/>
      <c r="AP10" s="17">
        <v>0.87013438848855895</v>
      </c>
      <c r="AQ10" s="17">
        <v>0.89957155460537497</v>
      </c>
      <c r="AR10" s="17">
        <v>0.70150682942991405</v>
      </c>
      <c r="AS10" s="17">
        <v>0.88014794719178302</v>
      </c>
      <c r="AT10" s="17">
        <v>0.52783646635478698</v>
      </c>
      <c r="AU10" s="17">
        <v>0.67552602709217602</v>
      </c>
    </row>
    <row r="11" spans="2:47" x14ac:dyDescent="0.35">
      <c r="B11" s="18" t="s">
        <v>122</v>
      </c>
      <c r="C11" s="19">
        <v>1.9830659508121701E-2</v>
      </c>
      <c r="D11" s="19">
        <v>1.56530568603142E-2</v>
      </c>
      <c r="E11" s="19">
        <v>2.5707028856859201E-2</v>
      </c>
      <c r="F11" s="19"/>
      <c r="G11" s="19">
        <v>4.5279822260654801E-2</v>
      </c>
      <c r="H11" s="19">
        <v>1.89779424330579E-2</v>
      </c>
      <c r="I11" s="19">
        <v>2.54244066871268E-2</v>
      </c>
      <c r="J11" s="19">
        <v>7.4877337345220204E-3</v>
      </c>
      <c r="K11" s="19">
        <v>4.95708444325842E-3</v>
      </c>
      <c r="L11" s="19">
        <v>1.7130496573309801E-2</v>
      </c>
      <c r="M11" s="19"/>
      <c r="N11" s="19">
        <v>1.78211506340883E-2</v>
      </c>
      <c r="O11" s="19">
        <v>2.9584129371505799E-2</v>
      </c>
      <c r="P11" s="19"/>
      <c r="Q11" s="19">
        <v>2.3069111151257499E-2</v>
      </c>
      <c r="R11" s="19">
        <v>3.7001380001202698E-2</v>
      </c>
      <c r="S11" s="19">
        <v>1.7719636095165199E-2</v>
      </c>
      <c r="T11" s="19">
        <v>2.23133817387078E-2</v>
      </c>
      <c r="U11" s="19">
        <v>1.37451095952807E-2</v>
      </c>
      <c r="V11" s="19">
        <v>0</v>
      </c>
      <c r="W11" s="19">
        <v>1.34551768581155E-2</v>
      </c>
      <c r="X11" s="19">
        <v>0</v>
      </c>
      <c r="Y11" s="19">
        <v>2.36617516238809E-2</v>
      </c>
      <c r="Z11" s="19">
        <v>2.1605765969067801E-2</v>
      </c>
      <c r="AA11" s="19">
        <v>3.7313422702762201E-2</v>
      </c>
      <c r="AB11" s="19">
        <v>0</v>
      </c>
      <c r="AC11" s="19"/>
      <c r="AD11" s="19">
        <v>1.5486196983628299E-2</v>
      </c>
      <c r="AE11" s="19">
        <v>3.4061679201745201E-2</v>
      </c>
      <c r="AF11" s="19"/>
      <c r="AG11" s="19">
        <v>1.5294311978467401E-2</v>
      </c>
      <c r="AH11" s="19">
        <v>2.0674003947551499E-2</v>
      </c>
      <c r="AI11" s="19"/>
      <c r="AJ11" s="19">
        <v>1.0186553487265E-2</v>
      </c>
      <c r="AK11" s="19">
        <v>3.1913385407452102E-2</v>
      </c>
      <c r="AL11" s="19"/>
      <c r="AM11" s="19">
        <v>2.1253208024093501E-2</v>
      </c>
      <c r="AN11" s="19">
        <v>1.8626809999690599E-2</v>
      </c>
      <c r="AO11" s="19"/>
      <c r="AP11" s="19">
        <v>3.8808194575211799E-2</v>
      </c>
      <c r="AQ11" s="19">
        <v>1.66586270472108E-2</v>
      </c>
      <c r="AR11" s="19">
        <v>4.5298168053249203E-2</v>
      </c>
      <c r="AS11" s="19">
        <v>1.38665434259772E-2</v>
      </c>
      <c r="AT11" s="19">
        <v>2.0059720403074799E-2</v>
      </c>
      <c r="AU11" s="19">
        <v>4.75079767570122E-3</v>
      </c>
    </row>
    <row r="12" spans="2:47" x14ac:dyDescent="0.35">
      <c r="B12" s="16" t="s">
        <v>751</v>
      </c>
    </row>
    <row r="13" spans="2:47" x14ac:dyDescent="0.35">
      <c r="B13" t="s">
        <v>66</v>
      </c>
    </row>
    <row r="14" spans="2:47" x14ac:dyDescent="0.35">
      <c r="B14" t="s">
        <v>67</v>
      </c>
    </row>
    <row r="16" spans="2:47" x14ac:dyDescent="0.35">
      <c r="B16"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B2:AU16"/>
  <sheetViews>
    <sheetView showGridLines="0" topLeftCell="A2" workbookViewId="0">
      <pane xSplit="2" topLeftCell="C1" activePane="topRight" state="frozen"/>
      <selection pane="topRight" activeCell="B12" sqref="B12"/>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625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1236</v>
      </c>
      <c r="D7" s="10">
        <v>682</v>
      </c>
      <c r="E7" s="10">
        <v>550</v>
      </c>
      <c r="F7" s="10"/>
      <c r="G7" s="10">
        <v>148</v>
      </c>
      <c r="H7" s="10">
        <v>203</v>
      </c>
      <c r="I7" s="10">
        <v>247</v>
      </c>
      <c r="J7" s="10">
        <v>242</v>
      </c>
      <c r="K7" s="10">
        <v>184</v>
      </c>
      <c r="L7" s="10">
        <v>212</v>
      </c>
      <c r="M7" s="10"/>
      <c r="N7" s="10">
        <v>1038</v>
      </c>
      <c r="O7" s="10">
        <v>198</v>
      </c>
      <c r="P7" s="10"/>
      <c r="Q7" s="10">
        <v>177</v>
      </c>
      <c r="R7" s="10">
        <v>159</v>
      </c>
      <c r="S7" s="10">
        <v>88</v>
      </c>
      <c r="T7" s="10">
        <v>120</v>
      </c>
      <c r="U7" s="10">
        <v>87</v>
      </c>
      <c r="V7" s="10">
        <v>107</v>
      </c>
      <c r="W7" s="10">
        <v>102</v>
      </c>
      <c r="X7" s="10">
        <v>57</v>
      </c>
      <c r="Y7" s="10">
        <v>160</v>
      </c>
      <c r="Z7" s="10">
        <v>91</v>
      </c>
      <c r="AA7" s="10">
        <v>59</v>
      </c>
      <c r="AB7" s="10">
        <v>29</v>
      </c>
      <c r="AC7" s="10"/>
      <c r="AD7" s="10">
        <v>992</v>
      </c>
      <c r="AE7" s="10">
        <v>218</v>
      </c>
      <c r="AF7" s="10"/>
      <c r="AG7" s="10">
        <v>526</v>
      </c>
      <c r="AH7" s="10">
        <v>696</v>
      </c>
      <c r="AI7" s="10"/>
      <c r="AJ7" s="10">
        <v>704</v>
      </c>
      <c r="AK7" s="10">
        <v>529</v>
      </c>
      <c r="AL7" s="10"/>
      <c r="AM7" s="10">
        <v>231</v>
      </c>
      <c r="AN7" s="10">
        <v>994</v>
      </c>
      <c r="AO7" s="10"/>
      <c r="AP7" s="10">
        <v>108</v>
      </c>
      <c r="AQ7" s="10">
        <v>159</v>
      </c>
      <c r="AR7" s="10">
        <v>195</v>
      </c>
      <c r="AS7" s="10">
        <v>322</v>
      </c>
      <c r="AT7" s="10">
        <v>146</v>
      </c>
      <c r="AU7" s="10">
        <v>306</v>
      </c>
    </row>
    <row r="8" spans="2:47" ht="30" customHeight="1" x14ac:dyDescent="0.35">
      <c r="B8" s="11" t="s">
        <v>20</v>
      </c>
      <c r="C8" s="11">
        <v>1250</v>
      </c>
      <c r="D8" s="11">
        <v>721</v>
      </c>
      <c r="E8" s="11">
        <v>525</v>
      </c>
      <c r="F8" s="11"/>
      <c r="G8" s="11">
        <v>186</v>
      </c>
      <c r="H8" s="11">
        <v>232</v>
      </c>
      <c r="I8" s="11">
        <v>234</v>
      </c>
      <c r="J8" s="11">
        <v>231</v>
      </c>
      <c r="K8" s="11">
        <v>165</v>
      </c>
      <c r="L8" s="11">
        <v>201</v>
      </c>
      <c r="M8" s="11"/>
      <c r="N8" s="11">
        <v>1036</v>
      </c>
      <c r="O8" s="11">
        <v>214</v>
      </c>
      <c r="P8" s="11"/>
      <c r="Q8" s="11">
        <v>185</v>
      </c>
      <c r="R8" s="11">
        <v>151</v>
      </c>
      <c r="S8" s="11">
        <v>91</v>
      </c>
      <c r="T8" s="11">
        <v>114</v>
      </c>
      <c r="U8" s="11">
        <v>86</v>
      </c>
      <c r="V8" s="11">
        <v>106</v>
      </c>
      <c r="W8" s="11">
        <v>98</v>
      </c>
      <c r="X8" s="11">
        <v>54</v>
      </c>
      <c r="Y8" s="11">
        <v>153</v>
      </c>
      <c r="Z8" s="11">
        <v>105</v>
      </c>
      <c r="AA8" s="11">
        <v>64</v>
      </c>
      <c r="AB8" s="11">
        <v>44</v>
      </c>
      <c r="AC8" s="11"/>
      <c r="AD8" s="11">
        <v>1004</v>
      </c>
      <c r="AE8" s="11">
        <v>221</v>
      </c>
      <c r="AF8" s="11"/>
      <c r="AG8" s="11">
        <v>540</v>
      </c>
      <c r="AH8" s="11">
        <v>694</v>
      </c>
      <c r="AI8" s="11"/>
      <c r="AJ8" s="11">
        <v>690</v>
      </c>
      <c r="AK8" s="11">
        <v>556</v>
      </c>
      <c r="AL8" s="11"/>
      <c r="AM8" s="11">
        <v>233</v>
      </c>
      <c r="AN8" s="11">
        <v>1005</v>
      </c>
      <c r="AO8" s="11"/>
      <c r="AP8" s="11">
        <v>106</v>
      </c>
      <c r="AQ8" s="11">
        <v>153</v>
      </c>
      <c r="AR8" s="11">
        <v>210</v>
      </c>
      <c r="AS8" s="11">
        <v>303</v>
      </c>
      <c r="AT8" s="11">
        <v>137</v>
      </c>
      <c r="AU8" s="11">
        <v>340</v>
      </c>
    </row>
    <row r="9" spans="2:47" x14ac:dyDescent="0.35">
      <c r="B9" s="18" t="s">
        <v>617</v>
      </c>
      <c r="C9" s="17">
        <v>0.55328904625203201</v>
      </c>
      <c r="D9" s="17">
        <v>0.58467780593552798</v>
      </c>
      <c r="E9" s="17">
        <v>0.51422018075235798</v>
      </c>
      <c r="F9" s="17"/>
      <c r="G9" s="17">
        <v>0.70522280502909296</v>
      </c>
      <c r="H9" s="17">
        <v>0.63765507347361605</v>
      </c>
      <c r="I9" s="17">
        <v>0.609677780772795</v>
      </c>
      <c r="J9" s="17">
        <v>0.52007089472603496</v>
      </c>
      <c r="K9" s="17">
        <v>0.49802725118816599</v>
      </c>
      <c r="L9" s="17">
        <v>0.333455966247441</v>
      </c>
      <c r="M9" s="17"/>
      <c r="N9" s="17">
        <v>0.52514134426410197</v>
      </c>
      <c r="O9" s="17">
        <v>0.68990837976697394</v>
      </c>
      <c r="P9" s="17"/>
      <c r="Q9" s="17">
        <v>0.62739285699956604</v>
      </c>
      <c r="R9" s="17">
        <v>0.48977543645535598</v>
      </c>
      <c r="S9" s="17">
        <v>0.498461881325861</v>
      </c>
      <c r="T9" s="17">
        <v>0.57024992508034</v>
      </c>
      <c r="U9" s="17">
        <v>0.50660960713018099</v>
      </c>
      <c r="V9" s="17">
        <v>0.59376913777874796</v>
      </c>
      <c r="W9" s="17">
        <v>0.51563290693812103</v>
      </c>
      <c r="X9" s="17">
        <v>0.64028407758892403</v>
      </c>
      <c r="Y9" s="17">
        <v>0.54172240238921898</v>
      </c>
      <c r="Z9" s="17">
        <v>0.500552723752268</v>
      </c>
      <c r="AA9" s="17">
        <v>0.56442950395372404</v>
      </c>
      <c r="AB9" s="17">
        <v>0.65166869668076599</v>
      </c>
      <c r="AC9" s="17"/>
      <c r="AD9" s="17">
        <v>0.58847524179627997</v>
      </c>
      <c r="AE9" s="17">
        <v>0.41187894971312999</v>
      </c>
      <c r="AF9" s="17"/>
      <c r="AG9" s="17">
        <v>0.64480546986028298</v>
      </c>
      <c r="AH9" s="17">
        <v>0.48234501275230701</v>
      </c>
      <c r="AI9" s="17"/>
      <c r="AJ9" s="17">
        <v>0.56157220973563005</v>
      </c>
      <c r="AK9" s="17">
        <v>0.54374208569987703</v>
      </c>
      <c r="AL9" s="17"/>
      <c r="AM9" s="17">
        <v>0.47222579093302502</v>
      </c>
      <c r="AN9" s="17">
        <v>0.57396314026776796</v>
      </c>
      <c r="AO9" s="17"/>
      <c r="AP9" s="17">
        <v>0.23822787884577901</v>
      </c>
      <c r="AQ9" s="17">
        <v>0.32481740922435998</v>
      </c>
      <c r="AR9" s="17">
        <v>0.61141500457203302</v>
      </c>
      <c r="AS9" s="17">
        <v>0.44896761382084099</v>
      </c>
      <c r="AT9" s="17">
        <v>0.75608119908885796</v>
      </c>
      <c r="AU9" s="17">
        <v>0.73014709674698397</v>
      </c>
    </row>
    <row r="10" spans="2:47" x14ac:dyDescent="0.35">
      <c r="B10" s="18" t="s">
        <v>618</v>
      </c>
      <c r="C10" s="17">
        <v>0.41764930634241698</v>
      </c>
      <c r="D10" s="17">
        <v>0.397005448661364</v>
      </c>
      <c r="E10" s="17">
        <v>0.44176284104205699</v>
      </c>
      <c r="F10" s="17"/>
      <c r="G10" s="17">
        <v>0.25989903820503402</v>
      </c>
      <c r="H10" s="17">
        <v>0.34530419474801599</v>
      </c>
      <c r="I10" s="17">
        <v>0.36239282929526201</v>
      </c>
      <c r="J10" s="17">
        <v>0.45167326107531902</v>
      </c>
      <c r="K10" s="17">
        <v>0.45899084241446197</v>
      </c>
      <c r="L10" s="17">
        <v>0.63818873667444298</v>
      </c>
      <c r="M10" s="17"/>
      <c r="N10" s="17">
        <v>0.44625782471258102</v>
      </c>
      <c r="O10" s="17">
        <v>0.27879332746862601</v>
      </c>
      <c r="P10" s="17"/>
      <c r="Q10" s="17">
        <v>0.32598084756780299</v>
      </c>
      <c r="R10" s="17">
        <v>0.47227167625385202</v>
      </c>
      <c r="S10" s="17">
        <v>0.501538118674139</v>
      </c>
      <c r="T10" s="17">
        <v>0.40779228339038498</v>
      </c>
      <c r="U10" s="17">
        <v>0.45480182594235202</v>
      </c>
      <c r="V10" s="17">
        <v>0.381132810979528</v>
      </c>
      <c r="W10" s="17">
        <v>0.43271789391197601</v>
      </c>
      <c r="X10" s="17">
        <v>0.329222588253411</v>
      </c>
      <c r="Y10" s="17">
        <v>0.42764967327465803</v>
      </c>
      <c r="Z10" s="17">
        <v>0.48927458207451402</v>
      </c>
      <c r="AA10" s="17">
        <v>0.419220373217642</v>
      </c>
      <c r="AB10" s="17">
        <v>0.34833130331923501</v>
      </c>
      <c r="AC10" s="17"/>
      <c r="AD10" s="17">
        <v>0.38618019101982098</v>
      </c>
      <c r="AE10" s="17">
        <v>0.55396053892044494</v>
      </c>
      <c r="AF10" s="17"/>
      <c r="AG10" s="17">
        <v>0.33807135193536703</v>
      </c>
      <c r="AH10" s="17">
        <v>0.48264560765079001</v>
      </c>
      <c r="AI10" s="17"/>
      <c r="AJ10" s="17">
        <v>0.414695963944408</v>
      </c>
      <c r="AK10" s="17">
        <v>0.42040997436352801</v>
      </c>
      <c r="AL10" s="17"/>
      <c r="AM10" s="17">
        <v>0.50105561371042395</v>
      </c>
      <c r="AN10" s="17">
        <v>0.39964376916615602</v>
      </c>
      <c r="AO10" s="17"/>
      <c r="AP10" s="17">
        <v>0.71571421457447504</v>
      </c>
      <c r="AQ10" s="17">
        <v>0.594003981271922</v>
      </c>
      <c r="AR10" s="17">
        <v>0.3435723593801</v>
      </c>
      <c r="AS10" s="17">
        <v>0.53242073752590002</v>
      </c>
      <c r="AT10" s="17">
        <v>0.23715297692061099</v>
      </c>
      <c r="AU10" s="17">
        <v>0.26122160912541997</v>
      </c>
    </row>
    <row r="11" spans="2:47" x14ac:dyDescent="0.35">
      <c r="B11" s="18" t="s">
        <v>122</v>
      </c>
      <c r="C11" s="19">
        <v>2.90616474055506E-2</v>
      </c>
      <c r="D11" s="19">
        <v>1.83167454031085E-2</v>
      </c>
      <c r="E11" s="19">
        <v>4.40169782055852E-2</v>
      </c>
      <c r="F11" s="19"/>
      <c r="G11" s="19">
        <v>3.4878156765872498E-2</v>
      </c>
      <c r="H11" s="19">
        <v>1.7040731778367801E-2</v>
      </c>
      <c r="I11" s="19">
        <v>2.79293899319434E-2</v>
      </c>
      <c r="J11" s="19">
        <v>2.8255844198646601E-2</v>
      </c>
      <c r="K11" s="19">
        <v>4.2981906397372101E-2</v>
      </c>
      <c r="L11" s="19">
        <v>2.83552970781163E-2</v>
      </c>
      <c r="M11" s="19"/>
      <c r="N11" s="19">
        <v>2.8600831023316401E-2</v>
      </c>
      <c r="O11" s="19">
        <v>3.1298292764400597E-2</v>
      </c>
      <c r="P11" s="19"/>
      <c r="Q11" s="19">
        <v>4.6626295432630603E-2</v>
      </c>
      <c r="R11" s="19">
        <v>3.7952887290791999E-2</v>
      </c>
      <c r="S11" s="19">
        <v>0</v>
      </c>
      <c r="T11" s="19">
        <v>2.1957791529275399E-2</v>
      </c>
      <c r="U11" s="19">
        <v>3.8588566927467503E-2</v>
      </c>
      <c r="V11" s="19">
        <v>2.5098051241724501E-2</v>
      </c>
      <c r="W11" s="19">
        <v>5.1649199149902701E-2</v>
      </c>
      <c r="X11" s="19">
        <v>3.0493334157664601E-2</v>
      </c>
      <c r="Y11" s="19">
        <v>3.0627924336122801E-2</v>
      </c>
      <c r="Z11" s="19">
        <v>1.0172694173217599E-2</v>
      </c>
      <c r="AA11" s="19">
        <v>1.6350122828633899E-2</v>
      </c>
      <c r="AB11" s="19">
        <v>0</v>
      </c>
      <c r="AC11" s="19"/>
      <c r="AD11" s="19">
        <v>2.5344567183899099E-2</v>
      </c>
      <c r="AE11" s="19">
        <v>3.4160511366425297E-2</v>
      </c>
      <c r="AF11" s="19"/>
      <c r="AG11" s="19">
        <v>1.71231782043504E-2</v>
      </c>
      <c r="AH11" s="19">
        <v>3.5009379596903298E-2</v>
      </c>
      <c r="AI11" s="19"/>
      <c r="AJ11" s="19">
        <v>2.3731826319961499E-2</v>
      </c>
      <c r="AK11" s="19">
        <v>3.58479399365942E-2</v>
      </c>
      <c r="AL11" s="19"/>
      <c r="AM11" s="19">
        <v>2.6718595356550998E-2</v>
      </c>
      <c r="AN11" s="19">
        <v>2.6393090566076E-2</v>
      </c>
      <c r="AO11" s="19"/>
      <c r="AP11" s="19">
        <v>4.6057906579745997E-2</v>
      </c>
      <c r="AQ11" s="19">
        <v>8.11786095037179E-2</v>
      </c>
      <c r="AR11" s="19">
        <v>4.50126360478676E-2</v>
      </c>
      <c r="AS11" s="19">
        <v>1.8611648653259101E-2</v>
      </c>
      <c r="AT11" s="19">
        <v>6.7658239905307796E-3</v>
      </c>
      <c r="AU11" s="19">
        <v>8.6312941275956002E-3</v>
      </c>
    </row>
    <row r="12" spans="2:47" x14ac:dyDescent="0.35">
      <c r="B12" s="16" t="s">
        <v>751</v>
      </c>
    </row>
    <row r="13" spans="2:47" x14ac:dyDescent="0.35">
      <c r="B13" t="s">
        <v>66</v>
      </c>
    </row>
    <row r="14" spans="2:47" x14ac:dyDescent="0.35">
      <c r="B14" t="s">
        <v>67</v>
      </c>
    </row>
    <row r="16" spans="2:47" x14ac:dyDescent="0.35">
      <c r="B16"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B2:AU22"/>
  <sheetViews>
    <sheetView showGridLines="0" topLeftCell="A7" workbookViewId="0">
      <pane xSplit="2" topLeftCell="C1" activePane="topRight" state="frozen"/>
      <selection pane="topRight" activeCell="B18" sqref="B18"/>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634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1236</v>
      </c>
      <c r="D7" s="10">
        <v>682</v>
      </c>
      <c r="E7" s="10">
        <v>550</v>
      </c>
      <c r="F7" s="10"/>
      <c r="G7" s="10">
        <v>148</v>
      </c>
      <c r="H7" s="10">
        <v>203</v>
      </c>
      <c r="I7" s="10">
        <v>247</v>
      </c>
      <c r="J7" s="10">
        <v>242</v>
      </c>
      <c r="K7" s="10">
        <v>184</v>
      </c>
      <c r="L7" s="10">
        <v>212</v>
      </c>
      <c r="M7" s="10"/>
      <c r="N7" s="10">
        <v>1038</v>
      </c>
      <c r="O7" s="10">
        <v>198</v>
      </c>
      <c r="P7" s="10"/>
      <c r="Q7" s="10">
        <v>177</v>
      </c>
      <c r="R7" s="10">
        <v>159</v>
      </c>
      <c r="S7" s="10">
        <v>88</v>
      </c>
      <c r="T7" s="10">
        <v>120</v>
      </c>
      <c r="U7" s="10">
        <v>87</v>
      </c>
      <c r="V7" s="10">
        <v>107</v>
      </c>
      <c r="W7" s="10">
        <v>102</v>
      </c>
      <c r="X7" s="10">
        <v>57</v>
      </c>
      <c r="Y7" s="10">
        <v>160</v>
      </c>
      <c r="Z7" s="10">
        <v>91</v>
      </c>
      <c r="AA7" s="10">
        <v>59</v>
      </c>
      <c r="AB7" s="10">
        <v>29</v>
      </c>
      <c r="AC7" s="10"/>
      <c r="AD7" s="10">
        <v>992</v>
      </c>
      <c r="AE7" s="10">
        <v>218</v>
      </c>
      <c r="AF7" s="10"/>
      <c r="AG7" s="10">
        <v>526</v>
      </c>
      <c r="AH7" s="10">
        <v>696</v>
      </c>
      <c r="AI7" s="10"/>
      <c r="AJ7" s="10">
        <v>704</v>
      </c>
      <c r="AK7" s="10">
        <v>529</v>
      </c>
      <c r="AL7" s="10"/>
      <c r="AM7" s="10">
        <v>231</v>
      </c>
      <c r="AN7" s="10">
        <v>994</v>
      </c>
      <c r="AO7" s="10"/>
      <c r="AP7" s="10">
        <v>108</v>
      </c>
      <c r="AQ7" s="10">
        <v>159</v>
      </c>
      <c r="AR7" s="10">
        <v>195</v>
      </c>
      <c r="AS7" s="10">
        <v>322</v>
      </c>
      <c r="AT7" s="10">
        <v>146</v>
      </c>
      <c r="AU7" s="10">
        <v>306</v>
      </c>
    </row>
    <row r="8" spans="2:47" ht="30" customHeight="1" x14ac:dyDescent="0.35">
      <c r="B8" s="11" t="s">
        <v>20</v>
      </c>
      <c r="C8" s="11">
        <v>1250</v>
      </c>
      <c r="D8" s="11">
        <v>721</v>
      </c>
      <c r="E8" s="11">
        <v>525</v>
      </c>
      <c r="F8" s="11"/>
      <c r="G8" s="11">
        <v>186</v>
      </c>
      <c r="H8" s="11">
        <v>232</v>
      </c>
      <c r="I8" s="11">
        <v>234</v>
      </c>
      <c r="J8" s="11">
        <v>231</v>
      </c>
      <c r="K8" s="11">
        <v>165</v>
      </c>
      <c r="L8" s="11">
        <v>201</v>
      </c>
      <c r="M8" s="11"/>
      <c r="N8" s="11">
        <v>1036</v>
      </c>
      <c r="O8" s="11">
        <v>214</v>
      </c>
      <c r="P8" s="11"/>
      <c r="Q8" s="11">
        <v>185</v>
      </c>
      <c r="R8" s="11">
        <v>151</v>
      </c>
      <c r="S8" s="11">
        <v>91</v>
      </c>
      <c r="T8" s="11">
        <v>114</v>
      </c>
      <c r="U8" s="11">
        <v>86</v>
      </c>
      <c r="V8" s="11">
        <v>106</v>
      </c>
      <c r="W8" s="11">
        <v>98</v>
      </c>
      <c r="X8" s="11">
        <v>54</v>
      </c>
      <c r="Y8" s="11">
        <v>153</v>
      </c>
      <c r="Z8" s="11">
        <v>105</v>
      </c>
      <c r="AA8" s="11">
        <v>64</v>
      </c>
      <c r="AB8" s="11">
        <v>44</v>
      </c>
      <c r="AC8" s="11"/>
      <c r="AD8" s="11">
        <v>1004</v>
      </c>
      <c r="AE8" s="11">
        <v>221</v>
      </c>
      <c r="AF8" s="11"/>
      <c r="AG8" s="11">
        <v>540</v>
      </c>
      <c r="AH8" s="11">
        <v>694</v>
      </c>
      <c r="AI8" s="11"/>
      <c r="AJ8" s="11">
        <v>690</v>
      </c>
      <c r="AK8" s="11">
        <v>556</v>
      </c>
      <c r="AL8" s="11"/>
      <c r="AM8" s="11">
        <v>233</v>
      </c>
      <c r="AN8" s="11">
        <v>1005</v>
      </c>
      <c r="AO8" s="11"/>
      <c r="AP8" s="11">
        <v>106</v>
      </c>
      <c r="AQ8" s="11">
        <v>153</v>
      </c>
      <c r="AR8" s="11">
        <v>210</v>
      </c>
      <c r="AS8" s="11">
        <v>303</v>
      </c>
      <c r="AT8" s="11">
        <v>137</v>
      </c>
      <c r="AU8" s="11">
        <v>340</v>
      </c>
    </row>
    <row r="9" spans="2:47" x14ac:dyDescent="0.35">
      <c r="B9" s="18" t="s">
        <v>626</v>
      </c>
      <c r="C9" s="17">
        <v>3.79594302766754E-2</v>
      </c>
      <c r="D9" s="17">
        <v>2.9013357001180799E-2</v>
      </c>
      <c r="E9" s="17">
        <v>5.0510682678166302E-2</v>
      </c>
      <c r="F9" s="17"/>
      <c r="G9" s="17">
        <v>4.86118931664637E-2</v>
      </c>
      <c r="H9" s="17">
        <v>2.4612840770367399E-2</v>
      </c>
      <c r="I9" s="17">
        <v>3.7292377945616399E-2</v>
      </c>
      <c r="J9" s="17">
        <v>3.2351656174617202E-2</v>
      </c>
      <c r="K9" s="17">
        <v>4.2756635047872603E-2</v>
      </c>
      <c r="L9" s="17">
        <v>4.6757421954498501E-2</v>
      </c>
      <c r="M9" s="17"/>
      <c r="N9" s="17">
        <v>3.4656516052906899E-2</v>
      </c>
      <c r="O9" s="17">
        <v>5.3990648032986997E-2</v>
      </c>
      <c r="P9" s="17"/>
      <c r="Q9" s="17">
        <v>6.7136226472666205E-2</v>
      </c>
      <c r="R9" s="17">
        <v>1.10938785830166E-2</v>
      </c>
      <c r="S9" s="17">
        <v>2.31420815647705E-2</v>
      </c>
      <c r="T9" s="17">
        <v>2.1590919322123901E-2</v>
      </c>
      <c r="U9" s="17">
        <v>3.3570971689754897E-2</v>
      </c>
      <c r="V9" s="17">
        <v>3.5239705308196499E-2</v>
      </c>
      <c r="W9" s="17">
        <v>6.3450716721677999E-2</v>
      </c>
      <c r="X9" s="17">
        <v>3.0088966504216299E-2</v>
      </c>
      <c r="Y9" s="17">
        <v>4.0616605313228603E-2</v>
      </c>
      <c r="Z9" s="17">
        <v>0</v>
      </c>
      <c r="AA9" s="17">
        <v>9.7081037770503004E-2</v>
      </c>
      <c r="AB9" s="17">
        <v>4.42022714653982E-2</v>
      </c>
      <c r="AC9" s="17"/>
      <c r="AD9" s="17">
        <v>2.6192658163137501E-2</v>
      </c>
      <c r="AE9" s="17">
        <v>9.1695794785408E-2</v>
      </c>
      <c r="AF9" s="17"/>
      <c r="AG9" s="17">
        <v>2.14974696279015E-2</v>
      </c>
      <c r="AH9" s="17">
        <v>5.16738905413568E-2</v>
      </c>
      <c r="AI9" s="17"/>
      <c r="AJ9" s="17">
        <v>2.90220942751435E-2</v>
      </c>
      <c r="AK9" s="17">
        <v>4.9274329739572201E-2</v>
      </c>
      <c r="AL9" s="17"/>
      <c r="AM9" s="17">
        <v>3.8817309674987803E-2</v>
      </c>
      <c r="AN9" s="17">
        <v>3.8230965590475202E-2</v>
      </c>
      <c r="AO9" s="17"/>
      <c r="AP9" s="17">
        <v>0.103902873003208</v>
      </c>
      <c r="AQ9" s="17">
        <v>9.1197810507519503E-2</v>
      </c>
      <c r="AR9" s="17">
        <v>3.97724218062478E-2</v>
      </c>
      <c r="AS9" s="17">
        <v>2.6041099059155502E-2</v>
      </c>
      <c r="AT9" s="17">
        <v>3.0643404324068899E-2</v>
      </c>
      <c r="AU9" s="17">
        <v>5.6847766568467002E-3</v>
      </c>
    </row>
    <row r="10" spans="2:47" x14ac:dyDescent="0.35">
      <c r="B10" s="18" t="s">
        <v>627</v>
      </c>
      <c r="C10" s="17">
        <v>6.9798917038947306E-2</v>
      </c>
      <c r="D10" s="17">
        <v>5.9376830189620297E-2</v>
      </c>
      <c r="E10" s="17">
        <v>8.0922032131624105E-2</v>
      </c>
      <c r="F10" s="17"/>
      <c r="G10" s="17">
        <v>0.14791951292632999</v>
      </c>
      <c r="H10" s="17">
        <v>5.9841462945965603E-2</v>
      </c>
      <c r="I10" s="17">
        <v>4.31450338955554E-2</v>
      </c>
      <c r="J10" s="17">
        <v>4.7599553812057799E-2</v>
      </c>
      <c r="K10" s="17">
        <v>6.07752655074911E-2</v>
      </c>
      <c r="L10" s="17">
        <v>7.2915584382590895E-2</v>
      </c>
      <c r="M10" s="17"/>
      <c r="N10" s="17">
        <v>6.1653019468782801E-2</v>
      </c>
      <c r="O10" s="17">
        <v>0.109336322166871</v>
      </c>
      <c r="P10" s="17"/>
      <c r="Q10" s="17">
        <v>8.1191669580447295E-2</v>
      </c>
      <c r="R10" s="17">
        <v>6.1154086933729902E-2</v>
      </c>
      <c r="S10" s="17">
        <v>5.41214669961992E-2</v>
      </c>
      <c r="T10" s="17">
        <v>6.1075110036757897E-2</v>
      </c>
      <c r="U10" s="17">
        <v>7.7538279930793902E-2</v>
      </c>
      <c r="V10" s="17">
        <v>6.0277706344237798E-2</v>
      </c>
      <c r="W10" s="17">
        <v>9.6477018848279306E-2</v>
      </c>
      <c r="X10" s="17">
        <v>7.9055009813733104E-2</v>
      </c>
      <c r="Y10" s="17">
        <v>8.7748751063772404E-2</v>
      </c>
      <c r="Z10" s="17">
        <v>3.0589678799115699E-2</v>
      </c>
      <c r="AA10" s="17">
        <v>5.25282080501688E-2</v>
      </c>
      <c r="AB10" s="17">
        <v>0.10039498427825</v>
      </c>
      <c r="AC10" s="17"/>
      <c r="AD10" s="17">
        <v>6.15179120752508E-2</v>
      </c>
      <c r="AE10" s="17">
        <v>9.6374465948449201E-2</v>
      </c>
      <c r="AF10" s="17"/>
      <c r="AG10" s="17">
        <v>5.05847364612865E-2</v>
      </c>
      <c r="AH10" s="17">
        <v>8.3191835951076501E-2</v>
      </c>
      <c r="AI10" s="17"/>
      <c r="AJ10" s="17">
        <v>4.1152744884457998E-2</v>
      </c>
      <c r="AK10" s="17">
        <v>0.105754057890528</v>
      </c>
      <c r="AL10" s="17"/>
      <c r="AM10" s="17">
        <v>5.79762509732955E-2</v>
      </c>
      <c r="AN10" s="17">
        <v>6.9544478395626802E-2</v>
      </c>
      <c r="AO10" s="17"/>
      <c r="AP10" s="17">
        <v>0.111781437168017</v>
      </c>
      <c r="AQ10" s="17">
        <v>7.3674091876998804E-2</v>
      </c>
      <c r="AR10" s="17">
        <v>7.7550342785438195E-2</v>
      </c>
      <c r="AS10" s="17">
        <v>6.5806570249063404E-2</v>
      </c>
      <c r="AT10" s="17">
        <v>6.3282969634957997E-2</v>
      </c>
      <c r="AU10" s="17">
        <v>5.6275250259759102E-2</v>
      </c>
    </row>
    <row r="11" spans="2:47" x14ac:dyDescent="0.35">
      <c r="B11" s="18" t="s">
        <v>628</v>
      </c>
      <c r="C11" s="17">
        <v>0.14266798007884901</v>
      </c>
      <c r="D11" s="17">
        <v>0.15759989427197099</v>
      </c>
      <c r="E11" s="17">
        <v>0.12321003191970099</v>
      </c>
      <c r="F11" s="17"/>
      <c r="G11" s="17">
        <v>0.175013344357006</v>
      </c>
      <c r="H11" s="17">
        <v>0.14208444359964201</v>
      </c>
      <c r="I11" s="17">
        <v>0.124578101396073</v>
      </c>
      <c r="J11" s="17">
        <v>0.13349770941702199</v>
      </c>
      <c r="K11" s="17">
        <v>0.10006113187992199</v>
      </c>
      <c r="L11" s="17">
        <v>0.17994788180809199</v>
      </c>
      <c r="M11" s="17"/>
      <c r="N11" s="17">
        <v>0.14069065436270201</v>
      </c>
      <c r="O11" s="17">
        <v>0.15226524388382501</v>
      </c>
      <c r="P11" s="17"/>
      <c r="Q11" s="17">
        <v>8.2334337480812703E-2</v>
      </c>
      <c r="R11" s="17">
        <v>0.16359948291238499</v>
      </c>
      <c r="S11" s="17">
        <v>0.19121782141025201</v>
      </c>
      <c r="T11" s="17">
        <v>0.16988645881552</v>
      </c>
      <c r="U11" s="17">
        <v>0.14099607629510899</v>
      </c>
      <c r="V11" s="17">
        <v>0.182181398551919</v>
      </c>
      <c r="W11" s="17">
        <v>9.6308278759584406E-2</v>
      </c>
      <c r="X11" s="17">
        <v>0.26606893209229299</v>
      </c>
      <c r="Y11" s="17">
        <v>0.119149380852357</v>
      </c>
      <c r="Z11" s="17">
        <v>0.109287470684532</v>
      </c>
      <c r="AA11" s="17">
        <v>0.210351458037741</v>
      </c>
      <c r="AB11" s="17">
        <v>7.75482081358458E-2</v>
      </c>
      <c r="AC11" s="17"/>
      <c r="AD11" s="17">
        <v>0.141047869398225</v>
      </c>
      <c r="AE11" s="17">
        <v>0.15165448683043201</v>
      </c>
      <c r="AF11" s="17"/>
      <c r="AG11" s="17">
        <v>0.10631143155013199</v>
      </c>
      <c r="AH11" s="17">
        <v>0.16667049269303799</v>
      </c>
      <c r="AI11" s="17"/>
      <c r="AJ11" s="17">
        <v>0.13026140197469099</v>
      </c>
      <c r="AK11" s="17">
        <v>0.15455483341311399</v>
      </c>
      <c r="AL11" s="17"/>
      <c r="AM11" s="17">
        <v>0.17107626797091699</v>
      </c>
      <c r="AN11" s="17">
        <v>0.13537090496364099</v>
      </c>
      <c r="AO11" s="17"/>
      <c r="AP11" s="17">
        <v>0.13337549401488699</v>
      </c>
      <c r="AQ11" s="17">
        <v>0.13206723414447699</v>
      </c>
      <c r="AR11" s="17">
        <v>0.21065216573683901</v>
      </c>
      <c r="AS11" s="17">
        <v>0.15760596462614701</v>
      </c>
      <c r="AT11" s="17">
        <v>7.4848043191376903E-2</v>
      </c>
      <c r="AU11" s="17">
        <v>0.12237431400821799</v>
      </c>
    </row>
    <row r="12" spans="2:47" x14ac:dyDescent="0.35">
      <c r="B12" s="18" t="s">
        <v>629</v>
      </c>
      <c r="C12" s="17">
        <v>0.156801885570408</v>
      </c>
      <c r="D12" s="17">
        <v>0.15925330379598801</v>
      </c>
      <c r="E12" s="17">
        <v>0.15457292153100599</v>
      </c>
      <c r="F12" s="17"/>
      <c r="G12" s="17">
        <v>0.161855707219943</v>
      </c>
      <c r="H12" s="17">
        <v>0.167738391133056</v>
      </c>
      <c r="I12" s="17">
        <v>0.12908449247932799</v>
      </c>
      <c r="J12" s="17">
        <v>0.137797098500794</v>
      </c>
      <c r="K12" s="17">
        <v>0.14500928072218899</v>
      </c>
      <c r="L12" s="17">
        <v>0.203242284426671</v>
      </c>
      <c r="M12" s="17"/>
      <c r="N12" s="17">
        <v>0.16230017268855099</v>
      </c>
      <c r="O12" s="17">
        <v>0.13011507746520101</v>
      </c>
      <c r="P12" s="17"/>
      <c r="Q12" s="17">
        <v>0.136058975484462</v>
      </c>
      <c r="R12" s="17">
        <v>0.15584270256091501</v>
      </c>
      <c r="S12" s="17">
        <v>9.4636035510580294E-2</v>
      </c>
      <c r="T12" s="17">
        <v>0.136906637351522</v>
      </c>
      <c r="U12" s="17">
        <v>0.15370047674139201</v>
      </c>
      <c r="V12" s="17">
        <v>0.17144494830874801</v>
      </c>
      <c r="W12" s="17">
        <v>0.198135137372527</v>
      </c>
      <c r="X12" s="17">
        <v>0.12692794644789501</v>
      </c>
      <c r="Y12" s="17">
        <v>0.200246599407088</v>
      </c>
      <c r="Z12" s="17">
        <v>0.160168881168084</v>
      </c>
      <c r="AA12" s="17">
        <v>0.129833912677674</v>
      </c>
      <c r="AB12" s="17">
        <v>0.22346547165643099</v>
      </c>
      <c r="AC12" s="17"/>
      <c r="AD12" s="17">
        <v>0.16844305607346199</v>
      </c>
      <c r="AE12" s="17">
        <v>0.11263145032606001</v>
      </c>
      <c r="AF12" s="17"/>
      <c r="AG12" s="17">
        <v>0.15952175919502901</v>
      </c>
      <c r="AH12" s="17">
        <v>0.15843572478357601</v>
      </c>
      <c r="AI12" s="17"/>
      <c r="AJ12" s="17">
        <v>0.16236313996410301</v>
      </c>
      <c r="AK12" s="17">
        <v>0.15084525429724599</v>
      </c>
      <c r="AL12" s="17"/>
      <c r="AM12" s="17">
        <v>0.17533701399794199</v>
      </c>
      <c r="AN12" s="17">
        <v>0.15327735971304399</v>
      </c>
      <c r="AO12" s="17"/>
      <c r="AP12" s="17">
        <v>7.7744206305176505E-2</v>
      </c>
      <c r="AQ12" s="17">
        <v>0.156019516525639</v>
      </c>
      <c r="AR12" s="17">
        <v>0.13923964389350299</v>
      </c>
      <c r="AS12" s="17">
        <v>0.18843961748447199</v>
      </c>
      <c r="AT12" s="17">
        <v>0.19937957370218401</v>
      </c>
      <c r="AU12" s="17">
        <v>0.147409085719757</v>
      </c>
    </row>
    <row r="13" spans="2:47" x14ac:dyDescent="0.35">
      <c r="B13" s="18" t="s">
        <v>630</v>
      </c>
      <c r="C13" s="17">
        <v>0.23131604888556301</v>
      </c>
      <c r="D13" s="17">
        <v>0.23763749193797701</v>
      </c>
      <c r="E13" s="17">
        <v>0.22246273074011999</v>
      </c>
      <c r="F13" s="17"/>
      <c r="G13" s="17">
        <v>0.210557577317945</v>
      </c>
      <c r="H13" s="17">
        <v>0.27330691607723401</v>
      </c>
      <c r="I13" s="17">
        <v>0.22171625160345601</v>
      </c>
      <c r="J13" s="17">
        <v>0.22989656737309899</v>
      </c>
      <c r="K13" s="17">
        <v>0.216823807663238</v>
      </c>
      <c r="L13" s="17">
        <v>0.22681781732307099</v>
      </c>
      <c r="M13" s="17"/>
      <c r="N13" s="17">
        <v>0.232101653649397</v>
      </c>
      <c r="O13" s="17">
        <v>0.227502991631823</v>
      </c>
      <c r="P13" s="17"/>
      <c r="Q13" s="17">
        <v>0.24620895244784399</v>
      </c>
      <c r="R13" s="17">
        <v>0.229608609196531</v>
      </c>
      <c r="S13" s="17">
        <v>0.16824877614108</v>
      </c>
      <c r="T13" s="17">
        <v>0.30723828794166402</v>
      </c>
      <c r="U13" s="17">
        <v>0.27893217348327198</v>
      </c>
      <c r="V13" s="17">
        <v>0.21956060426981</v>
      </c>
      <c r="W13" s="17">
        <v>0.259104092113425</v>
      </c>
      <c r="X13" s="17">
        <v>0.29371615264842599</v>
      </c>
      <c r="Y13" s="17">
        <v>0.18277701788798001</v>
      </c>
      <c r="Z13" s="17">
        <v>0.25141936080666399</v>
      </c>
      <c r="AA13" s="17">
        <v>0.155083652925358</v>
      </c>
      <c r="AB13" s="17">
        <v>0.135986073084682</v>
      </c>
      <c r="AC13" s="17"/>
      <c r="AD13" s="17">
        <v>0.23860637260383699</v>
      </c>
      <c r="AE13" s="17">
        <v>0.21080452290326901</v>
      </c>
      <c r="AF13" s="17"/>
      <c r="AG13" s="17">
        <v>0.24913496156023501</v>
      </c>
      <c r="AH13" s="17">
        <v>0.21853128250348899</v>
      </c>
      <c r="AI13" s="17"/>
      <c r="AJ13" s="17">
        <v>0.23268605188673999</v>
      </c>
      <c r="AK13" s="17">
        <v>0.23100640744798301</v>
      </c>
      <c r="AL13" s="17"/>
      <c r="AM13" s="17">
        <v>0.19421213698578499</v>
      </c>
      <c r="AN13" s="17">
        <v>0.24197665827020501</v>
      </c>
      <c r="AO13" s="17"/>
      <c r="AP13" s="17">
        <v>0.16436328439787201</v>
      </c>
      <c r="AQ13" s="17">
        <v>0.18568941474015699</v>
      </c>
      <c r="AR13" s="17">
        <v>0.25267643261292999</v>
      </c>
      <c r="AS13" s="17">
        <v>0.24976336025066401</v>
      </c>
      <c r="AT13" s="17">
        <v>0.188816903891807</v>
      </c>
      <c r="AU13" s="17">
        <v>0.26044869072272497</v>
      </c>
    </row>
    <row r="14" spans="2:47" x14ac:dyDescent="0.35">
      <c r="B14" s="18" t="s">
        <v>631</v>
      </c>
      <c r="C14" s="17">
        <v>0.14150730065453901</v>
      </c>
      <c r="D14" s="17">
        <v>0.15924277108225901</v>
      </c>
      <c r="E14" s="17">
        <v>0.11819370063933</v>
      </c>
      <c r="F14" s="17"/>
      <c r="G14" s="17">
        <v>7.4471513162397099E-2</v>
      </c>
      <c r="H14" s="17">
        <v>0.137628335137157</v>
      </c>
      <c r="I14" s="17">
        <v>0.20359407798752799</v>
      </c>
      <c r="J14" s="17">
        <v>0.173845271021738</v>
      </c>
      <c r="K14" s="17">
        <v>0.15480732869769301</v>
      </c>
      <c r="L14" s="17">
        <v>8.7725773100388899E-2</v>
      </c>
      <c r="M14" s="17"/>
      <c r="N14" s="17">
        <v>0.151158638976855</v>
      </c>
      <c r="O14" s="17">
        <v>9.4663000196639799E-2</v>
      </c>
      <c r="P14" s="17"/>
      <c r="Q14" s="17">
        <v>0.15180872782006999</v>
      </c>
      <c r="R14" s="17">
        <v>0.17557934356568</v>
      </c>
      <c r="S14" s="17">
        <v>0.19934161504675599</v>
      </c>
      <c r="T14" s="17">
        <v>9.9555121236871894E-2</v>
      </c>
      <c r="U14" s="17">
        <v>0.15177022390556</v>
      </c>
      <c r="V14" s="17">
        <v>0.110743592047384</v>
      </c>
      <c r="W14" s="17">
        <v>6.3153126690108294E-2</v>
      </c>
      <c r="X14" s="17">
        <v>7.81941216873272E-2</v>
      </c>
      <c r="Y14" s="17">
        <v>0.178135860521102</v>
      </c>
      <c r="Z14" s="17">
        <v>0.165256038568456</v>
      </c>
      <c r="AA14" s="17">
        <v>0.155273840923186</v>
      </c>
      <c r="AB14" s="17">
        <v>7.1742168538365098E-2</v>
      </c>
      <c r="AC14" s="17"/>
      <c r="AD14" s="17">
        <v>0.145263710731172</v>
      </c>
      <c r="AE14" s="17">
        <v>0.124018476746366</v>
      </c>
      <c r="AF14" s="17"/>
      <c r="AG14" s="17">
        <v>0.174718036502405</v>
      </c>
      <c r="AH14" s="17">
        <v>0.119054811770687</v>
      </c>
      <c r="AI14" s="17"/>
      <c r="AJ14" s="17">
        <v>0.16429989895458899</v>
      </c>
      <c r="AK14" s="17">
        <v>0.11408318221840701</v>
      </c>
      <c r="AL14" s="17"/>
      <c r="AM14" s="17">
        <v>0.13778617391678899</v>
      </c>
      <c r="AN14" s="17">
        <v>0.14188098636796001</v>
      </c>
      <c r="AO14" s="17"/>
      <c r="AP14" s="17">
        <v>0.10257320651265101</v>
      </c>
      <c r="AQ14" s="17">
        <v>8.3969529206154303E-2</v>
      </c>
      <c r="AR14" s="17">
        <v>9.2386162677628794E-2</v>
      </c>
      <c r="AS14" s="17">
        <v>0.145712785045639</v>
      </c>
      <c r="AT14" s="17">
        <v>0.19540928742778499</v>
      </c>
      <c r="AU14" s="17">
        <v>0.18459539942308301</v>
      </c>
    </row>
    <row r="15" spans="2:47" x14ac:dyDescent="0.35">
      <c r="B15" s="18" t="s">
        <v>632</v>
      </c>
      <c r="C15" s="17">
        <v>7.1216883477587797E-2</v>
      </c>
      <c r="D15" s="17">
        <v>7.9985623549132606E-2</v>
      </c>
      <c r="E15" s="17">
        <v>5.9699285269192201E-2</v>
      </c>
      <c r="F15" s="17"/>
      <c r="G15" s="17">
        <v>6.5511088522676605E-2</v>
      </c>
      <c r="H15" s="17">
        <v>7.9376988374119703E-2</v>
      </c>
      <c r="I15" s="17">
        <v>8.9704116592523905E-2</v>
      </c>
      <c r="J15" s="17">
        <v>6.9211869822103797E-2</v>
      </c>
      <c r="K15" s="17">
        <v>0.101032139803784</v>
      </c>
      <c r="L15" s="17">
        <v>2.3425187093892099E-2</v>
      </c>
      <c r="M15" s="17"/>
      <c r="N15" s="17">
        <v>6.7894560563171696E-2</v>
      </c>
      <c r="O15" s="17">
        <v>8.7342304390584102E-2</v>
      </c>
      <c r="P15" s="17"/>
      <c r="Q15" s="17">
        <v>8.6987447460387501E-2</v>
      </c>
      <c r="R15" s="17">
        <v>6.3456291575882104E-2</v>
      </c>
      <c r="S15" s="17">
        <v>0.110337932798295</v>
      </c>
      <c r="T15" s="17">
        <v>6.2500001696126295E-2</v>
      </c>
      <c r="U15" s="17">
        <v>0</v>
      </c>
      <c r="V15" s="17">
        <v>5.9630077861549502E-2</v>
      </c>
      <c r="W15" s="17">
        <v>0.10383227266703</v>
      </c>
      <c r="X15" s="17">
        <v>3.44125951729332E-2</v>
      </c>
      <c r="Y15" s="17">
        <v>3.4621325072638001E-2</v>
      </c>
      <c r="Z15" s="17">
        <v>0.10083772041358</v>
      </c>
      <c r="AA15" s="17">
        <v>7.6278109318096005E-2</v>
      </c>
      <c r="AB15" s="17">
        <v>0.16110032652119599</v>
      </c>
      <c r="AC15" s="17"/>
      <c r="AD15" s="17">
        <v>7.3372101434335896E-2</v>
      </c>
      <c r="AE15" s="17">
        <v>6.1829943980114203E-2</v>
      </c>
      <c r="AF15" s="17"/>
      <c r="AG15" s="17">
        <v>8.7578275849755097E-2</v>
      </c>
      <c r="AH15" s="17">
        <v>6.01915192808068E-2</v>
      </c>
      <c r="AI15" s="17"/>
      <c r="AJ15" s="17">
        <v>7.1596890728984605E-2</v>
      </c>
      <c r="AK15" s="17">
        <v>7.1173386710438602E-2</v>
      </c>
      <c r="AL15" s="17"/>
      <c r="AM15" s="17">
        <v>6.1128906786271801E-2</v>
      </c>
      <c r="AN15" s="17">
        <v>7.4436863805750306E-2</v>
      </c>
      <c r="AO15" s="17"/>
      <c r="AP15" s="17">
        <v>5.1260965043321699E-2</v>
      </c>
      <c r="AQ15" s="17">
        <v>6.1083193693951002E-2</v>
      </c>
      <c r="AR15" s="17">
        <v>7.6518024780340504E-2</v>
      </c>
      <c r="AS15" s="17">
        <v>4.30067267770834E-2</v>
      </c>
      <c r="AT15" s="17">
        <v>7.55173283960828E-2</v>
      </c>
      <c r="AU15" s="17">
        <v>0.10215896728198499</v>
      </c>
    </row>
    <row r="16" spans="2:47" x14ac:dyDescent="0.35">
      <c r="B16" s="18" t="s">
        <v>633</v>
      </c>
      <c r="C16" s="17">
        <v>5.9397922486354802E-2</v>
      </c>
      <c r="D16" s="17">
        <v>5.7828785806607899E-2</v>
      </c>
      <c r="E16" s="17">
        <v>6.1981178436705801E-2</v>
      </c>
      <c r="F16" s="17"/>
      <c r="G16" s="17">
        <v>5.1700444631650397E-2</v>
      </c>
      <c r="H16" s="17">
        <v>5.7115842384918403E-2</v>
      </c>
      <c r="I16" s="17">
        <v>8.8745423122212203E-2</v>
      </c>
      <c r="J16" s="17">
        <v>7.11672223173309E-2</v>
      </c>
      <c r="K16" s="17">
        <v>5.1639338539005597E-2</v>
      </c>
      <c r="L16" s="17">
        <v>2.7868332323965399E-2</v>
      </c>
      <c r="M16" s="17"/>
      <c r="N16" s="17">
        <v>5.8061472005140301E-2</v>
      </c>
      <c r="O16" s="17">
        <v>6.5884596748343793E-2</v>
      </c>
      <c r="P16" s="17"/>
      <c r="Q16" s="17">
        <v>6.3542083848259198E-2</v>
      </c>
      <c r="R16" s="17">
        <v>6.1448023134261301E-2</v>
      </c>
      <c r="S16" s="17">
        <v>3.4523336983250302E-2</v>
      </c>
      <c r="T16" s="17">
        <v>3.8092483173029199E-2</v>
      </c>
      <c r="U16" s="17">
        <v>5.2782327941095601E-2</v>
      </c>
      <c r="V16" s="17">
        <v>6.9659519436349904E-2</v>
      </c>
      <c r="W16" s="17">
        <v>5.2575519973119197E-2</v>
      </c>
      <c r="X16" s="17">
        <v>4.9060399102724403E-2</v>
      </c>
      <c r="Y16" s="17">
        <v>4.7640918559857803E-2</v>
      </c>
      <c r="Z16" s="17">
        <v>8.1147568526794694E-2</v>
      </c>
      <c r="AA16" s="17">
        <v>5.34495212225942E-2</v>
      </c>
      <c r="AB16" s="17">
        <v>0.15573788749447201</v>
      </c>
      <c r="AC16" s="17"/>
      <c r="AD16" s="17">
        <v>6.61413212070118E-2</v>
      </c>
      <c r="AE16" s="17">
        <v>3.09270888079533E-2</v>
      </c>
      <c r="AF16" s="17"/>
      <c r="AG16" s="17">
        <v>8.6696049830467803E-2</v>
      </c>
      <c r="AH16" s="17">
        <v>3.8267400339151797E-2</v>
      </c>
      <c r="AI16" s="17"/>
      <c r="AJ16" s="17">
        <v>7.9699803388780299E-2</v>
      </c>
      <c r="AK16" s="17">
        <v>3.4570202736280503E-2</v>
      </c>
      <c r="AL16" s="17"/>
      <c r="AM16" s="17">
        <v>6.5949424507638396E-2</v>
      </c>
      <c r="AN16" s="17">
        <v>5.8615754935572702E-2</v>
      </c>
      <c r="AO16" s="17"/>
      <c r="AP16" s="17">
        <v>2.6319383822403501E-2</v>
      </c>
      <c r="AQ16" s="17">
        <v>6.5988840440267996E-2</v>
      </c>
      <c r="AR16" s="17">
        <v>2.16318448740885E-2</v>
      </c>
      <c r="AS16" s="17">
        <v>1.67462630494425E-2</v>
      </c>
      <c r="AT16" s="17">
        <v>0.138279312587714</v>
      </c>
      <c r="AU16" s="17">
        <v>9.6272949868750402E-2</v>
      </c>
    </row>
    <row r="17" spans="2:47" x14ac:dyDescent="0.35">
      <c r="B17" s="18" t="s">
        <v>122</v>
      </c>
      <c r="C17" s="19">
        <v>8.9333631531075597E-2</v>
      </c>
      <c r="D17" s="19">
        <v>6.0061942365263597E-2</v>
      </c>
      <c r="E17" s="19">
        <v>0.12844743665415401</v>
      </c>
      <c r="F17" s="19"/>
      <c r="G17" s="19">
        <v>6.4358918695588602E-2</v>
      </c>
      <c r="H17" s="19">
        <v>5.8294779577540097E-2</v>
      </c>
      <c r="I17" s="19">
        <v>6.2140124977706698E-2</v>
      </c>
      <c r="J17" s="19">
        <v>0.10463305156123701</v>
      </c>
      <c r="K17" s="19">
        <v>0.127095072138804</v>
      </c>
      <c r="L17" s="19">
        <v>0.13129971758683101</v>
      </c>
      <c r="M17" s="19"/>
      <c r="N17" s="19">
        <v>9.1483312232493896E-2</v>
      </c>
      <c r="O17" s="19">
        <v>7.8899815483725405E-2</v>
      </c>
      <c r="P17" s="19"/>
      <c r="Q17" s="19">
        <v>8.4731579405051202E-2</v>
      </c>
      <c r="R17" s="19">
        <v>7.8217581537599196E-2</v>
      </c>
      <c r="S17" s="19">
        <v>0.124430933548816</v>
      </c>
      <c r="T17" s="19">
        <v>0.103154980426386</v>
      </c>
      <c r="U17" s="19">
        <v>0.110709470013022</v>
      </c>
      <c r="V17" s="19">
        <v>9.1262447871804903E-2</v>
      </c>
      <c r="W17" s="19">
        <v>6.6963836854248102E-2</v>
      </c>
      <c r="X17" s="19">
        <v>4.2475876530451998E-2</v>
      </c>
      <c r="Y17" s="19">
        <v>0.109063541321976</v>
      </c>
      <c r="Z17" s="19">
        <v>0.10129328103277301</v>
      </c>
      <c r="AA17" s="19">
        <v>7.0120259074678601E-2</v>
      </c>
      <c r="AB17" s="19">
        <v>2.9822608825359299E-2</v>
      </c>
      <c r="AC17" s="19"/>
      <c r="AD17" s="19">
        <v>7.9414998313567006E-2</v>
      </c>
      <c r="AE17" s="19">
        <v>0.120063769671949</v>
      </c>
      <c r="AF17" s="19"/>
      <c r="AG17" s="19">
        <v>6.3957279422788005E-2</v>
      </c>
      <c r="AH17" s="19">
        <v>0.103983042136818</v>
      </c>
      <c r="AI17" s="19"/>
      <c r="AJ17" s="19">
        <v>8.89179739425114E-2</v>
      </c>
      <c r="AK17" s="19">
        <v>8.8738345546430397E-2</v>
      </c>
      <c r="AL17" s="19"/>
      <c r="AM17" s="19">
        <v>9.7716515186374697E-2</v>
      </c>
      <c r="AN17" s="19">
        <v>8.6666027957724504E-2</v>
      </c>
      <c r="AO17" s="19"/>
      <c r="AP17" s="19">
        <v>0.22867914973246301</v>
      </c>
      <c r="AQ17" s="19">
        <v>0.15031036886483501</v>
      </c>
      <c r="AR17" s="19">
        <v>8.95729608329838E-2</v>
      </c>
      <c r="AS17" s="19">
        <v>0.10687761345833301</v>
      </c>
      <c r="AT17" s="19">
        <v>3.3823176844024402E-2</v>
      </c>
      <c r="AU17" s="19">
        <v>2.4780566058874801E-2</v>
      </c>
    </row>
    <row r="18" spans="2:47" x14ac:dyDescent="0.35">
      <c r="B18" s="16" t="s">
        <v>751</v>
      </c>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B2:AU24"/>
  <sheetViews>
    <sheetView showGridLines="0" topLeftCell="A11" workbookViewId="0">
      <pane xSplit="2" topLeftCell="C1" activePane="topRight" state="frozen"/>
      <selection pane="topRight" activeCell="B24" sqref="B24"/>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644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635</v>
      </c>
      <c r="C9" s="17">
        <v>0.50306214021664697</v>
      </c>
      <c r="D9" s="17">
        <v>0.53291849434421201</v>
      </c>
      <c r="E9" s="17">
        <v>0.47629165284722103</v>
      </c>
      <c r="F9" s="17"/>
      <c r="G9" s="17">
        <v>0.49268231371605598</v>
      </c>
      <c r="H9" s="17">
        <v>0.42909219509171398</v>
      </c>
      <c r="I9" s="17">
        <v>0.47037794180487802</v>
      </c>
      <c r="J9" s="17">
        <v>0.53939600631998796</v>
      </c>
      <c r="K9" s="17">
        <v>0.54102205137738602</v>
      </c>
      <c r="L9" s="17">
        <v>0.53659745806487802</v>
      </c>
      <c r="M9" s="17"/>
      <c r="N9" s="17">
        <v>0.49700522110074802</v>
      </c>
      <c r="O9" s="17">
        <v>0.535883096440403</v>
      </c>
      <c r="P9" s="17"/>
      <c r="Q9" s="17">
        <v>0.53729620884396001</v>
      </c>
      <c r="R9" s="17">
        <v>0.45661415924131599</v>
      </c>
      <c r="S9" s="17">
        <v>0.49293654073974402</v>
      </c>
      <c r="T9" s="17">
        <v>0.50285984801257699</v>
      </c>
      <c r="U9" s="17">
        <v>0.48347960600206602</v>
      </c>
      <c r="V9" s="17">
        <v>0.50780732716820998</v>
      </c>
      <c r="W9" s="17">
        <v>0.60136616429916501</v>
      </c>
      <c r="X9" s="17">
        <v>0.46897490257480401</v>
      </c>
      <c r="Y9" s="17">
        <v>0.46640969834773499</v>
      </c>
      <c r="Z9" s="17">
        <v>0.43699157365310998</v>
      </c>
      <c r="AA9" s="17">
        <v>0.50909585591473705</v>
      </c>
      <c r="AB9" s="17">
        <v>0.66707412762396601</v>
      </c>
      <c r="AC9" s="17"/>
      <c r="AD9" s="17">
        <v>0.58072685787295497</v>
      </c>
      <c r="AE9" s="17">
        <v>0.33238949902617299</v>
      </c>
      <c r="AF9" s="17"/>
      <c r="AG9" s="17">
        <v>0.640356256690926</v>
      </c>
      <c r="AH9" s="17">
        <v>0.43392479780051801</v>
      </c>
      <c r="AI9" s="17"/>
      <c r="AJ9" s="17">
        <v>0.52027490708095703</v>
      </c>
      <c r="AK9" s="17">
        <v>0.48347291337650899</v>
      </c>
      <c r="AL9" s="17"/>
      <c r="AM9" s="17">
        <v>0.53531138825616897</v>
      </c>
      <c r="AN9" s="17">
        <v>0.49733622674405698</v>
      </c>
      <c r="AO9" s="17"/>
      <c r="AP9" s="17">
        <v>0.21405510394614999</v>
      </c>
      <c r="AQ9" s="17">
        <v>0.46542634057684901</v>
      </c>
      <c r="AR9" s="17">
        <v>0.43106562556364902</v>
      </c>
      <c r="AS9" s="17">
        <v>0.67629955643565798</v>
      </c>
      <c r="AT9" s="17">
        <v>0.74800270876038799</v>
      </c>
      <c r="AU9" s="17">
        <v>0.60957148948158102</v>
      </c>
    </row>
    <row r="10" spans="2:47" x14ac:dyDescent="0.35">
      <c r="B10" s="18" t="s">
        <v>636</v>
      </c>
      <c r="C10" s="17">
        <v>0.46820134415199</v>
      </c>
      <c r="D10" s="17">
        <v>0.46302447764014798</v>
      </c>
      <c r="E10" s="17">
        <v>0.47592715542609998</v>
      </c>
      <c r="F10" s="17"/>
      <c r="G10" s="17">
        <v>0.376144587912698</v>
      </c>
      <c r="H10" s="17">
        <v>0.36446119727162801</v>
      </c>
      <c r="I10" s="17">
        <v>0.37883448726517699</v>
      </c>
      <c r="J10" s="17">
        <v>0.48347472282199</v>
      </c>
      <c r="K10" s="17">
        <v>0.55659392764326698</v>
      </c>
      <c r="L10" s="17">
        <v>0.59994327281890503</v>
      </c>
      <c r="M10" s="17"/>
      <c r="N10" s="17">
        <v>0.48449804506314098</v>
      </c>
      <c r="O10" s="17">
        <v>0.379893526767967</v>
      </c>
      <c r="P10" s="17"/>
      <c r="Q10" s="17">
        <v>0.46120525103864402</v>
      </c>
      <c r="R10" s="17">
        <v>0.520614196756782</v>
      </c>
      <c r="S10" s="17">
        <v>0.53075292407917596</v>
      </c>
      <c r="T10" s="17">
        <v>0.57179516568191602</v>
      </c>
      <c r="U10" s="17">
        <v>0.465798233426644</v>
      </c>
      <c r="V10" s="17">
        <v>0.514141198453827</v>
      </c>
      <c r="W10" s="17">
        <v>0.44057594427787</v>
      </c>
      <c r="X10" s="17">
        <v>0.40639507699628102</v>
      </c>
      <c r="Y10" s="17">
        <v>0.38937863128285999</v>
      </c>
      <c r="Z10" s="17">
        <v>0.40489379202022002</v>
      </c>
      <c r="AA10" s="17">
        <v>0.32588574514504398</v>
      </c>
      <c r="AB10" s="17">
        <v>0.59017388024535</v>
      </c>
      <c r="AC10" s="17"/>
      <c r="AD10" s="17">
        <v>0.46379910368157101</v>
      </c>
      <c r="AE10" s="17">
        <v>0.48596258006847198</v>
      </c>
      <c r="AF10" s="17"/>
      <c r="AG10" s="17">
        <v>0.47110045691208602</v>
      </c>
      <c r="AH10" s="17">
        <v>0.47466341946552398</v>
      </c>
      <c r="AI10" s="17"/>
      <c r="AJ10" s="17">
        <v>0.45991880278272701</v>
      </c>
      <c r="AK10" s="17">
        <v>0.47717417857585898</v>
      </c>
      <c r="AL10" s="17"/>
      <c r="AM10" s="17">
        <v>0.50097713499001395</v>
      </c>
      <c r="AN10" s="17">
        <v>0.45925453544323502</v>
      </c>
      <c r="AO10" s="17"/>
      <c r="AP10" s="17">
        <v>0.40777502395297699</v>
      </c>
      <c r="AQ10" s="17">
        <v>0.51621266433568702</v>
      </c>
      <c r="AR10" s="17">
        <v>0.42535855721589999</v>
      </c>
      <c r="AS10" s="17">
        <v>0.597953094571958</v>
      </c>
      <c r="AT10" s="17">
        <v>0.407908679914948</v>
      </c>
      <c r="AU10" s="17">
        <v>0.41885681786843798</v>
      </c>
    </row>
    <row r="11" spans="2:47" ht="29" x14ac:dyDescent="0.35">
      <c r="B11" s="18" t="s">
        <v>637</v>
      </c>
      <c r="C11" s="17">
        <v>0.44340157924381202</v>
      </c>
      <c r="D11" s="17">
        <v>0.46532398582901002</v>
      </c>
      <c r="E11" s="17">
        <v>0.42170702801953502</v>
      </c>
      <c r="F11" s="17"/>
      <c r="G11" s="17">
        <v>0.47823297611600601</v>
      </c>
      <c r="H11" s="17">
        <v>0.40589431124549002</v>
      </c>
      <c r="I11" s="17">
        <v>0.43961662134587898</v>
      </c>
      <c r="J11" s="17">
        <v>0.47283864843393503</v>
      </c>
      <c r="K11" s="17">
        <v>0.49553849321917998</v>
      </c>
      <c r="L11" s="17">
        <v>0.39411385435093899</v>
      </c>
      <c r="M11" s="17"/>
      <c r="N11" s="17">
        <v>0.45615030578200999</v>
      </c>
      <c r="O11" s="17">
        <v>0.37431936308534403</v>
      </c>
      <c r="P11" s="17"/>
      <c r="Q11" s="17">
        <v>0.47149393700568099</v>
      </c>
      <c r="R11" s="17">
        <v>0.48187548749763598</v>
      </c>
      <c r="S11" s="17">
        <v>0.45562570400444502</v>
      </c>
      <c r="T11" s="17">
        <v>0.39883519064691098</v>
      </c>
      <c r="U11" s="17">
        <v>0.33646299580140199</v>
      </c>
      <c r="V11" s="17">
        <v>0.47233272862736297</v>
      </c>
      <c r="W11" s="17">
        <v>0.47900572066126801</v>
      </c>
      <c r="X11" s="17">
        <v>0.42755948985285802</v>
      </c>
      <c r="Y11" s="17">
        <v>0.40735355030867298</v>
      </c>
      <c r="Z11" s="17">
        <v>0.43958654064153901</v>
      </c>
      <c r="AA11" s="17">
        <v>0.42519711174012598</v>
      </c>
      <c r="AB11" s="17">
        <v>0.49406046914586899</v>
      </c>
      <c r="AC11" s="17"/>
      <c r="AD11" s="17">
        <v>0.45810774481902</v>
      </c>
      <c r="AE11" s="17">
        <v>0.42927446337289099</v>
      </c>
      <c r="AF11" s="17"/>
      <c r="AG11" s="17">
        <v>0.441576263400146</v>
      </c>
      <c r="AH11" s="17">
        <v>0.45260467744614102</v>
      </c>
      <c r="AI11" s="17"/>
      <c r="AJ11" s="17">
        <v>0.41748442609740899</v>
      </c>
      <c r="AK11" s="17">
        <v>0.47578626339619201</v>
      </c>
      <c r="AL11" s="17"/>
      <c r="AM11" s="17">
        <v>0.44053792124547703</v>
      </c>
      <c r="AN11" s="17">
        <v>0.44596327573203798</v>
      </c>
      <c r="AO11" s="17"/>
      <c r="AP11" s="17">
        <v>0.38109422512554703</v>
      </c>
      <c r="AQ11" s="17">
        <v>0.459813349876668</v>
      </c>
      <c r="AR11" s="17">
        <v>0.443300060165222</v>
      </c>
      <c r="AS11" s="17">
        <v>0.52611655043175198</v>
      </c>
      <c r="AT11" s="17">
        <v>0.39579524101026498</v>
      </c>
      <c r="AU11" s="17">
        <v>0.43328761869191001</v>
      </c>
    </row>
    <row r="12" spans="2:47" x14ac:dyDescent="0.35">
      <c r="B12" s="18" t="s">
        <v>638</v>
      </c>
      <c r="C12" s="17">
        <v>0.44330443457162999</v>
      </c>
      <c r="D12" s="17">
        <v>0.486873089423278</v>
      </c>
      <c r="E12" s="17">
        <v>0.402369663796738</v>
      </c>
      <c r="F12" s="17"/>
      <c r="G12" s="17">
        <v>0.337228924931392</v>
      </c>
      <c r="H12" s="17">
        <v>0.40337424374953001</v>
      </c>
      <c r="I12" s="17">
        <v>0.33703504827764802</v>
      </c>
      <c r="J12" s="17">
        <v>0.48477170500032501</v>
      </c>
      <c r="K12" s="17">
        <v>0.53823788709658005</v>
      </c>
      <c r="L12" s="17">
        <v>0.51538991863324701</v>
      </c>
      <c r="M12" s="17"/>
      <c r="N12" s="17">
        <v>0.461787167697364</v>
      </c>
      <c r="O12" s="17">
        <v>0.34315104582605199</v>
      </c>
      <c r="P12" s="17"/>
      <c r="Q12" s="17">
        <v>0.44217205053556202</v>
      </c>
      <c r="R12" s="17">
        <v>0.51573043915712302</v>
      </c>
      <c r="S12" s="17">
        <v>0.47614827892171502</v>
      </c>
      <c r="T12" s="17">
        <v>0.46924035930603603</v>
      </c>
      <c r="U12" s="17">
        <v>0.40300519369756599</v>
      </c>
      <c r="V12" s="17">
        <v>0.40384827020809799</v>
      </c>
      <c r="W12" s="17">
        <v>0.43156733261700297</v>
      </c>
      <c r="X12" s="17">
        <v>0.42467421430235802</v>
      </c>
      <c r="Y12" s="17">
        <v>0.38566453981764798</v>
      </c>
      <c r="Z12" s="17">
        <v>0.40886208116204498</v>
      </c>
      <c r="AA12" s="17">
        <v>0.39313060354317297</v>
      </c>
      <c r="AB12" s="17">
        <v>0.64622541785698595</v>
      </c>
      <c r="AC12" s="17"/>
      <c r="AD12" s="17">
        <v>0.44183035062225101</v>
      </c>
      <c r="AE12" s="17">
        <v>0.45202462532603799</v>
      </c>
      <c r="AF12" s="17"/>
      <c r="AG12" s="17">
        <v>0.43648976105144999</v>
      </c>
      <c r="AH12" s="17">
        <v>0.45139242856782003</v>
      </c>
      <c r="AI12" s="17"/>
      <c r="AJ12" s="17">
        <v>0.44694267151223299</v>
      </c>
      <c r="AK12" s="17">
        <v>0.44189256991961601</v>
      </c>
      <c r="AL12" s="17"/>
      <c r="AM12" s="17">
        <v>0.44946289807935202</v>
      </c>
      <c r="AN12" s="17">
        <v>0.44365147445255598</v>
      </c>
      <c r="AO12" s="17"/>
      <c r="AP12" s="17">
        <v>0.379325602848124</v>
      </c>
      <c r="AQ12" s="17">
        <v>0.50303568985015401</v>
      </c>
      <c r="AR12" s="17">
        <v>0.41647988543025</v>
      </c>
      <c r="AS12" s="17">
        <v>0.51077909354049</v>
      </c>
      <c r="AT12" s="17">
        <v>0.38680964179886801</v>
      </c>
      <c r="AU12" s="17">
        <v>0.44095658015305</v>
      </c>
    </row>
    <row r="13" spans="2:47" x14ac:dyDescent="0.35">
      <c r="B13" s="18" t="s">
        <v>639</v>
      </c>
      <c r="C13" s="17">
        <v>0.42872080253633399</v>
      </c>
      <c r="D13" s="17">
        <v>0.478462441845808</v>
      </c>
      <c r="E13" s="17">
        <v>0.37908992443465001</v>
      </c>
      <c r="F13" s="17"/>
      <c r="G13" s="17">
        <v>0.36423631017011798</v>
      </c>
      <c r="H13" s="17">
        <v>0.38341430067333698</v>
      </c>
      <c r="I13" s="17">
        <v>0.39726212576661701</v>
      </c>
      <c r="J13" s="17">
        <v>0.44384442980847699</v>
      </c>
      <c r="K13" s="17">
        <v>0.46787923221778999</v>
      </c>
      <c r="L13" s="17">
        <v>0.487723076976459</v>
      </c>
      <c r="M13" s="17"/>
      <c r="N13" s="17">
        <v>0.43642958471488702</v>
      </c>
      <c r="O13" s="17">
        <v>0.38694880631524298</v>
      </c>
      <c r="P13" s="17"/>
      <c r="Q13" s="17">
        <v>0.42568446433336798</v>
      </c>
      <c r="R13" s="17">
        <v>0.50125466602859703</v>
      </c>
      <c r="S13" s="17">
        <v>0.370741250686345</v>
      </c>
      <c r="T13" s="17">
        <v>0.42145574042022199</v>
      </c>
      <c r="U13" s="17">
        <v>0.398026127793636</v>
      </c>
      <c r="V13" s="17">
        <v>0.30854192227302901</v>
      </c>
      <c r="W13" s="17">
        <v>0.45908599154802099</v>
      </c>
      <c r="X13" s="17">
        <v>0.48312617420583298</v>
      </c>
      <c r="Y13" s="17">
        <v>0.35273705897104601</v>
      </c>
      <c r="Z13" s="17">
        <v>0.46840909722544399</v>
      </c>
      <c r="AA13" s="17">
        <v>0.45415386452970302</v>
      </c>
      <c r="AB13" s="17">
        <v>0.68800448184395901</v>
      </c>
      <c r="AC13" s="17"/>
      <c r="AD13" s="17">
        <v>0.45138325874935198</v>
      </c>
      <c r="AE13" s="17">
        <v>0.39905521910629999</v>
      </c>
      <c r="AF13" s="17"/>
      <c r="AG13" s="17">
        <v>0.41873285095950902</v>
      </c>
      <c r="AH13" s="17">
        <v>0.43924898874420398</v>
      </c>
      <c r="AI13" s="17"/>
      <c r="AJ13" s="17">
        <v>0.42745034326438902</v>
      </c>
      <c r="AK13" s="17">
        <v>0.42879760373154702</v>
      </c>
      <c r="AL13" s="17"/>
      <c r="AM13" s="17">
        <v>0.51238684687960201</v>
      </c>
      <c r="AN13" s="17">
        <v>0.41037951663259598</v>
      </c>
      <c r="AO13" s="17"/>
      <c r="AP13" s="17">
        <v>0.36053723862856002</v>
      </c>
      <c r="AQ13" s="17">
        <v>0.48991640385648699</v>
      </c>
      <c r="AR13" s="17">
        <v>0.36814961328461399</v>
      </c>
      <c r="AS13" s="17">
        <v>0.50009258185142902</v>
      </c>
      <c r="AT13" s="17">
        <v>0.37771368671223798</v>
      </c>
      <c r="AU13" s="17">
        <v>0.44829935809296201</v>
      </c>
    </row>
    <row r="14" spans="2:47" ht="29" x14ac:dyDescent="0.35">
      <c r="B14" s="18" t="s">
        <v>640</v>
      </c>
      <c r="C14" s="17">
        <v>0.401535683856449</v>
      </c>
      <c r="D14" s="17">
        <v>0.35772145212808798</v>
      </c>
      <c r="E14" s="17">
        <v>0.44462138566791598</v>
      </c>
      <c r="F14" s="17"/>
      <c r="G14" s="17">
        <v>0.272640580924016</v>
      </c>
      <c r="H14" s="17">
        <v>0.29488953602297502</v>
      </c>
      <c r="I14" s="17">
        <v>0.39140214044466798</v>
      </c>
      <c r="J14" s="17">
        <v>0.45188636944938898</v>
      </c>
      <c r="K14" s="17">
        <v>0.47045742425375497</v>
      </c>
      <c r="L14" s="17">
        <v>0.48361637191491202</v>
      </c>
      <c r="M14" s="17"/>
      <c r="N14" s="17">
        <v>0.421012443138014</v>
      </c>
      <c r="O14" s="17">
        <v>0.29599591165064099</v>
      </c>
      <c r="P14" s="17"/>
      <c r="Q14" s="17">
        <v>0.36942212596408203</v>
      </c>
      <c r="R14" s="17">
        <v>0.40541184322020501</v>
      </c>
      <c r="S14" s="17">
        <v>0.37576743543529301</v>
      </c>
      <c r="T14" s="17">
        <v>0.388952870749605</v>
      </c>
      <c r="U14" s="17">
        <v>0.385594148331872</v>
      </c>
      <c r="V14" s="17">
        <v>0.34735045920804503</v>
      </c>
      <c r="W14" s="17">
        <v>0.43901815644963799</v>
      </c>
      <c r="X14" s="17">
        <v>0.41855652050564002</v>
      </c>
      <c r="Y14" s="17">
        <v>0.357989749010928</v>
      </c>
      <c r="Z14" s="17">
        <v>0.53063410281194501</v>
      </c>
      <c r="AA14" s="17">
        <v>0.41154450645046398</v>
      </c>
      <c r="AB14" s="17">
        <v>0.49632304455684101</v>
      </c>
      <c r="AC14" s="17"/>
      <c r="AD14" s="17">
        <v>0.39910633217400698</v>
      </c>
      <c r="AE14" s="17">
        <v>0.41669979975090399</v>
      </c>
      <c r="AF14" s="17"/>
      <c r="AG14" s="17">
        <v>0.38149778118343503</v>
      </c>
      <c r="AH14" s="17">
        <v>0.419552586493941</v>
      </c>
      <c r="AI14" s="17"/>
      <c r="AJ14" s="17">
        <v>0.43044294684624801</v>
      </c>
      <c r="AK14" s="17">
        <v>0.366209324446165</v>
      </c>
      <c r="AL14" s="17"/>
      <c r="AM14" s="17">
        <v>0.42960196671360301</v>
      </c>
      <c r="AN14" s="17">
        <v>0.39113355871994399</v>
      </c>
      <c r="AO14" s="17"/>
      <c r="AP14" s="17">
        <v>0.375052654654632</v>
      </c>
      <c r="AQ14" s="17">
        <v>0.50133945021456805</v>
      </c>
      <c r="AR14" s="17">
        <v>0.35719995660162701</v>
      </c>
      <c r="AS14" s="17">
        <v>0.45888415130246102</v>
      </c>
      <c r="AT14" s="17">
        <v>0.43405254458398201</v>
      </c>
      <c r="AU14" s="17">
        <v>0.30951432551828301</v>
      </c>
    </row>
    <row r="15" spans="2:47" ht="29" x14ac:dyDescent="0.35">
      <c r="B15" s="18" t="s">
        <v>641</v>
      </c>
      <c r="C15" s="17">
        <v>0.38115735522479899</v>
      </c>
      <c r="D15" s="17">
        <v>0.364825417139925</v>
      </c>
      <c r="E15" s="17">
        <v>0.395875655095979</v>
      </c>
      <c r="F15" s="17"/>
      <c r="G15" s="17">
        <v>0.44011163175418799</v>
      </c>
      <c r="H15" s="17">
        <v>0.39710814764741298</v>
      </c>
      <c r="I15" s="17">
        <v>0.44683850192409102</v>
      </c>
      <c r="J15" s="17">
        <v>0.38251751217776597</v>
      </c>
      <c r="K15" s="17">
        <v>0.37174093635821898</v>
      </c>
      <c r="L15" s="17">
        <v>0.28979441164986502</v>
      </c>
      <c r="M15" s="17"/>
      <c r="N15" s="17">
        <v>0.37672722412820703</v>
      </c>
      <c r="O15" s="17">
        <v>0.405163146949027</v>
      </c>
      <c r="P15" s="17"/>
      <c r="Q15" s="17">
        <v>0.397866681542277</v>
      </c>
      <c r="R15" s="17">
        <v>0.388265968288454</v>
      </c>
      <c r="S15" s="17">
        <v>0.33716010755845199</v>
      </c>
      <c r="T15" s="17">
        <v>0.29556278024919702</v>
      </c>
      <c r="U15" s="17">
        <v>0.34464384087302002</v>
      </c>
      <c r="V15" s="17">
        <v>0.37855214249298402</v>
      </c>
      <c r="W15" s="17">
        <v>0.40095582914466599</v>
      </c>
      <c r="X15" s="17">
        <v>0.33816408435661399</v>
      </c>
      <c r="Y15" s="17">
        <v>0.40452750658528303</v>
      </c>
      <c r="Z15" s="17">
        <v>0.39385067364049697</v>
      </c>
      <c r="AA15" s="17">
        <v>0.40330901593063401</v>
      </c>
      <c r="AB15" s="17">
        <v>0.56900742355173495</v>
      </c>
      <c r="AC15" s="17"/>
      <c r="AD15" s="17">
        <v>0.38664738568675899</v>
      </c>
      <c r="AE15" s="17">
        <v>0.38396317813775999</v>
      </c>
      <c r="AF15" s="17"/>
      <c r="AG15" s="17">
        <v>0.36798731143636199</v>
      </c>
      <c r="AH15" s="17">
        <v>0.39533576865363701</v>
      </c>
      <c r="AI15" s="17"/>
      <c r="AJ15" s="17">
        <v>0.35054388545642001</v>
      </c>
      <c r="AK15" s="17">
        <v>0.416990960894704</v>
      </c>
      <c r="AL15" s="17"/>
      <c r="AM15" s="17">
        <v>0.39603933171741401</v>
      </c>
      <c r="AN15" s="17">
        <v>0.380152917055045</v>
      </c>
      <c r="AO15" s="17"/>
      <c r="AP15" s="17">
        <v>0.35027040643129198</v>
      </c>
      <c r="AQ15" s="17">
        <v>0.37019927116658802</v>
      </c>
      <c r="AR15" s="17">
        <v>0.45350885311197298</v>
      </c>
      <c r="AS15" s="17">
        <v>0.33359386098627503</v>
      </c>
      <c r="AT15" s="17">
        <v>0.43346884112832001</v>
      </c>
      <c r="AU15" s="17">
        <v>0.39659477508500401</v>
      </c>
    </row>
    <row r="16" spans="2:47" ht="29" x14ac:dyDescent="0.35">
      <c r="B16" s="18" t="s">
        <v>642</v>
      </c>
      <c r="C16" s="17">
        <v>0.36574945710484202</v>
      </c>
      <c r="D16" s="17">
        <v>0.347482102196085</v>
      </c>
      <c r="E16" s="17">
        <v>0.38210464040981801</v>
      </c>
      <c r="F16" s="17"/>
      <c r="G16" s="17">
        <v>0.41755769566017198</v>
      </c>
      <c r="H16" s="17">
        <v>0.396167407036216</v>
      </c>
      <c r="I16" s="17">
        <v>0.32241560659332102</v>
      </c>
      <c r="J16" s="17">
        <v>0.31834608015322502</v>
      </c>
      <c r="K16" s="17">
        <v>0.33769282766642</v>
      </c>
      <c r="L16" s="17">
        <v>0.40143676261808597</v>
      </c>
      <c r="M16" s="17"/>
      <c r="N16" s="17">
        <v>0.348161926145581</v>
      </c>
      <c r="O16" s="17">
        <v>0.46105196530289799</v>
      </c>
      <c r="P16" s="17"/>
      <c r="Q16" s="17">
        <v>0.41070720601251898</v>
      </c>
      <c r="R16" s="17">
        <v>0.37750360216537698</v>
      </c>
      <c r="S16" s="17">
        <v>0.31182238848534999</v>
      </c>
      <c r="T16" s="17">
        <v>0.33813530206474202</v>
      </c>
      <c r="U16" s="17">
        <v>0.34140027730776801</v>
      </c>
      <c r="V16" s="17">
        <v>0.28702877378020503</v>
      </c>
      <c r="W16" s="17">
        <v>0.303548468934353</v>
      </c>
      <c r="X16" s="17">
        <v>0.371460778793757</v>
      </c>
      <c r="Y16" s="17">
        <v>0.37073854533504402</v>
      </c>
      <c r="Z16" s="17">
        <v>0.48740704083902398</v>
      </c>
      <c r="AA16" s="17">
        <v>0.30612707098942199</v>
      </c>
      <c r="AB16" s="17">
        <v>0.547297824961269</v>
      </c>
      <c r="AC16" s="17"/>
      <c r="AD16" s="17">
        <v>0.35738427582473398</v>
      </c>
      <c r="AE16" s="17">
        <v>0.40471185581147701</v>
      </c>
      <c r="AF16" s="17"/>
      <c r="AG16" s="17">
        <v>0.36507061765530802</v>
      </c>
      <c r="AH16" s="17">
        <v>0.36732625642274502</v>
      </c>
      <c r="AI16" s="17"/>
      <c r="AJ16" s="17">
        <v>0.36383946230593101</v>
      </c>
      <c r="AK16" s="17">
        <v>0.368728412969623</v>
      </c>
      <c r="AL16" s="17"/>
      <c r="AM16" s="17">
        <v>0.41281124665852698</v>
      </c>
      <c r="AN16" s="17">
        <v>0.35203969098018001</v>
      </c>
      <c r="AO16" s="17"/>
      <c r="AP16" s="17">
        <v>0.37282521548196601</v>
      </c>
      <c r="AQ16" s="17">
        <v>0.42255278113526601</v>
      </c>
      <c r="AR16" s="17">
        <v>0.35033254013787202</v>
      </c>
      <c r="AS16" s="17">
        <v>0.35021004902228398</v>
      </c>
      <c r="AT16" s="17">
        <v>0.30210615011355602</v>
      </c>
      <c r="AU16" s="17">
        <v>0.37011512429926602</v>
      </c>
    </row>
    <row r="17" spans="2:47" x14ac:dyDescent="0.35">
      <c r="B17" s="18" t="s">
        <v>643</v>
      </c>
      <c r="C17" s="17">
        <v>0.31193835958211102</v>
      </c>
      <c r="D17" s="17">
        <v>0.33043760002185801</v>
      </c>
      <c r="E17" s="17">
        <v>0.296370473304569</v>
      </c>
      <c r="F17" s="17"/>
      <c r="G17" s="17">
        <v>0.244814664701033</v>
      </c>
      <c r="H17" s="17">
        <v>0.284553980210355</v>
      </c>
      <c r="I17" s="17">
        <v>0.28837191381340199</v>
      </c>
      <c r="J17" s="17">
        <v>0.33555891101517799</v>
      </c>
      <c r="K17" s="17">
        <v>0.35601236204338899</v>
      </c>
      <c r="L17" s="17">
        <v>0.34103246670731802</v>
      </c>
      <c r="M17" s="17"/>
      <c r="N17" s="17">
        <v>0.32758869853994599</v>
      </c>
      <c r="O17" s="17">
        <v>0.22713301878206499</v>
      </c>
      <c r="P17" s="17"/>
      <c r="Q17" s="17">
        <v>0.27081035094071498</v>
      </c>
      <c r="R17" s="17">
        <v>0.31432021660667098</v>
      </c>
      <c r="S17" s="17">
        <v>0.35160586028021701</v>
      </c>
      <c r="T17" s="17">
        <v>0.28967669301900101</v>
      </c>
      <c r="U17" s="17">
        <v>0.35404002154977199</v>
      </c>
      <c r="V17" s="17">
        <v>0.32782969674404899</v>
      </c>
      <c r="W17" s="17">
        <v>0.327230343366675</v>
      </c>
      <c r="X17" s="17">
        <v>0.281446440146146</v>
      </c>
      <c r="Y17" s="17">
        <v>0.28986460991172902</v>
      </c>
      <c r="Z17" s="17">
        <v>0.299312201118415</v>
      </c>
      <c r="AA17" s="17">
        <v>0.27065791917064902</v>
      </c>
      <c r="AB17" s="17">
        <v>0.52612193071066404</v>
      </c>
      <c r="AC17" s="17"/>
      <c r="AD17" s="17">
        <v>0.30512158147566598</v>
      </c>
      <c r="AE17" s="17">
        <v>0.33250038420612499</v>
      </c>
      <c r="AF17" s="17"/>
      <c r="AG17" s="17">
        <v>0.30640974021024803</v>
      </c>
      <c r="AH17" s="17">
        <v>0.31676442096706298</v>
      </c>
      <c r="AI17" s="17"/>
      <c r="AJ17" s="17">
        <v>0.30183020655110698</v>
      </c>
      <c r="AK17" s="17">
        <v>0.324627497617338</v>
      </c>
      <c r="AL17" s="17"/>
      <c r="AM17" s="17">
        <v>0.37548977366585801</v>
      </c>
      <c r="AN17" s="17">
        <v>0.299694244228975</v>
      </c>
      <c r="AO17" s="17"/>
      <c r="AP17" s="17">
        <v>0.278598618780103</v>
      </c>
      <c r="AQ17" s="17">
        <v>0.32242608760485297</v>
      </c>
      <c r="AR17" s="17">
        <v>0.291682988576209</v>
      </c>
      <c r="AS17" s="17">
        <v>0.35299047405428602</v>
      </c>
      <c r="AT17" s="17">
        <v>0.28809454840452903</v>
      </c>
      <c r="AU17" s="17">
        <v>0.32284636431299601</v>
      </c>
    </row>
    <row r="18" spans="2:47" x14ac:dyDescent="0.35">
      <c r="B18" s="18" t="s">
        <v>122</v>
      </c>
      <c r="C18" s="17">
        <v>7.7818876832853795E-2</v>
      </c>
      <c r="D18" s="17">
        <v>5.19220200783456E-2</v>
      </c>
      <c r="E18" s="17">
        <v>0.104253269966843</v>
      </c>
      <c r="F18" s="17"/>
      <c r="G18" s="17">
        <v>5.5282301526944001E-2</v>
      </c>
      <c r="H18" s="17">
        <v>8.1251425561945895E-2</v>
      </c>
      <c r="I18" s="17">
        <v>9.3289062549337207E-2</v>
      </c>
      <c r="J18" s="17">
        <v>6.20846246773301E-2</v>
      </c>
      <c r="K18" s="17">
        <v>8.6477006111947599E-2</v>
      </c>
      <c r="L18" s="17">
        <v>8.4834357626043702E-2</v>
      </c>
      <c r="M18" s="17"/>
      <c r="N18" s="17">
        <v>8.1708140808160495E-2</v>
      </c>
      <c r="O18" s="17">
        <v>5.6743911122791903E-2</v>
      </c>
      <c r="P18" s="17"/>
      <c r="Q18" s="17">
        <v>6.3651195596723706E-2</v>
      </c>
      <c r="R18" s="17">
        <v>8.8976041285338203E-2</v>
      </c>
      <c r="S18" s="17">
        <v>5.8033837805907998E-2</v>
      </c>
      <c r="T18" s="17">
        <v>5.8469427420376002E-2</v>
      </c>
      <c r="U18" s="17">
        <v>5.6610227560446702E-2</v>
      </c>
      <c r="V18" s="17">
        <v>7.0902691795852402E-2</v>
      </c>
      <c r="W18" s="17">
        <v>9.4406437592914505E-2</v>
      </c>
      <c r="X18" s="17">
        <v>1.8093060193040598E-2</v>
      </c>
      <c r="Y18" s="17">
        <v>0.12980443840342501</v>
      </c>
      <c r="Z18" s="17">
        <v>8.6303256698375394E-2</v>
      </c>
      <c r="AA18" s="17">
        <v>9.3220437295797806E-2</v>
      </c>
      <c r="AB18" s="17">
        <v>5.2649356001665301E-2</v>
      </c>
      <c r="AC18" s="17"/>
      <c r="AD18" s="17">
        <v>5.7667111645390103E-2</v>
      </c>
      <c r="AE18" s="17">
        <v>0.10842150478460701</v>
      </c>
      <c r="AF18" s="17"/>
      <c r="AG18" s="17">
        <v>3.4772487542494901E-2</v>
      </c>
      <c r="AH18" s="17">
        <v>9.0252149875755805E-2</v>
      </c>
      <c r="AI18" s="17"/>
      <c r="AJ18" s="17">
        <v>8.81795805908588E-2</v>
      </c>
      <c r="AK18" s="17">
        <v>6.3154262303379699E-2</v>
      </c>
      <c r="AL18" s="17"/>
      <c r="AM18" s="17">
        <v>7.0135044753483505E-2</v>
      </c>
      <c r="AN18" s="17">
        <v>8.0579130614917602E-2</v>
      </c>
      <c r="AO18" s="17"/>
      <c r="AP18" s="17">
        <v>0.19224128527685</v>
      </c>
      <c r="AQ18" s="17">
        <v>8.1866422442131603E-2</v>
      </c>
      <c r="AR18" s="17">
        <v>8.1521262101045294E-2</v>
      </c>
      <c r="AS18" s="17">
        <v>2.60542983558734E-2</v>
      </c>
      <c r="AT18" s="17">
        <v>2.2486166614817699E-2</v>
      </c>
      <c r="AU18" s="17">
        <v>2.5845202755221501E-2</v>
      </c>
    </row>
    <row r="19" spans="2:47" x14ac:dyDescent="0.35">
      <c r="B19" s="18" t="s">
        <v>151</v>
      </c>
      <c r="C19" s="19">
        <v>3.3146457903386502E-2</v>
      </c>
      <c r="D19" s="19">
        <v>2.8332766464481199E-2</v>
      </c>
      <c r="E19" s="19">
        <v>3.8228585871025698E-2</v>
      </c>
      <c r="F19" s="19"/>
      <c r="G19" s="19">
        <v>6.2388368291263598E-3</v>
      </c>
      <c r="H19" s="19">
        <v>4.3567856172260298E-2</v>
      </c>
      <c r="I19" s="19">
        <v>2.81060528945755E-2</v>
      </c>
      <c r="J19" s="19">
        <v>2.6799333282585599E-2</v>
      </c>
      <c r="K19" s="19">
        <v>3.6804416464879502E-2</v>
      </c>
      <c r="L19" s="19">
        <v>4.7329303025818302E-2</v>
      </c>
      <c r="M19" s="19"/>
      <c r="N19" s="19">
        <v>3.3916983611900202E-2</v>
      </c>
      <c r="O19" s="19">
        <v>2.8971168442771499E-2</v>
      </c>
      <c r="P19" s="19"/>
      <c r="Q19" s="19">
        <v>3.1769371918791998E-2</v>
      </c>
      <c r="R19" s="19">
        <v>3.7549261309540297E-2</v>
      </c>
      <c r="S19" s="19">
        <v>1.9015117311323E-2</v>
      </c>
      <c r="T19" s="19">
        <v>0</v>
      </c>
      <c r="U19" s="19">
        <v>7.2508707548751702E-2</v>
      </c>
      <c r="V19" s="19">
        <v>7.33592012950261E-2</v>
      </c>
      <c r="W19" s="19">
        <v>3.2609365992631603E-2</v>
      </c>
      <c r="X19" s="19">
        <v>3.8880771667472398E-2</v>
      </c>
      <c r="Y19" s="19">
        <v>1.6763109140073E-2</v>
      </c>
      <c r="Z19" s="19">
        <v>3.6572121471351103E-2</v>
      </c>
      <c r="AA19" s="19">
        <v>1.54972698048644E-2</v>
      </c>
      <c r="AB19" s="19">
        <v>4.1636136755324502E-2</v>
      </c>
      <c r="AC19" s="19"/>
      <c r="AD19" s="19">
        <v>2.89090273462329E-2</v>
      </c>
      <c r="AE19" s="19">
        <v>4.0051681062591202E-2</v>
      </c>
      <c r="AF19" s="19"/>
      <c r="AG19" s="19">
        <v>3.3377428392911801E-2</v>
      </c>
      <c r="AH19" s="19">
        <v>3.3997264590338E-2</v>
      </c>
      <c r="AI19" s="19"/>
      <c r="AJ19" s="19">
        <v>4.1541932820333603E-2</v>
      </c>
      <c r="AK19" s="19">
        <v>2.30508683083822E-2</v>
      </c>
      <c r="AL19" s="19"/>
      <c r="AM19" s="19">
        <v>2.3239052657618001E-2</v>
      </c>
      <c r="AN19" s="19">
        <v>3.5575054257130798E-2</v>
      </c>
      <c r="AO19" s="19"/>
      <c r="AP19" s="19">
        <v>6.0719283185980501E-2</v>
      </c>
      <c r="AQ19" s="19">
        <v>3.7518018144656898E-2</v>
      </c>
      <c r="AR19" s="19">
        <v>1.8841736059508399E-2</v>
      </c>
      <c r="AS19" s="19">
        <v>3.6369307486117802E-2</v>
      </c>
      <c r="AT19" s="19">
        <v>0</v>
      </c>
      <c r="AU19" s="19">
        <v>2.16414868026342E-2</v>
      </c>
    </row>
    <row r="20" spans="2:47" x14ac:dyDescent="0.35">
      <c r="B20" s="16"/>
    </row>
    <row r="21" spans="2:47" x14ac:dyDescent="0.35">
      <c r="B21" t="s">
        <v>66</v>
      </c>
    </row>
    <row r="22" spans="2:47" x14ac:dyDescent="0.35">
      <c r="B22" t="s">
        <v>67</v>
      </c>
    </row>
    <row r="24" spans="2:47" x14ac:dyDescent="0.35">
      <c r="B24"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B2:AU25"/>
  <sheetViews>
    <sheetView showGridLines="0" topLeftCell="A12"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655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645</v>
      </c>
      <c r="C9" s="17">
        <v>0.43538959319128401</v>
      </c>
      <c r="D9" s="17">
        <v>0.46909472554074799</v>
      </c>
      <c r="E9" s="17">
        <v>0.40639632365196898</v>
      </c>
      <c r="F9" s="17"/>
      <c r="G9" s="17">
        <v>0.284909074368908</v>
      </c>
      <c r="H9" s="17">
        <v>0.277003716106967</v>
      </c>
      <c r="I9" s="17">
        <v>0.43562168381460098</v>
      </c>
      <c r="J9" s="17">
        <v>0.478851298188682</v>
      </c>
      <c r="K9" s="17">
        <v>0.53559320677697198</v>
      </c>
      <c r="L9" s="17">
        <v>0.56432565741221496</v>
      </c>
      <c r="M9" s="17"/>
      <c r="N9" s="17">
        <v>0.456881591996811</v>
      </c>
      <c r="O9" s="17">
        <v>0.33513876063058401</v>
      </c>
      <c r="P9" s="17"/>
      <c r="Q9" s="17">
        <v>0.41402354755229998</v>
      </c>
      <c r="R9" s="17">
        <v>0.47663122568841698</v>
      </c>
      <c r="S9" s="17">
        <v>0.40190489371205701</v>
      </c>
      <c r="T9" s="17">
        <v>0.53219698830878803</v>
      </c>
      <c r="U9" s="17">
        <v>0.44757619237438501</v>
      </c>
      <c r="V9" s="17">
        <v>0.39511545718759</v>
      </c>
      <c r="W9" s="17">
        <v>0.52347107589060904</v>
      </c>
      <c r="X9" s="17">
        <v>0.47414762652882397</v>
      </c>
      <c r="Y9" s="17">
        <v>0.32000910702931801</v>
      </c>
      <c r="Z9" s="17">
        <v>0.39133287846933301</v>
      </c>
      <c r="AA9" s="17">
        <v>0.450556097392525</v>
      </c>
      <c r="AB9" s="17">
        <v>0.48385146587088901</v>
      </c>
      <c r="AC9" s="17"/>
      <c r="AD9" s="17">
        <v>0.43621916904241698</v>
      </c>
      <c r="AE9" s="17">
        <v>0.43814429471924998</v>
      </c>
      <c r="AF9" s="17"/>
      <c r="AG9" s="17">
        <v>0.45969277789755097</v>
      </c>
      <c r="AH9" s="17">
        <v>0.43419723059587501</v>
      </c>
      <c r="AI9" s="17"/>
      <c r="AJ9" s="17">
        <v>0.498701699132586</v>
      </c>
      <c r="AK9" s="17">
        <v>0.36490236510964302</v>
      </c>
      <c r="AL9" s="17"/>
      <c r="AM9" s="17">
        <v>0.48513322926355401</v>
      </c>
      <c r="AN9" s="17">
        <v>0.42609214784348998</v>
      </c>
      <c r="AO9" s="17"/>
      <c r="AP9" s="17">
        <v>0.38921951976460301</v>
      </c>
      <c r="AQ9" s="17">
        <v>0.42238088908063698</v>
      </c>
      <c r="AR9" s="17">
        <v>0.293438741584228</v>
      </c>
      <c r="AS9" s="17">
        <v>0.60277041749459404</v>
      </c>
      <c r="AT9" s="17">
        <v>0.41713784674028598</v>
      </c>
      <c r="AU9" s="17">
        <v>0.46045449638929298</v>
      </c>
    </row>
    <row r="10" spans="2:47" x14ac:dyDescent="0.35">
      <c r="B10" s="18" t="s">
        <v>646</v>
      </c>
      <c r="C10" s="17">
        <v>0.43108808236099</v>
      </c>
      <c r="D10" s="17">
        <v>0.47210889113069499</v>
      </c>
      <c r="E10" s="17">
        <v>0.38888508845865499</v>
      </c>
      <c r="F10" s="17"/>
      <c r="G10" s="17">
        <v>0.432607852010506</v>
      </c>
      <c r="H10" s="17">
        <v>0.32172195507266199</v>
      </c>
      <c r="I10" s="17">
        <v>0.39598567746808599</v>
      </c>
      <c r="J10" s="17">
        <v>0.52333058842929503</v>
      </c>
      <c r="K10" s="17">
        <v>0.48706713234242999</v>
      </c>
      <c r="L10" s="17">
        <v>0.44452798105816299</v>
      </c>
      <c r="M10" s="17"/>
      <c r="N10" s="17">
        <v>0.45868150006696301</v>
      </c>
      <c r="O10" s="17">
        <v>0.30237678271642299</v>
      </c>
      <c r="P10" s="17"/>
      <c r="Q10" s="17">
        <v>0.40188718132533702</v>
      </c>
      <c r="R10" s="17">
        <v>0.47658140733497401</v>
      </c>
      <c r="S10" s="17">
        <v>0.39412043538080899</v>
      </c>
      <c r="T10" s="17">
        <v>0.41474737774093301</v>
      </c>
      <c r="U10" s="17">
        <v>0.41566227168185399</v>
      </c>
      <c r="V10" s="17">
        <v>0.43451720451532699</v>
      </c>
      <c r="W10" s="17">
        <v>0.45237799257382</v>
      </c>
      <c r="X10" s="17">
        <v>0.464959754101405</v>
      </c>
      <c r="Y10" s="17">
        <v>0.43007553705945401</v>
      </c>
      <c r="Z10" s="17">
        <v>0.36165951700104398</v>
      </c>
      <c r="AA10" s="17">
        <v>0.47372885857006197</v>
      </c>
      <c r="AB10" s="17">
        <v>0.61315261944139898</v>
      </c>
      <c r="AC10" s="17"/>
      <c r="AD10" s="17">
        <v>0.433501405589933</v>
      </c>
      <c r="AE10" s="17">
        <v>0.43362304109869099</v>
      </c>
      <c r="AF10" s="17"/>
      <c r="AG10" s="17">
        <v>0.44603726902402202</v>
      </c>
      <c r="AH10" s="17">
        <v>0.433103973169921</v>
      </c>
      <c r="AI10" s="17"/>
      <c r="AJ10" s="17">
        <v>0.40739063945821102</v>
      </c>
      <c r="AK10" s="17">
        <v>0.45934952170161703</v>
      </c>
      <c r="AL10" s="17"/>
      <c r="AM10" s="17">
        <v>0.48945303848548799</v>
      </c>
      <c r="AN10" s="17">
        <v>0.41640146208092099</v>
      </c>
      <c r="AO10" s="17"/>
      <c r="AP10" s="17">
        <v>0.420462933793876</v>
      </c>
      <c r="AQ10" s="17">
        <v>0.3986464875222</v>
      </c>
      <c r="AR10" s="17">
        <v>0.38886486350127902</v>
      </c>
      <c r="AS10" s="17">
        <v>0.51656803082355096</v>
      </c>
      <c r="AT10" s="17">
        <v>0.32842835453773001</v>
      </c>
      <c r="AU10" s="17">
        <v>0.47090293611960798</v>
      </c>
    </row>
    <row r="11" spans="2:47" x14ac:dyDescent="0.35">
      <c r="B11" s="18" t="s">
        <v>647</v>
      </c>
      <c r="C11" s="17">
        <v>0.428362480118674</v>
      </c>
      <c r="D11" s="17">
        <v>0.463639907145039</v>
      </c>
      <c r="E11" s="17">
        <v>0.39780276714127499</v>
      </c>
      <c r="F11" s="17"/>
      <c r="G11" s="17">
        <v>0.40193519404756101</v>
      </c>
      <c r="H11" s="17">
        <v>0.39505576526401298</v>
      </c>
      <c r="I11" s="17">
        <v>0.40827043450688799</v>
      </c>
      <c r="J11" s="17">
        <v>0.42743768711466701</v>
      </c>
      <c r="K11" s="17">
        <v>0.461845985188719</v>
      </c>
      <c r="L11" s="17">
        <v>0.46928429328501697</v>
      </c>
      <c r="M11" s="17"/>
      <c r="N11" s="17">
        <v>0.42023981001662802</v>
      </c>
      <c r="O11" s="17">
        <v>0.46625120548639698</v>
      </c>
      <c r="P11" s="17"/>
      <c r="Q11" s="17">
        <v>0.455968601837411</v>
      </c>
      <c r="R11" s="17">
        <v>0.39616720721318999</v>
      </c>
      <c r="S11" s="17">
        <v>0.41774826566700901</v>
      </c>
      <c r="T11" s="17">
        <v>0.44526194762280702</v>
      </c>
      <c r="U11" s="17">
        <v>0.41031384337959997</v>
      </c>
      <c r="V11" s="17">
        <v>0.42963438402830301</v>
      </c>
      <c r="W11" s="17">
        <v>0.447332447793162</v>
      </c>
      <c r="X11" s="17">
        <v>0.50440517202735502</v>
      </c>
      <c r="Y11" s="17">
        <v>0.43438199943755601</v>
      </c>
      <c r="Z11" s="17">
        <v>0.36615830201855898</v>
      </c>
      <c r="AA11" s="17">
        <v>0.46908522601263097</v>
      </c>
      <c r="AB11" s="17">
        <v>0.44438685583689203</v>
      </c>
      <c r="AC11" s="17"/>
      <c r="AD11" s="17">
        <v>0.51130190667979403</v>
      </c>
      <c r="AE11" s="17">
        <v>0.252370440686151</v>
      </c>
      <c r="AF11" s="17"/>
      <c r="AG11" s="17">
        <v>0.59386978809175195</v>
      </c>
      <c r="AH11" s="17">
        <v>0.359641928175439</v>
      </c>
      <c r="AI11" s="17"/>
      <c r="AJ11" s="17">
        <v>0.46359992150435603</v>
      </c>
      <c r="AK11" s="17">
        <v>0.38941331753825098</v>
      </c>
      <c r="AL11" s="17"/>
      <c r="AM11" s="17">
        <v>0.41327447538957401</v>
      </c>
      <c r="AN11" s="17">
        <v>0.43218605813115502</v>
      </c>
      <c r="AO11" s="17"/>
      <c r="AP11" s="17">
        <v>0.169037712226698</v>
      </c>
      <c r="AQ11" s="17">
        <v>0.394427382657421</v>
      </c>
      <c r="AR11" s="17">
        <v>0.35653245337752698</v>
      </c>
      <c r="AS11" s="17">
        <v>0.59832700314702203</v>
      </c>
      <c r="AT11" s="17">
        <v>0.60363516364549596</v>
      </c>
      <c r="AU11" s="17">
        <v>0.60310627308181997</v>
      </c>
    </row>
    <row r="12" spans="2:47" x14ac:dyDescent="0.35">
      <c r="B12" s="18" t="s">
        <v>648</v>
      </c>
      <c r="C12" s="17">
        <v>0.41840571080459699</v>
      </c>
      <c r="D12" s="17">
        <v>0.47319267856973402</v>
      </c>
      <c r="E12" s="17">
        <v>0.36333057872879998</v>
      </c>
      <c r="F12" s="17"/>
      <c r="G12" s="17">
        <v>0.26227229121135898</v>
      </c>
      <c r="H12" s="17">
        <v>0.35060475605103503</v>
      </c>
      <c r="I12" s="17">
        <v>0.40069272934477901</v>
      </c>
      <c r="J12" s="17">
        <v>0.45132588459517903</v>
      </c>
      <c r="K12" s="17">
        <v>0.42817135082381702</v>
      </c>
      <c r="L12" s="17">
        <v>0.56134000129397399</v>
      </c>
      <c r="M12" s="17"/>
      <c r="N12" s="17">
        <v>0.42733906653569498</v>
      </c>
      <c r="O12" s="17">
        <v>0.37673548935580597</v>
      </c>
      <c r="P12" s="17"/>
      <c r="Q12" s="17">
        <v>0.42403495913141898</v>
      </c>
      <c r="R12" s="17">
        <v>0.47026835459467498</v>
      </c>
      <c r="S12" s="17">
        <v>0.44531351998408802</v>
      </c>
      <c r="T12" s="17">
        <v>0.465083929691196</v>
      </c>
      <c r="U12" s="17">
        <v>0.32580207046227999</v>
      </c>
      <c r="V12" s="17">
        <v>0.31275175150964701</v>
      </c>
      <c r="W12" s="17">
        <v>0.29977783625897703</v>
      </c>
      <c r="X12" s="17">
        <v>0.54775660244700997</v>
      </c>
      <c r="Y12" s="17">
        <v>0.40731144211917403</v>
      </c>
      <c r="Z12" s="17">
        <v>0.50448836446206402</v>
      </c>
      <c r="AA12" s="17">
        <v>0.361729705743565</v>
      </c>
      <c r="AB12" s="17">
        <v>0.46830748256453097</v>
      </c>
      <c r="AC12" s="17"/>
      <c r="AD12" s="17">
        <v>0.42837189277930199</v>
      </c>
      <c r="AE12" s="17">
        <v>0.41026370057487699</v>
      </c>
      <c r="AF12" s="17"/>
      <c r="AG12" s="17">
        <v>0.40014741609353099</v>
      </c>
      <c r="AH12" s="17">
        <v>0.43810155282095697</v>
      </c>
      <c r="AI12" s="17"/>
      <c r="AJ12" s="17">
        <v>0.43651016444201202</v>
      </c>
      <c r="AK12" s="17">
        <v>0.40233769287010601</v>
      </c>
      <c r="AL12" s="17"/>
      <c r="AM12" s="17">
        <v>0.465550827202249</v>
      </c>
      <c r="AN12" s="17">
        <v>0.409568200080622</v>
      </c>
      <c r="AO12" s="17"/>
      <c r="AP12" s="17">
        <v>0.40112090556935998</v>
      </c>
      <c r="AQ12" s="17">
        <v>0.43395444420928297</v>
      </c>
      <c r="AR12" s="17">
        <v>0.32629873850018698</v>
      </c>
      <c r="AS12" s="17">
        <v>0.57102405138240198</v>
      </c>
      <c r="AT12" s="17">
        <v>0.30424471224812699</v>
      </c>
      <c r="AU12" s="17">
        <v>0.39434514954531202</v>
      </c>
    </row>
    <row r="13" spans="2:47" ht="29" x14ac:dyDescent="0.35">
      <c r="B13" s="18" t="s">
        <v>649</v>
      </c>
      <c r="C13" s="17">
        <v>0.41340341164400202</v>
      </c>
      <c r="D13" s="17">
        <v>0.34417038108909498</v>
      </c>
      <c r="E13" s="17">
        <v>0.47750958492372397</v>
      </c>
      <c r="F13" s="17"/>
      <c r="G13" s="17">
        <v>0.25574336258538499</v>
      </c>
      <c r="H13" s="17">
        <v>0.29422934413359603</v>
      </c>
      <c r="I13" s="17">
        <v>0.354101116588669</v>
      </c>
      <c r="J13" s="17">
        <v>0.44207884241235401</v>
      </c>
      <c r="K13" s="17">
        <v>0.59263732861347096</v>
      </c>
      <c r="L13" s="17">
        <v>0.52769569670733396</v>
      </c>
      <c r="M13" s="17"/>
      <c r="N13" s="17">
        <v>0.442305284327769</v>
      </c>
      <c r="O13" s="17">
        <v>0.27858873827049302</v>
      </c>
      <c r="P13" s="17"/>
      <c r="Q13" s="17">
        <v>0.36621281259798499</v>
      </c>
      <c r="R13" s="17">
        <v>0.41558797897156802</v>
      </c>
      <c r="S13" s="17">
        <v>0.48444731829886101</v>
      </c>
      <c r="T13" s="17">
        <v>0.48887596948301598</v>
      </c>
      <c r="U13" s="17">
        <v>0.31373287998641097</v>
      </c>
      <c r="V13" s="17">
        <v>0.43023038220673998</v>
      </c>
      <c r="W13" s="17">
        <v>0.43953198660381798</v>
      </c>
      <c r="X13" s="17">
        <v>0.36673334519260897</v>
      </c>
      <c r="Y13" s="17">
        <v>0.32313215757202002</v>
      </c>
      <c r="Z13" s="17">
        <v>0.44893969316525001</v>
      </c>
      <c r="AA13" s="17">
        <v>0.457931566671687</v>
      </c>
      <c r="AB13" s="17">
        <v>0.50855740118176995</v>
      </c>
      <c r="AC13" s="17"/>
      <c r="AD13" s="17">
        <v>0.39000964929026</v>
      </c>
      <c r="AE13" s="17">
        <v>0.47302325823535302</v>
      </c>
      <c r="AF13" s="17"/>
      <c r="AG13" s="17">
        <v>0.35425539224586899</v>
      </c>
      <c r="AH13" s="17">
        <v>0.45048231437779002</v>
      </c>
      <c r="AI13" s="17"/>
      <c r="AJ13" s="17">
        <v>0.44957339504659799</v>
      </c>
      <c r="AK13" s="17">
        <v>0.37429311495053902</v>
      </c>
      <c r="AL13" s="17"/>
      <c r="AM13" s="17">
        <v>0.49556316118881899</v>
      </c>
      <c r="AN13" s="17">
        <v>0.392165303331592</v>
      </c>
      <c r="AO13" s="17"/>
      <c r="AP13" s="17">
        <v>0.48383338393060699</v>
      </c>
      <c r="AQ13" s="17">
        <v>0.52007358449493302</v>
      </c>
      <c r="AR13" s="17">
        <v>0.281073123150406</v>
      </c>
      <c r="AS13" s="17">
        <v>0.47145558630977802</v>
      </c>
      <c r="AT13" s="17">
        <v>0.37603096462123498</v>
      </c>
      <c r="AU13" s="17">
        <v>0.27895758309551899</v>
      </c>
    </row>
    <row r="14" spans="2:47" x14ac:dyDescent="0.35">
      <c r="B14" s="18" t="s">
        <v>650</v>
      </c>
      <c r="C14" s="17">
        <v>0.35385210364722203</v>
      </c>
      <c r="D14" s="17">
        <v>0.35234838506941202</v>
      </c>
      <c r="E14" s="17">
        <v>0.35222879167169102</v>
      </c>
      <c r="F14" s="17"/>
      <c r="G14" s="17">
        <v>0.25064773238997801</v>
      </c>
      <c r="H14" s="17">
        <v>0.21748356964346999</v>
      </c>
      <c r="I14" s="17">
        <v>0.33536281040125598</v>
      </c>
      <c r="J14" s="17">
        <v>0.42988700111516198</v>
      </c>
      <c r="K14" s="17">
        <v>0.43631789182193398</v>
      </c>
      <c r="L14" s="17">
        <v>0.43807214848784398</v>
      </c>
      <c r="M14" s="17"/>
      <c r="N14" s="17">
        <v>0.37616511000589498</v>
      </c>
      <c r="O14" s="17">
        <v>0.24977162771615699</v>
      </c>
      <c r="P14" s="17"/>
      <c r="Q14" s="17">
        <v>0.37471463414587503</v>
      </c>
      <c r="R14" s="17">
        <v>0.369096452191855</v>
      </c>
      <c r="S14" s="17">
        <v>0.44782044594909898</v>
      </c>
      <c r="T14" s="17">
        <v>0.36056866690594502</v>
      </c>
      <c r="U14" s="17">
        <v>0.35189563799322299</v>
      </c>
      <c r="V14" s="17">
        <v>0.28138110776775899</v>
      </c>
      <c r="W14" s="17">
        <v>0.306344702064279</v>
      </c>
      <c r="X14" s="17">
        <v>0.36424194704468099</v>
      </c>
      <c r="Y14" s="17">
        <v>0.29621198177358599</v>
      </c>
      <c r="Z14" s="17">
        <v>0.34659388348863202</v>
      </c>
      <c r="AA14" s="17">
        <v>0.22240006199578599</v>
      </c>
      <c r="AB14" s="17">
        <v>0.64310010676910501</v>
      </c>
      <c r="AC14" s="17"/>
      <c r="AD14" s="17">
        <v>0.33139990331140101</v>
      </c>
      <c r="AE14" s="17">
        <v>0.393970006675954</v>
      </c>
      <c r="AF14" s="17"/>
      <c r="AG14" s="17">
        <v>0.31225109517868199</v>
      </c>
      <c r="AH14" s="17">
        <v>0.38459165647488402</v>
      </c>
      <c r="AI14" s="17"/>
      <c r="AJ14" s="17">
        <v>0.35672608037137499</v>
      </c>
      <c r="AK14" s="17">
        <v>0.352840497112065</v>
      </c>
      <c r="AL14" s="17"/>
      <c r="AM14" s="17">
        <v>0.41902485217202501</v>
      </c>
      <c r="AN14" s="17">
        <v>0.33711550284535502</v>
      </c>
      <c r="AO14" s="17"/>
      <c r="AP14" s="17">
        <v>0.38060023342424998</v>
      </c>
      <c r="AQ14" s="17">
        <v>0.40311386459398901</v>
      </c>
      <c r="AR14" s="17">
        <v>0.25203055038018102</v>
      </c>
      <c r="AS14" s="17">
        <v>0.446086528479124</v>
      </c>
      <c r="AT14" s="17">
        <v>0.17354838606988099</v>
      </c>
      <c r="AU14" s="17">
        <v>0.33937424575166403</v>
      </c>
    </row>
    <row r="15" spans="2:47" x14ac:dyDescent="0.35">
      <c r="B15" s="18" t="s">
        <v>651</v>
      </c>
      <c r="C15" s="17">
        <v>0.29903071570212397</v>
      </c>
      <c r="D15" s="17">
        <v>0.325778262929934</v>
      </c>
      <c r="E15" s="17">
        <v>0.26951509320994399</v>
      </c>
      <c r="F15" s="17"/>
      <c r="G15" s="17">
        <v>0.26966193803921901</v>
      </c>
      <c r="H15" s="17">
        <v>0.30923741887526501</v>
      </c>
      <c r="I15" s="17">
        <v>0.25767441084331899</v>
      </c>
      <c r="J15" s="17">
        <v>0.39363034731165802</v>
      </c>
      <c r="K15" s="17">
        <v>0.36604869125902001</v>
      </c>
      <c r="L15" s="17">
        <v>0.233257040616135</v>
      </c>
      <c r="M15" s="17"/>
      <c r="N15" s="17">
        <v>0.30870689632806902</v>
      </c>
      <c r="O15" s="17">
        <v>0.253895539000492</v>
      </c>
      <c r="P15" s="17"/>
      <c r="Q15" s="17">
        <v>0.34596570340565602</v>
      </c>
      <c r="R15" s="17">
        <v>0.35068190996930798</v>
      </c>
      <c r="S15" s="17">
        <v>0.28332147672032298</v>
      </c>
      <c r="T15" s="17">
        <v>0.32126343862011297</v>
      </c>
      <c r="U15" s="17">
        <v>0.25940061756395799</v>
      </c>
      <c r="V15" s="17">
        <v>0.35935159653456999</v>
      </c>
      <c r="W15" s="17">
        <v>0.217862169044898</v>
      </c>
      <c r="X15" s="17">
        <v>0.22785445034753599</v>
      </c>
      <c r="Y15" s="17">
        <v>0.23102032646977599</v>
      </c>
      <c r="Z15" s="17">
        <v>0.26459152975718297</v>
      </c>
      <c r="AA15" s="17">
        <v>0.40008125853038501</v>
      </c>
      <c r="AB15" s="17">
        <v>0.248992973308162</v>
      </c>
      <c r="AC15" s="17"/>
      <c r="AD15" s="17">
        <v>0.318549823797522</v>
      </c>
      <c r="AE15" s="17">
        <v>0.26843899825105899</v>
      </c>
      <c r="AF15" s="17"/>
      <c r="AG15" s="17">
        <v>0.35348825620463697</v>
      </c>
      <c r="AH15" s="17">
        <v>0.28071573518716803</v>
      </c>
      <c r="AI15" s="17"/>
      <c r="AJ15" s="17">
        <v>0.29575945875712001</v>
      </c>
      <c r="AK15" s="17">
        <v>0.30644469034416699</v>
      </c>
      <c r="AL15" s="17"/>
      <c r="AM15" s="17">
        <v>0.29884443097349001</v>
      </c>
      <c r="AN15" s="17">
        <v>0.30213331200532501</v>
      </c>
      <c r="AO15" s="17"/>
      <c r="AP15" s="17">
        <v>0.270440885500626</v>
      </c>
      <c r="AQ15" s="17">
        <v>0.282822795444508</v>
      </c>
      <c r="AR15" s="17">
        <v>0.31175106639750699</v>
      </c>
      <c r="AS15" s="17">
        <v>0.26621043940632599</v>
      </c>
      <c r="AT15" s="17">
        <v>0.24927774395646099</v>
      </c>
      <c r="AU15" s="17">
        <v>0.39940618916625098</v>
      </c>
    </row>
    <row r="16" spans="2:47" ht="29" x14ac:dyDescent="0.35">
      <c r="B16" s="18" t="s">
        <v>652</v>
      </c>
      <c r="C16" s="17">
        <v>0.298589164344221</v>
      </c>
      <c r="D16" s="17">
        <v>0.30804131744941199</v>
      </c>
      <c r="E16" s="17">
        <v>0.29015686509273197</v>
      </c>
      <c r="F16" s="17"/>
      <c r="G16" s="17">
        <v>0.29163374171152401</v>
      </c>
      <c r="H16" s="17">
        <v>0.29660484901304301</v>
      </c>
      <c r="I16" s="17">
        <v>0.27916054698842901</v>
      </c>
      <c r="J16" s="17">
        <v>0.242102903127632</v>
      </c>
      <c r="K16" s="17">
        <v>0.29241953716570401</v>
      </c>
      <c r="L16" s="17">
        <v>0.36790851276785302</v>
      </c>
      <c r="M16" s="17"/>
      <c r="N16" s="17">
        <v>0.281667000183283</v>
      </c>
      <c r="O16" s="17">
        <v>0.37752370464517199</v>
      </c>
      <c r="P16" s="17"/>
      <c r="Q16" s="17">
        <v>0.38490108509986398</v>
      </c>
      <c r="R16" s="17">
        <v>0.26394451509542799</v>
      </c>
      <c r="S16" s="17">
        <v>0.264088578240394</v>
      </c>
      <c r="T16" s="17">
        <v>0.310535759700446</v>
      </c>
      <c r="U16" s="17">
        <v>0.24577430908482001</v>
      </c>
      <c r="V16" s="17">
        <v>0.32787068116794399</v>
      </c>
      <c r="W16" s="17">
        <v>0.28867572605967701</v>
      </c>
      <c r="X16" s="17">
        <v>0.3138496334757</v>
      </c>
      <c r="Y16" s="17">
        <v>0.21486042936681901</v>
      </c>
      <c r="Z16" s="17">
        <v>0.38465391939155902</v>
      </c>
      <c r="AA16" s="17">
        <v>0.148038984032551</v>
      </c>
      <c r="AB16" s="17">
        <v>0.37914597347710899</v>
      </c>
      <c r="AC16" s="17"/>
      <c r="AD16" s="17">
        <v>0.30931751542020303</v>
      </c>
      <c r="AE16" s="17">
        <v>0.283026708786697</v>
      </c>
      <c r="AF16" s="17"/>
      <c r="AG16" s="17">
        <v>0.323191098379631</v>
      </c>
      <c r="AH16" s="17">
        <v>0.29313681496759503</v>
      </c>
      <c r="AI16" s="17"/>
      <c r="AJ16" s="17">
        <v>0.315204643919616</v>
      </c>
      <c r="AK16" s="17">
        <v>0.282814330268995</v>
      </c>
      <c r="AL16" s="17"/>
      <c r="AM16" s="17">
        <v>0.34325647339696103</v>
      </c>
      <c r="AN16" s="17">
        <v>0.28855719268734997</v>
      </c>
      <c r="AO16" s="17"/>
      <c r="AP16" s="17">
        <v>0.26128601653716998</v>
      </c>
      <c r="AQ16" s="17">
        <v>0.30633446090570698</v>
      </c>
      <c r="AR16" s="17">
        <v>0.20758523413837901</v>
      </c>
      <c r="AS16" s="17">
        <v>0.32734696586701301</v>
      </c>
      <c r="AT16" s="17">
        <v>0.33741758443120801</v>
      </c>
      <c r="AU16" s="17">
        <v>0.36728144747197999</v>
      </c>
    </row>
    <row r="17" spans="2:47" x14ac:dyDescent="0.35">
      <c r="B17" s="18" t="s">
        <v>653</v>
      </c>
      <c r="C17" s="17">
        <v>0.21853469224578401</v>
      </c>
      <c r="D17" s="17">
        <v>0.24016778511050599</v>
      </c>
      <c r="E17" s="17">
        <v>0.19529371096545001</v>
      </c>
      <c r="F17" s="17"/>
      <c r="G17" s="17">
        <v>0.229148276825026</v>
      </c>
      <c r="H17" s="17">
        <v>0.18238183988194001</v>
      </c>
      <c r="I17" s="17">
        <v>0.175215769926235</v>
      </c>
      <c r="J17" s="17">
        <v>0.26045251986525603</v>
      </c>
      <c r="K17" s="17">
        <v>0.23420355680039101</v>
      </c>
      <c r="L17" s="17">
        <v>0.23800654444497499</v>
      </c>
      <c r="M17" s="17"/>
      <c r="N17" s="17">
        <v>0.21706270593147101</v>
      </c>
      <c r="O17" s="17">
        <v>0.225400868577873</v>
      </c>
      <c r="P17" s="17"/>
      <c r="Q17" s="17">
        <v>0.26888968742117098</v>
      </c>
      <c r="R17" s="17">
        <v>0.28477281070238802</v>
      </c>
      <c r="S17" s="17">
        <v>0.22579301861675299</v>
      </c>
      <c r="T17" s="17">
        <v>0.22011123277383901</v>
      </c>
      <c r="U17" s="17">
        <v>0.12288096252946901</v>
      </c>
      <c r="V17" s="17">
        <v>0.20748462306625501</v>
      </c>
      <c r="W17" s="17">
        <v>0.178438433018063</v>
      </c>
      <c r="X17" s="17">
        <v>0.10349443709896899</v>
      </c>
      <c r="Y17" s="17">
        <v>0.18744992759794701</v>
      </c>
      <c r="Z17" s="17">
        <v>0.242833211206785</v>
      </c>
      <c r="AA17" s="17">
        <v>0.201391470045481</v>
      </c>
      <c r="AB17" s="17">
        <v>0.25284833980888499</v>
      </c>
      <c r="AC17" s="17"/>
      <c r="AD17" s="17">
        <v>0.21822877798250201</v>
      </c>
      <c r="AE17" s="17">
        <v>0.229712008067428</v>
      </c>
      <c r="AF17" s="17"/>
      <c r="AG17" s="17">
        <v>0.19029375758419001</v>
      </c>
      <c r="AH17" s="17">
        <v>0.23656854017333401</v>
      </c>
      <c r="AI17" s="17"/>
      <c r="AJ17" s="17">
        <v>0.196794238400685</v>
      </c>
      <c r="AK17" s="17">
        <v>0.24348263756239999</v>
      </c>
      <c r="AL17" s="17"/>
      <c r="AM17" s="17">
        <v>0.25847517233709</v>
      </c>
      <c r="AN17" s="17">
        <v>0.208943708021608</v>
      </c>
      <c r="AO17" s="17"/>
      <c r="AP17" s="17">
        <v>0.20959752165027901</v>
      </c>
      <c r="AQ17" s="17">
        <v>0.236302366231528</v>
      </c>
      <c r="AR17" s="17">
        <v>0.21106013297909099</v>
      </c>
      <c r="AS17" s="17">
        <v>0.21328902196851399</v>
      </c>
      <c r="AT17" s="17">
        <v>0.201093983749872</v>
      </c>
      <c r="AU17" s="17">
        <v>0.23168454064906399</v>
      </c>
    </row>
    <row r="18" spans="2:47" ht="29" x14ac:dyDescent="0.35">
      <c r="B18" s="18" t="s">
        <v>654</v>
      </c>
      <c r="C18" s="17">
        <v>9.0528755419310603E-2</v>
      </c>
      <c r="D18" s="17">
        <v>0.13024562941833501</v>
      </c>
      <c r="E18" s="17">
        <v>5.3057418430657199E-2</v>
      </c>
      <c r="F18" s="17"/>
      <c r="G18" s="17">
        <v>9.0598377849252495E-2</v>
      </c>
      <c r="H18" s="17">
        <v>9.0845459533221595E-2</v>
      </c>
      <c r="I18" s="17">
        <v>9.1417784737001906E-2</v>
      </c>
      <c r="J18" s="17">
        <v>7.2623237345982194E-2</v>
      </c>
      <c r="K18" s="17">
        <v>8.3014503258626401E-2</v>
      </c>
      <c r="L18" s="17">
        <v>0.10759680694751</v>
      </c>
      <c r="M18" s="17"/>
      <c r="N18" s="17">
        <v>7.7324435323905705E-2</v>
      </c>
      <c r="O18" s="17">
        <v>0.15212116917944299</v>
      </c>
      <c r="P18" s="17"/>
      <c r="Q18" s="17">
        <v>0.14058999749297699</v>
      </c>
      <c r="R18" s="17">
        <v>7.4430460208579394E-2</v>
      </c>
      <c r="S18" s="17">
        <v>2.3774762933504799E-2</v>
      </c>
      <c r="T18" s="17">
        <v>0.102356714080413</v>
      </c>
      <c r="U18" s="17">
        <v>7.5571220773460304E-2</v>
      </c>
      <c r="V18" s="17">
        <v>0.14061559340691501</v>
      </c>
      <c r="W18" s="17">
        <v>7.61818688001802E-2</v>
      </c>
      <c r="X18" s="17">
        <v>0.15413771283586</v>
      </c>
      <c r="Y18" s="17">
        <v>3.6215438829834599E-2</v>
      </c>
      <c r="Z18" s="17">
        <v>0.15129235895197099</v>
      </c>
      <c r="AA18" s="17">
        <v>2.58849442047361E-2</v>
      </c>
      <c r="AB18" s="17">
        <v>0</v>
      </c>
      <c r="AC18" s="17"/>
      <c r="AD18" s="17">
        <v>0.102114529194685</v>
      </c>
      <c r="AE18" s="17">
        <v>6.9777865779993203E-2</v>
      </c>
      <c r="AF18" s="17"/>
      <c r="AG18" s="17">
        <v>0.111578038917302</v>
      </c>
      <c r="AH18" s="17">
        <v>8.3417009176575505E-2</v>
      </c>
      <c r="AI18" s="17"/>
      <c r="AJ18" s="17">
        <v>0.105085161515201</v>
      </c>
      <c r="AK18" s="17">
        <v>7.1621440360114405E-2</v>
      </c>
      <c r="AL18" s="17"/>
      <c r="AM18" s="17">
        <v>7.5450109312969596E-2</v>
      </c>
      <c r="AN18" s="17">
        <v>9.6168619608553205E-2</v>
      </c>
      <c r="AO18" s="17"/>
      <c r="AP18" s="17">
        <v>5.47387453691391E-2</v>
      </c>
      <c r="AQ18" s="17">
        <v>4.4877440223210198E-2</v>
      </c>
      <c r="AR18" s="17">
        <v>0.12071962141402701</v>
      </c>
      <c r="AS18" s="17">
        <v>0.10179482542102999</v>
      </c>
      <c r="AT18" s="17">
        <v>4.9993392239400601E-2</v>
      </c>
      <c r="AU18" s="17">
        <v>0.16555417885808901</v>
      </c>
    </row>
    <row r="19" spans="2:47" x14ac:dyDescent="0.35">
      <c r="B19" s="18" t="s">
        <v>122</v>
      </c>
      <c r="C19" s="17">
        <v>8.7863049772744395E-2</v>
      </c>
      <c r="D19" s="17">
        <v>7.2144647846819801E-2</v>
      </c>
      <c r="E19" s="17">
        <v>0.103660794542848</v>
      </c>
      <c r="F19" s="17"/>
      <c r="G19" s="17">
        <v>9.3393637019257805E-2</v>
      </c>
      <c r="H19" s="17">
        <v>5.9635912660361501E-2</v>
      </c>
      <c r="I19" s="17">
        <v>0.140431207535751</v>
      </c>
      <c r="J19" s="17">
        <v>7.5391417451414894E-2</v>
      </c>
      <c r="K19" s="17">
        <v>6.3311463630408099E-2</v>
      </c>
      <c r="L19" s="17">
        <v>8.5349932527661099E-2</v>
      </c>
      <c r="M19" s="17"/>
      <c r="N19" s="17">
        <v>8.6291509890247198E-2</v>
      </c>
      <c r="O19" s="17">
        <v>9.5193600227743105E-2</v>
      </c>
      <c r="P19" s="17"/>
      <c r="Q19" s="17">
        <v>8.5506761918129601E-2</v>
      </c>
      <c r="R19" s="17">
        <v>6.9277383149674507E-2</v>
      </c>
      <c r="S19" s="17">
        <v>0.109334103260739</v>
      </c>
      <c r="T19" s="17">
        <v>6.3851449059067103E-2</v>
      </c>
      <c r="U19" s="17">
        <v>9.7421711229592797E-2</v>
      </c>
      <c r="V19" s="17">
        <v>9.4000581830965907E-2</v>
      </c>
      <c r="W19" s="17">
        <v>6.9625981761366404E-2</v>
      </c>
      <c r="X19" s="17">
        <v>5.8636290742345797E-2</v>
      </c>
      <c r="Y19" s="17">
        <v>0.13082994787368499</v>
      </c>
      <c r="Z19" s="17">
        <v>9.3288755238760901E-2</v>
      </c>
      <c r="AA19" s="17">
        <v>0.107639813864866</v>
      </c>
      <c r="AB19" s="17">
        <v>4.3482429504769798E-2</v>
      </c>
      <c r="AC19" s="17"/>
      <c r="AD19" s="17">
        <v>7.4230908102229404E-2</v>
      </c>
      <c r="AE19" s="17">
        <v>0.112946668308853</v>
      </c>
      <c r="AF19" s="17"/>
      <c r="AG19" s="17">
        <v>5.3960786091719899E-2</v>
      </c>
      <c r="AH19" s="17">
        <v>9.3075354078322903E-2</v>
      </c>
      <c r="AI19" s="17"/>
      <c r="AJ19" s="17">
        <v>8.2696168159321196E-2</v>
      </c>
      <c r="AK19" s="17">
        <v>9.1438879424314903E-2</v>
      </c>
      <c r="AL19" s="17"/>
      <c r="AM19" s="17">
        <v>7.4889865409588696E-2</v>
      </c>
      <c r="AN19" s="17">
        <v>9.0625876992718707E-2</v>
      </c>
      <c r="AO19" s="17"/>
      <c r="AP19" s="17">
        <v>0.15986992488504001</v>
      </c>
      <c r="AQ19" s="17">
        <v>0.100327875821302</v>
      </c>
      <c r="AR19" s="17">
        <v>7.1168704535410507E-2</v>
      </c>
      <c r="AS19" s="17">
        <v>6.5461880147333104E-2</v>
      </c>
      <c r="AT19" s="17">
        <v>3.6511825273482797E-2</v>
      </c>
      <c r="AU19" s="17">
        <v>4.2049812443174003E-2</v>
      </c>
    </row>
    <row r="20" spans="2:47" x14ac:dyDescent="0.35">
      <c r="B20" s="18" t="s">
        <v>151</v>
      </c>
      <c r="C20" s="19">
        <v>4.5004809188211897E-2</v>
      </c>
      <c r="D20" s="19">
        <v>3.4234658992809801E-2</v>
      </c>
      <c r="E20" s="19">
        <v>5.5710377610894597E-2</v>
      </c>
      <c r="F20" s="19"/>
      <c r="G20" s="19">
        <v>2.69875696788964E-2</v>
      </c>
      <c r="H20" s="19">
        <v>8.2600053100690699E-2</v>
      </c>
      <c r="I20" s="19">
        <v>5.64284794615433E-2</v>
      </c>
      <c r="J20" s="19">
        <v>3.8694210292090102E-2</v>
      </c>
      <c r="K20" s="19">
        <v>3.1283214701190797E-2</v>
      </c>
      <c r="L20" s="19">
        <v>3.0142183390042002E-2</v>
      </c>
      <c r="M20" s="19"/>
      <c r="N20" s="19">
        <v>4.74835588213008E-2</v>
      </c>
      <c r="O20" s="19">
        <v>3.3442519581030998E-2</v>
      </c>
      <c r="P20" s="19"/>
      <c r="Q20" s="19">
        <v>3.5692105745368602E-2</v>
      </c>
      <c r="R20" s="19">
        <v>4.0821404701972201E-2</v>
      </c>
      <c r="S20" s="19">
        <v>9.3714630683270198E-2</v>
      </c>
      <c r="T20" s="19">
        <v>3.4169280921858503E-2</v>
      </c>
      <c r="U20" s="19">
        <v>7.4168369016162403E-2</v>
      </c>
      <c r="V20" s="19">
        <v>3.6188696336778903E-2</v>
      </c>
      <c r="W20" s="19">
        <v>4.7948829182828202E-2</v>
      </c>
      <c r="X20" s="19">
        <v>6.5601582871897102E-2</v>
      </c>
      <c r="Y20" s="19">
        <v>3.31147085434111E-2</v>
      </c>
      <c r="Z20" s="19">
        <v>2.37249885003347E-2</v>
      </c>
      <c r="AA20" s="19">
        <v>7.1285504707742697E-2</v>
      </c>
      <c r="AB20" s="19">
        <v>0</v>
      </c>
      <c r="AC20" s="19"/>
      <c r="AD20" s="19">
        <v>3.2507717863096898E-2</v>
      </c>
      <c r="AE20" s="19">
        <v>6.6954423997328302E-2</v>
      </c>
      <c r="AF20" s="19"/>
      <c r="AG20" s="19">
        <v>2.4555324446402099E-2</v>
      </c>
      <c r="AH20" s="19">
        <v>5.22705766553129E-2</v>
      </c>
      <c r="AI20" s="19"/>
      <c r="AJ20" s="19">
        <v>3.4721179824203099E-2</v>
      </c>
      <c r="AK20" s="19">
        <v>5.5476885017025197E-2</v>
      </c>
      <c r="AL20" s="19"/>
      <c r="AM20" s="19">
        <v>6.1380194022256099E-2</v>
      </c>
      <c r="AN20" s="19">
        <v>3.99005216279881E-2</v>
      </c>
      <c r="AO20" s="19"/>
      <c r="AP20" s="19">
        <v>8.8121436045746293E-2</v>
      </c>
      <c r="AQ20" s="19">
        <v>4.95283099389855E-2</v>
      </c>
      <c r="AR20" s="19">
        <v>3.8130396464736899E-2</v>
      </c>
      <c r="AS20" s="19">
        <v>2.2426052035844302E-2</v>
      </c>
      <c r="AT20" s="19">
        <v>2.4770098926923199E-2</v>
      </c>
      <c r="AU20" s="19">
        <v>2.27604035615863E-2</v>
      </c>
    </row>
    <row r="21" spans="2:47" x14ac:dyDescent="0.35">
      <c r="B21" s="16"/>
    </row>
    <row r="22" spans="2:47" x14ac:dyDescent="0.35">
      <c r="B22" t="s">
        <v>66</v>
      </c>
    </row>
    <row r="23" spans="2:47" x14ac:dyDescent="0.35">
      <c r="B23" t="s">
        <v>67</v>
      </c>
    </row>
    <row r="25" spans="2:47" x14ac:dyDescent="0.35">
      <c r="B25"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dimension ref="B2:I22"/>
  <sheetViews>
    <sheetView showGridLines="0" topLeftCell="A11" workbookViewId="0">
      <pane xSplit="2" topLeftCell="C1" activePane="topRight" state="frozen"/>
      <selection pane="topRight"/>
    </sheetView>
  </sheetViews>
  <sheetFormatPr defaultColWidth="10.90625" defaultRowHeight="14.5" x14ac:dyDescent="0.35"/>
  <cols>
    <col min="2" max="2" width="25.7265625" customWidth="1"/>
    <col min="3" max="9" width="20.7265625" customWidth="1"/>
  </cols>
  <sheetData>
    <row r="2" spans="2:9" ht="40" customHeight="1" x14ac:dyDescent="0.35">
      <c r="D2" s="30" t="s">
        <v>461</v>
      </c>
      <c r="E2" s="26"/>
      <c r="F2" s="26"/>
      <c r="G2" s="26"/>
      <c r="H2" s="26"/>
      <c r="I2" s="26"/>
    </row>
    <row r="6" spans="2:9" ht="50" customHeight="1" x14ac:dyDescent="0.35">
      <c r="B6" s="20" t="s">
        <v>15</v>
      </c>
      <c r="C6" s="20" t="s">
        <v>656</v>
      </c>
      <c r="D6" s="20" t="s">
        <v>657</v>
      </c>
      <c r="E6" s="20" t="s">
        <v>658</v>
      </c>
      <c r="F6" s="20" t="s">
        <v>659</v>
      </c>
      <c r="G6" s="20" t="s">
        <v>660</v>
      </c>
      <c r="H6" s="20" t="s">
        <v>661</v>
      </c>
    </row>
    <row r="7" spans="2:9" x14ac:dyDescent="0.35">
      <c r="B7" s="18" t="s">
        <v>89</v>
      </c>
      <c r="C7" s="17">
        <v>0.27197367253376897</v>
      </c>
      <c r="D7" s="17">
        <v>0.24280834589567299</v>
      </c>
      <c r="E7" s="17">
        <v>0.22620752516760601</v>
      </c>
      <c r="F7" s="17">
        <v>0.26006409382243301</v>
      </c>
      <c r="G7" s="17">
        <v>0.17021332515061399</v>
      </c>
      <c r="H7" s="17">
        <v>0.132445371008272</v>
      </c>
    </row>
    <row r="8" spans="2:9" x14ac:dyDescent="0.35">
      <c r="B8" s="18" t="s">
        <v>90</v>
      </c>
      <c r="C8" s="17">
        <v>0.43397108489782499</v>
      </c>
      <c r="D8" s="17">
        <v>0.42785740057848798</v>
      </c>
      <c r="E8" s="17">
        <v>0.40759965672431903</v>
      </c>
      <c r="F8" s="17">
        <v>0.39002275198912001</v>
      </c>
      <c r="G8" s="17">
        <v>0.37288133951221902</v>
      </c>
      <c r="H8" s="17">
        <v>0.26942671094015802</v>
      </c>
    </row>
    <row r="9" spans="2:9" x14ac:dyDescent="0.35">
      <c r="B9" s="18" t="s">
        <v>91</v>
      </c>
      <c r="C9" s="17">
        <v>0.20228987618185501</v>
      </c>
      <c r="D9" s="17">
        <v>0.23629363059222599</v>
      </c>
      <c r="E9" s="17">
        <v>0.267648107820742</v>
      </c>
      <c r="F9" s="17">
        <v>0.23093294901702999</v>
      </c>
      <c r="G9" s="17">
        <v>0.324064021350981</v>
      </c>
      <c r="H9" s="17">
        <v>0.21644765112641401</v>
      </c>
    </row>
    <row r="10" spans="2:9" x14ac:dyDescent="0.35">
      <c r="B10" s="18" t="s">
        <v>92</v>
      </c>
      <c r="C10" s="17">
        <v>1.9048772899530799E-2</v>
      </c>
      <c r="D10" s="17">
        <v>2.7189472687496601E-2</v>
      </c>
      <c r="E10" s="17">
        <v>3.3790430285843297E-2</v>
      </c>
      <c r="F10" s="17">
        <v>4.5959600011968797E-2</v>
      </c>
      <c r="G10" s="17">
        <v>5.2725503821414298E-2</v>
      </c>
      <c r="H10" s="17">
        <v>0.18174329899147301</v>
      </c>
    </row>
    <row r="11" spans="2:9" x14ac:dyDescent="0.35">
      <c r="B11" s="18" t="s">
        <v>93</v>
      </c>
      <c r="C11" s="17">
        <v>4.1366042637322298E-2</v>
      </c>
      <c r="D11" s="17">
        <v>3.3759447917506E-2</v>
      </c>
      <c r="E11" s="17">
        <v>3.8856826487828497E-2</v>
      </c>
      <c r="F11" s="17">
        <v>4.4855361764937998E-2</v>
      </c>
      <c r="G11" s="17">
        <v>4.8102224669892203E-2</v>
      </c>
      <c r="H11" s="17">
        <v>0.16393545425460401</v>
      </c>
    </row>
    <row r="12" spans="2:9" x14ac:dyDescent="0.35">
      <c r="B12" s="18" t="s">
        <v>94</v>
      </c>
      <c r="C12" s="17">
        <v>3.1350550849697303E-2</v>
      </c>
      <c r="D12" s="17">
        <v>3.2091702328610597E-2</v>
      </c>
      <c r="E12" s="17">
        <v>2.58974535136616E-2</v>
      </c>
      <c r="F12" s="17">
        <v>2.8165243394510001E-2</v>
      </c>
      <c r="G12" s="17">
        <v>3.2013585494878601E-2</v>
      </c>
      <c r="H12" s="17">
        <v>3.6001513679078799E-2</v>
      </c>
    </row>
    <row r="13" spans="2:9" x14ac:dyDescent="0.35">
      <c r="B13" s="23" t="s">
        <v>95</v>
      </c>
      <c r="C13" s="21">
        <v>0.70594475743159402</v>
      </c>
      <c r="D13" s="21">
        <v>0.670665746474161</v>
      </c>
      <c r="E13" s="21">
        <v>0.63380718189192498</v>
      </c>
      <c r="F13" s="21">
        <v>0.65008684581155296</v>
      </c>
      <c r="G13" s="21">
        <v>0.54309466466283396</v>
      </c>
      <c r="H13" s="21">
        <v>0.40187208194843099</v>
      </c>
    </row>
    <row r="14" spans="2:9" x14ac:dyDescent="0.35">
      <c r="B14" s="23" t="s">
        <v>96</v>
      </c>
      <c r="C14" s="21">
        <v>6.04148155368531E-2</v>
      </c>
      <c r="D14" s="21">
        <v>6.0948920605002503E-2</v>
      </c>
      <c r="E14" s="21">
        <v>7.2647256773671801E-2</v>
      </c>
      <c r="F14" s="21">
        <v>9.0814961776906802E-2</v>
      </c>
      <c r="G14" s="21">
        <v>0.100827728491306</v>
      </c>
      <c r="H14" s="21">
        <v>0.345678753246077</v>
      </c>
    </row>
    <row r="15" spans="2:9" x14ac:dyDescent="0.35">
      <c r="B15" s="23" t="s">
        <v>97</v>
      </c>
      <c r="C15" s="22">
        <v>0.645529941894741</v>
      </c>
      <c r="D15" s="22">
        <v>0.60971682586915799</v>
      </c>
      <c r="E15" s="22">
        <v>0.56115992511825297</v>
      </c>
      <c r="F15" s="22">
        <v>0.559271884034647</v>
      </c>
      <c r="G15" s="22">
        <v>0.44226693617152701</v>
      </c>
      <c r="H15" s="22">
        <v>5.61933287023536E-2</v>
      </c>
    </row>
    <row r="16" spans="2:9" x14ac:dyDescent="0.35">
      <c r="B16" s="16"/>
      <c r="C16" s="16"/>
      <c r="D16" s="16"/>
      <c r="E16" s="16"/>
      <c r="F16" s="16"/>
      <c r="G16" s="16"/>
      <c r="H16" s="16"/>
    </row>
    <row r="17" spans="2:2" x14ac:dyDescent="0.35">
      <c r="B17" t="s">
        <v>66</v>
      </c>
    </row>
    <row r="18" spans="2:2" x14ac:dyDescent="0.35">
      <c r="B18" t="s">
        <v>67</v>
      </c>
    </row>
    <row r="22" spans="2:2" x14ac:dyDescent="0.35">
      <c r="B22" s="8" t="str">
        <f>HYPERLINK("#'Contents'!A1", "Return to Contents")</f>
        <v>Return to Contents</v>
      </c>
    </row>
  </sheetData>
  <mergeCells count="1">
    <mergeCell ref="D2:I2"/>
  </mergeCells>
  <pageMargins left="0.7" right="0.7" top="0.75" bottom="0.75" header="0.3" footer="0.3"/>
  <pageSetup paperSize="9" orientation="portrait" horizontalDpi="300" verticalDpi="300"/>
  <drawing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dimension ref="B2:AU22"/>
  <sheetViews>
    <sheetView showGridLines="0" topLeftCell="A1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662</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89</v>
      </c>
      <c r="C9" s="17">
        <v>0.26006409382243301</v>
      </c>
      <c r="D9" s="17">
        <v>0.300638767905477</v>
      </c>
      <c r="E9" s="17">
        <v>0.22279938670469099</v>
      </c>
      <c r="F9" s="17"/>
      <c r="G9" s="17">
        <v>0.29515549619438203</v>
      </c>
      <c r="H9" s="17">
        <v>0.23758676383595601</v>
      </c>
      <c r="I9" s="17">
        <v>0.23815088975267801</v>
      </c>
      <c r="J9" s="17">
        <v>0.24778824406084299</v>
      </c>
      <c r="K9" s="17">
        <v>0.30699788067434602</v>
      </c>
      <c r="L9" s="17">
        <v>0.25156841676241298</v>
      </c>
      <c r="M9" s="17"/>
      <c r="N9" s="17">
        <v>0.255448641036567</v>
      </c>
      <c r="O9" s="17">
        <v>0.28298790001452701</v>
      </c>
      <c r="P9" s="17"/>
      <c r="Q9" s="17">
        <v>0.25583333889909299</v>
      </c>
      <c r="R9" s="17">
        <v>0.23555182780468101</v>
      </c>
      <c r="S9" s="17">
        <v>0.23168329592185</v>
      </c>
      <c r="T9" s="17">
        <v>0.31439443243179399</v>
      </c>
      <c r="U9" s="17">
        <v>0.247021251866712</v>
      </c>
      <c r="V9" s="17">
        <v>0.29285253637929998</v>
      </c>
      <c r="W9" s="17">
        <v>0.31629891515613701</v>
      </c>
      <c r="X9" s="17">
        <v>0.262286117704147</v>
      </c>
      <c r="Y9" s="17">
        <v>0.25610982119280201</v>
      </c>
      <c r="Z9" s="17">
        <v>0.176608534469161</v>
      </c>
      <c r="AA9" s="17">
        <v>0.27811103758663502</v>
      </c>
      <c r="AB9" s="17">
        <v>0.31255147017847201</v>
      </c>
      <c r="AC9" s="17"/>
      <c r="AD9" s="17">
        <v>0.32985588965037099</v>
      </c>
      <c r="AE9" s="17">
        <v>0.11462550587558699</v>
      </c>
      <c r="AF9" s="17"/>
      <c r="AG9" s="17">
        <v>0.39781502806017599</v>
      </c>
      <c r="AH9" s="17">
        <v>0.19830695902161199</v>
      </c>
      <c r="AI9" s="17"/>
      <c r="AJ9" s="17">
        <v>0.285968307840544</v>
      </c>
      <c r="AK9" s="17">
        <v>0.23164313740713599</v>
      </c>
      <c r="AL9" s="17"/>
      <c r="AM9" s="17">
        <v>0.25100838059543301</v>
      </c>
      <c r="AN9" s="17">
        <v>0.262291546965573</v>
      </c>
      <c r="AO9" s="17"/>
      <c r="AP9" s="17">
        <v>5.3650335711214997E-2</v>
      </c>
      <c r="AQ9" s="17">
        <v>0.19672236423808701</v>
      </c>
      <c r="AR9" s="17">
        <v>0.20307930220391299</v>
      </c>
      <c r="AS9" s="17">
        <v>0.36179226345662302</v>
      </c>
      <c r="AT9" s="17">
        <v>0.47285960706553998</v>
      </c>
      <c r="AU9" s="17">
        <v>0.41378308446770401</v>
      </c>
    </row>
    <row r="10" spans="2:47" x14ac:dyDescent="0.35">
      <c r="B10" s="18" t="s">
        <v>90</v>
      </c>
      <c r="C10" s="17">
        <v>0.39002275198912001</v>
      </c>
      <c r="D10" s="17">
        <v>0.37330528512910299</v>
      </c>
      <c r="E10" s="17">
        <v>0.40891106828385698</v>
      </c>
      <c r="F10" s="17"/>
      <c r="G10" s="17">
        <v>0.33922183065875799</v>
      </c>
      <c r="H10" s="17">
        <v>0.447530908339764</v>
      </c>
      <c r="I10" s="17">
        <v>0.34613917286657803</v>
      </c>
      <c r="J10" s="17">
        <v>0.424758185563341</v>
      </c>
      <c r="K10" s="17">
        <v>0.351848441335532</v>
      </c>
      <c r="L10" s="17">
        <v>0.40996191704832402</v>
      </c>
      <c r="M10" s="17"/>
      <c r="N10" s="17">
        <v>0.39154763205961102</v>
      </c>
      <c r="O10" s="17">
        <v>0.38244905189426598</v>
      </c>
      <c r="P10" s="17"/>
      <c r="Q10" s="17">
        <v>0.39445493564644202</v>
      </c>
      <c r="R10" s="17">
        <v>0.39513793873464698</v>
      </c>
      <c r="S10" s="17">
        <v>0.44351409143899301</v>
      </c>
      <c r="T10" s="17">
        <v>0.38207277469439499</v>
      </c>
      <c r="U10" s="17">
        <v>0.43956568906587101</v>
      </c>
      <c r="V10" s="17">
        <v>0.41665653025736699</v>
      </c>
      <c r="W10" s="17">
        <v>0.33313295836414297</v>
      </c>
      <c r="X10" s="17">
        <v>0.42551091064327101</v>
      </c>
      <c r="Y10" s="17">
        <v>0.38219918371582701</v>
      </c>
      <c r="Z10" s="17">
        <v>0.38429606421995999</v>
      </c>
      <c r="AA10" s="17">
        <v>0.32125200635865903</v>
      </c>
      <c r="AB10" s="17">
        <v>0.297871594892689</v>
      </c>
      <c r="AC10" s="17"/>
      <c r="AD10" s="17">
        <v>0.41915054037625898</v>
      </c>
      <c r="AE10" s="17">
        <v>0.32793660073432501</v>
      </c>
      <c r="AF10" s="17"/>
      <c r="AG10" s="17">
        <v>0.39255225468551602</v>
      </c>
      <c r="AH10" s="17">
        <v>0.39474470134629303</v>
      </c>
      <c r="AI10" s="17"/>
      <c r="AJ10" s="17">
        <v>0.39445094584130203</v>
      </c>
      <c r="AK10" s="17">
        <v>0.38352503101360302</v>
      </c>
      <c r="AL10" s="17"/>
      <c r="AM10" s="17">
        <v>0.381316388644792</v>
      </c>
      <c r="AN10" s="17">
        <v>0.39503932838863998</v>
      </c>
      <c r="AO10" s="17"/>
      <c r="AP10" s="17">
        <v>0.24388672357980801</v>
      </c>
      <c r="AQ10" s="17">
        <v>0.48953448059316002</v>
      </c>
      <c r="AR10" s="17">
        <v>0.42622807020765702</v>
      </c>
      <c r="AS10" s="17">
        <v>0.42518738145763701</v>
      </c>
      <c r="AT10" s="17">
        <v>0.37111871990101902</v>
      </c>
      <c r="AU10" s="17">
        <v>0.42090061130128997</v>
      </c>
    </row>
    <row r="11" spans="2:47" x14ac:dyDescent="0.35">
      <c r="B11" s="18" t="s">
        <v>91</v>
      </c>
      <c r="C11" s="17">
        <v>0.23093294901702999</v>
      </c>
      <c r="D11" s="17">
        <v>0.22315850166971599</v>
      </c>
      <c r="E11" s="17">
        <v>0.23855858346262299</v>
      </c>
      <c r="F11" s="17"/>
      <c r="G11" s="17">
        <v>0.232534026507144</v>
      </c>
      <c r="H11" s="17">
        <v>0.192524694697702</v>
      </c>
      <c r="I11" s="17">
        <v>0.249175067345865</v>
      </c>
      <c r="J11" s="17">
        <v>0.222557364966498</v>
      </c>
      <c r="K11" s="17">
        <v>0.22243999719777399</v>
      </c>
      <c r="L11" s="17">
        <v>0.258839369928339</v>
      </c>
      <c r="M11" s="17"/>
      <c r="N11" s="17">
        <v>0.22853164622303401</v>
      </c>
      <c r="O11" s="17">
        <v>0.24285962282607801</v>
      </c>
      <c r="P11" s="17"/>
      <c r="Q11" s="17">
        <v>0.24806770236880701</v>
      </c>
      <c r="R11" s="17">
        <v>0.24386143936638</v>
      </c>
      <c r="S11" s="17">
        <v>0.23713728472846601</v>
      </c>
      <c r="T11" s="17">
        <v>0.21359410214986399</v>
      </c>
      <c r="U11" s="17">
        <v>0.224352233480206</v>
      </c>
      <c r="V11" s="17">
        <v>0.160452905330705</v>
      </c>
      <c r="W11" s="17">
        <v>0.23539328361277301</v>
      </c>
      <c r="X11" s="17">
        <v>0.16147096146430601</v>
      </c>
      <c r="Y11" s="17">
        <v>0.232023731812113</v>
      </c>
      <c r="Z11" s="17">
        <v>0.296501352061531</v>
      </c>
      <c r="AA11" s="17">
        <v>0.23887100417090301</v>
      </c>
      <c r="AB11" s="17">
        <v>0.22369605736352399</v>
      </c>
      <c r="AC11" s="17"/>
      <c r="AD11" s="17">
        <v>0.183376759031493</v>
      </c>
      <c r="AE11" s="17">
        <v>0.33275586210902502</v>
      </c>
      <c r="AF11" s="17"/>
      <c r="AG11" s="17">
        <v>0.14971980180099201</v>
      </c>
      <c r="AH11" s="17">
        <v>0.26805690390752801</v>
      </c>
      <c r="AI11" s="17"/>
      <c r="AJ11" s="17">
        <v>0.22226573648088199</v>
      </c>
      <c r="AK11" s="17">
        <v>0.24037917303178699</v>
      </c>
      <c r="AL11" s="17"/>
      <c r="AM11" s="17">
        <v>0.239369031139094</v>
      </c>
      <c r="AN11" s="17">
        <v>0.22712456827934699</v>
      </c>
      <c r="AO11" s="17"/>
      <c r="AP11" s="17">
        <v>0.38466690636480599</v>
      </c>
      <c r="AQ11" s="17">
        <v>0.24515662096195101</v>
      </c>
      <c r="AR11" s="17">
        <v>0.27555260490095301</v>
      </c>
      <c r="AS11" s="17">
        <v>0.16328324539589401</v>
      </c>
      <c r="AT11" s="17">
        <v>9.9048019964378994E-2</v>
      </c>
      <c r="AU11" s="17">
        <v>0.12412977083141601</v>
      </c>
    </row>
    <row r="12" spans="2:47" x14ac:dyDescent="0.35">
      <c r="B12" s="18" t="s">
        <v>92</v>
      </c>
      <c r="C12" s="17">
        <v>4.5959600011968797E-2</v>
      </c>
      <c r="D12" s="17">
        <v>4.9867937540383302E-2</v>
      </c>
      <c r="E12" s="17">
        <v>4.1675997650117903E-2</v>
      </c>
      <c r="F12" s="17"/>
      <c r="G12" s="17">
        <v>5.95975286934095E-2</v>
      </c>
      <c r="H12" s="17">
        <v>5.1525108469496199E-2</v>
      </c>
      <c r="I12" s="17">
        <v>5.8768116789996501E-2</v>
      </c>
      <c r="J12" s="17">
        <v>4.6242129598010703E-2</v>
      </c>
      <c r="K12" s="17">
        <v>4.8503465840544303E-2</v>
      </c>
      <c r="L12" s="17">
        <v>1.99579373523565E-2</v>
      </c>
      <c r="M12" s="17"/>
      <c r="N12" s="17">
        <v>4.7953233836629097E-2</v>
      </c>
      <c r="O12" s="17">
        <v>3.6057716592325699E-2</v>
      </c>
      <c r="P12" s="17"/>
      <c r="Q12" s="17">
        <v>4.3288462849307097E-2</v>
      </c>
      <c r="R12" s="17">
        <v>4.6506070483422701E-2</v>
      </c>
      <c r="S12" s="17">
        <v>2.5138043185647999E-2</v>
      </c>
      <c r="T12" s="17">
        <v>3.075521805854E-2</v>
      </c>
      <c r="U12" s="17">
        <v>4.3391180344423901E-2</v>
      </c>
      <c r="V12" s="17">
        <v>4.1491074083130297E-2</v>
      </c>
      <c r="W12" s="17">
        <v>2.51687287722662E-2</v>
      </c>
      <c r="X12" s="17">
        <v>5.3097451201882098E-2</v>
      </c>
      <c r="Y12" s="17">
        <v>6.0671152219079899E-2</v>
      </c>
      <c r="Z12" s="17">
        <v>5.1589923324685802E-2</v>
      </c>
      <c r="AA12" s="17">
        <v>9.0701201137101894E-2</v>
      </c>
      <c r="AB12" s="17">
        <v>7.7133269710513E-2</v>
      </c>
      <c r="AC12" s="17"/>
      <c r="AD12" s="17">
        <v>3.9045599915800998E-2</v>
      </c>
      <c r="AE12" s="17">
        <v>6.2128642451455801E-2</v>
      </c>
      <c r="AF12" s="17"/>
      <c r="AG12" s="17">
        <v>4.1798688439397602E-2</v>
      </c>
      <c r="AH12" s="17">
        <v>4.9445140439580502E-2</v>
      </c>
      <c r="AI12" s="17"/>
      <c r="AJ12" s="17">
        <v>3.7047890254871998E-2</v>
      </c>
      <c r="AK12" s="17">
        <v>5.6945293602325503E-2</v>
      </c>
      <c r="AL12" s="17"/>
      <c r="AM12" s="17">
        <v>3.8436323618304603E-2</v>
      </c>
      <c r="AN12" s="17">
        <v>4.8938865878980699E-2</v>
      </c>
      <c r="AO12" s="17"/>
      <c r="AP12" s="17">
        <v>7.5985009175113097E-2</v>
      </c>
      <c r="AQ12" s="17">
        <v>3.53007879360622E-2</v>
      </c>
      <c r="AR12" s="17">
        <v>5.9609115885982E-2</v>
      </c>
      <c r="AS12" s="17">
        <v>3.40630167752334E-2</v>
      </c>
      <c r="AT12" s="17">
        <v>3.1190305233990599E-2</v>
      </c>
      <c r="AU12" s="17">
        <v>2.69929721384536E-2</v>
      </c>
    </row>
    <row r="13" spans="2:47" x14ac:dyDescent="0.35">
      <c r="B13" s="18" t="s">
        <v>93</v>
      </c>
      <c r="C13" s="17">
        <v>4.4855361764937998E-2</v>
      </c>
      <c r="D13" s="17">
        <v>3.5092369569114698E-2</v>
      </c>
      <c r="E13" s="17">
        <v>5.1414832064065698E-2</v>
      </c>
      <c r="F13" s="17"/>
      <c r="G13" s="17">
        <v>3.96257198152851E-2</v>
      </c>
      <c r="H13" s="17">
        <v>3.2399723802731498E-2</v>
      </c>
      <c r="I13" s="17">
        <v>5.8275534392294701E-2</v>
      </c>
      <c r="J13" s="17">
        <v>4.7684783664913397E-2</v>
      </c>
      <c r="K13" s="17">
        <v>3.94491558969522E-2</v>
      </c>
      <c r="L13" s="17">
        <v>4.88861922474811E-2</v>
      </c>
      <c r="M13" s="17"/>
      <c r="N13" s="17">
        <v>5.0099036502327499E-2</v>
      </c>
      <c r="O13" s="17">
        <v>1.88113333691995E-2</v>
      </c>
      <c r="P13" s="17"/>
      <c r="Q13" s="17">
        <v>1.3541794402985001E-2</v>
      </c>
      <c r="R13" s="17">
        <v>4.5858425050962402E-2</v>
      </c>
      <c r="S13" s="17">
        <v>4.9812584748805802E-2</v>
      </c>
      <c r="T13" s="17">
        <v>3.8046301433352303E-2</v>
      </c>
      <c r="U13" s="17">
        <v>3.2589599140609202E-2</v>
      </c>
      <c r="V13" s="17">
        <v>3.7939709175516E-2</v>
      </c>
      <c r="W13" s="17">
        <v>6.4914182470398402E-2</v>
      </c>
      <c r="X13" s="17">
        <v>7.7644556057158601E-2</v>
      </c>
      <c r="Y13" s="17">
        <v>4.0976899500920802E-2</v>
      </c>
      <c r="Z13" s="17">
        <v>6.7374856112630804E-2</v>
      </c>
      <c r="AA13" s="17">
        <v>6.14053296697731E-2</v>
      </c>
      <c r="AB13" s="17">
        <v>6.5017656294290196E-2</v>
      </c>
      <c r="AC13" s="17"/>
      <c r="AD13" s="17">
        <v>1.6147408684956802E-2</v>
      </c>
      <c r="AE13" s="17">
        <v>0.108958211127528</v>
      </c>
      <c r="AF13" s="17"/>
      <c r="AG13" s="17">
        <v>1.28827166133528E-2</v>
      </c>
      <c r="AH13" s="17">
        <v>6.0459074361874698E-2</v>
      </c>
      <c r="AI13" s="17"/>
      <c r="AJ13" s="17">
        <v>3.5264027271416303E-2</v>
      </c>
      <c r="AK13" s="17">
        <v>5.6637727318546903E-2</v>
      </c>
      <c r="AL13" s="17"/>
      <c r="AM13" s="17">
        <v>5.9992362284776002E-2</v>
      </c>
      <c r="AN13" s="17">
        <v>3.9028165203962302E-2</v>
      </c>
      <c r="AO13" s="17"/>
      <c r="AP13" s="17">
        <v>0.151264880372696</v>
      </c>
      <c r="AQ13" s="17">
        <v>1.7058477463879299E-2</v>
      </c>
      <c r="AR13" s="17">
        <v>1.3719418064065399E-2</v>
      </c>
      <c r="AS13" s="17">
        <v>1.33497477840186E-2</v>
      </c>
      <c r="AT13" s="17">
        <v>1.4282457229332499E-2</v>
      </c>
      <c r="AU13" s="17">
        <v>1.1768576225136501E-2</v>
      </c>
    </row>
    <row r="14" spans="2:47" x14ac:dyDescent="0.35">
      <c r="B14" s="18" t="s">
        <v>94</v>
      </c>
      <c r="C14" s="17">
        <v>2.8165243394510001E-2</v>
      </c>
      <c r="D14" s="17">
        <v>1.7937138186206701E-2</v>
      </c>
      <c r="E14" s="17">
        <v>3.6640131834646102E-2</v>
      </c>
      <c r="F14" s="17"/>
      <c r="G14" s="17">
        <v>3.3865398131020699E-2</v>
      </c>
      <c r="H14" s="17">
        <v>3.8432800854349899E-2</v>
      </c>
      <c r="I14" s="17">
        <v>4.9491218852588503E-2</v>
      </c>
      <c r="J14" s="17">
        <v>1.09692921463937E-2</v>
      </c>
      <c r="K14" s="17">
        <v>3.0761059054850801E-2</v>
      </c>
      <c r="L14" s="17">
        <v>1.0786166661086199E-2</v>
      </c>
      <c r="M14" s="17"/>
      <c r="N14" s="17">
        <v>2.6419810341831801E-2</v>
      </c>
      <c r="O14" s="17">
        <v>3.68343753036037E-2</v>
      </c>
      <c r="P14" s="17"/>
      <c r="Q14" s="17">
        <v>4.4813765833365798E-2</v>
      </c>
      <c r="R14" s="17">
        <v>3.3084298559905703E-2</v>
      </c>
      <c r="S14" s="17">
        <v>1.27146999762383E-2</v>
      </c>
      <c r="T14" s="17">
        <v>2.11371712320545E-2</v>
      </c>
      <c r="U14" s="17">
        <v>1.3080046102178401E-2</v>
      </c>
      <c r="V14" s="17">
        <v>5.0607244773981999E-2</v>
      </c>
      <c r="W14" s="17">
        <v>2.50919316242822E-2</v>
      </c>
      <c r="X14" s="17">
        <v>1.9990002929235501E-2</v>
      </c>
      <c r="Y14" s="17">
        <v>2.8019211559257899E-2</v>
      </c>
      <c r="Z14" s="17">
        <v>2.3629269812031301E-2</v>
      </c>
      <c r="AA14" s="17">
        <v>9.6594210769275091E-3</v>
      </c>
      <c r="AB14" s="17">
        <v>2.3729951560512299E-2</v>
      </c>
      <c r="AC14" s="17"/>
      <c r="AD14" s="17">
        <v>1.24238023411189E-2</v>
      </c>
      <c r="AE14" s="17">
        <v>5.3595177702079298E-2</v>
      </c>
      <c r="AF14" s="17"/>
      <c r="AG14" s="17">
        <v>5.2315104005656301E-3</v>
      </c>
      <c r="AH14" s="17">
        <v>2.89872209231118E-2</v>
      </c>
      <c r="AI14" s="17"/>
      <c r="AJ14" s="17">
        <v>2.5003092310983799E-2</v>
      </c>
      <c r="AK14" s="17">
        <v>3.0869637626601401E-2</v>
      </c>
      <c r="AL14" s="17"/>
      <c r="AM14" s="17">
        <v>2.9877513717600401E-2</v>
      </c>
      <c r="AN14" s="17">
        <v>2.75775252834972E-2</v>
      </c>
      <c r="AO14" s="17"/>
      <c r="AP14" s="17">
        <v>9.0546144796361694E-2</v>
      </c>
      <c r="AQ14" s="17">
        <v>1.6227268806859901E-2</v>
      </c>
      <c r="AR14" s="17">
        <v>2.1811488737429701E-2</v>
      </c>
      <c r="AS14" s="17">
        <v>2.3243451305942401E-3</v>
      </c>
      <c r="AT14" s="17">
        <v>1.1500890605739399E-2</v>
      </c>
      <c r="AU14" s="17">
        <v>2.42498503600036E-3</v>
      </c>
    </row>
    <row r="15" spans="2:47" x14ac:dyDescent="0.35">
      <c r="B15" s="18" t="s">
        <v>95</v>
      </c>
      <c r="C15" s="21">
        <v>0.65008684581155296</v>
      </c>
      <c r="D15" s="21">
        <v>0.67394405303457905</v>
      </c>
      <c r="E15" s="21">
        <v>0.63171045498854805</v>
      </c>
      <c r="F15" s="21"/>
      <c r="G15" s="21">
        <v>0.63437732685314097</v>
      </c>
      <c r="H15" s="21">
        <v>0.68511767217572095</v>
      </c>
      <c r="I15" s="21">
        <v>0.58429006261925598</v>
      </c>
      <c r="J15" s="21">
        <v>0.67254642962418398</v>
      </c>
      <c r="K15" s="21">
        <v>0.65884632200987803</v>
      </c>
      <c r="L15" s="21">
        <v>0.661530333810737</v>
      </c>
      <c r="M15" s="21"/>
      <c r="N15" s="21">
        <v>0.64699627309617802</v>
      </c>
      <c r="O15" s="21">
        <v>0.66543695190879304</v>
      </c>
      <c r="P15" s="21"/>
      <c r="Q15" s="21">
        <v>0.65028827454553495</v>
      </c>
      <c r="R15" s="21">
        <v>0.63068976653932896</v>
      </c>
      <c r="S15" s="21">
        <v>0.67519738736084201</v>
      </c>
      <c r="T15" s="21">
        <v>0.69646720712618904</v>
      </c>
      <c r="U15" s="21">
        <v>0.68658694093258299</v>
      </c>
      <c r="V15" s="21">
        <v>0.70950906663666702</v>
      </c>
      <c r="W15" s="21">
        <v>0.64943187352027998</v>
      </c>
      <c r="X15" s="21">
        <v>0.68779702834741696</v>
      </c>
      <c r="Y15" s="21">
        <v>0.63830900490862896</v>
      </c>
      <c r="Z15" s="21">
        <v>0.56090459868912101</v>
      </c>
      <c r="AA15" s="21">
        <v>0.59936304394529405</v>
      </c>
      <c r="AB15" s="21">
        <v>0.61042306507116095</v>
      </c>
      <c r="AC15" s="21"/>
      <c r="AD15" s="21">
        <v>0.74900643002663103</v>
      </c>
      <c r="AE15" s="21">
        <v>0.44256210660991102</v>
      </c>
      <c r="AF15" s="21"/>
      <c r="AG15" s="21">
        <v>0.79036728274569201</v>
      </c>
      <c r="AH15" s="21">
        <v>0.59305166036790502</v>
      </c>
      <c r="AI15" s="21"/>
      <c r="AJ15" s="21">
        <v>0.68041925368184597</v>
      </c>
      <c r="AK15" s="21">
        <v>0.61516816842073896</v>
      </c>
      <c r="AL15" s="21"/>
      <c r="AM15" s="21">
        <v>0.63232476924022496</v>
      </c>
      <c r="AN15" s="21">
        <v>0.65733087535421297</v>
      </c>
      <c r="AO15" s="21"/>
      <c r="AP15" s="21">
        <v>0.29753705929102298</v>
      </c>
      <c r="AQ15" s="21">
        <v>0.68625684483124705</v>
      </c>
      <c r="AR15" s="21">
        <v>0.62930737241156998</v>
      </c>
      <c r="AS15" s="21">
        <v>0.78697964491425998</v>
      </c>
      <c r="AT15" s="21">
        <v>0.84397832696655894</v>
      </c>
      <c r="AU15" s="21">
        <v>0.83468369576899404</v>
      </c>
    </row>
    <row r="16" spans="2:47" x14ac:dyDescent="0.35">
      <c r="B16" s="18" t="s">
        <v>96</v>
      </c>
      <c r="C16" s="21">
        <v>9.0814961776906802E-2</v>
      </c>
      <c r="D16" s="21">
        <v>8.4960307109498007E-2</v>
      </c>
      <c r="E16" s="21">
        <v>9.3090829714183601E-2</v>
      </c>
      <c r="F16" s="21"/>
      <c r="G16" s="21">
        <v>9.92232485086946E-2</v>
      </c>
      <c r="H16" s="21">
        <v>8.3924832272227703E-2</v>
      </c>
      <c r="I16" s="21">
        <v>0.117043651182291</v>
      </c>
      <c r="J16" s="21">
        <v>9.39269132629241E-2</v>
      </c>
      <c r="K16" s="21">
        <v>8.7952621737496503E-2</v>
      </c>
      <c r="L16" s="21">
        <v>6.88441295998376E-2</v>
      </c>
      <c r="M16" s="21"/>
      <c r="N16" s="21">
        <v>9.8052270338956596E-2</v>
      </c>
      <c r="O16" s="21">
        <v>5.4869049961525203E-2</v>
      </c>
      <c r="P16" s="21"/>
      <c r="Q16" s="21">
        <v>5.6830257252292099E-2</v>
      </c>
      <c r="R16" s="21">
        <v>9.2364495534385097E-2</v>
      </c>
      <c r="S16" s="21">
        <v>7.4950627934453701E-2</v>
      </c>
      <c r="T16" s="21">
        <v>6.8801519491892296E-2</v>
      </c>
      <c r="U16" s="21">
        <v>7.5980779485033095E-2</v>
      </c>
      <c r="V16" s="21">
        <v>7.9430783258646304E-2</v>
      </c>
      <c r="W16" s="21">
        <v>9.0082911242664501E-2</v>
      </c>
      <c r="X16" s="21">
        <v>0.130742007259041</v>
      </c>
      <c r="Y16" s="21">
        <v>0.10164805172000101</v>
      </c>
      <c r="Z16" s="21">
        <v>0.11896477943731699</v>
      </c>
      <c r="AA16" s="21">
        <v>0.152106530806875</v>
      </c>
      <c r="AB16" s="21">
        <v>0.142150926004803</v>
      </c>
      <c r="AC16" s="21"/>
      <c r="AD16" s="21">
        <v>5.5193008600757799E-2</v>
      </c>
      <c r="AE16" s="21">
        <v>0.17108685357898401</v>
      </c>
      <c r="AF16" s="21"/>
      <c r="AG16" s="21">
        <v>5.4681405052750397E-2</v>
      </c>
      <c r="AH16" s="21">
        <v>0.109904214801455</v>
      </c>
      <c r="AI16" s="21"/>
      <c r="AJ16" s="21">
        <v>7.2311917526288294E-2</v>
      </c>
      <c r="AK16" s="21">
        <v>0.113583020920872</v>
      </c>
      <c r="AL16" s="21"/>
      <c r="AM16" s="21">
        <v>9.8428685903080598E-2</v>
      </c>
      <c r="AN16" s="21">
        <v>8.7967031082943001E-2</v>
      </c>
      <c r="AO16" s="21"/>
      <c r="AP16" s="21">
        <v>0.22724988954781</v>
      </c>
      <c r="AQ16" s="21">
        <v>5.2359265399941499E-2</v>
      </c>
      <c r="AR16" s="21">
        <v>7.33285339500475E-2</v>
      </c>
      <c r="AS16" s="21">
        <v>4.7412764559252002E-2</v>
      </c>
      <c r="AT16" s="21">
        <v>4.5472762463323102E-2</v>
      </c>
      <c r="AU16" s="21">
        <v>3.8761548363590102E-2</v>
      </c>
    </row>
    <row r="17" spans="2:47" x14ac:dyDescent="0.35">
      <c r="B17" s="18" t="s">
        <v>97</v>
      </c>
      <c r="C17" s="22">
        <v>0.559271884034647</v>
      </c>
      <c r="D17" s="22">
        <v>0.58898374592508096</v>
      </c>
      <c r="E17" s="22">
        <v>0.53861962527436402</v>
      </c>
      <c r="F17" s="22"/>
      <c r="G17" s="22">
        <v>0.53515407834444595</v>
      </c>
      <c r="H17" s="22">
        <v>0.60119283990349304</v>
      </c>
      <c r="I17" s="22">
        <v>0.46724641143696399</v>
      </c>
      <c r="J17" s="22">
        <v>0.57861951636125997</v>
      </c>
      <c r="K17" s="22">
        <v>0.57089370027238195</v>
      </c>
      <c r="L17" s="22">
        <v>0.59268620421090001</v>
      </c>
      <c r="M17" s="22"/>
      <c r="N17" s="22">
        <v>0.54894400275722099</v>
      </c>
      <c r="O17" s="22">
        <v>0.61056790194726795</v>
      </c>
      <c r="P17" s="22"/>
      <c r="Q17" s="22">
        <v>0.59345801729324299</v>
      </c>
      <c r="R17" s="22">
        <v>0.53832527100494398</v>
      </c>
      <c r="S17" s="22">
        <v>0.60024675942638905</v>
      </c>
      <c r="T17" s="22">
        <v>0.62766568763429698</v>
      </c>
      <c r="U17" s="22">
        <v>0.61060616144754998</v>
      </c>
      <c r="V17" s="22">
        <v>0.63007828337802096</v>
      </c>
      <c r="W17" s="22">
        <v>0.55934896227761599</v>
      </c>
      <c r="X17" s="22">
        <v>0.55705502108837701</v>
      </c>
      <c r="Y17" s="22">
        <v>0.53666095318862805</v>
      </c>
      <c r="Z17" s="22">
        <v>0.44193981925180398</v>
      </c>
      <c r="AA17" s="22">
        <v>0.44725651313841902</v>
      </c>
      <c r="AB17" s="22">
        <v>0.46827213906635801</v>
      </c>
      <c r="AC17" s="22"/>
      <c r="AD17" s="22">
        <v>0.69381342142587299</v>
      </c>
      <c r="AE17" s="22">
        <v>0.27147525303092701</v>
      </c>
      <c r="AF17" s="22"/>
      <c r="AG17" s="22">
        <v>0.73568587769294103</v>
      </c>
      <c r="AH17" s="22">
        <v>0.48314744556645001</v>
      </c>
      <c r="AI17" s="22"/>
      <c r="AJ17" s="22">
        <v>0.60810733615555801</v>
      </c>
      <c r="AK17" s="22">
        <v>0.50158514749986705</v>
      </c>
      <c r="AL17" s="22"/>
      <c r="AM17" s="22">
        <v>0.533896083337144</v>
      </c>
      <c r="AN17" s="22">
        <v>0.56936384427126996</v>
      </c>
      <c r="AO17" s="22"/>
      <c r="AP17" s="22">
        <v>7.0287169743213307E-2</v>
      </c>
      <c r="AQ17" s="22">
        <v>0.63389757943130598</v>
      </c>
      <c r="AR17" s="22">
        <v>0.55597883846152296</v>
      </c>
      <c r="AS17" s="22">
        <v>0.73956688035500795</v>
      </c>
      <c r="AT17" s="22">
        <v>0.79850556450323495</v>
      </c>
      <c r="AU17" s="22">
        <v>0.79592214740540401</v>
      </c>
    </row>
    <row r="18" spans="2:47" x14ac:dyDescent="0.35">
      <c r="B18" s="16"/>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2:AU22"/>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103</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89</v>
      </c>
      <c r="C9" s="17">
        <v>0.19665625328695899</v>
      </c>
      <c r="D9" s="17">
        <v>0.18646681674121901</v>
      </c>
      <c r="E9" s="17">
        <v>0.20834186487581199</v>
      </c>
      <c r="F9" s="17"/>
      <c r="G9" s="17">
        <v>0.13157946289481801</v>
      </c>
      <c r="H9" s="17">
        <v>0.17324424444338499</v>
      </c>
      <c r="I9" s="17">
        <v>0.19244421011247101</v>
      </c>
      <c r="J9" s="17">
        <v>0.14976041135135301</v>
      </c>
      <c r="K9" s="17">
        <v>0.281774209793548</v>
      </c>
      <c r="L9" s="17">
        <v>0.24371514760247301</v>
      </c>
      <c r="M9" s="17"/>
      <c r="N9" s="17">
        <v>0.20276360966035001</v>
      </c>
      <c r="O9" s="17">
        <v>0.166322532990135</v>
      </c>
      <c r="P9" s="17"/>
      <c r="Q9" s="17">
        <v>0.18573120156753101</v>
      </c>
      <c r="R9" s="17">
        <v>0.23282759798053801</v>
      </c>
      <c r="S9" s="17">
        <v>0.148778231761654</v>
      </c>
      <c r="T9" s="17">
        <v>0.20126372206115201</v>
      </c>
      <c r="U9" s="17">
        <v>0.16922596421366301</v>
      </c>
      <c r="V9" s="17">
        <v>0.184765797934617</v>
      </c>
      <c r="W9" s="17">
        <v>0.22145858504989199</v>
      </c>
      <c r="X9" s="17">
        <v>0.20114670920876901</v>
      </c>
      <c r="Y9" s="17">
        <v>0.18991651838645901</v>
      </c>
      <c r="Z9" s="17">
        <v>0.16894248300682199</v>
      </c>
      <c r="AA9" s="17">
        <v>0.277649651162995</v>
      </c>
      <c r="AB9" s="17">
        <v>0.20492067689858701</v>
      </c>
      <c r="AC9" s="17"/>
      <c r="AD9" s="17">
        <v>0.20769136966697799</v>
      </c>
      <c r="AE9" s="17">
        <v>0.17183103228451899</v>
      </c>
      <c r="AF9" s="17"/>
      <c r="AG9" s="17">
        <v>0.21574625245352699</v>
      </c>
      <c r="AH9" s="17">
        <v>0.18960947843067599</v>
      </c>
      <c r="AI9" s="17"/>
      <c r="AJ9" s="17">
        <v>0.24330265361058601</v>
      </c>
      <c r="AK9" s="17">
        <v>0.14198189054830099</v>
      </c>
      <c r="AL9" s="17"/>
      <c r="AM9" s="17">
        <v>0.17238137433091899</v>
      </c>
      <c r="AN9" s="17">
        <v>0.20375124746645301</v>
      </c>
      <c r="AO9" s="17"/>
      <c r="AP9" s="17">
        <v>0.155618709086118</v>
      </c>
      <c r="AQ9" s="17">
        <v>0.21550347534990799</v>
      </c>
      <c r="AR9" s="17">
        <v>0.154423871910327</v>
      </c>
      <c r="AS9" s="17">
        <v>0.255650546357645</v>
      </c>
      <c r="AT9" s="17">
        <v>0.21940682206180201</v>
      </c>
      <c r="AU9" s="17">
        <v>0.19250428486132501</v>
      </c>
    </row>
    <row r="10" spans="2:47" x14ac:dyDescent="0.35">
      <c r="B10" s="18" t="s">
        <v>90</v>
      </c>
      <c r="C10" s="17">
        <v>0.433939827066744</v>
      </c>
      <c r="D10" s="17">
        <v>0.42535653564074599</v>
      </c>
      <c r="E10" s="17">
        <v>0.44401499760150598</v>
      </c>
      <c r="F10" s="17"/>
      <c r="G10" s="17">
        <v>0.437913959026974</v>
      </c>
      <c r="H10" s="17">
        <v>0.37801371131919298</v>
      </c>
      <c r="I10" s="17">
        <v>0.42237672682998001</v>
      </c>
      <c r="J10" s="17">
        <v>0.40469774042492002</v>
      </c>
      <c r="K10" s="17">
        <v>0.40095689340651702</v>
      </c>
      <c r="L10" s="17">
        <v>0.53216171392860001</v>
      </c>
      <c r="M10" s="17"/>
      <c r="N10" s="17">
        <v>0.43557103710512701</v>
      </c>
      <c r="O10" s="17">
        <v>0.42583801246407199</v>
      </c>
      <c r="P10" s="17"/>
      <c r="Q10" s="17">
        <v>0.43054667559704701</v>
      </c>
      <c r="R10" s="17">
        <v>0.388021387340301</v>
      </c>
      <c r="S10" s="17">
        <v>0.385811011001023</v>
      </c>
      <c r="T10" s="17">
        <v>0.49888372320154201</v>
      </c>
      <c r="U10" s="17">
        <v>0.48818235704330598</v>
      </c>
      <c r="V10" s="17">
        <v>0.45497309262387098</v>
      </c>
      <c r="W10" s="17">
        <v>0.40122172945779</v>
      </c>
      <c r="X10" s="17">
        <v>0.44550662156590198</v>
      </c>
      <c r="Y10" s="17">
        <v>0.43634194240468699</v>
      </c>
      <c r="Z10" s="17">
        <v>0.45050497924190902</v>
      </c>
      <c r="AA10" s="17">
        <v>0.43442980170791201</v>
      </c>
      <c r="AB10" s="17">
        <v>0.404610527192731</v>
      </c>
      <c r="AC10" s="17"/>
      <c r="AD10" s="17">
        <v>0.43421046741324698</v>
      </c>
      <c r="AE10" s="17">
        <v>0.43329837749266698</v>
      </c>
      <c r="AF10" s="17"/>
      <c r="AG10" s="17">
        <v>0.44753253458765602</v>
      </c>
      <c r="AH10" s="17">
        <v>0.43479568359272802</v>
      </c>
      <c r="AI10" s="17"/>
      <c r="AJ10" s="17">
        <v>0.44084695395420598</v>
      </c>
      <c r="AK10" s="17">
        <v>0.42881836065920298</v>
      </c>
      <c r="AL10" s="17"/>
      <c r="AM10" s="17">
        <v>0.40936497092798801</v>
      </c>
      <c r="AN10" s="17">
        <v>0.44406120009116601</v>
      </c>
      <c r="AO10" s="17"/>
      <c r="AP10" s="17">
        <v>0.41036109881820299</v>
      </c>
      <c r="AQ10" s="17">
        <v>0.43406529193009402</v>
      </c>
      <c r="AR10" s="17">
        <v>0.44797628228976399</v>
      </c>
      <c r="AS10" s="17">
        <v>0.465861471395002</v>
      </c>
      <c r="AT10" s="17">
        <v>0.43403093295849099</v>
      </c>
      <c r="AU10" s="17">
        <v>0.41820210987758799</v>
      </c>
    </row>
    <row r="11" spans="2:47" x14ac:dyDescent="0.35">
      <c r="B11" s="18" t="s">
        <v>91</v>
      </c>
      <c r="C11" s="17">
        <v>0.17637686196501901</v>
      </c>
      <c r="D11" s="17">
        <v>0.17952722291272799</v>
      </c>
      <c r="E11" s="17">
        <v>0.17286209811768</v>
      </c>
      <c r="F11" s="17"/>
      <c r="G11" s="17">
        <v>0.22910510353327199</v>
      </c>
      <c r="H11" s="17">
        <v>0.206706460498325</v>
      </c>
      <c r="I11" s="17">
        <v>0.175813581776147</v>
      </c>
      <c r="J11" s="17">
        <v>0.19633981176807599</v>
      </c>
      <c r="K11" s="17">
        <v>0.12547230471395901</v>
      </c>
      <c r="L11" s="17">
        <v>0.13476166834514899</v>
      </c>
      <c r="M11" s="17"/>
      <c r="N11" s="17">
        <v>0.16300938248459701</v>
      </c>
      <c r="O11" s="17">
        <v>0.242769808248503</v>
      </c>
      <c r="P11" s="17"/>
      <c r="Q11" s="17">
        <v>0.203032202665933</v>
      </c>
      <c r="R11" s="17">
        <v>0.18836076974913599</v>
      </c>
      <c r="S11" s="17">
        <v>0.23412237358235499</v>
      </c>
      <c r="T11" s="17">
        <v>0.14091748592619499</v>
      </c>
      <c r="U11" s="17">
        <v>0.15954435738633699</v>
      </c>
      <c r="V11" s="17">
        <v>0.14522220547332801</v>
      </c>
      <c r="W11" s="17">
        <v>0.169550042174999</v>
      </c>
      <c r="X11" s="17">
        <v>0.23109215842296199</v>
      </c>
      <c r="Y11" s="17">
        <v>0.19120850012978099</v>
      </c>
      <c r="Z11" s="17">
        <v>0.15982268722561599</v>
      </c>
      <c r="AA11" s="17">
        <v>0.131223882703981</v>
      </c>
      <c r="AB11" s="17">
        <v>0.10164625764947</v>
      </c>
      <c r="AC11" s="17"/>
      <c r="AD11" s="17">
        <v>0.176782441101872</v>
      </c>
      <c r="AE11" s="17">
        <v>0.17644132481913299</v>
      </c>
      <c r="AF11" s="17"/>
      <c r="AG11" s="17">
        <v>0.167326969705208</v>
      </c>
      <c r="AH11" s="17">
        <v>0.17747787758944999</v>
      </c>
      <c r="AI11" s="17"/>
      <c r="AJ11" s="17">
        <v>0.15807351813474499</v>
      </c>
      <c r="AK11" s="17">
        <v>0.19832433915138001</v>
      </c>
      <c r="AL11" s="17"/>
      <c r="AM11" s="17">
        <v>0.166518238006512</v>
      </c>
      <c r="AN11" s="17">
        <v>0.17976281651298001</v>
      </c>
      <c r="AO11" s="17"/>
      <c r="AP11" s="17">
        <v>0.19182053224040799</v>
      </c>
      <c r="AQ11" s="17">
        <v>0.17017644520684899</v>
      </c>
      <c r="AR11" s="17">
        <v>0.21147094064629901</v>
      </c>
      <c r="AS11" s="17">
        <v>0.12315246384428601</v>
      </c>
      <c r="AT11" s="17">
        <v>0.201578375970035</v>
      </c>
      <c r="AU11" s="17">
        <v>0.17903472942085599</v>
      </c>
    </row>
    <row r="12" spans="2:47" x14ac:dyDescent="0.35">
      <c r="B12" s="18" t="s">
        <v>92</v>
      </c>
      <c r="C12" s="17">
        <v>0.128857989068383</v>
      </c>
      <c r="D12" s="17">
        <v>0.14028261329962399</v>
      </c>
      <c r="E12" s="17">
        <v>0.115345780507809</v>
      </c>
      <c r="F12" s="17"/>
      <c r="G12" s="17">
        <v>0.12629868510769199</v>
      </c>
      <c r="H12" s="17">
        <v>0.16792839771374399</v>
      </c>
      <c r="I12" s="17">
        <v>0.14202850403593101</v>
      </c>
      <c r="J12" s="17">
        <v>0.16967727787622</v>
      </c>
      <c r="K12" s="17">
        <v>0.12429975913199599</v>
      </c>
      <c r="L12" s="17">
        <v>5.7843747967913202E-2</v>
      </c>
      <c r="M12" s="17"/>
      <c r="N12" s="17">
        <v>0.134506967005835</v>
      </c>
      <c r="O12" s="17">
        <v>0.100800920470885</v>
      </c>
      <c r="P12" s="17"/>
      <c r="Q12" s="17">
        <v>0.12433473058891201</v>
      </c>
      <c r="R12" s="17">
        <v>0.118665089828125</v>
      </c>
      <c r="S12" s="17">
        <v>0.13352505394487599</v>
      </c>
      <c r="T12" s="17">
        <v>9.9043402844311998E-2</v>
      </c>
      <c r="U12" s="17">
        <v>0.13394351190206299</v>
      </c>
      <c r="V12" s="17">
        <v>0.15839461828596599</v>
      </c>
      <c r="W12" s="17">
        <v>0.132382149957257</v>
      </c>
      <c r="X12" s="17">
        <v>0.10226877316015601</v>
      </c>
      <c r="Y12" s="17">
        <v>0.12069019295795499</v>
      </c>
      <c r="Z12" s="17">
        <v>0.146193878183279</v>
      </c>
      <c r="AA12" s="17">
        <v>0.113544422521692</v>
      </c>
      <c r="AB12" s="17">
        <v>0.200316468473349</v>
      </c>
      <c r="AC12" s="17"/>
      <c r="AD12" s="17">
        <v>0.12356494628074099</v>
      </c>
      <c r="AE12" s="17">
        <v>0.146236323653123</v>
      </c>
      <c r="AF12" s="17"/>
      <c r="AG12" s="17">
        <v>0.11542953186899201</v>
      </c>
      <c r="AH12" s="17">
        <v>0.13470538613029101</v>
      </c>
      <c r="AI12" s="17"/>
      <c r="AJ12" s="17">
        <v>0.115680417081218</v>
      </c>
      <c r="AK12" s="17">
        <v>0.14406769292527799</v>
      </c>
      <c r="AL12" s="17"/>
      <c r="AM12" s="17">
        <v>0.16944975711978899</v>
      </c>
      <c r="AN12" s="17">
        <v>0.116782140495967</v>
      </c>
      <c r="AO12" s="17"/>
      <c r="AP12" s="17">
        <v>0.158912141991741</v>
      </c>
      <c r="AQ12" s="17">
        <v>0.117697375292572</v>
      </c>
      <c r="AR12" s="17">
        <v>0.118764269177909</v>
      </c>
      <c r="AS12" s="17">
        <v>0.101450671416132</v>
      </c>
      <c r="AT12" s="17">
        <v>9.1819357888705405E-2</v>
      </c>
      <c r="AU12" s="17">
        <v>0.15490678070320399</v>
      </c>
    </row>
    <row r="13" spans="2:47" x14ac:dyDescent="0.35">
      <c r="B13" s="18" t="s">
        <v>93</v>
      </c>
      <c r="C13" s="17">
        <v>5.6604422573961102E-2</v>
      </c>
      <c r="D13" s="17">
        <v>6.1092102576027998E-2</v>
      </c>
      <c r="E13" s="17">
        <v>5.1520610423049201E-2</v>
      </c>
      <c r="F13" s="17"/>
      <c r="G13" s="17">
        <v>6.7938608029525893E-2</v>
      </c>
      <c r="H13" s="17">
        <v>6.5097963651372104E-2</v>
      </c>
      <c r="I13" s="17">
        <v>5.8806029674287899E-2</v>
      </c>
      <c r="J13" s="17">
        <v>6.6100680257857397E-2</v>
      </c>
      <c r="K13" s="17">
        <v>6.17307450737693E-2</v>
      </c>
      <c r="L13" s="17">
        <v>2.9203488169570201E-2</v>
      </c>
      <c r="M13" s="17"/>
      <c r="N13" s="17">
        <v>5.82340338544685E-2</v>
      </c>
      <c r="O13" s="17">
        <v>4.8510548604066103E-2</v>
      </c>
      <c r="P13" s="17"/>
      <c r="Q13" s="17">
        <v>4.6544534300403902E-2</v>
      </c>
      <c r="R13" s="17">
        <v>6.8733375192453802E-2</v>
      </c>
      <c r="S13" s="17">
        <v>8.5928142242083103E-2</v>
      </c>
      <c r="T13" s="17">
        <v>4.9348380894689202E-2</v>
      </c>
      <c r="U13" s="17">
        <v>4.9103809454631303E-2</v>
      </c>
      <c r="V13" s="17">
        <v>3.9742010093153299E-2</v>
      </c>
      <c r="W13" s="17">
        <v>5.90378435004906E-2</v>
      </c>
      <c r="X13" s="17">
        <v>1.9985737642210899E-2</v>
      </c>
      <c r="Y13" s="17">
        <v>5.7916257196018603E-2</v>
      </c>
      <c r="Z13" s="17">
        <v>6.7962866527517998E-2</v>
      </c>
      <c r="AA13" s="17">
        <v>4.3152241903420097E-2</v>
      </c>
      <c r="AB13" s="17">
        <v>8.8506069785863201E-2</v>
      </c>
      <c r="AC13" s="17"/>
      <c r="AD13" s="17">
        <v>5.1345699061927E-2</v>
      </c>
      <c r="AE13" s="17">
        <v>6.8083932355720606E-2</v>
      </c>
      <c r="AF13" s="17"/>
      <c r="AG13" s="17">
        <v>5.1040675519317999E-2</v>
      </c>
      <c r="AH13" s="17">
        <v>5.7156438191764601E-2</v>
      </c>
      <c r="AI13" s="17"/>
      <c r="AJ13" s="17">
        <v>3.5641069147849702E-2</v>
      </c>
      <c r="AK13" s="17">
        <v>8.0160124434958499E-2</v>
      </c>
      <c r="AL13" s="17"/>
      <c r="AM13" s="17">
        <v>7.2336369842586498E-2</v>
      </c>
      <c r="AN13" s="17">
        <v>5.0944289390350901E-2</v>
      </c>
      <c r="AO13" s="17"/>
      <c r="AP13" s="17">
        <v>6.4841197305672199E-2</v>
      </c>
      <c r="AQ13" s="17">
        <v>5.5947543390451902E-2</v>
      </c>
      <c r="AR13" s="17">
        <v>6.3801592246586394E-2</v>
      </c>
      <c r="AS13" s="17">
        <v>4.6894574144699497E-2</v>
      </c>
      <c r="AT13" s="17">
        <v>5.3164511120967199E-2</v>
      </c>
      <c r="AU13" s="17">
        <v>5.2991389836703401E-2</v>
      </c>
    </row>
    <row r="14" spans="2:47" x14ac:dyDescent="0.35">
      <c r="B14" s="18" t="s">
        <v>94</v>
      </c>
      <c r="C14" s="17">
        <v>7.5646460389337204E-3</v>
      </c>
      <c r="D14" s="17">
        <v>7.2747088296550499E-3</v>
      </c>
      <c r="E14" s="17">
        <v>7.9146484741427995E-3</v>
      </c>
      <c r="F14" s="17"/>
      <c r="G14" s="17">
        <v>7.1641814077189597E-3</v>
      </c>
      <c r="H14" s="17">
        <v>9.0092223739805695E-3</v>
      </c>
      <c r="I14" s="17">
        <v>8.5309475711830007E-3</v>
      </c>
      <c r="J14" s="17">
        <v>1.34240783215739E-2</v>
      </c>
      <c r="K14" s="17">
        <v>5.7660878802107702E-3</v>
      </c>
      <c r="L14" s="17">
        <v>2.3142339862945601E-3</v>
      </c>
      <c r="M14" s="17"/>
      <c r="N14" s="17">
        <v>5.9149698896225197E-3</v>
      </c>
      <c r="O14" s="17">
        <v>1.5758177222338701E-2</v>
      </c>
      <c r="P14" s="17"/>
      <c r="Q14" s="17">
        <v>9.8106552801723295E-3</v>
      </c>
      <c r="R14" s="17">
        <v>3.3917799094459401E-3</v>
      </c>
      <c r="S14" s="17">
        <v>1.18351874680081E-2</v>
      </c>
      <c r="T14" s="17">
        <v>1.0543285072110199E-2</v>
      </c>
      <c r="U14" s="17">
        <v>0</v>
      </c>
      <c r="V14" s="17">
        <v>1.6902275589064798E-2</v>
      </c>
      <c r="W14" s="17">
        <v>1.63496498595713E-2</v>
      </c>
      <c r="X14" s="17">
        <v>0</v>
      </c>
      <c r="Y14" s="17">
        <v>3.9265889250992402E-3</v>
      </c>
      <c r="Z14" s="17">
        <v>6.5731058148561401E-3</v>
      </c>
      <c r="AA14" s="17">
        <v>0</v>
      </c>
      <c r="AB14" s="17">
        <v>0</v>
      </c>
      <c r="AC14" s="17"/>
      <c r="AD14" s="17">
        <v>6.4050764752349096E-3</v>
      </c>
      <c r="AE14" s="17">
        <v>4.1090093948371502E-3</v>
      </c>
      <c r="AF14" s="17"/>
      <c r="AG14" s="17">
        <v>2.9240358653003801E-3</v>
      </c>
      <c r="AH14" s="17">
        <v>6.2551360650905498E-3</v>
      </c>
      <c r="AI14" s="17"/>
      <c r="AJ14" s="17">
        <v>6.4553880713949102E-3</v>
      </c>
      <c r="AK14" s="17">
        <v>6.6475922808789199E-3</v>
      </c>
      <c r="AL14" s="17"/>
      <c r="AM14" s="17">
        <v>9.94928977220607E-3</v>
      </c>
      <c r="AN14" s="17">
        <v>4.6983060430820902E-3</v>
      </c>
      <c r="AO14" s="17"/>
      <c r="AP14" s="17">
        <v>1.8446320557858598E-2</v>
      </c>
      <c r="AQ14" s="17">
        <v>6.60986883012467E-3</v>
      </c>
      <c r="AR14" s="17">
        <v>3.5630437291151E-3</v>
      </c>
      <c r="AS14" s="17">
        <v>6.9902728422349004E-3</v>
      </c>
      <c r="AT14" s="17">
        <v>0</v>
      </c>
      <c r="AU14" s="17">
        <v>2.3607053003234799E-3</v>
      </c>
    </row>
    <row r="15" spans="2:47" x14ac:dyDescent="0.35">
      <c r="B15" s="18" t="s">
        <v>95</v>
      </c>
      <c r="C15" s="21">
        <v>0.63059608035370296</v>
      </c>
      <c r="D15" s="21">
        <v>0.61182335238196495</v>
      </c>
      <c r="E15" s="21">
        <v>0.65235686247731794</v>
      </c>
      <c r="F15" s="21"/>
      <c r="G15" s="21">
        <v>0.56949342192179098</v>
      </c>
      <c r="H15" s="21">
        <v>0.55125795576257897</v>
      </c>
      <c r="I15" s="21">
        <v>0.61482093694245099</v>
      </c>
      <c r="J15" s="21">
        <v>0.554458151776273</v>
      </c>
      <c r="K15" s="21">
        <v>0.68273110320006503</v>
      </c>
      <c r="L15" s="21">
        <v>0.77587686153107305</v>
      </c>
      <c r="M15" s="21"/>
      <c r="N15" s="21">
        <v>0.63833464676547702</v>
      </c>
      <c r="O15" s="21">
        <v>0.59216054545420704</v>
      </c>
      <c r="P15" s="21"/>
      <c r="Q15" s="21">
        <v>0.61627787716457805</v>
      </c>
      <c r="R15" s="21">
        <v>0.62084898532083999</v>
      </c>
      <c r="S15" s="21">
        <v>0.53458924276267805</v>
      </c>
      <c r="T15" s="21">
        <v>0.70014744526269301</v>
      </c>
      <c r="U15" s="21">
        <v>0.65740832125696902</v>
      </c>
      <c r="V15" s="21">
        <v>0.63973889055848798</v>
      </c>
      <c r="W15" s="21">
        <v>0.62268031450768202</v>
      </c>
      <c r="X15" s="21">
        <v>0.64665333077467102</v>
      </c>
      <c r="Y15" s="21">
        <v>0.626258460791146</v>
      </c>
      <c r="Z15" s="21">
        <v>0.61944746224873104</v>
      </c>
      <c r="AA15" s="21">
        <v>0.71207945287090701</v>
      </c>
      <c r="AB15" s="21">
        <v>0.609531204091319</v>
      </c>
      <c r="AC15" s="21"/>
      <c r="AD15" s="21">
        <v>0.64190183708022497</v>
      </c>
      <c r="AE15" s="21">
        <v>0.60512940977718599</v>
      </c>
      <c r="AF15" s="21"/>
      <c r="AG15" s="21">
        <v>0.66327878704118204</v>
      </c>
      <c r="AH15" s="21">
        <v>0.62440516202340401</v>
      </c>
      <c r="AI15" s="21"/>
      <c r="AJ15" s="21">
        <v>0.68414960756479204</v>
      </c>
      <c r="AK15" s="21">
        <v>0.57080025120750399</v>
      </c>
      <c r="AL15" s="21"/>
      <c r="AM15" s="21">
        <v>0.581746345258907</v>
      </c>
      <c r="AN15" s="21">
        <v>0.64781244755761902</v>
      </c>
      <c r="AO15" s="21"/>
      <c r="AP15" s="21">
        <v>0.56597980790432001</v>
      </c>
      <c r="AQ15" s="21">
        <v>0.64956876728000201</v>
      </c>
      <c r="AR15" s="21">
        <v>0.60240015420009096</v>
      </c>
      <c r="AS15" s="21">
        <v>0.72151201775264795</v>
      </c>
      <c r="AT15" s="21">
        <v>0.653437755020292</v>
      </c>
      <c r="AU15" s="21">
        <v>0.61070639473891297</v>
      </c>
    </row>
    <row r="16" spans="2:47" x14ac:dyDescent="0.35">
      <c r="B16" s="18" t="s">
        <v>96</v>
      </c>
      <c r="C16" s="21">
        <v>0.18546241164234401</v>
      </c>
      <c r="D16" s="21">
        <v>0.20137471587565201</v>
      </c>
      <c r="E16" s="21">
        <v>0.16686639093085801</v>
      </c>
      <c r="F16" s="21"/>
      <c r="G16" s="21">
        <v>0.19423729313721799</v>
      </c>
      <c r="H16" s="21">
        <v>0.23302636136511601</v>
      </c>
      <c r="I16" s="21">
        <v>0.200834533710219</v>
      </c>
      <c r="J16" s="21">
        <v>0.23577795813407801</v>
      </c>
      <c r="K16" s="21">
        <v>0.186030504205765</v>
      </c>
      <c r="L16" s="21">
        <v>8.70472361374834E-2</v>
      </c>
      <c r="M16" s="21"/>
      <c r="N16" s="21">
        <v>0.19274100086030299</v>
      </c>
      <c r="O16" s="21">
        <v>0.14931146907495099</v>
      </c>
      <c r="P16" s="21"/>
      <c r="Q16" s="21">
        <v>0.17087926488931601</v>
      </c>
      <c r="R16" s="21">
        <v>0.187398465020579</v>
      </c>
      <c r="S16" s="21">
        <v>0.21945319618695899</v>
      </c>
      <c r="T16" s="21">
        <v>0.148391783739001</v>
      </c>
      <c r="U16" s="21">
        <v>0.18304732135669399</v>
      </c>
      <c r="V16" s="21">
        <v>0.198136628379119</v>
      </c>
      <c r="W16" s="21">
        <v>0.19141999345774699</v>
      </c>
      <c r="X16" s="21">
        <v>0.122254510802367</v>
      </c>
      <c r="Y16" s="21">
        <v>0.178606450153973</v>
      </c>
      <c r="Z16" s="21">
        <v>0.21415674471079699</v>
      </c>
      <c r="AA16" s="21">
        <v>0.15669666442511199</v>
      </c>
      <c r="AB16" s="21">
        <v>0.288822538259212</v>
      </c>
      <c r="AC16" s="21"/>
      <c r="AD16" s="21">
        <v>0.17491064534266801</v>
      </c>
      <c r="AE16" s="21">
        <v>0.214320256008843</v>
      </c>
      <c r="AF16" s="21"/>
      <c r="AG16" s="21">
        <v>0.16647020738831</v>
      </c>
      <c r="AH16" s="21">
        <v>0.19186182432205601</v>
      </c>
      <c r="AI16" s="21"/>
      <c r="AJ16" s="21">
        <v>0.15132148622906799</v>
      </c>
      <c r="AK16" s="21">
        <v>0.224227817360237</v>
      </c>
      <c r="AL16" s="21"/>
      <c r="AM16" s="21">
        <v>0.241786126962375</v>
      </c>
      <c r="AN16" s="21">
        <v>0.167726429886318</v>
      </c>
      <c r="AO16" s="21"/>
      <c r="AP16" s="21">
        <v>0.22375333929741301</v>
      </c>
      <c r="AQ16" s="21">
        <v>0.17364491868302401</v>
      </c>
      <c r="AR16" s="21">
        <v>0.18256586142449599</v>
      </c>
      <c r="AS16" s="21">
        <v>0.14834524556083101</v>
      </c>
      <c r="AT16" s="21">
        <v>0.144983869009673</v>
      </c>
      <c r="AU16" s="21">
        <v>0.207898170539907</v>
      </c>
    </row>
    <row r="17" spans="2:47" x14ac:dyDescent="0.35">
      <c r="B17" s="18" t="s">
        <v>97</v>
      </c>
      <c r="C17" s="22">
        <v>0.44513366871135901</v>
      </c>
      <c r="D17" s="22">
        <v>0.41044863650631302</v>
      </c>
      <c r="E17" s="22">
        <v>0.48549047154646002</v>
      </c>
      <c r="F17" s="22"/>
      <c r="G17" s="22">
        <v>0.37525612878457398</v>
      </c>
      <c r="H17" s="22">
        <v>0.31823159439746201</v>
      </c>
      <c r="I17" s="22">
        <v>0.41398640323223201</v>
      </c>
      <c r="J17" s="22">
        <v>0.31868019364219502</v>
      </c>
      <c r="K17" s="22">
        <v>0.49670059899430002</v>
      </c>
      <c r="L17" s="22">
        <v>0.68882962539359005</v>
      </c>
      <c r="M17" s="22"/>
      <c r="N17" s="22">
        <v>0.44559364590517397</v>
      </c>
      <c r="O17" s="22">
        <v>0.44284907637925502</v>
      </c>
      <c r="P17" s="22"/>
      <c r="Q17" s="22">
        <v>0.44539861227526301</v>
      </c>
      <c r="R17" s="22">
        <v>0.43345052030026099</v>
      </c>
      <c r="S17" s="22">
        <v>0.31513604657571898</v>
      </c>
      <c r="T17" s="22">
        <v>0.55175566152369204</v>
      </c>
      <c r="U17" s="22">
        <v>0.47436099990027503</v>
      </c>
      <c r="V17" s="22">
        <v>0.44160226217936899</v>
      </c>
      <c r="W17" s="22">
        <v>0.431260321049935</v>
      </c>
      <c r="X17" s="22">
        <v>0.52439881997230497</v>
      </c>
      <c r="Y17" s="22">
        <v>0.44765201063717303</v>
      </c>
      <c r="Z17" s="22">
        <v>0.405290717537934</v>
      </c>
      <c r="AA17" s="22">
        <v>0.55538278844579503</v>
      </c>
      <c r="AB17" s="22">
        <v>0.320708665832107</v>
      </c>
      <c r="AC17" s="22"/>
      <c r="AD17" s="22">
        <v>0.46699119173755699</v>
      </c>
      <c r="AE17" s="22">
        <v>0.39080915376834302</v>
      </c>
      <c r="AF17" s="22"/>
      <c r="AG17" s="22">
        <v>0.49680857965287201</v>
      </c>
      <c r="AH17" s="22">
        <v>0.43254333770134801</v>
      </c>
      <c r="AI17" s="22"/>
      <c r="AJ17" s="22">
        <v>0.53282812133572399</v>
      </c>
      <c r="AK17" s="22">
        <v>0.34657243384726799</v>
      </c>
      <c r="AL17" s="22"/>
      <c r="AM17" s="22">
        <v>0.339960218296532</v>
      </c>
      <c r="AN17" s="22">
        <v>0.48008601767130099</v>
      </c>
      <c r="AO17" s="22"/>
      <c r="AP17" s="22">
        <v>0.34222646860690698</v>
      </c>
      <c r="AQ17" s="22">
        <v>0.47592384859697801</v>
      </c>
      <c r="AR17" s="22">
        <v>0.41983429277559497</v>
      </c>
      <c r="AS17" s="22">
        <v>0.573166772191816</v>
      </c>
      <c r="AT17" s="22">
        <v>0.50845388601061903</v>
      </c>
      <c r="AU17" s="22">
        <v>0.40280822419900503</v>
      </c>
    </row>
    <row r="18" spans="2:47" x14ac:dyDescent="0.35">
      <c r="B18" s="16"/>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dimension ref="B2:AU22"/>
  <sheetViews>
    <sheetView showGridLines="0" topLeftCell="A1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663</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89</v>
      </c>
      <c r="C9" s="17">
        <v>0.27197367253376897</v>
      </c>
      <c r="D9" s="17">
        <v>0.32061800862975798</v>
      </c>
      <c r="E9" s="17">
        <v>0.22694388945601199</v>
      </c>
      <c r="F9" s="17"/>
      <c r="G9" s="17">
        <v>0.28249000561944898</v>
      </c>
      <c r="H9" s="17">
        <v>0.28824251112025301</v>
      </c>
      <c r="I9" s="17">
        <v>0.25860984941750098</v>
      </c>
      <c r="J9" s="17">
        <v>0.25472531694043699</v>
      </c>
      <c r="K9" s="17">
        <v>0.27538870973082702</v>
      </c>
      <c r="L9" s="17">
        <v>0.27427690597363902</v>
      </c>
      <c r="M9" s="17"/>
      <c r="N9" s="17">
        <v>0.25935035736656298</v>
      </c>
      <c r="O9" s="17">
        <v>0.334670539736243</v>
      </c>
      <c r="P9" s="17"/>
      <c r="Q9" s="17">
        <v>0.271017711668189</v>
      </c>
      <c r="R9" s="17">
        <v>0.23936927001863301</v>
      </c>
      <c r="S9" s="17">
        <v>0.242799043340403</v>
      </c>
      <c r="T9" s="17">
        <v>0.28663522640809502</v>
      </c>
      <c r="U9" s="17">
        <v>0.260169061741376</v>
      </c>
      <c r="V9" s="17">
        <v>0.27409428488840198</v>
      </c>
      <c r="W9" s="17">
        <v>0.32174887630810201</v>
      </c>
      <c r="X9" s="17">
        <v>0.284374908639276</v>
      </c>
      <c r="Y9" s="17">
        <v>0.30326140737771101</v>
      </c>
      <c r="Z9" s="17">
        <v>0.28553895543532998</v>
      </c>
      <c r="AA9" s="17">
        <v>0.25274514898512102</v>
      </c>
      <c r="AB9" s="17">
        <v>0.19976736680194901</v>
      </c>
      <c r="AC9" s="17"/>
      <c r="AD9" s="17">
        <v>0.35408895331717399</v>
      </c>
      <c r="AE9" s="17">
        <v>0.103425561894888</v>
      </c>
      <c r="AF9" s="17"/>
      <c r="AG9" s="17">
        <v>0.44396531579783499</v>
      </c>
      <c r="AH9" s="17">
        <v>0.19387729124677</v>
      </c>
      <c r="AI9" s="17"/>
      <c r="AJ9" s="17">
        <v>0.27543881158209299</v>
      </c>
      <c r="AK9" s="17">
        <v>0.268940921608182</v>
      </c>
      <c r="AL9" s="17"/>
      <c r="AM9" s="17">
        <v>0.248080964183895</v>
      </c>
      <c r="AN9" s="17">
        <v>0.27833708046704497</v>
      </c>
      <c r="AO9" s="17"/>
      <c r="AP9" s="17">
        <v>4.0055839418655703E-2</v>
      </c>
      <c r="AQ9" s="17">
        <v>0.19197701500678599</v>
      </c>
      <c r="AR9" s="17">
        <v>0.224080593331621</v>
      </c>
      <c r="AS9" s="17">
        <v>0.39360650882013298</v>
      </c>
      <c r="AT9" s="17">
        <v>0.458639472146744</v>
      </c>
      <c r="AU9" s="17">
        <v>0.45495254557181197</v>
      </c>
    </row>
    <row r="10" spans="2:47" x14ac:dyDescent="0.35">
      <c r="B10" s="18" t="s">
        <v>90</v>
      </c>
      <c r="C10" s="17">
        <v>0.43397108489782499</v>
      </c>
      <c r="D10" s="17">
        <v>0.44277431066550599</v>
      </c>
      <c r="E10" s="17">
        <v>0.42731723974367403</v>
      </c>
      <c r="F10" s="17"/>
      <c r="G10" s="17">
        <v>0.44663621651020402</v>
      </c>
      <c r="H10" s="17">
        <v>0.403377292044867</v>
      </c>
      <c r="I10" s="17">
        <v>0.45451046712971199</v>
      </c>
      <c r="J10" s="17">
        <v>0.445671965577913</v>
      </c>
      <c r="K10" s="17">
        <v>0.43439162127801201</v>
      </c>
      <c r="L10" s="17">
        <v>0.42402992819619101</v>
      </c>
      <c r="M10" s="17"/>
      <c r="N10" s="17">
        <v>0.43812261543997599</v>
      </c>
      <c r="O10" s="17">
        <v>0.41335146511961801</v>
      </c>
      <c r="P10" s="17"/>
      <c r="Q10" s="17">
        <v>0.45063168191703801</v>
      </c>
      <c r="R10" s="17">
        <v>0.43442818674389</v>
      </c>
      <c r="S10" s="17">
        <v>0.42896648375500102</v>
      </c>
      <c r="T10" s="17">
        <v>0.43593264844413199</v>
      </c>
      <c r="U10" s="17">
        <v>0.392610916182773</v>
      </c>
      <c r="V10" s="17">
        <v>0.48109776176358499</v>
      </c>
      <c r="W10" s="17">
        <v>0.34815294429472299</v>
      </c>
      <c r="X10" s="17">
        <v>0.44922192091742202</v>
      </c>
      <c r="Y10" s="17">
        <v>0.39126941014271999</v>
      </c>
      <c r="Z10" s="17">
        <v>0.45085193047527899</v>
      </c>
      <c r="AA10" s="17">
        <v>0.47799141134583401</v>
      </c>
      <c r="AB10" s="17">
        <v>0.558750598728047</v>
      </c>
      <c r="AC10" s="17"/>
      <c r="AD10" s="17">
        <v>0.48748925351030598</v>
      </c>
      <c r="AE10" s="17">
        <v>0.32044030794018402</v>
      </c>
      <c r="AF10" s="17"/>
      <c r="AG10" s="17">
        <v>0.42778744023722998</v>
      </c>
      <c r="AH10" s="17">
        <v>0.44210416872225</v>
      </c>
      <c r="AI10" s="17"/>
      <c r="AJ10" s="17">
        <v>0.457546002068696</v>
      </c>
      <c r="AK10" s="17">
        <v>0.40728640848671799</v>
      </c>
      <c r="AL10" s="17"/>
      <c r="AM10" s="17">
        <v>0.44174661794687498</v>
      </c>
      <c r="AN10" s="17">
        <v>0.43288977772657899</v>
      </c>
      <c r="AO10" s="17"/>
      <c r="AP10" s="17">
        <v>0.215452059432829</v>
      </c>
      <c r="AQ10" s="17">
        <v>0.57666575668514397</v>
      </c>
      <c r="AR10" s="17">
        <v>0.53503672516091605</v>
      </c>
      <c r="AS10" s="17">
        <v>0.47234134604344502</v>
      </c>
      <c r="AT10" s="17">
        <v>0.42755276160589401</v>
      </c>
      <c r="AU10" s="17">
        <v>0.45323621035363998</v>
      </c>
    </row>
    <row r="11" spans="2:47" x14ac:dyDescent="0.35">
      <c r="B11" s="18" t="s">
        <v>91</v>
      </c>
      <c r="C11" s="17">
        <v>0.20228987618185501</v>
      </c>
      <c r="D11" s="17">
        <v>0.177457680614476</v>
      </c>
      <c r="E11" s="17">
        <v>0.22542863524829701</v>
      </c>
      <c r="F11" s="17"/>
      <c r="G11" s="17">
        <v>0.16545587005468501</v>
      </c>
      <c r="H11" s="17">
        <v>0.20805282561462299</v>
      </c>
      <c r="I11" s="17">
        <v>0.17455360721511901</v>
      </c>
      <c r="J11" s="17">
        <v>0.21973906541329999</v>
      </c>
      <c r="K11" s="17">
        <v>0.20967180262987301</v>
      </c>
      <c r="L11" s="17">
        <v>0.22564900550977801</v>
      </c>
      <c r="M11" s="17"/>
      <c r="N11" s="17">
        <v>0.205023941878621</v>
      </c>
      <c r="O11" s="17">
        <v>0.188710451787995</v>
      </c>
      <c r="P11" s="17"/>
      <c r="Q11" s="17">
        <v>0.19769214012195199</v>
      </c>
      <c r="R11" s="17">
        <v>0.21521458682007</v>
      </c>
      <c r="S11" s="17">
        <v>0.24375989571169601</v>
      </c>
      <c r="T11" s="17">
        <v>0.223091937853959</v>
      </c>
      <c r="U11" s="17">
        <v>0.21009089047231</v>
      </c>
      <c r="V11" s="17">
        <v>0.145961184445312</v>
      </c>
      <c r="W11" s="17">
        <v>0.22055873347021099</v>
      </c>
      <c r="X11" s="17">
        <v>0.19033536198040299</v>
      </c>
      <c r="Y11" s="17">
        <v>0.19023613736747499</v>
      </c>
      <c r="Z11" s="17">
        <v>0.19611688215793399</v>
      </c>
      <c r="AA11" s="17">
        <v>0.17711314493921901</v>
      </c>
      <c r="AB11" s="17">
        <v>0.21748521491741299</v>
      </c>
      <c r="AC11" s="17"/>
      <c r="AD11" s="17">
        <v>0.13679417895085499</v>
      </c>
      <c r="AE11" s="17">
        <v>0.34227547701396499</v>
      </c>
      <c r="AF11" s="17"/>
      <c r="AG11" s="17">
        <v>0.107716126750484</v>
      </c>
      <c r="AH11" s="17">
        <v>0.24662871249128801</v>
      </c>
      <c r="AI11" s="17"/>
      <c r="AJ11" s="17">
        <v>0.190367253077774</v>
      </c>
      <c r="AK11" s="17">
        <v>0.215343828688564</v>
      </c>
      <c r="AL11" s="17"/>
      <c r="AM11" s="17">
        <v>0.191569332365851</v>
      </c>
      <c r="AN11" s="17">
        <v>0.20464066070550499</v>
      </c>
      <c r="AO11" s="17"/>
      <c r="AP11" s="17">
        <v>0.41541838164239903</v>
      </c>
      <c r="AQ11" s="17">
        <v>0.20150372369797101</v>
      </c>
      <c r="AR11" s="17">
        <v>0.18441043064969101</v>
      </c>
      <c r="AS11" s="17">
        <v>0.12767227811549201</v>
      </c>
      <c r="AT11" s="17">
        <v>9.0065177175771893E-2</v>
      </c>
      <c r="AU11" s="17">
        <v>8.5667292043030696E-2</v>
      </c>
    </row>
    <row r="12" spans="2:47" x14ac:dyDescent="0.35">
      <c r="B12" s="18" t="s">
        <v>92</v>
      </c>
      <c r="C12" s="17">
        <v>1.9048772899530799E-2</v>
      </c>
      <c r="D12" s="17">
        <v>1.5282501476709599E-2</v>
      </c>
      <c r="E12" s="17">
        <v>2.2011647937853401E-2</v>
      </c>
      <c r="F12" s="17"/>
      <c r="G12" s="17">
        <v>3.5734603276447501E-2</v>
      </c>
      <c r="H12" s="17">
        <v>2.9079549470573601E-2</v>
      </c>
      <c r="I12" s="17">
        <v>2.31745631284117E-2</v>
      </c>
      <c r="J12" s="17">
        <v>1.9708442565230501E-2</v>
      </c>
      <c r="K12" s="17">
        <v>6.63359857021119E-3</v>
      </c>
      <c r="L12" s="17">
        <v>4.1339002109096398E-3</v>
      </c>
      <c r="M12" s="17"/>
      <c r="N12" s="17">
        <v>2.0716029555973701E-2</v>
      </c>
      <c r="O12" s="17">
        <v>1.07679237092165E-2</v>
      </c>
      <c r="P12" s="17"/>
      <c r="Q12" s="17">
        <v>1.6698287093758701E-2</v>
      </c>
      <c r="R12" s="17">
        <v>2.6692680004812199E-2</v>
      </c>
      <c r="S12" s="17">
        <v>2.64566152693991E-2</v>
      </c>
      <c r="T12" s="17">
        <v>1.0968448566033601E-2</v>
      </c>
      <c r="U12" s="17">
        <v>5.7110203558290197E-2</v>
      </c>
      <c r="V12" s="17">
        <v>1.50683972356756E-2</v>
      </c>
      <c r="W12" s="17">
        <v>2.3195065504172E-2</v>
      </c>
      <c r="X12" s="17">
        <v>2.1708767529500801E-2</v>
      </c>
      <c r="Y12" s="17">
        <v>8.4130979184272193E-3</v>
      </c>
      <c r="Z12" s="17">
        <v>1.2560339592263501E-2</v>
      </c>
      <c r="AA12" s="17">
        <v>0</v>
      </c>
      <c r="AB12" s="17">
        <v>0</v>
      </c>
      <c r="AC12" s="17"/>
      <c r="AD12" s="17">
        <v>7.2722550696799797E-3</v>
      </c>
      <c r="AE12" s="17">
        <v>3.9003531573039103E-2</v>
      </c>
      <c r="AF12" s="17"/>
      <c r="AG12" s="17">
        <v>6.3663446372101296E-3</v>
      </c>
      <c r="AH12" s="17">
        <v>2.5092729437019599E-2</v>
      </c>
      <c r="AI12" s="17"/>
      <c r="AJ12" s="17">
        <v>1.2795515524675701E-2</v>
      </c>
      <c r="AK12" s="17">
        <v>2.6639560769312901E-2</v>
      </c>
      <c r="AL12" s="17"/>
      <c r="AM12" s="17">
        <v>2.56537592337918E-2</v>
      </c>
      <c r="AN12" s="17">
        <v>1.6985522120964401E-2</v>
      </c>
      <c r="AO12" s="17"/>
      <c r="AP12" s="17">
        <v>4.9456078315982699E-2</v>
      </c>
      <c r="AQ12" s="17">
        <v>6.5875073612439604E-3</v>
      </c>
      <c r="AR12" s="17">
        <v>2.8988814955048799E-2</v>
      </c>
      <c r="AS12" s="17">
        <v>2.2409441990361798E-3</v>
      </c>
      <c r="AT12" s="17">
        <v>1.1390591146529501E-2</v>
      </c>
      <c r="AU12" s="17">
        <v>6.1439520315180202E-3</v>
      </c>
    </row>
    <row r="13" spans="2:47" x14ac:dyDescent="0.35">
      <c r="B13" s="18" t="s">
        <v>93</v>
      </c>
      <c r="C13" s="17">
        <v>4.1366042637322298E-2</v>
      </c>
      <c r="D13" s="17">
        <v>2.0744158396580101E-2</v>
      </c>
      <c r="E13" s="17">
        <v>5.9521484847387597E-2</v>
      </c>
      <c r="F13" s="17"/>
      <c r="G13" s="17">
        <v>4.5679453564689998E-2</v>
      </c>
      <c r="H13" s="17">
        <v>3.7139633215556599E-2</v>
      </c>
      <c r="I13" s="17">
        <v>3.9057993701398501E-2</v>
      </c>
      <c r="J13" s="17">
        <v>4.2973463515253801E-2</v>
      </c>
      <c r="K13" s="17">
        <v>4.2914475315778501E-2</v>
      </c>
      <c r="L13" s="17">
        <v>4.1495931841472503E-2</v>
      </c>
      <c r="M13" s="17"/>
      <c r="N13" s="17">
        <v>4.48555347827072E-2</v>
      </c>
      <c r="O13" s="17">
        <v>2.4034602936629901E-2</v>
      </c>
      <c r="P13" s="17"/>
      <c r="Q13" s="17">
        <v>1.6946850953134099E-2</v>
      </c>
      <c r="R13" s="17">
        <v>4.0359016731396399E-2</v>
      </c>
      <c r="S13" s="17">
        <v>3.9366513686341802E-2</v>
      </c>
      <c r="T13" s="17">
        <v>2.95951151426193E-2</v>
      </c>
      <c r="U13" s="17">
        <v>4.6596629603603598E-2</v>
      </c>
      <c r="V13" s="17">
        <v>5.2992259990648903E-2</v>
      </c>
      <c r="W13" s="17">
        <v>6.6634511192116594E-2</v>
      </c>
      <c r="X13" s="17">
        <v>3.2858908426450902E-2</v>
      </c>
      <c r="Y13" s="17">
        <v>6.3188349197122004E-2</v>
      </c>
      <c r="Z13" s="17">
        <v>3.07057791307093E-2</v>
      </c>
      <c r="AA13" s="17">
        <v>7.0422413112201293E-2</v>
      </c>
      <c r="AB13" s="17">
        <v>0</v>
      </c>
      <c r="AC13" s="17"/>
      <c r="AD13" s="17">
        <v>6.2709517401528898E-3</v>
      </c>
      <c r="AE13" s="17">
        <v>0.119411918724053</v>
      </c>
      <c r="AF13" s="17"/>
      <c r="AG13" s="17">
        <v>1.01097458817628E-2</v>
      </c>
      <c r="AH13" s="17">
        <v>5.6763509876059999E-2</v>
      </c>
      <c r="AI13" s="17"/>
      <c r="AJ13" s="17">
        <v>3.31093798542757E-2</v>
      </c>
      <c r="AK13" s="17">
        <v>5.07375541861525E-2</v>
      </c>
      <c r="AL13" s="17"/>
      <c r="AM13" s="17">
        <v>6.07800462515748E-2</v>
      </c>
      <c r="AN13" s="17">
        <v>3.6072395209555699E-2</v>
      </c>
      <c r="AO13" s="17"/>
      <c r="AP13" s="17">
        <v>0.16005149809852801</v>
      </c>
      <c r="AQ13" s="17">
        <v>8.3599630611549992E-3</v>
      </c>
      <c r="AR13" s="17">
        <v>1.7082411778938301E-2</v>
      </c>
      <c r="AS13" s="17">
        <v>2.0417830229523298E-3</v>
      </c>
      <c r="AT13" s="17">
        <v>1.23519979250604E-2</v>
      </c>
      <c r="AU13" s="17">
        <v>0</v>
      </c>
    </row>
    <row r="14" spans="2:47" x14ac:dyDescent="0.35">
      <c r="B14" s="18" t="s">
        <v>94</v>
      </c>
      <c r="C14" s="17">
        <v>3.1350550849697303E-2</v>
      </c>
      <c r="D14" s="17">
        <v>2.31233402169706E-2</v>
      </c>
      <c r="E14" s="17">
        <v>3.8777102766775901E-2</v>
      </c>
      <c r="F14" s="17"/>
      <c r="G14" s="17">
        <v>2.4003850974525301E-2</v>
      </c>
      <c r="H14" s="17">
        <v>3.41081885341257E-2</v>
      </c>
      <c r="I14" s="17">
        <v>5.0093519407857397E-2</v>
      </c>
      <c r="J14" s="17">
        <v>1.7181745987865701E-2</v>
      </c>
      <c r="K14" s="17">
        <v>3.0999792475297501E-2</v>
      </c>
      <c r="L14" s="17">
        <v>3.0414328268009799E-2</v>
      </c>
      <c r="M14" s="17"/>
      <c r="N14" s="17">
        <v>3.1931520976159103E-2</v>
      </c>
      <c r="O14" s="17">
        <v>2.84650167102974E-2</v>
      </c>
      <c r="P14" s="17"/>
      <c r="Q14" s="17">
        <v>4.7013328245927799E-2</v>
      </c>
      <c r="R14" s="17">
        <v>4.3936259681197902E-2</v>
      </c>
      <c r="S14" s="17">
        <v>1.8651448237159599E-2</v>
      </c>
      <c r="T14" s="17">
        <v>1.3776623585160699E-2</v>
      </c>
      <c r="U14" s="17">
        <v>3.3422298441647298E-2</v>
      </c>
      <c r="V14" s="17">
        <v>3.07861116763762E-2</v>
      </c>
      <c r="W14" s="17">
        <v>1.97098692306754E-2</v>
      </c>
      <c r="X14" s="17">
        <v>2.15001325069482E-2</v>
      </c>
      <c r="Y14" s="17">
        <v>4.3631597996544098E-2</v>
      </c>
      <c r="Z14" s="17">
        <v>2.42261132084837E-2</v>
      </c>
      <c r="AA14" s="17">
        <v>2.1727881617624699E-2</v>
      </c>
      <c r="AB14" s="17">
        <v>2.39968195525904E-2</v>
      </c>
      <c r="AC14" s="17"/>
      <c r="AD14" s="17">
        <v>8.0844074118317302E-3</v>
      </c>
      <c r="AE14" s="17">
        <v>7.5443202853871197E-2</v>
      </c>
      <c r="AF14" s="17"/>
      <c r="AG14" s="17">
        <v>4.0550266954771999E-3</v>
      </c>
      <c r="AH14" s="17">
        <v>3.5533588226612803E-2</v>
      </c>
      <c r="AI14" s="17"/>
      <c r="AJ14" s="17">
        <v>3.0743037892485101E-2</v>
      </c>
      <c r="AK14" s="17">
        <v>3.1051726261069501E-2</v>
      </c>
      <c r="AL14" s="17"/>
      <c r="AM14" s="17">
        <v>3.2169280018011802E-2</v>
      </c>
      <c r="AN14" s="17">
        <v>3.10745637703502E-2</v>
      </c>
      <c r="AO14" s="17"/>
      <c r="AP14" s="17">
        <v>0.119566143091606</v>
      </c>
      <c r="AQ14" s="17">
        <v>1.49060341877E-2</v>
      </c>
      <c r="AR14" s="17">
        <v>1.04010241237848E-2</v>
      </c>
      <c r="AS14" s="17">
        <v>2.0971397989410201E-3</v>
      </c>
      <c r="AT14" s="17">
        <v>0</v>
      </c>
      <c r="AU14" s="17">
        <v>0</v>
      </c>
    </row>
    <row r="15" spans="2:47" x14ac:dyDescent="0.35">
      <c r="B15" s="18" t="s">
        <v>95</v>
      </c>
      <c r="C15" s="21">
        <v>0.70594475743159402</v>
      </c>
      <c r="D15" s="21">
        <v>0.76339231929526397</v>
      </c>
      <c r="E15" s="21">
        <v>0.65426112919968604</v>
      </c>
      <c r="F15" s="21"/>
      <c r="G15" s="21">
        <v>0.72912622212965195</v>
      </c>
      <c r="H15" s="21">
        <v>0.69161980316512095</v>
      </c>
      <c r="I15" s="21">
        <v>0.71312031654721297</v>
      </c>
      <c r="J15" s="21">
        <v>0.70039728251834998</v>
      </c>
      <c r="K15" s="21">
        <v>0.70978033100883997</v>
      </c>
      <c r="L15" s="21">
        <v>0.69830683416982997</v>
      </c>
      <c r="M15" s="21"/>
      <c r="N15" s="21">
        <v>0.69747297280653897</v>
      </c>
      <c r="O15" s="21">
        <v>0.74802200485586101</v>
      </c>
      <c r="P15" s="21"/>
      <c r="Q15" s="21">
        <v>0.72164939358522695</v>
      </c>
      <c r="R15" s="21">
        <v>0.67379745676252401</v>
      </c>
      <c r="S15" s="21">
        <v>0.67176552709540305</v>
      </c>
      <c r="T15" s="21">
        <v>0.72256787485222695</v>
      </c>
      <c r="U15" s="21">
        <v>0.65277997792414899</v>
      </c>
      <c r="V15" s="21">
        <v>0.75519204665198703</v>
      </c>
      <c r="W15" s="21">
        <v>0.66990182060282499</v>
      </c>
      <c r="X15" s="21">
        <v>0.73359682955669703</v>
      </c>
      <c r="Y15" s="21">
        <v>0.694530817520431</v>
      </c>
      <c r="Z15" s="21">
        <v>0.73639088591060897</v>
      </c>
      <c r="AA15" s="21">
        <v>0.73073656033095502</v>
      </c>
      <c r="AB15" s="21">
        <v>0.75851796552999595</v>
      </c>
      <c r="AC15" s="21"/>
      <c r="AD15" s="21">
        <v>0.84157820682747997</v>
      </c>
      <c r="AE15" s="21">
        <v>0.42386586983507202</v>
      </c>
      <c r="AF15" s="21"/>
      <c r="AG15" s="21">
        <v>0.87175275603506597</v>
      </c>
      <c r="AH15" s="21">
        <v>0.635981459969019</v>
      </c>
      <c r="AI15" s="21"/>
      <c r="AJ15" s="21">
        <v>0.73298481365078905</v>
      </c>
      <c r="AK15" s="21">
        <v>0.67622733009490099</v>
      </c>
      <c r="AL15" s="21"/>
      <c r="AM15" s="21">
        <v>0.68982758213077</v>
      </c>
      <c r="AN15" s="21">
        <v>0.71122685819362497</v>
      </c>
      <c r="AO15" s="21"/>
      <c r="AP15" s="21">
        <v>0.255507898851485</v>
      </c>
      <c r="AQ15" s="21">
        <v>0.76864277169192996</v>
      </c>
      <c r="AR15" s="21">
        <v>0.75911731849253705</v>
      </c>
      <c r="AS15" s="21">
        <v>0.86594785486357795</v>
      </c>
      <c r="AT15" s="21">
        <v>0.886192233752638</v>
      </c>
      <c r="AU15" s="21">
        <v>0.90818875592545101</v>
      </c>
    </row>
    <row r="16" spans="2:47" x14ac:dyDescent="0.35">
      <c r="B16" s="18" t="s">
        <v>96</v>
      </c>
      <c r="C16" s="21">
        <v>6.04148155368531E-2</v>
      </c>
      <c r="D16" s="21">
        <v>3.60266598732897E-2</v>
      </c>
      <c r="E16" s="21">
        <v>8.1533132785241005E-2</v>
      </c>
      <c r="F16" s="21"/>
      <c r="G16" s="21">
        <v>8.1414056841137505E-2</v>
      </c>
      <c r="H16" s="21">
        <v>6.6219182686130196E-2</v>
      </c>
      <c r="I16" s="21">
        <v>6.2232556829810201E-2</v>
      </c>
      <c r="J16" s="21">
        <v>6.2681906080484295E-2</v>
      </c>
      <c r="K16" s="21">
        <v>4.9548073885989703E-2</v>
      </c>
      <c r="L16" s="21">
        <v>4.5629832052382101E-2</v>
      </c>
      <c r="M16" s="21"/>
      <c r="N16" s="21">
        <v>6.5571564338680902E-2</v>
      </c>
      <c r="O16" s="21">
        <v>3.4802526645846397E-2</v>
      </c>
      <c r="P16" s="21"/>
      <c r="Q16" s="21">
        <v>3.3645138046892897E-2</v>
      </c>
      <c r="R16" s="21">
        <v>6.7051696736208602E-2</v>
      </c>
      <c r="S16" s="21">
        <v>6.5823128955740898E-2</v>
      </c>
      <c r="T16" s="21">
        <v>4.0563563708652897E-2</v>
      </c>
      <c r="U16" s="21">
        <v>0.103706833161894</v>
      </c>
      <c r="V16" s="21">
        <v>6.8060657226324497E-2</v>
      </c>
      <c r="W16" s="21">
        <v>8.9829576696288493E-2</v>
      </c>
      <c r="X16" s="21">
        <v>5.4567675955951703E-2</v>
      </c>
      <c r="Y16" s="21">
        <v>7.1601447115549194E-2</v>
      </c>
      <c r="Z16" s="21">
        <v>4.3266118722972799E-2</v>
      </c>
      <c r="AA16" s="21">
        <v>7.0422413112201293E-2</v>
      </c>
      <c r="AB16" s="21">
        <v>0</v>
      </c>
      <c r="AC16" s="21"/>
      <c r="AD16" s="21">
        <v>1.3543206809832901E-2</v>
      </c>
      <c r="AE16" s="21">
        <v>0.158415450297092</v>
      </c>
      <c r="AF16" s="21"/>
      <c r="AG16" s="21">
        <v>1.6476090518972902E-2</v>
      </c>
      <c r="AH16" s="21">
        <v>8.1856239313079601E-2</v>
      </c>
      <c r="AI16" s="21"/>
      <c r="AJ16" s="21">
        <v>4.5904895378951399E-2</v>
      </c>
      <c r="AK16" s="21">
        <v>7.7377114955465398E-2</v>
      </c>
      <c r="AL16" s="21"/>
      <c r="AM16" s="21">
        <v>8.6433805485366597E-2</v>
      </c>
      <c r="AN16" s="21">
        <v>5.3057917330520003E-2</v>
      </c>
      <c r="AO16" s="21"/>
      <c r="AP16" s="21">
        <v>0.20950757641451001</v>
      </c>
      <c r="AQ16" s="21">
        <v>1.4947470422399E-2</v>
      </c>
      <c r="AR16" s="21">
        <v>4.6071226733987003E-2</v>
      </c>
      <c r="AS16" s="21">
        <v>4.2827272219885101E-3</v>
      </c>
      <c r="AT16" s="21">
        <v>2.3742589071589899E-2</v>
      </c>
      <c r="AU16" s="21">
        <v>6.1439520315180202E-3</v>
      </c>
    </row>
    <row r="17" spans="2:47" x14ac:dyDescent="0.35">
      <c r="B17" s="18" t="s">
        <v>97</v>
      </c>
      <c r="C17" s="22">
        <v>0.645529941894741</v>
      </c>
      <c r="D17" s="22">
        <v>0.72736565942197395</v>
      </c>
      <c r="E17" s="22">
        <v>0.57272799641444505</v>
      </c>
      <c r="F17" s="22"/>
      <c r="G17" s="22">
        <v>0.64771216528851505</v>
      </c>
      <c r="H17" s="22">
        <v>0.62540062047899103</v>
      </c>
      <c r="I17" s="22">
        <v>0.65088775971740298</v>
      </c>
      <c r="J17" s="22">
        <v>0.63771537643786602</v>
      </c>
      <c r="K17" s="22">
        <v>0.66023225712285005</v>
      </c>
      <c r="L17" s="22">
        <v>0.65267700211744795</v>
      </c>
      <c r="M17" s="22"/>
      <c r="N17" s="22">
        <v>0.63190140846785803</v>
      </c>
      <c r="O17" s="22">
        <v>0.71321947821001497</v>
      </c>
      <c r="P17" s="22"/>
      <c r="Q17" s="22">
        <v>0.688004255538334</v>
      </c>
      <c r="R17" s="22">
        <v>0.60674576002631497</v>
      </c>
      <c r="S17" s="22">
        <v>0.605942398139662</v>
      </c>
      <c r="T17" s="22">
        <v>0.68200431114357396</v>
      </c>
      <c r="U17" s="22">
        <v>0.54907314476225499</v>
      </c>
      <c r="V17" s="22">
        <v>0.68713138942566199</v>
      </c>
      <c r="W17" s="22">
        <v>0.580072243906536</v>
      </c>
      <c r="X17" s="22">
        <v>0.679029153600746</v>
      </c>
      <c r="Y17" s="22">
        <v>0.62292937040488205</v>
      </c>
      <c r="Z17" s="22">
        <v>0.69312476718763605</v>
      </c>
      <c r="AA17" s="22">
        <v>0.66031414721875403</v>
      </c>
      <c r="AB17" s="22">
        <v>0.75851796552999595</v>
      </c>
      <c r="AC17" s="22"/>
      <c r="AD17" s="22">
        <v>0.82803500001764696</v>
      </c>
      <c r="AE17" s="22">
        <v>0.26545041953797999</v>
      </c>
      <c r="AF17" s="22"/>
      <c r="AG17" s="22">
        <v>0.85527666551609305</v>
      </c>
      <c r="AH17" s="22">
        <v>0.55412522065594005</v>
      </c>
      <c r="AI17" s="22"/>
      <c r="AJ17" s="22">
        <v>0.68707991827183801</v>
      </c>
      <c r="AK17" s="22">
        <v>0.59885021513943504</v>
      </c>
      <c r="AL17" s="22"/>
      <c r="AM17" s="22">
        <v>0.60339377664540295</v>
      </c>
      <c r="AN17" s="22">
        <v>0.65816894086310496</v>
      </c>
      <c r="AO17" s="22"/>
      <c r="AP17" s="22">
        <v>4.6000322436974501E-2</v>
      </c>
      <c r="AQ17" s="22">
        <v>0.75369530126953099</v>
      </c>
      <c r="AR17" s="22">
        <v>0.71304609175855005</v>
      </c>
      <c r="AS17" s="22">
        <v>0.86166512764158998</v>
      </c>
      <c r="AT17" s="22">
        <v>0.86244964468104801</v>
      </c>
      <c r="AU17" s="22">
        <v>0.90204480389393304</v>
      </c>
    </row>
    <row r="18" spans="2:47" x14ac:dyDescent="0.35">
      <c r="B18" s="16"/>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dimension ref="B2:AU22"/>
  <sheetViews>
    <sheetView showGridLines="0" topLeftCell="A1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664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89</v>
      </c>
      <c r="C9" s="17">
        <v>0.132445371008272</v>
      </c>
      <c r="D9" s="17">
        <v>0.19331481815592</v>
      </c>
      <c r="E9" s="17">
        <v>7.4251991875826706E-2</v>
      </c>
      <c r="F9" s="17"/>
      <c r="G9" s="17">
        <v>0.184117428006352</v>
      </c>
      <c r="H9" s="17">
        <v>0.16251506532733401</v>
      </c>
      <c r="I9" s="17">
        <v>0.13207374094029301</v>
      </c>
      <c r="J9" s="17">
        <v>0.10125663666788801</v>
      </c>
      <c r="K9" s="17">
        <v>0.110406228594727</v>
      </c>
      <c r="L9" s="17">
        <v>0.113772310237559</v>
      </c>
      <c r="M9" s="17"/>
      <c r="N9" s="17">
        <v>0.114782493945599</v>
      </c>
      <c r="O9" s="17">
        <v>0.22017248888052299</v>
      </c>
      <c r="P9" s="17"/>
      <c r="Q9" s="17">
        <v>0.15090461367469901</v>
      </c>
      <c r="R9" s="17">
        <v>0.13694927360958001</v>
      </c>
      <c r="S9" s="17">
        <v>0.106110179214122</v>
      </c>
      <c r="T9" s="17">
        <v>0.13660308527114701</v>
      </c>
      <c r="U9" s="17">
        <v>9.5405858140705402E-2</v>
      </c>
      <c r="V9" s="17">
        <v>0.14773839772233799</v>
      </c>
      <c r="W9" s="17">
        <v>0.16395972896234301</v>
      </c>
      <c r="X9" s="17">
        <v>0.15908017849324399</v>
      </c>
      <c r="Y9" s="17">
        <v>0.15048716397088299</v>
      </c>
      <c r="Z9" s="17">
        <v>0.103131806109633</v>
      </c>
      <c r="AA9" s="17">
        <v>0.10977289054242099</v>
      </c>
      <c r="AB9" s="17">
        <v>6.5479580180396194E-2</v>
      </c>
      <c r="AC9" s="17"/>
      <c r="AD9" s="17">
        <v>0.17679029070452601</v>
      </c>
      <c r="AE9" s="17">
        <v>3.7729319277907E-2</v>
      </c>
      <c r="AF9" s="17"/>
      <c r="AG9" s="17">
        <v>0.25119787954338801</v>
      </c>
      <c r="AH9" s="17">
        <v>7.6782661600198795E-2</v>
      </c>
      <c r="AI9" s="17"/>
      <c r="AJ9" s="17">
        <v>0.14242687169906201</v>
      </c>
      <c r="AK9" s="17">
        <v>0.12178169414878</v>
      </c>
      <c r="AL9" s="17"/>
      <c r="AM9" s="17">
        <v>0.103230839214113</v>
      </c>
      <c r="AN9" s="17">
        <v>0.14201407492785201</v>
      </c>
      <c r="AO9" s="17"/>
      <c r="AP9" s="17">
        <v>1.01672631339995E-2</v>
      </c>
      <c r="AQ9" s="17">
        <v>2.7024400398731899E-2</v>
      </c>
      <c r="AR9" s="17">
        <v>8.3587880823274202E-2</v>
      </c>
      <c r="AS9" s="17">
        <v>0.134090867745392</v>
      </c>
      <c r="AT9" s="17">
        <v>0.26375732631841797</v>
      </c>
      <c r="AU9" s="17">
        <v>0.354060697761444</v>
      </c>
    </row>
    <row r="10" spans="2:47" x14ac:dyDescent="0.35">
      <c r="B10" s="18" t="s">
        <v>90</v>
      </c>
      <c r="C10" s="17">
        <v>0.26942671094015802</v>
      </c>
      <c r="D10" s="17">
        <v>0.32398783257219999</v>
      </c>
      <c r="E10" s="17">
        <v>0.21860326009335601</v>
      </c>
      <c r="F10" s="17"/>
      <c r="G10" s="17">
        <v>0.30000922786271</v>
      </c>
      <c r="H10" s="17">
        <v>0.372254269592246</v>
      </c>
      <c r="I10" s="17">
        <v>0.279175196416656</v>
      </c>
      <c r="J10" s="17">
        <v>0.29412493285263303</v>
      </c>
      <c r="K10" s="17">
        <v>0.22107025320145901</v>
      </c>
      <c r="L10" s="17">
        <v>0.169341899434583</v>
      </c>
      <c r="M10" s="17"/>
      <c r="N10" s="17">
        <v>0.258865327468916</v>
      </c>
      <c r="O10" s="17">
        <v>0.32188247618090199</v>
      </c>
      <c r="P10" s="17"/>
      <c r="Q10" s="17">
        <v>0.31517998377202</v>
      </c>
      <c r="R10" s="17">
        <v>0.26292771870180598</v>
      </c>
      <c r="S10" s="17">
        <v>0.23639205274061301</v>
      </c>
      <c r="T10" s="17">
        <v>0.277019298230749</v>
      </c>
      <c r="U10" s="17">
        <v>0.26587891319194401</v>
      </c>
      <c r="V10" s="17">
        <v>0.26778436021511998</v>
      </c>
      <c r="W10" s="17">
        <v>0.224080305698204</v>
      </c>
      <c r="X10" s="17">
        <v>0.27266416590398102</v>
      </c>
      <c r="Y10" s="17">
        <v>0.291052012362642</v>
      </c>
      <c r="Z10" s="17">
        <v>0.26184839385546399</v>
      </c>
      <c r="AA10" s="17">
        <v>0.21527198972835801</v>
      </c>
      <c r="AB10" s="17">
        <v>0.314194129613799</v>
      </c>
      <c r="AC10" s="17"/>
      <c r="AD10" s="17">
        <v>0.33631415052834301</v>
      </c>
      <c r="AE10" s="17">
        <v>0.122239991691898</v>
      </c>
      <c r="AF10" s="17"/>
      <c r="AG10" s="17">
        <v>0.374023119582297</v>
      </c>
      <c r="AH10" s="17">
        <v>0.222609187547504</v>
      </c>
      <c r="AI10" s="17"/>
      <c r="AJ10" s="17">
        <v>0.26453924674364299</v>
      </c>
      <c r="AK10" s="17">
        <v>0.27605241303693201</v>
      </c>
      <c r="AL10" s="17"/>
      <c r="AM10" s="17">
        <v>0.23857244997451599</v>
      </c>
      <c r="AN10" s="17">
        <v>0.27794401457987999</v>
      </c>
      <c r="AO10" s="17"/>
      <c r="AP10" s="17">
        <v>4.97268330113394E-2</v>
      </c>
      <c r="AQ10" s="17">
        <v>0.14000623881084401</v>
      </c>
      <c r="AR10" s="17">
        <v>0.37628819139073599</v>
      </c>
      <c r="AS10" s="17">
        <v>0.31079699025493501</v>
      </c>
      <c r="AT10" s="17">
        <v>0.45685587901774799</v>
      </c>
      <c r="AU10" s="17">
        <v>0.44041182047809202</v>
      </c>
    </row>
    <row r="11" spans="2:47" x14ac:dyDescent="0.35">
      <c r="B11" s="18" t="s">
        <v>91</v>
      </c>
      <c r="C11" s="17">
        <v>0.21644765112641401</v>
      </c>
      <c r="D11" s="17">
        <v>0.20407330065311999</v>
      </c>
      <c r="E11" s="17">
        <v>0.22947924390859401</v>
      </c>
      <c r="F11" s="17"/>
      <c r="G11" s="17">
        <v>0.200669580111727</v>
      </c>
      <c r="H11" s="17">
        <v>0.19071764668596</v>
      </c>
      <c r="I11" s="17">
        <v>0.23947324865175601</v>
      </c>
      <c r="J11" s="17">
        <v>0.22899588088164899</v>
      </c>
      <c r="K11" s="17">
        <v>0.21003078512123499</v>
      </c>
      <c r="L11" s="17">
        <v>0.22331184020958</v>
      </c>
      <c r="M11" s="17"/>
      <c r="N11" s="17">
        <v>0.214316482534429</v>
      </c>
      <c r="O11" s="17">
        <v>0.22703263553247899</v>
      </c>
      <c r="P11" s="17"/>
      <c r="Q11" s="17">
        <v>0.25729381617789199</v>
      </c>
      <c r="R11" s="17">
        <v>0.24596036830017301</v>
      </c>
      <c r="S11" s="17">
        <v>0.244773703430542</v>
      </c>
      <c r="T11" s="17">
        <v>0.169954302832385</v>
      </c>
      <c r="U11" s="17">
        <v>0.26696998681751</v>
      </c>
      <c r="V11" s="17">
        <v>0.17771348399460299</v>
      </c>
      <c r="W11" s="17">
        <v>0.17606019205548301</v>
      </c>
      <c r="X11" s="17">
        <v>0.16454577784689101</v>
      </c>
      <c r="Y11" s="17">
        <v>0.22401481108266399</v>
      </c>
      <c r="Z11" s="17">
        <v>0.186128549788111</v>
      </c>
      <c r="AA11" s="17">
        <v>0.23618965575023701</v>
      </c>
      <c r="AB11" s="17">
        <v>0.16707520913665899</v>
      </c>
      <c r="AC11" s="17"/>
      <c r="AD11" s="17">
        <v>0.21916944690555101</v>
      </c>
      <c r="AE11" s="17">
        <v>0.20783661274051399</v>
      </c>
      <c r="AF11" s="17"/>
      <c r="AG11" s="17">
        <v>0.17464453926093801</v>
      </c>
      <c r="AH11" s="17">
        <v>0.23431956363480699</v>
      </c>
      <c r="AI11" s="17"/>
      <c r="AJ11" s="17">
        <v>0.20801487112567499</v>
      </c>
      <c r="AK11" s="17">
        <v>0.22548644598918099</v>
      </c>
      <c r="AL11" s="17"/>
      <c r="AM11" s="17">
        <v>0.184832944358609</v>
      </c>
      <c r="AN11" s="17">
        <v>0.22163378087980001</v>
      </c>
      <c r="AO11" s="17"/>
      <c r="AP11" s="17">
        <v>0.209310252197976</v>
      </c>
      <c r="AQ11" s="17">
        <v>0.25284861836074701</v>
      </c>
      <c r="AR11" s="17">
        <v>0.28140709603305702</v>
      </c>
      <c r="AS11" s="17">
        <v>0.249370350280057</v>
      </c>
      <c r="AT11" s="17">
        <v>0.15868949478033201</v>
      </c>
      <c r="AU11" s="17">
        <v>0.13206616122000001</v>
      </c>
    </row>
    <row r="12" spans="2:47" x14ac:dyDescent="0.35">
      <c r="B12" s="18" t="s">
        <v>92</v>
      </c>
      <c r="C12" s="17">
        <v>0.18174329899147301</v>
      </c>
      <c r="D12" s="17">
        <v>0.13363814685093001</v>
      </c>
      <c r="E12" s="17">
        <v>0.22635626819542101</v>
      </c>
      <c r="F12" s="17"/>
      <c r="G12" s="17">
        <v>0.17498810660035799</v>
      </c>
      <c r="H12" s="17">
        <v>0.13174070893914699</v>
      </c>
      <c r="I12" s="17">
        <v>0.16347844465318101</v>
      </c>
      <c r="J12" s="17">
        <v>0.172590496913683</v>
      </c>
      <c r="K12" s="17">
        <v>0.211796347981137</v>
      </c>
      <c r="L12" s="17">
        <v>0.22936113589007401</v>
      </c>
      <c r="M12" s="17"/>
      <c r="N12" s="17">
        <v>0.19508400270977</v>
      </c>
      <c r="O12" s="17">
        <v>0.11548334125972599</v>
      </c>
      <c r="P12" s="17"/>
      <c r="Q12" s="17">
        <v>0.13916089680906901</v>
      </c>
      <c r="R12" s="17">
        <v>0.156298008153159</v>
      </c>
      <c r="S12" s="17">
        <v>0.15287580049455399</v>
      </c>
      <c r="T12" s="17">
        <v>0.24071816582461</v>
      </c>
      <c r="U12" s="17">
        <v>0.19434752514784101</v>
      </c>
      <c r="V12" s="17">
        <v>0.183900817724195</v>
      </c>
      <c r="W12" s="17">
        <v>0.18456414937358401</v>
      </c>
      <c r="X12" s="17">
        <v>0.19947279134110599</v>
      </c>
      <c r="Y12" s="17">
        <v>0.16155258763754099</v>
      </c>
      <c r="Z12" s="17">
        <v>0.180785405182216</v>
      </c>
      <c r="AA12" s="17">
        <v>0.21744352100814399</v>
      </c>
      <c r="AB12" s="17">
        <v>0.34123877579659001</v>
      </c>
      <c r="AC12" s="17"/>
      <c r="AD12" s="17">
        <v>0.14891605097744001</v>
      </c>
      <c r="AE12" s="17">
        <v>0.26026401781543501</v>
      </c>
      <c r="AF12" s="17"/>
      <c r="AG12" s="17">
        <v>0.12452428205700999</v>
      </c>
      <c r="AH12" s="17">
        <v>0.212576220263414</v>
      </c>
      <c r="AI12" s="17"/>
      <c r="AJ12" s="17">
        <v>0.18838118260020301</v>
      </c>
      <c r="AK12" s="17">
        <v>0.175487341235641</v>
      </c>
      <c r="AL12" s="17"/>
      <c r="AM12" s="17">
        <v>0.20312347985849699</v>
      </c>
      <c r="AN12" s="17">
        <v>0.178043889211042</v>
      </c>
      <c r="AO12" s="17"/>
      <c r="AP12" s="17">
        <v>0.24193059264439501</v>
      </c>
      <c r="AQ12" s="17">
        <v>0.31226787674707202</v>
      </c>
      <c r="AR12" s="17">
        <v>0.16332725779688401</v>
      </c>
      <c r="AS12" s="17">
        <v>0.19794931176819699</v>
      </c>
      <c r="AT12" s="17">
        <v>8.0769245404910595E-2</v>
      </c>
      <c r="AU12" s="17">
        <v>3.4820174874744599E-2</v>
      </c>
    </row>
    <row r="13" spans="2:47" x14ac:dyDescent="0.35">
      <c r="B13" s="18" t="s">
        <v>93</v>
      </c>
      <c r="C13" s="17">
        <v>0.16393545425460401</v>
      </c>
      <c r="D13" s="17">
        <v>0.120190796419057</v>
      </c>
      <c r="E13" s="17">
        <v>0.205813896848658</v>
      </c>
      <c r="F13" s="17"/>
      <c r="G13" s="17">
        <v>0.106303712063484</v>
      </c>
      <c r="H13" s="17">
        <v>9.1110214294554695E-2</v>
      </c>
      <c r="I13" s="17">
        <v>0.138973549164018</v>
      </c>
      <c r="J13" s="17">
        <v>0.172090541986502</v>
      </c>
      <c r="K13" s="17">
        <v>0.21888000701763199</v>
      </c>
      <c r="L13" s="17">
        <v>0.23888482285084001</v>
      </c>
      <c r="M13" s="17"/>
      <c r="N13" s="17">
        <v>0.18509178513937699</v>
      </c>
      <c r="O13" s="17">
        <v>5.88572200186291E-2</v>
      </c>
      <c r="P13" s="17"/>
      <c r="Q13" s="17">
        <v>9.8120199476626493E-2</v>
      </c>
      <c r="R13" s="17">
        <v>0.15353742972641901</v>
      </c>
      <c r="S13" s="17">
        <v>0.22630025618604099</v>
      </c>
      <c r="T13" s="17">
        <v>0.14583003406196901</v>
      </c>
      <c r="U13" s="17">
        <v>0.16242329704288599</v>
      </c>
      <c r="V13" s="17">
        <v>0.16061857075113101</v>
      </c>
      <c r="W13" s="17">
        <v>0.21648530676639699</v>
      </c>
      <c r="X13" s="17">
        <v>0.17388188865236801</v>
      </c>
      <c r="Y13" s="17">
        <v>0.13456596542333399</v>
      </c>
      <c r="Z13" s="17">
        <v>0.223534555335025</v>
      </c>
      <c r="AA13" s="17">
        <v>0.21166252189391199</v>
      </c>
      <c r="AB13" s="17">
        <v>0.112012305272556</v>
      </c>
      <c r="AC13" s="17"/>
      <c r="AD13" s="17">
        <v>9.0680019990366095E-2</v>
      </c>
      <c r="AE13" s="17">
        <v>0.33218346820955902</v>
      </c>
      <c r="AF13" s="17"/>
      <c r="AG13" s="17">
        <v>5.9015407373073599E-2</v>
      </c>
      <c r="AH13" s="17">
        <v>0.217276270878901</v>
      </c>
      <c r="AI13" s="17"/>
      <c r="AJ13" s="17">
        <v>0.166838751910484</v>
      </c>
      <c r="AK13" s="17">
        <v>0.161156685769863</v>
      </c>
      <c r="AL13" s="17"/>
      <c r="AM13" s="17">
        <v>0.243783431178453</v>
      </c>
      <c r="AN13" s="17">
        <v>0.14214396298801299</v>
      </c>
      <c r="AO13" s="17"/>
      <c r="AP13" s="17">
        <v>0.41673776422122299</v>
      </c>
      <c r="AQ13" s="17">
        <v>0.21470076766925</v>
      </c>
      <c r="AR13" s="17">
        <v>5.8570732323364801E-2</v>
      </c>
      <c r="AS13" s="17">
        <v>9.5798699232111095E-2</v>
      </c>
      <c r="AT13" s="17">
        <v>2.3236829676080002E-2</v>
      </c>
      <c r="AU13" s="17">
        <v>2.9063490920667699E-2</v>
      </c>
    </row>
    <row r="14" spans="2:47" x14ac:dyDescent="0.35">
      <c r="B14" s="18" t="s">
        <v>94</v>
      </c>
      <c r="C14" s="17">
        <v>3.6001513679078799E-2</v>
      </c>
      <c r="D14" s="17">
        <v>2.47951053487734E-2</v>
      </c>
      <c r="E14" s="17">
        <v>4.5495339078144501E-2</v>
      </c>
      <c r="F14" s="17"/>
      <c r="G14" s="17">
        <v>3.3911945355369497E-2</v>
      </c>
      <c r="H14" s="17">
        <v>5.16620951607588E-2</v>
      </c>
      <c r="I14" s="17">
        <v>4.6825820174095201E-2</v>
      </c>
      <c r="J14" s="17">
        <v>3.0941510697645301E-2</v>
      </c>
      <c r="K14" s="17">
        <v>2.7816378083808799E-2</v>
      </c>
      <c r="L14" s="17">
        <v>2.53279913773648E-2</v>
      </c>
      <c r="M14" s="17"/>
      <c r="N14" s="17">
        <v>3.1859908201908899E-2</v>
      </c>
      <c r="O14" s="17">
        <v>5.6571838127741497E-2</v>
      </c>
      <c r="P14" s="17"/>
      <c r="Q14" s="17">
        <v>3.9340490089694598E-2</v>
      </c>
      <c r="R14" s="17">
        <v>4.4327201508863302E-2</v>
      </c>
      <c r="S14" s="17">
        <v>3.3548007934128099E-2</v>
      </c>
      <c r="T14" s="17">
        <v>2.98751137791404E-2</v>
      </c>
      <c r="U14" s="17">
        <v>1.49744196591139E-2</v>
      </c>
      <c r="V14" s="17">
        <v>6.2244369592612897E-2</v>
      </c>
      <c r="W14" s="17">
        <v>3.4850317143989E-2</v>
      </c>
      <c r="X14" s="17">
        <v>3.03551977624089E-2</v>
      </c>
      <c r="Y14" s="17">
        <v>3.83274595229363E-2</v>
      </c>
      <c r="Z14" s="17">
        <v>4.4571289729551003E-2</v>
      </c>
      <c r="AA14" s="17">
        <v>9.6594210769275091E-3</v>
      </c>
      <c r="AB14" s="17">
        <v>0</v>
      </c>
      <c r="AC14" s="17"/>
      <c r="AD14" s="17">
        <v>2.8130040893774098E-2</v>
      </c>
      <c r="AE14" s="17">
        <v>3.9746590264686903E-2</v>
      </c>
      <c r="AF14" s="17"/>
      <c r="AG14" s="17">
        <v>1.6594772183292701E-2</v>
      </c>
      <c r="AH14" s="17">
        <v>3.6436096075175603E-2</v>
      </c>
      <c r="AI14" s="17"/>
      <c r="AJ14" s="17">
        <v>2.9799075920934399E-2</v>
      </c>
      <c r="AK14" s="17">
        <v>4.0035419819602999E-2</v>
      </c>
      <c r="AL14" s="17"/>
      <c r="AM14" s="17">
        <v>2.6456855415812702E-2</v>
      </c>
      <c r="AN14" s="17">
        <v>3.8220277413412301E-2</v>
      </c>
      <c r="AO14" s="17"/>
      <c r="AP14" s="17">
        <v>7.2127294791067401E-2</v>
      </c>
      <c r="AQ14" s="17">
        <v>5.3152098013354701E-2</v>
      </c>
      <c r="AR14" s="17">
        <v>3.6818841632683202E-2</v>
      </c>
      <c r="AS14" s="17">
        <v>1.19937807193078E-2</v>
      </c>
      <c r="AT14" s="17">
        <v>1.6691224802511E-2</v>
      </c>
      <c r="AU14" s="17">
        <v>9.5776547450515791E-3</v>
      </c>
    </row>
    <row r="15" spans="2:47" x14ac:dyDescent="0.35">
      <c r="B15" s="18" t="s">
        <v>95</v>
      </c>
      <c r="C15" s="21">
        <v>0.40187208194843099</v>
      </c>
      <c r="D15" s="21">
        <v>0.51730265072811998</v>
      </c>
      <c r="E15" s="21">
        <v>0.292855251969182</v>
      </c>
      <c r="F15" s="21"/>
      <c r="G15" s="21">
        <v>0.48412665586906101</v>
      </c>
      <c r="H15" s="21">
        <v>0.53476933491958001</v>
      </c>
      <c r="I15" s="21">
        <v>0.41124893735694901</v>
      </c>
      <c r="J15" s="21">
        <v>0.395381569520521</v>
      </c>
      <c r="K15" s="21">
        <v>0.331476481796186</v>
      </c>
      <c r="L15" s="21">
        <v>0.28311420967214102</v>
      </c>
      <c r="M15" s="21"/>
      <c r="N15" s="21">
        <v>0.37364782141451502</v>
      </c>
      <c r="O15" s="21">
        <v>0.54205496506142503</v>
      </c>
      <c r="P15" s="21"/>
      <c r="Q15" s="21">
        <v>0.46608459744671799</v>
      </c>
      <c r="R15" s="21">
        <v>0.39987699231138601</v>
      </c>
      <c r="S15" s="21">
        <v>0.342502231954735</v>
      </c>
      <c r="T15" s="21">
        <v>0.41362238350189601</v>
      </c>
      <c r="U15" s="21">
        <v>0.36128477133264902</v>
      </c>
      <c r="V15" s="21">
        <v>0.41552275793745802</v>
      </c>
      <c r="W15" s="21">
        <v>0.38804003466054698</v>
      </c>
      <c r="X15" s="21">
        <v>0.43174434439722498</v>
      </c>
      <c r="Y15" s="21">
        <v>0.44153917633352402</v>
      </c>
      <c r="Z15" s="21">
        <v>0.36498019996509701</v>
      </c>
      <c r="AA15" s="21">
        <v>0.32504488027077999</v>
      </c>
      <c r="AB15" s="21">
        <v>0.37967370979419501</v>
      </c>
      <c r="AC15" s="21"/>
      <c r="AD15" s="21">
        <v>0.51310444123286902</v>
      </c>
      <c r="AE15" s="21">
        <v>0.15996931096980499</v>
      </c>
      <c r="AF15" s="21"/>
      <c r="AG15" s="21">
        <v>0.62522099912568596</v>
      </c>
      <c r="AH15" s="21">
        <v>0.299391849147702</v>
      </c>
      <c r="AI15" s="21"/>
      <c r="AJ15" s="21">
        <v>0.40696611844270503</v>
      </c>
      <c r="AK15" s="21">
        <v>0.39783410718571199</v>
      </c>
      <c r="AL15" s="21"/>
      <c r="AM15" s="21">
        <v>0.34180328918862901</v>
      </c>
      <c r="AN15" s="21">
        <v>0.419958089507732</v>
      </c>
      <c r="AO15" s="21"/>
      <c r="AP15" s="21">
        <v>5.9894096145338797E-2</v>
      </c>
      <c r="AQ15" s="21">
        <v>0.167030639209576</v>
      </c>
      <c r="AR15" s="21">
        <v>0.459876072214011</v>
      </c>
      <c r="AS15" s="21">
        <v>0.44488785800032699</v>
      </c>
      <c r="AT15" s="21">
        <v>0.72061320533616602</v>
      </c>
      <c r="AU15" s="21">
        <v>0.79447251823953602</v>
      </c>
    </row>
    <row r="16" spans="2:47" x14ac:dyDescent="0.35">
      <c r="B16" s="18" t="s">
        <v>96</v>
      </c>
      <c r="C16" s="21">
        <v>0.345678753246077</v>
      </c>
      <c r="D16" s="21">
        <v>0.25382894326998701</v>
      </c>
      <c r="E16" s="21">
        <v>0.43217016504407901</v>
      </c>
      <c r="F16" s="21"/>
      <c r="G16" s="21">
        <v>0.28129181866384201</v>
      </c>
      <c r="H16" s="21">
        <v>0.22285092323370101</v>
      </c>
      <c r="I16" s="21">
        <v>0.30245199381719901</v>
      </c>
      <c r="J16" s="21">
        <v>0.34468103890018498</v>
      </c>
      <c r="K16" s="21">
        <v>0.43067635499876999</v>
      </c>
      <c r="L16" s="21">
        <v>0.46824595874091401</v>
      </c>
      <c r="M16" s="21"/>
      <c r="N16" s="21">
        <v>0.38017578784914702</v>
      </c>
      <c r="O16" s="21">
        <v>0.17434056127835501</v>
      </c>
      <c r="P16" s="21"/>
      <c r="Q16" s="21">
        <v>0.23728109628569499</v>
      </c>
      <c r="R16" s="21">
        <v>0.30983543787957701</v>
      </c>
      <c r="S16" s="21">
        <v>0.37917605668059501</v>
      </c>
      <c r="T16" s="21">
        <v>0.38654819988657901</v>
      </c>
      <c r="U16" s="21">
        <v>0.35677082219072698</v>
      </c>
      <c r="V16" s="21">
        <v>0.34451938847532598</v>
      </c>
      <c r="W16" s="21">
        <v>0.401049456139981</v>
      </c>
      <c r="X16" s="21">
        <v>0.37335467999347499</v>
      </c>
      <c r="Y16" s="21">
        <v>0.29611855306087498</v>
      </c>
      <c r="Z16" s="21">
        <v>0.40431996051724101</v>
      </c>
      <c r="AA16" s="21">
        <v>0.42910604290205601</v>
      </c>
      <c r="AB16" s="21">
        <v>0.45325108106914602</v>
      </c>
      <c r="AC16" s="21"/>
      <c r="AD16" s="21">
        <v>0.239596070967806</v>
      </c>
      <c r="AE16" s="21">
        <v>0.59244748602499397</v>
      </c>
      <c r="AF16" s="21"/>
      <c r="AG16" s="21">
        <v>0.183539689430084</v>
      </c>
      <c r="AH16" s="21">
        <v>0.429852491142315</v>
      </c>
      <c r="AI16" s="21"/>
      <c r="AJ16" s="21">
        <v>0.35521993451068601</v>
      </c>
      <c r="AK16" s="21">
        <v>0.336644027005505</v>
      </c>
      <c r="AL16" s="21"/>
      <c r="AM16" s="21">
        <v>0.44690691103695002</v>
      </c>
      <c r="AN16" s="21">
        <v>0.32018785219905499</v>
      </c>
      <c r="AO16" s="21"/>
      <c r="AP16" s="21">
        <v>0.65866835686561798</v>
      </c>
      <c r="AQ16" s="21">
        <v>0.52696864441632196</v>
      </c>
      <c r="AR16" s="21">
        <v>0.22189799012024899</v>
      </c>
      <c r="AS16" s="21">
        <v>0.29374801100030801</v>
      </c>
      <c r="AT16" s="21">
        <v>0.104006075080991</v>
      </c>
      <c r="AU16" s="21">
        <v>6.3883665795412298E-2</v>
      </c>
    </row>
    <row r="17" spans="2:47" x14ac:dyDescent="0.35">
      <c r="B17" s="18" t="s">
        <v>97</v>
      </c>
      <c r="C17" s="22">
        <v>5.61933287023536E-2</v>
      </c>
      <c r="D17" s="22">
        <v>0.26347370745813298</v>
      </c>
      <c r="E17" s="22">
        <v>-0.13931491307489699</v>
      </c>
      <c r="F17" s="22"/>
      <c r="G17" s="22">
        <v>0.202834837205219</v>
      </c>
      <c r="H17" s="22">
        <v>0.31191841168587903</v>
      </c>
      <c r="I17" s="22">
        <v>0.10879694353975</v>
      </c>
      <c r="J17" s="22">
        <v>5.0700530620336103E-2</v>
      </c>
      <c r="K17" s="22">
        <v>-9.9199873202583097E-2</v>
      </c>
      <c r="L17" s="22">
        <v>-0.185131749068773</v>
      </c>
      <c r="M17" s="22"/>
      <c r="N17" s="22">
        <v>-6.5279664346324902E-3</v>
      </c>
      <c r="O17" s="22">
        <v>0.36771440378307002</v>
      </c>
      <c r="P17" s="22"/>
      <c r="Q17" s="22">
        <v>0.22880350116102299</v>
      </c>
      <c r="R17" s="22">
        <v>9.0041554431808501E-2</v>
      </c>
      <c r="S17" s="22">
        <v>-3.6673824725859699E-2</v>
      </c>
      <c r="T17" s="22">
        <v>2.7074183615317E-2</v>
      </c>
      <c r="U17" s="22">
        <v>4.5139491419224397E-3</v>
      </c>
      <c r="V17" s="22">
        <v>7.1003369462132399E-2</v>
      </c>
      <c r="W17" s="22">
        <v>-1.30094214794338E-2</v>
      </c>
      <c r="X17" s="22">
        <v>5.83896644037507E-2</v>
      </c>
      <c r="Y17" s="22">
        <v>0.14542062327265001</v>
      </c>
      <c r="Z17" s="22">
        <v>-3.9339760552144103E-2</v>
      </c>
      <c r="AA17" s="22">
        <v>-0.104061162631277</v>
      </c>
      <c r="AB17" s="22">
        <v>-7.3577371274951106E-2</v>
      </c>
      <c r="AC17" s="22"/>
      <c r="AD17" s="22">
        <v>0.27350837026506303</v>
      </c>
      <c r="AE17" s="22">
        <v>-0.43247817505518799</v>
      </c>
      <c r="AF17" s="22"/>
      <c r="AG17" s="22">
        <v>0.44168130969560199</v>
      </c>
      <c r="AH17" s="22">
        <v>-0.13046064199461199</v>
      </c>
      <c r="AI17" s="22"/>
      <c r="AJ17" s="22">
        <v>5.17461839320182E-2</v>
      </c>
      <c r="AK17" s="22">
        <v>6.1190080180206899E-2</v>
      </c>
      <c r="AL17" s="22"/>
      <c r="AM17" s="22">
        <v>-0.105103621848321</v>
      </c>
      <c r="AN17" s="22">
        <v>9.9770237308676901E-2</v>
      </c>
      <c r="AO17" s="22"/>
      <c r="AP17" s="22">
        <v>-0.59877426072027895</v>
      </c>
      <c r="AQ17" s="22">
        <v>-0.35993800520674502</v>
      </c>
      <c r="AR17" s="22">
        <v>0.23797808209376101</v>
      </c>
      <c r="AS17" s="22">
        <v>0.15113984700001801</v>
      </c>
      <c r="AT17" s="22">
        <v>0.616607130255175</v>
      </c>
      <c r="AU17" s="22">
        <v>0.73058885244412397</v>
      </c>
    </row>
    <row r="18" spans="2:47" x14ac:dyDescent="0.35">
      <c r="B18" s="16"/>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dimension ref="B2:AU22"/>
  <sheetViews>
    <sheetView showGridLines="0" topLeftCell="A9"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665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89</v>
      </c>
      <c r="C9" s="17">
        <v>0.24280834589567299</v>
      </c>
      <c r="D9" s="17">
        <v>0.28357466594084701</v>
      </c>
      <c r="E9" s="17">
        <v>0.20432687608821201</v>
      </c>
      <c r="F9" s="17"/>
      <c r="G9" s="17">
        <v>0.23750186739007201</v>
      </c>
      <c r="H9" s="17">
        <v>0.21489012491463</v>
      </c>
      <c r="I9" s="17">
        <v>0.23492308147406701</v>
      </c>
      <c r="J9" s="17">
        <v>0.25140057730309301</v>
      </c>
      <c r="K9" s="17">
        <v>0.28439443830323502</v>
      </c>
      <c r="L9" s="17">
        <v>0.24086171385176899</v>
      </c>
      <c r="M9" s="17"/>
      <c r="N9" s="17">
        <v>0.24361616047436499</v>
      </c>
      <c r="O9" s="17">
        <v>0.23879613177492801</v>
      </c>
      <c r="P9" s="17"/>
      <c r="Q9" s="17">
        <v>0.241712912226966</v>
      </c>
      <c r="R9" s="17">
        <v>0.237780372425895</v>
      </c>
      <c r="S9" s="17">
        <v>0.22788278360683201</v>
      </c>
      <c r="T9" s="17">
        <v>0.25598102915391802</v>
      </c>
      <c r="U9" s="17">
        <v>0.23557282127429499</v>
      </c>
      <c r="V9" s="17">
        <v>0.205366015989948</v>
      </c>
      <c r="W9" s="17">
        <v>0.29016857214396302</v>
      </c>
      <c r="X9" s="17">
        <v>0.29055405344442398</v>
      </c>
      <c r="Y9" s="17">
        <v>0.24731498393305201</v>
      </c>
      <c r="Z9" s="17">
        <v>0.24091742168168701</v>
      </c>
      <c r="AA9" s="17">
        <v>0.219788397801292</v>
      </c>
      <c r="AB9" s="17">
        <v>0.23718079234438499</v>
      </c>
      <c r="AC9" s="17"/>
      <c r="AD9" s="17">
        <v>0.30617038190067902</v>
      </c>
      <c r="AE9" s="17">
        <v>0.109831960378952</v>
      </c>
      <c r="AF9" s="17"/>
      <c r="AG9" s="17">
        <v>0.36013731409430799</v>
      </c>
      <c r="AH9" s="17">
        <v>0.190585024347522</v>
      </c>
      <c r="AI9" s="17"/>
      <c r="AJ9" s="17">
        <v>0.27145534618746398</v>
      </c>
      <c r="AK9" s="17">
        <v>0.210978536506509</v>
      </c>
      <c r="AL9" s="17"/>
      <c r="AM9" s="17">
        <v>0.247703783235738</v>
      </c>
      <c r="AN9" s="17">
        <v>0.24300634066940999</v>
      </c>
      <c r="AO9" s="17"/>
      <c r="AP9" s="17">
        <v>5.8796238093702803E-2</v>
      </c>
      <c r="AQ9" s="17">
        <v>0.19131522228621201</v>
      </c>
      <c r="AR9" s="17">
        <v>0.19822987747069501</v>
      </c>
      <c r="AS9" s="17">
        <v>0.343238632926193</v>
      </c>
      <c r="AT9" s="17">
        <v>0.40159758252235001</v>
      </c>
      <c r="AU9" s="17">
        <v>0.37388364734827101</v>
      </c>
    </row>
    <row r="10" spans="2:47" x14ac:dyDescent="0.35">
      <c r="B10" s="18" t="s">
        <v>90</v>
      </c>
      <c r="C10" s="17">
        <v>0.42785740057848798</v>
      </c>
      <c r="D10" s="17">
        <v>0.44273384406190402</v>
      </c>
      <c r="E10" s="17">
        <v>0.41626618442830998</v>
      </c>
      <c r="F10" s="17"/>
      <c r="G10" s="17">
        <v>0.42955731283404402</v>
      </c>
      <c r="H10" s="17">
        <v>0.46864678629985201</v>
      </c>
      <c r="I10" s="17">
        <v>0.42338637295619302</v>
      </c>
      <c r="J10" s="17">
        <v>0.43684070331419</v>
      </c>
      <c r="K10" s="17">
        <v>0.373550898377423</v>
      </c>
      <c r="L10" s="17">
        <v>0.42601230922396399</v>
      </c>
      <c r="M10" s="17"/>
      <c r="N10" s="17">
        <v>0.42688957433385399</v>
      </c>
      <c r="O10" s="17">
        <v>0.43266435285141702</v>
      </c>
      <c r="P10" s="17"/>
      <c r="Q10" s="17">
        <v>0.424425281435104</v>
      </c>
      <c r="R10" s="17">
        <v>0.40258068077042097</v>
      </c>
      <c r="S10" s="17">
        <v>0.47287227824976402</v>
      </c>
      <c r="T10" s="17">
        <v>0.461501232419047</v>
      </c>
      <c r="U10" s="17">
        <v>0.43151305290637498</v>
      </c>
      <c r="V10" s="17">
        <v>0.467352215916923</v>
      </c>
      <c r="W10" s="17">
        <v>0.33941559172164998</v>
      </c>
      <c r="X10" s="17">
        <v>0.399395462615035</v>
      </c>
      <c r="Y10" s="17">
        <v>0.40242221218236801</v>
      </c>
      <c r="Z10" s="17">
        <v>0.44673138082637198</v>
      </c>
      <c r="AA10" s="17">
        <v>0.44281079512752097</v>
      </c>
      <c r="AB10" s="17">
        <v>0.49074573669820398</v>
      </c>
      <c r="AC10" s="17"/>
      <c r="AD10" s="17">
        <v>0.46848053870059803</v>
      </c>
      <c r="AE10" s="17">
        <v>0.34253714097945898</v>
      </c>
      <c r="AF10" s="17"/>
      <c r="AG10" s="17">
        <v>0.46873920176362499</v>
      </c>
      <c r="AH10" s="17">
        <v>0.41414098189995902</v>
      </c>
      <c r="AI10" s="17"/>
      <c r="AJ10" s="17">
        <v>0.42734910325895797</v>
      </c>
      <c r="AK10" s="17">
        <v>0.43093064223645899</v>
      </c>
      <c r="AL10" s="17"/>
      <c r="AM10" s="17">
        <v>0.41866995878854302</v>
      </c>
      <c r="AN10" s="17">
        <v>0.43306494173827198</v>
      </c>
      <c r="AO10" s="17"/>
      <c r="AP10" s="17">
        <v>0.25731827830709397</v>
      </c>
      <c r="AQ10" s="17">
        <v>0.44957282806867499</v>
      </c>
      <c r="AR10" s="17">
        <v>0.47607721976112599</v>
      </c>
      <c r="AS10" s="17">
        <v>0.48961558128494798</v>
      </c>
      <c r="AT10" s="17">
        <v>0.47830682740714597</v>
      </c>
      <c r="AU10" s="17">
        <v>0.49034585937476199</v>
      </c>
    </row>
    <row r="11" spans="2:47" x14ac:dyDescent="0.35">
      <c r="B11" s="18" t="s">
        <v>91</v>
      </c>
      <c r="C11" s="17">
        <v>0.23629363059222599</v>
      </c>
      <c r="D11" s="17">
        <v>0.216858924804432</v>
      </c>
      <c r="E11" s="17">
        <v>0.25430436383833899</v>
      </c>
      <c r="F11" s="17"/>
      <c r="G11" s="17">
        <v>0.22828115086883399</v>
      </c>
      <c r="H11" s="17">
        <v>0.20116688840069399</v>
      </c>
      <c r="I11" s="17">
        <v>0.22557058495739199</v>
      </c>
      <c r="J11" s="17">
        <v>0.23252750940594999</v>
      </c>
      <c r="K11" s="17">
        <v>0.262652006025555</v>
      </c>
      <c r="L11" s="17">
        <v>0.26453824356804301</v>
      </c>
      <c r="M11" s="17"/>
      <c r="N11" s="17">
        <v>0.237609456959476</v>
      </c>
      <c r="O11" s="17">
        <v>0.22975824825278399</v>
      </c>
      <c r="P11" s="17"/>
      <c r="Q11" s="17">
        <v>0.23667980365111499</v>
      </c>
      <c r="R11" s="17">
        <v>0.25393311167739102</v>
      </c>
      <c r="S11" s="17">
        <v>0.225031428041195</v>
      </c>
      <c r="T11" s="17">
        <v>0.20483028274297199</v>
      </c>
      <c r="U11" s="17">
        <v>0.24588227933010001</v>
      </c>
      <c r="V11" s="17">
        <v>0.22386382171750499</v>
      </c>
      <c r="W11" s="17">
        <v>0.25468684575217398</v>
      </c>
      <c r="X11" s="17">
        <v>0.20594516136534399</v>
      </c>
      <c r="Y11" s="17">
        <v>0.248718256138973</v>
      </c>
      <c r="Z11" s="17">
        <v>0.250080636574876</v>
      </c>
      <c r="AA11" s="17">
        <v>0.255644322027826</v>
      </c>
      <c r="AB11" s="17">
        <v>0.169027872473764</v>
      </c>
      <c r="AC11" s="17"/>
      <c r="AD11" s="17">
        <v>0.18166708986179</v>
      </c>
      <c r="AE11" s="17">
        <v>0.35497455885701801</v>
      </c>
      <c r="AF11" s="17"/>
      <c r="AG11" s="17">
        <v>0.144594532629893</v>
      </c>
      <c r="AH11" s="17">
        <v>0.28094273185593799</v>
      </c>
      <c r="AI11" s="17"/>
      <c r="AJ11" s="17">
        <v>0.223795955083855</v>
      </c>
      <c r="AK11" s="17">
        <v>0.24795960545537701</v>
      </c>
      <c r="AL11" s="17"/>
      <c r="AM11" s="17">
        <v>0.226507874680862</v>
      </c>
      <c r="AN11" s="17">
        <v>0.23562577937253801</v>
      </c>
      <c r="AO11" s="17"/>
      <c r="AP11" s="17">
        <v>0.40494066588066102</v>
      </c>
      <c r="AQ11" s="17">
        <v>0.29739113589305999</v>
      </c>
      <c r="AR11" s="17">
        <v>0.241091267588673</v>
      </c>
      <c r="AS11" s="17">
        <v>0.157201343093922</v>
      </c>
      <c r="AT11" s="17">
        <v>8.96205191086685E-2</v>
      </c>
      <c r="AU11" s="17">
        <v>0.11972962480364099</v>
      </c>
    </row>
    <row r="12" spans="2:47" x14ac:dyDescent="0.35">
      <c r="B12" s="18" t="s">
        <v>92</v>
      </c>
      <c r="C12" s="17">
        <v>2.7189472687496601E-2</v>
      </c>
      <c r="D12" s="17">
        <v>1.97754812768389E-2</v>
      </c>
      <c r="E12" s="17">
        <v>3.26661277366233E-2</v>
      </c>
      <c r="F12" s="17"/>
      <c r="G12" s="17">
        <v>4.6909808617290799E-2</v>
      </c>
      <c r="H12" s="17">
        <v>4.0641991691719198E-2</v>
      </c>
      <c r="I12" s="17">
        <v>3.1618497977673903E-2</v>
      </c>
      <c r="J12" s="17">
        <v>2.2080166293648899E-2</v>
      </c>
      <c r="K12" s="17">
        <v>2.0215314324994901E-2</v>
      </c>
      <c r="L12" s="17">
        <v>8.2533635812032293E-3</v>
      </c>
      <c r="M12" s="17"/>
      <c r="N12" s="17">
        <v>2.4343018099984501E-2</v>
      </c>
      <c r="O12" s="17">
        <v>4.1327104752228797E-2</v>
      </c>
      <c r="P12" s="17"/>
      <c r="Q12" s="17">
        <v>2.7370369738698001E-2</v>
      </c>
      <c r="R12" s="17">
        <v>2.8400256393168202E-2</v>
      </c>
      <c r="S12" s="17">
        <v>1.7794106333915701E-2</v>
      </c>
      <c r="T12" s="17">
        <v>2.4371722945127398E-2</v>
      </c>
      <c r="U12" s="17">
        <v>5.9285401387525498E-3</v>
      </c>
      <c r="V12" s="17">
        <v>3.4375574709263897E-2</v>
      </c>
      <c r="W12" s="17">
        <v>5.5682799018802798E-2</v>
      </c>
      <c r="X12" s="17">
        <v>6.0348914726375998E-2</v>
      </c>
      <c r="Y12" s="17">
        <v>2.0494822311853299E-2</v>
      </c>
      <c r="Z12" s="17">
        <v>1.2924722960708001E-2</v>
      </c>
      <c r="AA12" s="17">
        <v>3.0806609767825201E-2</v>
      </c>
      <c r="AB12" s="17">
        <v>2.39968195525904E-2</v>
      </c>
      <c r="AC12" s="17"/>
      <c r="AD12" s="17">
        <v>2.1366110163659299E-2</v>
      </c>
      <c r="AE12" s="17">
        <v>4.07924009488407E-2</v>
      </c>
      <c r="AF12" s="17"/>
      <c r="AG12" s="17">
        <v>1.83529146453234E-2</v>
      </c>
      <c r="AH12" s="17">
        <v>3.13132198141143E-2</v>
      </c>
      <c r="AI12" s="17"/>
      <c r="AJ12" s="17">
        <v>1.9184728114253799E-2</v>
      </c>
      <c r="AK12" s="17">
        <v>3.6931405412670801E-2</v>
      </c>
      <c r="AL12" s="17"/>
      <c r="AM12" s="17">
        <v>2.0864988435180601E-2</v>
      </c>
      <c r="AN12" s="17">
        <v>2.9481940076081702E-2</v>
      </c>
      <c r="AO12" s="17"/>
      <c r="AP12" s="17">
        <v>5.0940408303840001E-2</v>
      </c>
      <c r="AQ12" s="17">
        <v>2.4039259124917198E-2</v>
      </c>
      <c r="AR12" s="17">
        <v>4.6595670503410701E-2</v>
      </c>
      <c r="AS12" s="17">
        <v>2.4768542852850301E-3</v>
      </c>
      <c r="AT12" s="17">
        <v>2.5129274488597999E-2</v>
      </c>
      <c r="AU12" s="17">
        <v>1.2163084414515701E-2</v>
      </c>
    </row>
    <row r="13" spans="2:47" x14ac:dyDescent="0.35">
      <c r="B13" s="18" t="s">
        <v>93</v>
      </c>
      <c r="C13" s="17">
        <v>3.3759447917506E-2</v>
      </c>
      <c r="D13" s="17">
        <v>1.9903322815904002E-2</v>
      </c>
      <c r="E13" s="17">
        <v>4.6364621624988403E-2</v>
      </c>
      <c r="F13" s="17"/>
      <c r="G13" s="17">
        <v>3.0885259405013799E-2</v>
      </c>
      <c r="H13" s="17">
        <v>2.6055518103343601E-2</v>
      </c>
      <c r="I13" s="17">
        <v>4.0846770546789299E-2</v>
      </c>
      <c r="J13" s="17">
        <v>3.2530029519506398E-2</v>
      </c>
      <c r="K13" s="17">
        <v>3.3533445056363499E-2</v>
      </c>
      <c r="L13" s="17">
        <v>3.7335315981842102E-2</v>
      </c>
      <c r="M13" s="17"/>
      <c r="N13" s="17">
        <v>3.7039249858832099E-2</v>
      </c>
      <c r="O13" s="17">
        <v>1.7469487313499701E-2</v>
      </c>
      <c r="P13" s="17"/>
      <c r="Q13" s="17">
        <v>2.9955327541415298E-2</v>
      </c>
      <c r="R13" s="17">
        <v>2.3323318334517201E-2</v>
      </c>
      <c r="S13" s="17">
        <v>1.9011050972383401E-2</v>
      </c>
      <c r="T13" s="17">
        <v>3.3354360432978E-2</v>
      </c>
      <c r="U13" s="17">
        <v>4.3246183370884601E-2</v>
      </c>
      <c r="V13" s="17">
        <v>3.7732670378382002E-2</v>
      </c>
      <c r="W13" s="17">
        <v>4.0336322132734803E-2</v>
      </c>
      <c r="X13" s="17">
        <v>3.3611182891867403E-2</v>
      </c>
      <c r="Y13" s="17">
        <v>4.8961115090207299E-2</v>
      </c>
      <c r="Z13" s="17">
        <v>2.4382188364378801E-2</v>
      </c>
      <c r="AA13" s="17">
        <v>4.0807959321523597E-2</v>
      </c>
      <c r="AB13" s="17">
        <v>4.64581590711831E-2</v>
      </c>
      <c r="AC13" s="17"/>
      <c r="AD13" s="17">
        <v>9.6868951279186506E-3</v>
      </c>
      <c r="AE13" s="17">
        <v>8.5981758675619899E-2</v>
      </c>
      <c r="AF13" s="17"/>
      <c r="AG13" s="17">
        <v>6.8022173804934702E-3</v>
      </c>
      <c r="AH13" s="17">
        <v>4.6695453621923101E-2</v>
      </c>
      <c r="AI13" s="17"/>
      <c r="AJ13" s="17">
        <v>2.4238038699304298E-2</v>
      </c>
      <c r="AK13" s="17">
        <v>4.5359844858275801E-2</v>
      </c>
      <c r="AL13" s="17"/>
      <c r="AM13" s="17">
        <v>4.4987597048315599E-2</v>
      </c>
      <c r="AN13" s="17">
        <v>2.9419876837476901E-2</v>
      </c>
      <c r="AO13" s="17"/>
      <c r="AP13" s="17">
        <v>0.12513829415524899</v>
      </c>
      <c r="AQ13" s="17">
        <v>8.9034365198400103E-3</v>
      </c>
      <c r="AR13" s="17">
        <v>1.3183404015794599E-2</v>
      </c>
      <c r="AS13" s="17">
        <v>5.1182696587159099E-3</v>
      </c>
      <c r="AT13" s="17">
        <v>5.3457964732380103E-3</v>
      </c>
      <c r="AU13" s="17">
        <v>3.8777840588110298E-3</v>
      </c>
    </row>
    <row r="14" spans="2:47" x14ac:dyDescent="0.35">
      <c r="B14" s="18" t="s">
        <v>94</v>
      </c>
      <c r="C14" s="17">
        <v>3.2091702328610597E-2</v>
      </c>
      <c r="D14" s="17">
        <v>1.7153761100074699E-2</v>
      </c>
      <c r="E14" s="17">
        <v>4.6071826283527302E-2</v>
      </c>
      <c r="F14" s="17"/>
      <c r="G14" s="17">
        <v>2.68646008847447E-2</v>
      </c>
      <c r="H14" s="17">
        <v>4.85986905897621E-2</v>
      </c>
      <c r="I14" s="17">
        <v>4.3654692087885402E-2</v>
      </c>
      <c r="J14" s="17">
        <v>2.4621014163611701E-2</v>
      </c>
      <c r="K14" s="17">
        <v>2.5653897912428499E-2</v>
      </c>
      <c r="L14" s="17">
        <v>2.29990537931778E-2</v>
      </c>
      <c r="M14" s="17"/>
      <c r="N14" s="17">
        <v>3.0502540273488699E-2</v>
      </c>
      <c r="O14" s="17">
        <v>3.9984675055143401E-2</v>
      </c>
      <c r="P14" s="17"/>
      <c r="Q14" s="17">
        <v>3.9856305406701598E-2</v>
      </c>
      <c r="R14" s="17">
        <v>5.3982260398606902E-2</v>
      </c>
      <c r="S14" s="17">
        <v>3.7408352795910503E-2</v>
      </c>
      <c r="T14" s="17">
        <v>1.9961372305957199E-2</v>
      </c>
      <c r="U14" s="17">
        <v>3.7857122979593399E-2</v>
      </c>
      <c r="V14" s="17">
        <v>3.1309701287977901E-2</v>
      </c>
      <c r="W14" s="17">
        <v>1.97098692306754E-2</v>
      </c>
      <c r="X14" s="17">
        <v>1.0145224956953299E-2</v>
      </c>
      <c r="Y14" s="17">
        <v>3.2088610343546903E-2</v>
      </c>
      <c r="Z14" s="17">
        <v>2.4963649591978301E-2</v>
      </c>
      <c r="AA14" s="17">
        <v>1.01419159540112E-2</v>
      </c>
      <c r="AB14" s="17">
        <v>3.2590619859873098E-2</v>
      </c>
      <c r="AC14" s="17"/>
      <c r="AD14" s="17">
        <v>1.26289842453548E-2</v>
      </c>
      <c r="AE14" s="17">
        <v>6.5882180160110299E-2</v>
      </c>
      <c r="AF14" s="17"/>
      <c r="AG14" s="17">
        <v>1.37381948635771E-3</v>
      </c>
      <c r="AH14" s="17">
        <v>3.6322588460543502E-2</v>
      </c>
      <c r="AI14" s="17"/>
      <c r="AJ14" s="17">
        <v>3.39768286561659E-2</v>
      </c>
      <c r="AK14" s="17">
        <v>2.7839965530708399E-2</v>
      </c>
      <c r="AL14" s="17"/>
      <c r="AM14" s="17">
        <v>4.1265797811360798E-2</v>
      </c>
      <c r="AN14" s="17">
        <v>2.9401121306221099E-2</v>
      </c>
      <c r="AO14" s="17"/>
      <c r="AP14" s="17">
        <v>0.10286611525945399</v>
      </c>
      <c r="AQ14" s="17">
        <v>2.8778118107296399E-2</v>
      </c>
      <c r="AR14" s="17">
        <v>2.48225606603012E-2</v>
      </c>
      <c r="AS14" s="17">
        <v>2.3493187509347098E-3</v>
      </c>
      <c r="AT14" s="17">
        <v>0</v>
      </c>
      <c r="AU14" s="17">
        <v>0</v>
      </c>
    </row>
    <row r="15" spans="2:47" x14ac:dyDescent="0.35">
      <c r="B15" s="18" t="s">
        <v>95</v>
      </c>
      <c r="C15" s="21">
        <v>0.670665746474161</v>
      </c>
      <c r="D15" s="21">
        <v>0.72630851000275098</v>
      </c>
      <c r="E15" s="21">
        <v>0.62059306051652197</v>
      </c>
      <c r="F15" s="21"/>
      <c r="G15" s="21">
        <v>0.66705918022411703</v>
      </c>
      <c r="H15" s="21">
        <v>0.68353691121448101</v>
      </c>
      <c r="I15" s="21">
        <v>0.65830945443026001</v>
      </c>
      <c r="J15" s="21">
        <v>0.68824128061728296</v>
      </c>
      <c r="K15" s="21">
        <v>0.65794533668065802</v>
      </c>
      <c r="L15" s="21">
        <v>0.66687402307573396</v>
      </c>
      <c r="M15" s="21"/>
      <c r="N15" s="21">
        <v>0.67050573480821896</v>
      </c>
      <c r="O15" s="21">
        <v>0.671460484626344</v>
      </c>
      <c r="P15" s="21"/>
      <c r="Q15" s="21">
        <v>0.66613819366207006</v>
      </c>
      <c r="R15" s="21">
        <v>0.64036105319631698</v>
      </c>
      <c r="S15" s="21">
        <v>0.70075506185659497</v>
      </c>
      <c r="T15" s="21">
        <v>0.71748226157296502</v>
      </c>
      <c r="U15" s="21">
        <v>0.66708587418067</v>
      </c>
      <c r="V15" s="21">
        <v>0.67271823190687197</v>
      </c>
      <c r="W15" s="21">
        <v>0.629584163865613</v>
      </c>
      <c r="X15" s="21">
        <v>0.68994951605945898</v>
      </c>
      <c r="Y15" s="21">
        <v>0.64973719611542002</v>
      </c>
      <c r="Z15" s="21">
        <v>0.68764880250805904</v>
      </c>
      <c r="AA15" s="21">
        <v>0.66259919292881397</v>
      </c>
      <c r="AB15" s="21">
        <v>0.72792652904258903</v>
      </c>
      <c r="AC15" s="21"/>
      <c r="AD15" s="21">
        <v>0.77465092060127705</v>
      </c>
      <c r="AE15" s="21">
        <v>0.45236910135841102</v>
      </c>
      <c r="AF15" s="21"/>
      <c r="AG15" s="21">
        <v>0.82887651585793298</v>
      </c>
      <c r="AH15" s="21">
        <v>0.60472600624748096</v>
      </c>
      <c r="AI15" s="21"/>
      <c r="AJ15" s="21">
        <v>0.69880444944642095</v>
      </c>
      <c r="AK15" s="21">
        <v>0.64190917874296805</v>
      </c>
      <c r="AL15" s="21"/>
      <c r="AM15" s="21">
        <v>0.66637374202428101</v>
      </c>
      <c r="AN15" s="21">
        <v>0.67607128240768199</v>
      </c>
      <c r="AO15" s="21"/>
      <c r="AP15" s="21">
        <v>0.31611451640079602</v>
      </c>
      <c r="AQ15" s="21">
        <v>0.64088805035488605</v>
      </c>
      <c r="AR15" s="21">
        <v>0.67430709723182103</v>
      </c>
      <c r="AS15" s="21">
        <v>0.83285421421114203</v>
      </c>
      <c r="AT15" s="21">
        <v>0.87990440992949503</v>
      </c>
      <c r="AU15" s="21">
        <v>0.864229506723032</v>
      </c>
    </row>
    <row r="16" spans="2:47" x14ac:dyDescent="0.35">
      <c r="B16" s="18" t="s">
        <v>96</v>
      </c>
      <c r="C16" s="21">
        <v>6.0948920605002503E-2</v>
      </c>
      <c r="D16" s="21">
        <v>3.9678804092742902E-2</v>
      </c>
      <c r="E16" s="21">
        <v>7.9030749361611793E-2</v>
      </c>
      <c r="F16" s="21"/>
      <c r="G16" s="21">
        <v>7.77950680223045E-2</v>
      </c>
      <c r="H16" s="21">
        <v>6.6697509795062795E-2</v>
      </c>
      <c r="I16" s="21">
        <v>7.2465268524463194E-2</v>
      </c>
      <c r="J16" s="21">
        <v>5.46101958131553E-2</v>
      </c>
      <c r="K16" s="21">
        <v>5.3748759381358403E-2</v>
      </c>
      <c r="L16" s="21">
        <v>4.5588679563045298E-2</v>
      </c>
      <c r="M16" s="21"/>
      <c r="N16" s="21">
        <v>6.1382267958816697E-2</v>
      </c>
      <c r="O16" s="21">
        <v>5.8796592065728501E-2</v>
      </c>
      <c r="P16" s="21"/>
      <c r="Q16" s="21">
        <v>5.7325697280113302E-2</v>
      </c>
      <c r="R16" s="21">
        <v>5.1723574727685302E-2</v>
      </c>
      <c r="S16" s="21">
        <v>3.6805157306299102E-2</v>
      </c>
      <c r="T16" s="21">
        <v>5.7726083378105399E-2</v>
      </c>
      <c r="U16" s="21">
        <v>4.9174723509637197E-2</v>
      </c>
      <c r="V16" s="21">
        <v>7.2108245087645795E-2</v>
      </c>
      <c r="W16" s="21">
        <v>9.6019121151537601E-2</v>
      </c>
      <c r="X16" s="21">
        <v>9.3960097618243393E-2</v>
      </c>
      <c r="Y16" s="21">
        <v>6.9455937402060505E-2</v>
      </c>
      <c r="Z16" s="21">
        <v>3.7306911325086803E-2</v>
      </c>
      <c r="AA16" s="21">
        <v>7.1614569089348795E-2</v>
      </c>
      <c r="AB16" s="21">
        <v>7.0454978623773507E-2</v>
      </c>
      <c r="AC16" s="21"/>
      <c r="AD16" s="21">
        <v>3.1053005291577999E-2</v>
      </c>
      <c r="AE16" s="21">
        <v>0.12677415962446101</v>
      </c>
      <c r="AF16" s="21"/>
      <c r="AG16" s="21">
        <v>2.5155132025816901E-2</v>
      </c>
      <c r="AH16" s="21">
        <v>7.8008673436037401E-2</v>
      </c>
      <c r="AI16" s="21"/>
      <c r="AJ16" s="21">
        <v>4.3422766813558097E-2</v>
      </c>
      <c r="AK16" s="21">
        <v>8.2291250270946595E-2</v>
      </c>
      <c r="AL16" s="21"/>
      <c r="AM16" s="21">
        <v>6.5852585483496207E-2</v>
      </c>
      <c r="AN16" s="21">
        <v>5.8901816913558599E-2</v>
      </c>
      <c r="AO16" s="21"/>
      <c r="AP16" s="21">
        <v>0.17607870245908899</v>
      </c>
      <c r="AQ16" s="21">
        <v>3.29426956447572E-2</v>
      </c>
      <c r="AR16" s="21">
        <v>5.9779074519205201E-2</v>
      </c>
      <c r="AS16" s="21">
        <v>7.59512394400093E-3</v>
      </c>
      <c r="AT16" s="21">
        <v>3.0475070961836E-2</v>
      </c>
      <c r="AU16" s="21">
        <v>1.6040868473326701E-2</v>
      </c>
    </row>
    <row r="17" spans="2:47" x14ac:dyDescent="0.35">
      <c r="B17" s="18" t="s">
        <v>97</v>
      </c>
      <c r="C17" s="22">
        <v>0.60971682586915799</v>
      </c>
      <c r="D17" s="22">
        <v>0.68662970591000805</v>
      </c>
      <c r="E17" s="22">
        <v>0.54156231115491105</v>
      </c>
      <c r="F17" s="22"/>
      <c r="G17" s="22">
        <v>0.58926411220181196</v>
      </c>
      <c r="H17" s="22">
        <v>0.61683940141941895</v>
      </c>
      <c r="I17" s="22">
        <v>0.58584418590579701</v>
      </c>
      <c r="J17" s="22">
        <v>0.633631084804128</v>
      </c>
      <c r="K17" s="22">
        <v>0.60419657729929999</v>
      </c>
      <c r="L17" s="22">
        <v>0.62128534351268805</v>
      </c>
      <c r="M17" s="22"/>
      <c r="N17" s="22">
        <v>0.609123466849402</v>
      </c>
      <c r="O17" s="22">
        <v>0.61266389256061604</v>
      </c>
      <c r="P17" s="22"/>
      <c r="Q17" s="22">
        <v>0.608812496381957</v>
      </c>
      <c r="R17" s="22">
        <v>0.58863747846863101</v>
      </c>
      <c r="S17" s="22">
        <v>0.66394990455029601</v>
      </c>
      <c r="T17" s="22">
        <v>0.65975617819485999</v>
      </c>
      <c r="U17" s="22">
        <v>0.61791115067103297</v>
      </c>
      <c r="V17" s="22">
        <v>0.60060998681922595</v>
      </c>
      <c r="W17" s="22">
        <v>0.53356504271407601</v>
      </c>
      <c r="X17" s="22">
        <v>0.595989418441215</v>
      </c>
      <c r="Y17" s="22">
        <v>0.580281258713359</v>
      </c>
      <c r="Z17" s="22">
        <v>0.65034189118297203</v>
      </c>
      <c r="AA17" s="22">
        <v>0.59098462383946504</v>
      </c>
      <c r="AB17" s="22">
        <v>0.657471550418816</v>
      </c>
      <c r="AC17" s="22"/>
      <c r="AD17" s="22">
        <v>0.74359791530969899</v>
      </c>
      <c r="AE17" s="22">
        <v>0.32559494173394998</v>
      </c>
      <c r="AF17" s="22"/>
      <c r="AG17" s="22">
        <v>0.803721383832116</v>
      </c>
      <c r="AH17" s="22">
        <v>0.52671733281144295</v>
      </c>
      <c r="AI17" s="22"/>
      <c r="AJ17" s="22">
        <v>0.65538168263286301</v>
      </c>
      <c r="AK17" s="22">
        <v>0.55961792847202196</v>
      </c>
      <c r="AL17" s="22"/>
      <c r="AM17" s="22">
        <v>0.60052115654078497</v>
      </c>
      <c r="AN17" s="22">
        <v>0.61716946549412399</v>
      </c>
      <c r="AO17" s="22"/>
      <c r="AP17" s="22">
        <v>0.140035813941707</v>
      </c>
      <c r="AQ17" s="22">
        <v>0.607945354710129</v>
      </c>
      <c r="AR17" s="22">
        <v>0.61452802271261597</v>
      </c>
      <c r="AS17" s="22">
        <v>0.82525909026714095</v>
      </c>
      <c r="AT17" s="22">
        <v>0.84942933896765904</v>
      </c>
      <c r="AU17" s="22">
        <v>0.84818863824970503</v>
      </c>
    </row>
    <row r="18" spans="2:47" x14ac:dyDescent="0.35">
      <c r="B18" s="16"/>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dimension ref="B2:AU22"/>
  <sheetViews>
    <sheetView showGridLines="0" topLeftCell="A14"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666</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89</v>
      </c>
      <c r="C9" s="17">
        <v>0.22620752516760601</v>
      </c>
      <c r="D9" s="17">
        <v>0.27761575593473897</v>
      </c>
      <c r="E9" s="17">
        <v>0.17807532584883101</v>
      </c>
      <c r="F9" s="17"/>
      <c r="G9" s="17">
        <v>0.24509118764235899</v>
      </c>
      <c r="H9" s="17">
        <v>0.23737930107772401</v>
      </c>
      <c r="I9" s="17">
        <v>0.20902174243857799</v>
      </c>
      <c r="J9" s="17">
        <v>0.23459372572694301</v>
      </c>
      <c r="K9" s="17">
        <v>0.23308382292811999</v>
      </c>
      <c r="L9" s="17">
        <v>0.20713900176142899</v>
      </c>
      <c r="M9" s="17"/>
      <c r="N9" s="17">
        <v>0.217936703133464</v>
      </c>
      <c r="O9" s="17">
        <v>0.26728664137925301</v>
      </c>
      <c r="P9" s="17"/>
      <c r="Q9" s="17">
        <v>0.25375924060245098</v>
      </c>
      <c r="R9" s="17">
        <v>0.184236335090637</v>
      </c>
      <c r="S9" s="17">
        <v>0.22502201430438801</v>
      </c>
      <c r="T9" s="17">
        <v>0.26856071795592701</v>
      </c>
      <c r="U9" s="17">
        <v>0.19295513371116901</v>
      </c>
      <c r="V9" s="17">
        <v>0.211051800691441</v>
      </c>
      <c r="W9" s="17">
        <v>0.29363759628382302</v>
      </c>
      <c r="X9" s="17">
        <v>0.23714547792677601</v>
      </c>
      <c r="Y9" s="17">
        <v>0.23833725948838499</v>
      </c>
      <c r="Z9" s="17">
        <v>0.17719423278312299</v>
      </c>
      <c r="AA9" s="17">
        <v>0.18470228101326899</v>
      </c>
      <c r="AB9" s="17">
        <v>0.25653875136627402</v>
      </c>
      <c r="AC9" s="17"/>
      <c r="AD9" s="17">
        <v>0.28989592355399302</v>
      </c>
      <c r="AE9" s="17">
        <v>9.0852904607006402E-2</v>
      </c>
      <c r="AF9" s="17"/>
      <c r="AG9" s="17">
        <v>0.35052655018257001</v>
      </c>
      <c r="AH9" s="17">
        <v>0.16721531214018601</v>
      </c>
      <c r="AI9" s="17"/>
      <c r="AJ9" s="17">
        <v>0.24714622212401699</v>
      </c>
      <c r="AK9" s="17">
        <v>0.20337720163339901</v>
      </c>
      <c r="AL9" s="17"/>
      <c r="AM9" s="17">
        <v>0.2168122252395</v>
      </c>
      <c r="AN9" s="17">
        <v>0.23012573881354501</v>
      </c>
      <c r="AO9" s="17"/>
      <c r="AP9" s="17">
        <v>4.6550345390519499E-2</v>
      </c>
      <c r="AQ9" s="17">
        <v>0.12849661789844299</v>
      </c>
      <c r="AR9" s="17">
        <v>0.16881594205697101</v>
      </c>
      <c r="AS9" s="17">
        <v>0.32225876355555799</v>
      </c>
      <c r="AT9" s="17">
        <v>0.38219422414135601</v>
      </c>
      <c r="AU9" s="17">
        <v>0.40915073544302499</v>
      </c>
    </row>
    <row r="10" spans="2:47" x14ac:dyDescent="0.35">
      <c r="B10" s="18" t="s">
        <v>90</v>
      </c>
      <c r="C10" s="17">
        <v>0.40759965672431903</v>
      </c>
      <c r="D10" s="17">
        <v>0.41876792841491001</v>
      </c>
      <c r="E10" s="17">
        <v>0.39944529302641602</v>
      </c>
      <c r="F10" s="17"/>
      <c r="G10" s="17">
        <v>0.38381241440633501</v>
      </c>
      <c r="H10" s="17">
        <v>0.43301167475531599</v>
      </c>
      <c r="I10" s="17">
        <v>0.35216746975796598</v>
      </c>
      <c r="J10" s="17">
        <v>0.46023335414592198</v>
      </c>
      <c r="K10" s="17">
        <v>0.40684641067838101</v>
      </c>
      <c r="L10" s="17">
        <v>0.40572347361340999</v>
      </c>
      <c r="M10" s="17"/>
      <c r="N10" s="17">
        <v>0.401969156112221</v>
      </c>
      <c r="O10" s="17">
        <v>0.43556495304182002</v>
      </c>
      <c r="P10" s="17"/>
      <c r="Q10" s="17">
        <v>0.407077658295949</v>
      </c>
      <c r="R10" s="17">
        <v>0.38108098503398802</v>
      </c>
      <c r="S10" s="17">
        <v>0.42469126676741398</v>
      </c>
      <c r="T10" s="17">
        <v>0.44424810834676398</v>
      </c>
      <c r="U10" s="17">
        <v>0.45773685994176999</v>
      </c>
      <c r="V10" s="17">
        <v>0.47097757804562601</v>
      </c>
      <c r="W10" s="17">
        <v>0.31759249040228599</v>
      </c>
      <c r="X10" s="17">
        <v>0.40302331589416801</v>
      </c>
      <c r="Y10" s="17">
        <v>0.41022668487570801</v>
      </c>
      <c r="Z10" s="17">
        <v>0.37749636021599198</v>
      </c>
      <c r="AA10" s="17">
        <v>0.43944512283193699</v>
      </c>
      <c r="AB10" s="17">
        <v>0.33510143357363797</v>
      </c>
      <c r="AC10" s="17"/>
      <c r="AD10" s="17">
        <v>0.45675598754186902</v>
      </c>
      <c r="AE10" s="17">
        <v>0.30168892726566099</v>
      </c>
      <c r="AF10" s="17"/>
      <c r="AG10" s="17">
        <v>0.46628647987456201</v>
      </c>
      <c r="AH10" s="17">
        <v>0.38497287895545301</v>
      </c>
      <c r="AI10" s="17"/>
      <c r="AJ10" s="17">
        <v>0.416561794809087</v>
      </c>
      <c r="AK10" s="17">
        <v>0.39959887255341098</v>
      </c>
      <c r="AL10" s="17"/>
      <c r="AM10" s="17">
        <v>0.39576961205774502</v>
      </c>
      <c r="AN10" s="17">
        <v>0.41257543008776199</v>
      </c>
      <c r="AO10" s="17"/>
      <c r="AP10" s="17">
        <v>0.19250424377355099</v>
      </c>
      <c r="AQ10" s="17">
        <v>0.45102539916992102</v>
      </c>
      <c r="AR10" s="17">
        <v>0.47187898620983298</v>
      </c>
      <c r="AS10" s="17">
        <v>0.48673528753441903</v>
      </c>
      <c r="AT10" s="17">
        <v>0.473167698358338</v>
      </c>
      <c r="AU10" s="17">
        <v>0.46724429247972699</v>
      </c>
    </row>
    <row r="11" spans="2:47" x14ac:dyDescent="0.35">
      <c r="B11" s="18" t="s">
        <v>91</v>
      </c>
      <c r="C11" s="17">
        <v>0.267648107820742</v>
      </c>
      <c r="D11" s="17">
        <v>0.237338101842516</v>
      </c>
      <c r="E11" s="17">
        <v>0.29671790335498699</v>
      </c>
      <c r="F11" s="17"/>
      <c r="G11" s="17">
        <v>0.24650193162635001</v>
      </c>
      <c r="H11" s="17">
        <v>0.214996833661981</v>
      </c>
      <c r="I11" s="17">
        <v>0.30940073543591801</v>
      </c>
      <c r="J11" s="17">
        <v>0.22533986454927199</v>
      </c>
      <c r="K11" s="17">
        <v>0.26047337707260199</v>
      </c>
      <c r="L11" s="17">
        <v>0.32977846695819402</v>
      </c>
      <c r="M11" s="17"/>
      <c r="N11" s="17">
        <v>0.27719986645824801</v>
      </c>
      <c r="O11" s="17">
        <v>0.220206898050303</v>
      </c>
      <c r="P11" s="17"/>
      <c r="Q11" s="17">
        <v>0.26610458626422301</v>
      </c>
      <c r="R11" s="17">
        <v>0.32348332179716799</v>
      </c>
      <c r="S11" s="17">
        <v>0.26407985346797003</v>
      </c>
      <c r="T11" s="17">
        <v>0.22843688111539601</v>
      </c>
      <c r="U11" s="17">
        <v>0.26160208299557902</v>
      </c>
      <c r="V11" s="17">
        <v>0.20542617325151299</v>
      </c>
      <c r="W11" s="17">
        <v>0.25505540062462201</v>
      </c>
      <c r="X11" s="17">
        <v>0.23033317649110699</v>
      </c>
      <c r="Y11" s="17">
        <v>0.217550517897214</v>
      </c>
      <c r="Z11" s="17">
        <v>0.35334186873118001</v>
      </c>
      <c r="AA11" s="17">
        <v>0.30426652873293097</v>
      </c>
      <c r="AB11" s="17">
        <v>0.30974979485608301</v>
      </c>
      <c r="AC11" s="17"/>
      <c r="AD11" s="17">
        <v>0.20633950549389701</v>
      </c>
      <c r="AE11" s="17">
        <v>0.40225998641042499</v>
      </c>
      <c r="AF11" s="17"/>
      <c r="AG11" s="17">
        <v>0.15569159486571901</v>
      </c>
      <c r="AH11" s="17">
        <v>0.32323728626434001</v>
      </c>
      <c r="AI11" s="17"/>
      <c r="AJ11" s="17">
        <v>0.25863301160228203</v>
      </c>
      <c r="AK11" s="17">
        <v>0.27648781432860098</v>
      </c>
      <c r="AL11" s="17"/>
      <c r="AM11" s="17">
        <v>0.266554796894377</v>
      </c>
      <c r="AN11" s="17">
        <v>0.26560317942643602</v>
      </c>
      <c r="AO11" s="17"/>
      <c r="AP11" s="17">
        <v>0.47439774966183701</v>
      </c>
      <c r="AQ11" s="17">
        <v>0.351436704430243</v>
      </c>
      <c r="AR11" s="17">
        <v>0.26346351538437801</v>
      </c>
      <c r="AS11" s="17">
        <v>0.17150913496470099</v>
      </c>
      <c r="AT11" s="17">
        <v>0.132487396958957</v>
      </c>
      <c r="AU11" s="17">
        <v>0.10457895359496699</v>
      </c>
    </row>
    <row r="12" spans="2:47" x14ac:dyDescent="0.35">
      <c r="B12" s="18" t="s">
        <v>92</v>
      </c>
      <c r="C12" s="17">
        <v>3.3790430285843297E-2</v>
      </c>
      <c r="D12" s="17">
        <v>2.7326702823156902E-2</v>
      </c>
      <c r="E12" s="17">
        <v>3.71893039702101E-2</v>
      </c>
      <c r="F12" s="17"/>
      <c r="G12" s="17">
        <v>6.0067692873009802E-2</v>
      </c>
      <c r="H12" s="17">
        <v>5.5708809840340302E-2</v>
      </c>
      <c r="I12" s="17">
        <v>3.5823037320422503E-2</v>
      </c>
      <c r="J12" s="17">
        <v>2.2160300291307201E-2</v>
      </c>
      <c r="K12" s="17">
        <v>3.2047479321164002E-2</v>
      </c>
      <c r="L12" s="17">
        <v>7.3174097151895096E-3</v>
      </c>
      <c r="M12" s="17"/>
      <c r="N12" s="17">
        <v>3.4072023598994902E-2</v>
      </c>
      <c r="O12" s="17">
        <v>3.2391826327539501E-2</v>
      </c>
      <c r="P12" s="17"/>
      <c r="Q12" s="17">
        <v>2.7288143041484102E-2</v>
      </c>
      <c r="R12" s="17">
        <v>3.2133927639460602E-2</v>
      </c>
      <c r="S12" s="17">
        <v>4.3731830944928898E-2</v>
      </c>
      <c r="T12" s="17">
        <v>2.5525287685902901E-2</v>
      </c>
      <c r="U12" s="17">
        <v>2.0702106543001801E-2</v>
      </c>
      <c r="V12" s="17">
        <v>3.4974356513447498E-2</v>
      </c>
      <c r="W12" s="17">
        <v>4.1573628605471202E-2</v>
      </c>
      <c r="X12" s="17">
        <v>4.0484570083182903E-2</v>
      </c>
      <c r="Y12" s="17">
        <v>5.66259114160549E-2</v>
      </c>
      <c r="Z12" s="17">
        <v>4.1658417706296802E-2</v>
      </c>
      <c r="AA12" s="17">
        <v>9.5678970864268593E-3</v>
      </c>
      <c r="AB12" s="17">
        <v>0</v>
      </c>
      <c r="AC12" s="17"/>
      <c r="AD12" s="17">
        <v>2.3808082679054099E-2</v>
      </c>
      <c r="AE12" s="17">
        <v>5.4107630839564602E-2</v>
      </c>
      <c r="AF12" s="17"/>
      <c r="AG12" s="17">
        <v>1.78136590365611E-2</v>
      </c>
      <c r="AH12" s="17">
        <v>4.2742563301002401E-2</v>
      </c>
      <c r="AI12" s="17"/>
      <c r="AJ12" s="17">
        <v>2.1811872464675499E-2</v>
      </c>
      <c r="AK12" s="17">
        <v>4.6729141477952298E-2</v>
      </c>
      <c r="AL12" s="17"/>
      <c r="AM12" s="17">
        <v>3.1622689028289797E-2</v>
      </c>
      <c r="AN12" s="17">
        <v>3.4590087133877297E-2</v>
      </c>
      <c r="AO12" s="17"/>
      <c r="AP12" s="17">
        <v>6.0458496758359098E-2</v>
      </c>
      <c r="AQ12" s="17">
        <v>3.2940102937772199E-2</v>
      </c>
      <c r="AR12" s="17">
        <v>5.9361425471057702E-2</v>
      </c>
      <c r="AS12" s="17">
        <v>6.9131644800589304E-3</v>
      </c>
      <c r="AT12" s="17">
        <v>1.2150680541348401E-2</v>
      </c>
      <c r="AU12" s="17">
        <v>1.9026018482280901E-2</v>
      </c>
    </row>
    <row r="13" spans="2:47" x14ac:dyDescent="0.35">
      <c r="B13" s="18" t="s">
        <v>93</v>
      </c>
      <c r="C13" s="17">
        <v>3.8856826487828497E-2</v>
      </c>
      <c r="D13" s="17">
        <v>2.5508346121690999E-2</v>
      </c>
      <c r="E13" s="17">
        <v>5.2221717370620903E-2</v>
      </c>
      <c r="F13" s="17"/>
      <c r="G13" s="17">
        <v>4.7511484717193402E-2</v>
      </c>
      <c r="H13" s="17">
        <v>2.8631905037445098E-2</v>
      </c>
      <c r="I13" s="17">
        <v>4.4075703208627998E-2</v>
      </c>
      <c r="J13" s="17">
        <v>3.8575538656069802E-2</v>
      </c>
      <c r="K13" s="17">
        <v>3.92425152578093E-2</v>
      </c>
      <c r="L13" s="17">
        <v>3.71675497278426E-2</v>
      </c>
      <c r="M13" s="17"/>
      <c r="N13" s="17">
        <v>4.2183433037066197E-2</v>
      </c>
      <c r="O13" s="17">
        <v>2.2334399035943898E-2</v>
      </c>
      <c r="P13" s="17"/>
      <c r="Q13" s="17">
        <v>1.8323904073175499E-2</v>
      </c>
      <c r="R13" s="17">
        <v>3.5911245743418099E-2</v>
      </c>
      <c r="S13" s="17">
        <v>1.7097492865885699E-2</v>
      </c>
      <c r="T13" s="17">
        <v>2.4252194555211801E-2</v>
      </c>
      <c r="U13" s="17">
        <v>4.6549049505380601E-2</v>
      </c>
      <c r="V13" s="17">
        <v>4.2310870114002599E-2</v>
      </c>
      <c r="W13" s="17">
        <v>6.2287252982615303E-2</v>
      </c>
      <c r="X13" s="17">
        <v>5.6708761288877897E-2</v>
      </c>
      <c r="Y13" s="17">
        <v>4.8738371962545102E-2</v>
      </c>
      <c r="Z13" s="17">
        <v>3.13346124768666E-2</v>
      </c>
      <c r="AA13" s="17">
        <v>5.2387571552087703E-2</v>
      </c>
      <c r="AB13" s="17">
        <v>9.8610020204004695E-2</v>
      </c>
      <c r="AC13" s="17"/>
      <c r="AD13" s="17">
        <v>1.15136569135511E-2</v>
      </c>
      <c r="AE13" s="17">
        <v>0.100985730622401</v>
      </c>
      <c r="AF13" s="17"/>
      <c r="AG13" s="17">
        <v>7.0509829083993999E-3</v>
      </c>
      <c r="AH13" s="17">
        <v>5.29640153800175E-2</v>
      </c>
      <c r="AI13" s="17"/>
      <c r="AJ13" s="17">
        <v>2.6551104381228301E-2</v>
      </c>
      <c r="AK13" s="17">
        <v>5.3011044831563797E-2</v>
      </c>
      <c r="AL13" s="17"/>
      <c r="AM13" s="17">
        <v>5.65737496348215E-2</v>
      </c>
      <c r="AN13" s="17">
        <v>3.3268159985350397E-2</v>
      </c>
      <c r="AO13" s="17"/>
      <c r="AP13" s="17">
        <v>0.13964705300162</v>
      </c>
      <c r="AQ13" s="17">
        <v>1.6574762308386601E-2</v>
      </c>
      <c r="AR13" s="17">
        <v>2.4081180267188401E-2</v>
      </c>
      <c r="AS13" s="17">
        <v>5.5899810625184799E-3</v>
      </c>
      <c r="AT13" s="17">
        <v>0</v>
      </c>
      <c r="AU13" s="17">
        <v>0</v>
      </c>
    </row>
    <row r="14" spans="2:47" x14ac:dyDescent="0.35">
      <c r="B14" s="18" t="s">
        <v>94</v>
      </c>
      <c r="C14" s="17">
        <v>2.58974535136616E-2</v>
      </c>
      <c r="D14" s="17">
        <v>1.3443164862987E-2</v>
      </c>
      <c r="E14" s="17">
        <v>3.6350456428934703E-2</v>
      </c>
      <c r="F14" s="17"/>
      <c r="G14" s="17">
        <v>1.7015288734753099E-2</v>
      </c>
      <c r="H14" s="17">
        <v>3.02714756271939E-2</v>
      </c>
      <c r="I14" s="17">
        <v>4.9511311838488399E-2</v>
      </c>
      <c r="J14" s="17">
        <v>1.90972166304859E-2</v>
      </c>
      <c r="K14" s="17">
        <v>2.8306394741923702E-2</v>
      </c>
      <c r="L14" s="17">
        <v>1.2874098223934901E-2</v>
      </c>
      <c r="M14" s="17"/>
      <c r="N14" s="17">
        <v>2.6638817660005899E-2</v>
      </c>
      <c r="O14" s="17">
        <v>2.22152821651414E-2</v>
      </c>
      <c r="P14" s="17"/>
      <c r="Q14" s="17">
        <v>2.74464677227177E-2</v>
      </c>
      <c r="R14" s="17">
        <v>4.31541846953283E-2</v>
      </c>
      <c r="S14" s="17">
        <v>2.5377541649412499E-2</v>
      </c>
      <c r="T14" s="17">
        <v>8.9768103407985404E-3</v>
      </c>
      <c r="U14" s="17">
        <v>2.0454767303099301E-2</v>
      </c>
      <c r="V14" s="17">
        <v>3.5259221383969898E-2</v>
      </c>
      <c r="W14" s="17">
        <v>2.9853631101182301E-2</v>
      </c>
      <c r="X14" s="17">
        <v>3.2304698315887899E-2</v>
      </c>
      <c r="Y14" s="17">
        <v>2.8521254360092899E-2</v>
      </c>
      <c r="Z14" s="17">
        <v>1.8974508086541601E-2</v>
      </c>
      <c r="AA14" s="17">
        <v>9.6305987833486505E-3</v>
      </c>
      <c r="AB14" s="17">
        <v>0</v>
      </c>
      <c r="AC14" s="17"/>
      <c r="AD14" s="17">
        <v>1.1686843817635901E-2</v>
      </c>
      <c r="AE14" s="17">
        <v>5.0104820254942201E-2</v>
      </c>
      <c r="AF14" s="17"/>
      <c r="AG14" s="17">
        <v>2.6307331321887202E-3</v>
      </c>
      <c r="AH14" s="17">
        <v>2.8867943959000199E-2</v>
      </c>
      <c r="AI14" s="17"/>
      <c r="AJ14" s="17">
        <v>2.9295994618709398E-2</v>
      </c>
      <c r="AK14" s="17">
        <v>2.0795925175071998E-2</v>
      </c>
      <c r="AL14" s="17"/>
      <c r="AM14" s="17">
        <v>3.2666927145267297E-2</v>
      </c>
      <c r="AN14" s="17">
        <v>2.3837404553028501E-2</v>
      </c>
      <c r="AO14" s="17"/>
      <c r="AP14" s="17">
        <v>8.6442111414113496E-2</v>
      </c>
      <c r="AQ14" s="17">
        <v>1.95264132552345E-2</v>
      </c>
      <c r="AR14" s="17">
        <v>1.2398950610572E-2</v>
      </c>
      <c r="AS14" s="17">
        <v>6.9936684027445996E-3</v>
      </c>
      <c r="AT14" s="17">
        <v>0</v>
      </c>
      <c r="AU14" s="17">
        <v>0</v>
      </c>
    </row>
    <row r="15" spans="2:47" x14ac:dyDescent="0.35">
      <c r="B15" s="18" t="s">
        <v>95</v>
      </c>
      <c r="C15" s="21">
        <v>0.63380718189192498</v>
      </c>
      <c r="D15" s="21">
        <v>0.69638368434964903</v>
      </c>
      <c r="E15" s="21">
        <v>0.57752061887524697</v>
      </c>
      <c r="F15" s="21"/>
      <c r="G15" s="21">
        <v>0.628903602048693</v>
      </c>
      <c r="H15" s="21">
        <v>0.67039097583303997</v>
      </c>
      <c r="I15" s="21">
        <v>0.56118921219654405</v>
      </c>
      <c r="J15" s="21">
        <v>0.69482707987286496</v>
      </c>
      <c r="K15" s="21">
        <v>0.63993023360650103</v>
      </c>
      <c r="L15" s="21">
        <v>0.61286247537483896</v>
      </c>
      <c r="M15" s="21"/>
      <c r="N15" s="21">
        <v>0.61990585924568498</v>
      </c>
      <c r="O15" s="21">
        <v>0.70285159442107203</v>
      </c>
      <c r="P15" s="21"/>
      <c r="Q15" s="21">
        <v>0.66083689889840003</v>
      </c>
      <c r="R15" s="21">
        <v>0.56531732012462499</v>
      </c>
      <c r="S15" s="21">
        <v>0.64971328107180204</v>
      </c>
      <c r="T15" s="21">
        <v>0.71280882630269105</v>
      </c>
      <c r="U15" s="21">
        <v>0.65069199365293895</v>
      </c>
      <c r="V15" s="21">
        <v>0.68202937873706704</v>
      </c>
      <c r="W15" s="21">
        <v>0.61123008668610901</v>
      </c>
      <c r="X15" s="21">
        <v>0.64016879382094405</v>
      </c>
      <c r="Y15" s="21">
        <v>0.64856394436409304</v>
      </c>
      <c r="Z15" s="21">
        <v>0.55469059299911505</v>
      </c>
      <c r="AA15" s="21">
        <v>0.62414740384520595</v>
      </c>
      <c r="AB15" s="21">
        <v>0.59164018493991199</v>
      </c>
      <c r="AC15" s="21"/>
      <c r="AD15" s="21">
        <v>0.74665191109586204</v>
      </c>
      <c r="AE15" s="21">
        <v>0.392541831872668</v>
      </c>
      <c r="AF15" s="21"/>
      <c r="AG15" s="21">
        <v>0.81681303005713202</v>
      </c>
      <c r="AH15" s="21">
        <v>0.55218819109563999</v>
      </c>
      <c r="AI15" s="21"/>
      <c r="AJ15" s="21">
        <v>0.66370801693310399</v>
      </c>
      <c r="AK15" s="21">
        <v>0.60297607418681098</v>
      </c>
      <c r="AL15" s="21"/>
      <c r="AM15" s="21">
        <v>0.61258183729724403</v>
      </c>
      <c r="AN15" s="21">
        <v>0.64270116890130702</v>
      </c>
      <c r="AO15" s="21"/>
      <c r="AP15" s="21">
        <v>0.23905458916406999</v>
      </c>
      <c r="AQ15" s="21">
        <v>0.57952201706836404</v>
      </c>
      <c r="AR15" s="21">
        <v>0.64069492826680396</v>
      </c>
      <c r="AS15" s="21">
        <v>0.80899405108997702</v>
      </c>
      <c r="AT15" s="21">
        <v>0.85536192249969401</v>
      </c>
      <c r="AU15" s="21">
        <v>0.87639502792275203</v>
      </c>
    </row>
    <row r="16" spans="2:47" x14ac:dyDescent="0.35">
      <c r="B16" s="18" t="s">
        <v>96</v>
      </c>
      <c r="C16" s="21">
        <v>7.2647256773671801E-2</v>
      </c>
      <c r="D16" s="21">
        <v>5.2835048944847897E-2</v>
      </c>
      <c r="E16" s="21">
        <v>8.9411021340830898E-2</v>
      </c>
      <c r="F16" s="21"/>
      <c r="G16" s="21">
        <v>0.107579177590203</v>
      </c>
      <c r="H16" s="21">
        <v>8.4340714877785397E-2</v>
      </c>
      <c r="I16" s="21">
        <v>7.9898740529050397E-2</v>
      </c>
      <c r="J16" s="21">
        <v>6.0735838947376997E-2</v>
      </c>
      <c r="K16" s="21">
        <v>7.1289994578973198E-2</v>
      </c>
      <c r="L16" s="21">
        <v>4.4484959443032102E-2</v>
      </c>
      <c r="M16" s="21"/>
      <c r="N16" s="21">
        <v>7.6255456636061106E-2</v>
      </c>
      <c r="O16" s="21">
        <v>5.4726225363483399E-2</v>
      </c>
      <c r="P16" s="21"/>
      <c r="Q16" s="21">
        <v>4.56120471146595E-2</v>
      </c>
      <c r="R16" s="21">
        <v>6.8045173382878701E-2</v>
      </c>
      <c r="S16" s="21">
        <v>6.0829323810814698E-2</v>
      </c>
      <c r="T16" s="21">
        <v>4.9777482241114702E-2</v>
      </c>
      <c r="U16" s="21">
        <v>6.7251156048382402E-2</v>
      </c>
      <c r="V16" s="21">
        <v>7.7285226627449993E-2</v>
      </c>
      <c r="W16" s="21">
        <v>0.103860881588087</v>
      </c>
      <c r="X16" s="21">
        <v>9.7193331372060807E-2</v>
      </c>
      <c r="Y16" s="21">
        <v>0.1053642833786</v>
      </c>
      <c r="Z16" s="21">
        <v>7.2993030183163402E-2</v>
      </c>
      <c r="AA16" s="21">
        <v>6.1955468638514498E-2</v>
      </c>
      <c r="AB16" s="21">
        <v>9.8610020204004695E-2</v>
      </c>
      <c r="AC16" s="21"/>
      <c r="AD16" s="21">
        <v>3.5321739592605199E-2</v>
      </c>
      <c r="AE16" s="21">
        <v>0.15509336146196501</v>
      </c>
      <c r="AF16" s="21"/>
      <c r="AG16" s="21">
        <v>2.4864641944960499E-2</v>
      </c>
      <c r="AH16" s="21">
        <v>9.5706578681019894E-2</v>
      </c>
      <c r="AI16" s="21"/>
      <c r="AJ16" s="21">
        <v>4.8362976845903703E-2</v>
      </c>
      <c r="AK16" s="21">
        <v>9.9740186309516199E-2</v>
      </c>
      <c r="AL16" s="21"/>
      <c r="AM16" s="21">
        <v>8.8196438663111304E-2</v>
      </c>
      <c r="AN16" s="21">
        <v>6.7858247119227694E-2</v>
      </c>
      <c r="AO16" s="21"/>
      <c r="AP16" s="21">
        <v>0.20010554975997999</v>
      </c>
      <c r="AQ16" s="21">
        <v>4.95148652461588E-2</v>
      </c>
      <c r="AR16" s="21">
        <v>8.3442605738246106E-2</v>
      </c>
      <c r="AS16" s="21">
        <v>1.25031455425774E-2</v>
      </c>
      <c r="AT16" s="21">
        <v>1.2150680541348401E-2</v>
      </c>
      <c r="AU16" s="21">
        <v>1.9026018482280901E-2</v>
      </c>
    </row>
    <row r="17" spans="2:47" x14ac:dyDescent="0.35">
      <c r="B17" s="18" t="s">
        <v>97</v>
      </c>
      <c r="C17" s="22">
        <v>0.56115992511825297</v>
      </c>
      <c r="D17" s="22">
        <v>0.64354863540480101</v>
      </c>
      <c r="E17" s="22">
        <v>0.48810959753441602</v>
      </c>
      <c r="F17" s="22"/>
      <c r="G17" s="22">
        <v>0.52132442445849003</v>
      </c>
      <c r="H17" s="22">
        <v>0.58605026095525403</v>
      </c>
      <c r="I17" s="22">
        <v>0.481290471667493</v>
      </c>
      <c r="J17" s="22">
        <v>0.63409124092548796</v>
      </c>
      <c r="K17" s="22">
        <v>0.56864023902752703</v>
      </c>
      <c r="L17" s="22">
        <v>0.56837751593180696</v>
      </c>
      <c r="M17" s="22"/>
      <c r="N17" s="22">
        <v>0.54365040260962405</v>
      </c>
      <c r="O17" s="22">
        <v>0.648125369057589</v>
      </c>
      <c r="P17" s="22"/>
      <c r="Q17" s="22">
        <v>0.61522485178373998</v>
      </c>
      <c r="R17" s="22">
        <v>0.49727214674174702</v>
      </c>
      <c r="S17" s="22">
        <v>0.58888395726098797</v>
      </c>
      <c r="T17" s="22">
        <v>0.66303134406157604</v>
      </c>
      <c r="U17" s="22">
        <v>0.58344083760455701</v>
      </c>
      <c r="V17" s="22">
        <v>0.60474415210961696</v>
      </c>
      <c r="W17" s="22">
        <v>0.50736920509802197</v>
      </c>
      <c r="X17" s="22">
        <v>0.54297546244888295</v>
      </c>
      <c r="Y17" s="22">
        <v>0.54319966098549299</v>
      </c>
      <c r="Z17" s="22">
        <v>0.481697562815952</v>
      </c>
      <c r="AA17" s="22">
        <v>0.56219193520669097</v>
      </c>
      <c r="AB17" s="22">
        <v>0.49303016473590699</v>
      </c>
      <c r="AC17" s="22"/>
      <c r="AD17" s="22">
        <v>0.71133017150325695</v>
      </c>
      <c r="AE17" s="22">
        <v>0.237448470410702</v>
      </c>
      <c r="AF17" s="22"/>
      <c r="AG17" s="22">
        <v>0.79194838811217105</v>
      </c>
      <c r="AH17" s="22">
        <v>0.45648161241461999</v>
      </c>
      <c r="AI17" s="22"/>
      <c r="AJ17" s="22">
        <v>0.61534504008720103</v>
      </c>
      <c r="AK17" s="22">
        <v>0.50323588787729501</v>
      </c>
      <c r="AL17" s="22"/>
      <c r="AM17" s="22">
        <v>0.52438539863413303</v>
      </c>
      <c r="AN17" s="22">
        <v>0.57484292178207996</v>
      </c>
      <c r="AO17" s="22"/>
      <c r="AP17" s="22">
        <v>3.8949039404090502E-2</v>
      </c>
      <c r="AQ17" s="22">
        <v>0.53000715182220504</v>
      </c>
      <c r="AR17" s="22">
        <v>0.55725232252855805</v>
      </c>
      <c r="AS17" s="22">
        <v>0.79649090554739999</v>
      </c>
      <c r="AT17" s="22">
        <v>0.84321124195834596</v>
      </c>
      <c r="AU17" s="22">
        <v>0.85736900944047101</v>
      </c>
    </row>
    <row r="18" spans="2:47" x14ac:dyDescent="0.35">
      <c r="B18" s="16"/>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dimension ref="B2:AU22"/>
  <sheetViews>
    <sheetView showGridLines="0" topLeftCell="A7"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667</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89</v>
      </c>
      <c r="C9" s="17">
        <v>0.17021332515061399</v>
      </c>
      <c r="D9" s="17">
        <v>0.190851941190675</v>
      </c>
      <c r="E9" s="17">
        <v>0.15159533098774799</v>
      </c>
      <c r="F9" s="17"/>
      <c r="G9" s="17">
        <v>0.187604574027389</v>
      </c>
      <c r="H9" s="17">
        <v>0.16907794950427199</v>
      </c>
      <c r="I9" s="17">
        <v>0.17788575284772201</v>
      </c>
      <c r="J9" s="17">
        <v>0.15906195464610001</v>
      </c>
      <c r="K9" s="17">
        <v>0.18233424843654999</v>
      </c>
      <c r="L9" s="17">
        <v>0.15425261052723699</v>
      </c>
      <c r="M9" s="17"/>
      <c r="N9" s="17">
        <v>0.15876804843848999</v>
      </c>
      <c r="O9" s="17">
        <v>0.22705916830755399</v>
      </c>
      <c r="P9" s="17"/>
      <c r="Q9" s="17">
        <v>0.20628330560109601</v>
      </c>
      <c r="R9" s="17">
        <v>0.162115961398383</v>
      </c>
      <c r="S9" s="17">
        <v>0.176080909358245</v>
      </c>
      <c r="T9" s="17">
        <v>0.19518562105223</v>
      </c>
      <c r="U9" s="17">
        <v>0.154389206248358</v>
      </c>
      <c r="V9" s="17">
        <v>0.16868064290129001</v>
      </c>
      <c r="W9" s="17">
        <v>0.18143405140781199</v>
      </c>
      <c r="X9" s="17">
        <v>0.11384641361848299</v>
      </c>
      <c r="Y9" s="17">
        <v>0.14582141951484301</v>
      </c>
      <c r="Z9" s="17">
        <v>0.120962561023818</v>
      </c>
      <c r="AA9" s="17">
        <v>0.17531918600863899</v>
      </c>
      <c r="AB9" s="17">
        <v>0.26212516980220402</v>
      </c>
      <c r="AC9" s="17"/>
      <c r="AD9" s="17">
        <v>0.22053367655710299</v>
      </c>
      <c r="AE9" s="17">
        <v>6.5009429140139005E-2</v>
      </c>
      <c r="AF9" s="17"/>
      <c r="AG9" s="17">
        <v>0.28398668501421898</v>
      </c>
      <c r="AH9" s="17">
        <v>0.116803994742662</v>
      </c>
      <c r="AI9" s="17"/>
      <c r="AJ9" s="17">
        <v>0.18702079230118401</v>
      </c>
      <c r="AK9" s="17">
        <v>0.15178608021843601</v>
      </c>
      <c r="AL9" s="17"/>
      <c r="AM9" s="17">
        <v>0.16481547116900799</v>
      </c>
      <c r="AN9" s="17">
        <v>0.17148143886592199</v>
      </c>
      <c r="AO9" s="17"/>
      <c r="AP9" s="17">
        <v>3.87088673521193E-2</v>
      </c>
      <c r="AQ9" s="17">
        <v>0.125283754061837</v>
      </c>
      <c r="AR9" s="17">
        <v>0.123233008277499</v>
      </c>
      <c r="AS9" s="17">
        <v>0.20556556914322299</v>
      </c>
      <c r="AT9" s="17">
        <v>0.34902926980604398</v>
      </c>
      <c r="AU9" s="17">
        <v>0.29221902605240002</v>
      </c>
    </row>
    <row r="10" spans="2:47" x14ac:dyDescent="0.35">
      <c r="B10" s="18" t="s">
        <v>90</v>
      </c>
      <c r="C10" s="17">
        <v>0.37288133951221902</v>
      </c>
      <c r="D10" s="17">
        <v>0.39822123583010999</v>
      </c>
      <c r="E10" s="17">
        <v>0.35059598493043898</v>
      </c>
      <c r="F10" s="17"/>
      <c r="G10" s="17">
        <v>0.37778945125951502</v>
      </c>
      <c r="H10" s="17">
        <v>0.41717451818099399</v>
      </c>
      <c r="I10" s="17">
        <v>0.32516450994811902</v>
      </c>
      <c r="J10" s="17">
        <v>0.413818044614292</v>
      </c>
      <c r="K10" s="17">
        <v>0.33667894890458699</v>
      </c>
      <c r="L10" s="17">
        <v>0.36332923012601598</v>
      </c>
      <c r="M10" s="17"/>
      <c r="N10" s="17">
        <v>0.36788393441302403</v>
      </c>
      <c r="O10" s="17">
        <v>0.39770220785868898</v>
      </c>
      <c r="P10" s="17"/>
      <c r="Q10" s="17">
        <v>0.33984953758896902</v>
      </c>
      <c r="R10" s="17">
        <v>0.35969487819868101</v>
      </c>
      <c r="S10" s="17">
        <v>0.35936937879844699</v>
      </c>
      <c r="T10" s="17">
        <v>0.38764701900258403</v>
      </c>
      <c r="U10" s="17">
        <v>0.40510353030313601</v>
      </c>
      <c r="V10" s="17">
        <v>0.38295841840272399</v>
      </c>
      <c r="W10" s="17">
        <v>0.370741533457148</v>
      </c>
      <c r="X10" s="17">
        <v>0.40995119319516898</v>
      </c>
      <c r="Y10" s="17">
        <v>0.38479082880980298</v>
      </c>
      <c r="Z10" s="17">
        <v>0.392527938274707</v>
      </c>
      <c r="AA10" s="17">
        <v>0.34084148807750603</v>
      </c>
      <c r="AB10" s="17">
        <v>0.37763146386008001</v>
      </c>
      <c r="AC10" s="17"/>
      <c r="AD10" s="17">
        <v>0.41472008519271297</v>
      </c>
      <c r="AE10" s="17">
        <v>0.28232727706322502</v>
      </c>
      <c r="AF10" s="17"/>
      <c r="AG10" s="17">
        <v>0.428550755613062</v>
      </c>
      <c r="AH10" s="17">
        <v>0.35036727786361599</v>
      </c>
      <c r="AI10" s="17"/>
      <c r="AJ10" s="17">
        <v>0.38884190251948297</v>
      </c>
      <c r="AK10" s="17">
        <v>0.35592024477999001</v>
      </c>
      <c r="AL10" s="17"/>
      <c r="AM10" s="17">
        <v>0.37360437515878198</v>
      </c>
      <c r="AN10" s="17">
        <v>0.37701347057315199</v>
      </c>
      <c r="AO10" s="17"/>
      <c r="AP10" s="17">
        <v>0.18400415997313199</v>
      </c>
      <c r="AQ10" s="17">
        <v>0.37210392897207401</v>
      </c>
      <c r="AR10" s="17">
        <v>0.42091387823829901</v>
      </c>
      <c r="AS10" s="17">
        <v>0.42894620444617398</v>
      </c>
      <c r="AT10" s="17">
        <v>0.44052457257070998</v>
      </c>
      <c r="AU10" s="17">
        <v>0.47605914308471498</v>
      </c>
    </row>
    <row r="11" spans="2:47" x14ac:dyDescent="0.35">
      <c r="B11" s="18" t="s">
        <v>91</v>
      </c>
      <c r="C11" s="17">
        <v>0.324064021350981</v>
      </c>
      <c r="D11" s="17">
        <v>0.302482429207311</v>
      </c>
      <c r="E11" s="17">
        <v>0.344948542429236</v>
      </c>
      <c r="F11" s="17"/>
      <c r="G11" s="17">
        <v>0.27373156201759802</v>
      </c>
      <c r="H11" s="17">
        <v>0.292754037834207</v>
      </c>
      <c r="I11" s="17">
        <v>0.32504371958636602</v>
      </c>
      <c r="J11" s="17">
        <v>0.325761291679384</v>
      </c>
      <c r="K11" s="17">
        <v>0.34004114315539202</v>
      </c>
      <c r="L11" s="17">
        <v>0.37031240099470197</v>
      </c>
      <c r="M11" s="17"/>
      <c r="N11" s="17">
        <v>0.33507888546722597</v>
      </c>
      <c r="O11" s="17">
        <v>0.26935593052048701</v>
      </c>
      <c r="P11" s="17"/>
      <c r="Q11" s="17">
        <v>0.32838049237067202</v>
      </c>
      <c r="R11" s="17">
        <v>0.34791550824808398</v>
      </c>
      <c r="S11" s="17">
        <v>0.32275580398452502</v>
      </c>
      <c r="T11" s="17">
        <v>0.29189156674490102</v>
      </c>
      <c r="U11" s="17">
        <v>0.30917285166844399</v>
      </c>
      <c r="V11" s="17">
        <v>0.348784470797464</v>
      </c>
      <c r="W11" s="17">
        <v>0.28845107283057497</v>
      </c>
      <c r="X11" s="17">
        <v>0.28917638485267799</v>
      </c>
      <c r="Y11" s="17">
        <v>0.35185586569638699</v>
      </c>
      <c r="Z11" s="17">
        <v>0.35636034243251002</v>
      </c>
      <c r="AA11" s="17">
        <v>0.34366615537084899</v>
      </c>
      <c r="AB11" s="17">
        <v>0.17036566921981</v>
      </c>
      <c r="AC11" s="17"/>
      <c r="AD11" s="17">
        <v>0.28441302867943502</v>
      </c>
      <c r="AE11" s="17">
        <v>0.413368294097893</v>
      </c>
      <c r="AF11" s="17"/>
      <c r="AG11" s="17">
        <v>0.23073285801306401</v>
      </c>
      <c r="AH11" s="17">
        <v>0.37155897186367598</v>
      </c>
      <c r="AI11" s="17"/>
      <c r="AJ11" s="17">
        <v>0.31295915366663002</v>
      </c>
      <c r="AK11" s="17">
        <v>0.335655975493176</v>
      </c>
      <c r="AL11" s="17"/>
      <c r="AM11" s="17">
        <v>0.32403105185794101</v>
      </c>
      <c r="AN11" s="17">
        <v>0.32097593244328398</v>
      </c>
      <c r="AO11" s="17"/>
      <c r="AP11" s="17">
        <v>0.44466722260283598</v>
      </c>
      <c r="AQ11" s="17">
        <v>0.40110276797469202</v>
      </c>
      <c r="AR11" s="17">
        <v>0.347004944394112</v>
      </c>
      <c r="AS11" s="17">
        <v>0.30943106687231298</v>
      </c>
      <c r="AT11" s="17">
        <v>0.15948096735133399</v>
      </c>
      <c r="AU11" s="17">
        <v>0.178285624817074</v>
      </c>
    </row>
    <row r="12" spans="2:47" x14ac:dyDescent="0.35">
      <c r="B12" s="18" t="s">
        <v>92</v>
      </c>
      <c r="C12" s="17">
        <v>5.2725503821414298E-2</v>
      </c>
      <c r="D12" s="17">
        <v>4.9254843781710397E-2</v>
      </c>
      <c r="E12" s="17">
        <v>5.4253123096157298E-2</v>
      </c>
      <c r="F12" s="17"/>
      <c r="G12" s="17">
        <v>7.07085432882818E-2</v>
      </c>
      <c r="H12" s="17">
        <v>5.01801629368539E-2</v>
      </c>
      <c r="I12" s="17">
        <v>6.2203192504290301E-2</v>
      </c>
      <c r="J12" s="17">
        <v>3.8937532623576201E-2</v>
      </c>
      <c r="K12" s="17">
        <v>5.4753141409132303E-2</v>
      </c>
      <c r="L12" s="17">
        <v>4.4926832679082401E-2</v>
      </c>
      <c r="M12" s="17"/>
      <c r="N12" s="17">
        <v>5.66747530191032E-2</v>
      </c>
      <c r="O12" s="17">
        <v>3.3110565176752399E-2</v>
      </c>
      <c r="P12" s="17"/>
      <c r="Q12" s="17">
        <v>3.4349934300558403E-2</v>
      </c>
      <c r="R12" s="17">
        <v>4.0723968477686799E-2</v>
      </c>
      <c r="S12" s="17">
        <v>7.2221635464440298E-2</v>
      </c>
      <c r="T12" s="17">
        <v>7.7514124635082698E-2</v>
      </c>
      <c r="U12" s="17">
        <v>6.3025770246083204E-2</v>
      </c>
      <c r="V12" s="17">
        <v>2.1800087894891199E-2</v>
      </c>
      <c r="W12" s="17">
        <v>6.1065288608881198E-2</v>
      </c>
      <c r="X12" s="17">
        <v>5.8770848481813902E-2</v>
      </c>
      <c r="Y12" s="17">
        <v>5.229578298254E-2</v>
      </c>
      <c r="Z12" s="17">
        <v>3.3394672088741501E-2</v>
      </c>
      <c r="AA12" s="17">
        <v>8.9144595172215596E-2</v>
      </c>
      <c r="AB12" s="17">
        <v>0.101130089263103</v>
      </c>
      <c r="AC12" s="17"/>
      <c r="AD12" s="17">
        <v>4.1475263259594303E-2</v>
      </c>
      <c r="AE12" s="17">
        <v>7.56380171592798E-2</v>
      </c>
      <c r="AF12" s="17"/>
      <c r="AG12" s="17">
        <v>3.4694104696094602E-2</v>
      </c>
      <c r="AH12" s="17">
        <v>6.1695992298863099E-2</v>
      </c>
      <c r="AI12" s="17"/>
      <c r="AJ12" s="17">
        <v>4.4856541034190997E-2</v>
      </c>
      <c r="AK12" s="17">
        <v>6.1532645539564897E-2</v>
      </c>
      <c r="AL12" s="17"/>
      <c r="AM12" s="17">
        <v>4.0925308901978298E-2</v>
      </c>
      <c r="AN12" s="17">
        <v>5.5909841769000899E-2</v>
      </c>
      <c r="AO12" s="17"/>
      <c r="AP12" s="17">
        <v>8.9881825944574403E-2</v>
      </c>
      <c r="AQ12" s="17">
        <v>4.6772733670157003E-2</v>
      </c>
      <c r="AR12" s="17">
        <v>7.3770934819087697E-2</v>
      </c>
      <c r="AS12" s="17">
        <v>3.2868704726463298E-2</v>
      </c>
      <c r="AT12" s="17">
        <v>2.4673600912873399E-2</v>
      </c>
      <c r="AU12" s="17">
        <v>2.9029915099799099E-2</v>
      </c>
    </row>
    <row r="13" spans="2:47" x14ac:dyDescent="0.35">
      <c r="B13" s="18" t="s">
        <v>93</v>
      </c>
      <c r="C13" s="17">
        <v>4.8102224669892203E-2</v>
      </c>
      <c r="D13" s="17">
        <v>4.7952990015719003E-2</v>
      </c>
      <c r="E13" s="17">
        <v>4.8675141400877302E-2</v>
      </c>
      <c r="F13" s="17"/>
      <c r="G13" s="17">
        <v>5.1301327631822699E-2</v>
      </c>
      <c r="H13" s="17">
        <v>3.8288845991664003E-2</v>
      </c>
      <c r="I13" s="17">
        <v>5.7664466452982698E-2</v>
      </c>
      <c r="J13" s="17">
        <v>3.8701612671879E-2</v>
      </c>
      <c r="K13" s="17">
        <v>5.1827765257697701E-2</v>
      </c>
      <c r="L13" s="17">
        <v>5.1325337228861498E-2</v>
      </c>
      <c r="M13" s="17"/>
      <c r="N13" s="17">
        <v>4.9820617034036098E-2</v>
      </c>
      <c r="O13" s="17">
        <v>3.9567397136126503E-2</v>
      </c>
      <c r="P13" s="17"/>
      <c r="Q13" s="17">
        <v>4.9238586600639997E-2</v>
      </c>
      <c r="R13" s="17">
        <v>4.0837696983331798E-2</v>
      </c>
      <c r="S13" s="17">
        <v>3.0540334285228499E-2</v>
      </c>
      <c r="T13" s="17">
        <v>3.77829047548369E-2</v>
      </c>
      <c r="U13" s="17">
        <v>3.7036676011831998E-2</v>
      </c>
      <c r="V13" s="17">
        <v>3.2299123298561501E-2</v>
      </c>
      <c r="W13" s="17">
        <v>7.8598184464908002E-2</v>
      </c>
      <c r="X13" s="17">
        <v>8.42153532651264E-2</v>
      </c>
      <c r="Y13" s="17">
        <v>3.7608070720049798E-2</v>
      </c>
      <c r="Z13" s="17">
        <v>6.7443455338962399E-2</v>
      </c>
      <c r="AA13" s="17">
        <v>4.0915038753866199E-2</v>
      </c>
      <c r="AB13" s="17">
        <v>8.8747607854802402E-2</v>
      </c>
      <c r="AC13" s="17"/>
      <c r="AD13" s="17">
        <v>2.1814674240746099E-2</v>
      </c>
      <c r="AE13" s="17">
        <v>0.10571318394064499</v>
      </c>
      <c r="AF13" s="17"/>
      <c r="AG13" s="17">
        <v>1.46336450663389E-2</v>
      </c>
      <c r="AH13" s="17">
        <v>6.2884607085314598E-2</v>
      </c>
      <c r="AI13" s="17"/>
      <c r="AJ13" s="17">
        <v>3.5068879394145901E-2</v>
      </c>
      <c r="AK13" s="17">
        <v>6.3998251764633807E-2</v>
      </c>
      <c r="AL13" s="17"/>
      <c r="AM13" s="17">
        <v>5.7348890002485602E-2</v>
      </c>
      <c r="AN13" s="17">
        <v>4.40663277991417E-2</v>
      </c>
      <c r="AO13" s="17"/>
      <c r="AP13" s="17">
        <v>0.14124471511366299</v>
      </c>
      <c r="AQ13" s="17">
        <v>2.63880753052598E-2</v>
      </c>
      <c r="AR13" s="17">
        <v>2.1336278794941401E-2</v>
      </c>
      <c r="AS13" s="17">
        <v>1.58494080217043E-2</v>
      </c>
      <c r="AT13" s="17">
        <v>1.96146390658451E-2</v>
      </c>
      <c r="AU13" s="17">
        <v>2.1981305910011E-2</v>
      </c>
    </row>
    <row r="14" spans="2:47" x14ac:dyDescent="0.35">
      <c r="B14" s="18" t="s">
        <v>94</v>
      </c>
      <c r="C14" s="17">
        <v>3.2013585494878601E-2</v>
      </c>
      <c r="D14" s="17">
        <v>1.1236559974474499E-2</v>
      </c>
      <c r="E14" s="17">
        <v>4.9931877155543099E-2</v>
      </c>
      <c r="F14" s="17"/>
      <c r="G14" s="17">
        <v>3.8864541775394099E-2</v>
      </c>
      <c r="H14" s="17">
        <v>3.2524485552008597E-2</v>
      </c>
      <c r="I14" s="17">
        <v>5.2038358660520201E-2</v>
      </c>
      <c r="J14" s="17">
        <v>2.3719563764769299E-2</v>
      </c>
      <c r="K14" s="17">
        <v>3.4364752836641199E-2</v>
      </c>
      <c r="L14" s="17">
        <v>1.5853588444101299E-2</v>
      </c>
      <c r="M14" s="17"/>
      <c r="N14" s="17">
        <v>3.1773761628120699E-2</v>
      </c>
      <c r="O14" s="17">
        <v>3.32047310003925E-2</v>
      </c>
      <c r="P14" s="17"/>
      <c r="Q14" s="17">
        <v>4.1898143538064501E-2</v>
      </c>
      <c r="R14" s="17">
        <v>4.8711986693833399E-2</v>
      </c>
      <c r="S14" s="17">
        <v>3.9031938109114601E-2</v>
      </c>
      <c r="T14" s="17">
        <v>9.9787638103656096E-3</v>
      </c>
      <c r="U14" s="17">
        <v>3.12719655221474E-2</v>
      </c>
      <c r="V14" s="17">
        <v>4.5477256705070301E-2</v>
      </c>
      <c r="W14" s="17">
        <v>1.97098692306754E-2</v>
      </c>
      <c r="X14" s="17">
        <v>4.4039806586729E-2</v>
      </c>
      <c r="Y14" s="17">
        <v>2.7628032276377602E-2</v>
      </c>
      <c r="Z14" s="17">
        <v>2.9311030841260501E-2</v>
      </c>
      <c r="AA14" s="17">
        <v>1.01135366169241E-2</v>
      </c>
      <c r="AB14" s="17">
        <v>0</v>
      </c>
      <c r="AC14" s="17"/>
      <c r="AD14" s="17">
        <v>1.7043272070409701E-2</v>
      </c>
      <c r="AE14" s="17">
        <v>5.7943798598818999E-2</v>
      </c>
      <c r="AF14" s="17"/>
      <c r="AG14" s="17">
        <v>7.4019515972215399E-3</v>
      </c>
      <c r="AH14" s="17">
        <v>3.66891561458694E-2</v>
      </c>
      <c r="AI14" s="17"/>
      <c r="AJ14" s="17">
        <v>3.1252731084366402E-2</v>
      </c>
      <c r="AK14" s="17">
        <v>3.1106802204199601E-2</v>
      </c>
      <c r="AL14" s="17"/>
      <c r="AM14" s="17">
        <v>3.92749029098051E-2</v>
      </c>
      <c r="AN14" s="17">
        <v>3.05529885494993E-2</v>
      </c>
      <c r="AO14" s="17"/>
      <c r="AP14" s="17">
        <v>0.10149320901367601</v>
      </c>
      <c r="AQ14" s="17">
        <v>2.8348740015980901E-2</v>
      </c>
      <c r="AR14" s="17">
        <v>1.37409554760617E-2</v>
      </c>
      <c r="AS14" s="17">
        <v>7.3390467901218396E-3</v>
      </c>
      <c r="AT14" s="17">
        <v>6.6769502931932996E-3</v>
      </c>
      <c r="AU14" s="17">
        <v>2.42498503600036E-3</v>
      </c>
    </row>
    <row r="15" spans="2:47" x14ac:dyDescent="0.35">
      <c r="B15" s="18" t="s">
        <v>95</v>
      </c>
      <c r="C15" s="21">
        <v>0.54309466466283396</v>
      </c>
      <c r="D15" s="21">
        <v>0.58907317702078399</v>
      </c>
      <c r="E15" s="21">
        <v>0.502191315918186</v>
      </c>
      <c r="F15" s="21"/>
      <c r="G15" s="21">
        <v>0.56539402528690297</v>
      </c>
      <c r="H15" s="21">
        <v>0.58625246768526695</v>
      </c>
      <c r="I15" s="21">
        <v>0.50305026279584097</v>
      </c>
      <c r="J15" s="21">
        <v>0.57287999926039201</v>
      </c>
      <c r="K15" s="21">
        <v>0.51901319734113704</v>
      </c>
      <c r="L15" s="21">
        <v>0.51758184065325297</v>
      </c>
      <c r="M15" s="21"/>
      <c r="N15" s="21">
        <v>0.52665198285151404</v>
      </c>
      <c r="O15" s="21">
        <v>0.62476137616624206</v>
      </c>
      <c r="P15" s="21"/>
      <c r="Q15" s="21">
        <v>0.54613284319006505</v>
      </c>
      <c r="R15" s="21">
        <v>0.52181083959706398</v>
      </c>
      <c r="S15" s="21">
        <v>0.53545028815669204</v>
      </c>
      <c r="T15" s="21">
        <v>0.58283264005481406</v>
      </c>
      <c r="U15" s="21">
        <v>0.55949273655149401</v>
      </c>
      <c r="V15" s="21">
        <v>0.55163906130401297</v>
      </c>
      <c r="W15" s="21">
        <v>0.55217558486495999</v>
      </c>
      <c r="X15" s="21">
        <v>0.52379760681365195</v>
      </c>
      <c r="Y15" s="21">
        <v>0.53061224832464504</v>
      </c>
      <c r="Z15" s="21">
        <v>0.51349049929852497</v>
      </c>
      <c r="AA15" s="21">
        <v>0.51616067408614497</v>
      </c>
      <c r="AB15" s="21">
        <v>0.63975663366228397</v>
      </c>
      <c r="AC15" s="21"/>
      <c r="AD15" s="21">
        <v>0.63525376174981496</v>
      </c>
      <c r="AE15" s="21">
        <v>0.34733670620336399</v>
      </c>
      <c r="AF15" s="21"/>
      <c r="AG15" s="21">
        <v>0.71253744062728097</v>
      </c>
      <c r="AH15" s="21">
        <v>0.467171272606277</v>
      </c>
      <c r="AI15" s="21"/>
      <c r="AJ15" s="21">
        <v>0.57586269482066699</v>
      </c>
      <c r="AK15" s="21">
        <v>0.50770632499842505</v>
      </c>
      <c r="AL15" s="21"/>
      <c r="AM15" s="21">
        <v>0.53841984632779005</v>
      </c>
      <c r="AN15" s="21">
        <v>0.54849490943907397</v>
      </c>
      <c r="AO15" s="21"/>
      <c r="AP15" s="21">
        <v>0.222713027325251</v>
      </c>
      <c r="AQ15" s="21">
        <v>0.49738768303391001</v>
      </c>
      <c r="AR15" s="21">
        <v>0.54414688651579701</v>
      </c>
      <c r="AS15" s="21">
        <v>0.63451177358939803</v>
      </c>
      <c r="AT15" s="21">
        <v>0.78955384237675397</v>
      </c>
      <c r="AU15" s="21">
        <v>0.768278169137116</v>
      </c>
    </row>
    <row r="16" spans="2:47" x14ac:dyDescent="0.35">
      <c r="B16" s="18" t="s">
        <v>96</v>
      </c>
      <c r="C16" s="21">
        <v>0.100827728491306</v>
      </c>
      <c r="D16" s="21">
        <v>9.7207833797429505E-2</v>
      </c>
      <c r="E16" s="21">
        <v>0.102928264497035</v>
      </c>
      <c r="F16" s="21"/>
      <c r="G16" s="21">
        <v>0.122009870920105</v>
      </c>
      <c r="H16" s="21">
        <v>8.8469008928518E-2</v>
      </c>
      <c r="I16" s="21">
        <v>0.119867658957273</v>
      </c>
      <c r="J16" s="21">
        <v>7.7639145295455195E-2</v>
      </c>
      <c r="K16" s="21">
        <v>0.10658090666683</v>
      </c>
      <c r="L16" s="21">
        <v>9.6252169907943899E-2</v>
      </c>
      <c r="M16" s="21"/>
      <c r="N16" s="21">
        <v>0.106495370053139</v>
      </c>
      <c r="O16" s="21">
        <v>7.2677962312878805E-2</v>
      </c>
      <c r="P16" s="21"/>
      <c r="Q16" s="21">
        <v>8.3588520901198393E-2</v>
      </c>
      <c r="R16" s="21">
        <v>8.1561665461018604E-2</v>
      </c>
      <c r="S16" s="21">
        <v>0.102761969749669</v>
      </c>
      <c r="T16" s="21">
        <v>0.11529702938991999</v>
      </c>
      <c r="U16" s="21">
        <v>0.10006244625791499</v>
      </c>
      <c r="V16" s="21">
        <v>5.40992111934527E-2</v>
      </c>
      <c r="W16" s="21">
        <v>0.13966347307378901</v>
      </c>
      <c r="X16" s="21">
        <v>0.14298620174693999</v>
      </c>
      <c r="Y16" s="21">
        <v>8.9903853702589701E-2</v>
      </c>
      <c r="Z16" s="21">
        <v>0.100838127427704</v>
      </c>
      <c r="AA16" s="21">
        <v>0.130059633926082</v>
      </c>
      <c r="AB16" s="21">
        <v>0.189877697117906</v>
      </c>
      <c r="AC16" s="21"/>
      <c r="AD16" s="21">
        <v>6.3289937500340399E-2</v>
      </c>
      <c r="AE16" s="21">
        <v>0.181351201099925</v>
      </c>
      <c r="AF16" s="21"/>
      <c r="AG16" s="21">
        <v>4.9327749762433502E-2</v>
      </c>
      <c r="AH16" s="21">
        <v>0.124580599384178</v>
      </c>
      <c r="AI16" s="21"/>
      <c r="AJ16" s="21">
        <v>7.9925420428336905E-2</v>
      </c>
      <c r="AK16" s="21">
        <v>0.125530897304199</v>
      </c>
      <c r="AL16" s="21"/>
      <c r="AM16" s="21">
        <v>9.8274198904463997E-2</v>
      </c>
      <c r="AN16" s="21">
        <v>9.9976169568142495E-2</v>
      </c>
      <c r="AO16" s="21"/>
      <c r="AP16" s="21">
        <v>0.23112654105823699</v>
      </c>
      <c r="AQ16" s="21">
        <v>7.3160808975416797E-2</v>
      </c>
      <c r="AR16" s="21">
        <v>9.5107213614029004E-2</v>
      </c>
      <c r="AS16" s="21">
        <v>4.8718112748167501E-2</v>
      </c>
      <c r="AT16" s="21">
        <v>4.4288239978718502E-2</v>
      </c>
      <c r="AU16" s="21">
        <v>5.10112210098101E-2</v>
      </c>
    </row>
    <row r="17" spans="2:47" x14ac:dyDescent="0.35">
      <c r="B17" s="18" t="s">
        <v>97</v>
      </c>
      <c r="C17" s="22">
        <v>0.44226693617152701</v>
      </c>
      <c r="D17" s="22">
        <v>0.49186534322335501</v>
      </c>
      <c r="E17" s="22">
        <v>0.39926305142115198</v>
      </c>
      <c r="F17" s="22"/>
      <c r="G17" s="22">
        <v>0.44338415436679901</v>
      </c>
      <c r="H17" s="22">
        <v>0.49778345875674901</v>
      </c>
      <c r="I17" s="22">
        <v>0.383182603838568</v>
      </c>
      <c r="J17" s="22">
        <v>0.495240853964936</v>
      </c>
      <c r="K17" s="22">
        <v>0.41243229067430698</v>
      </c>
      <c r="L17" s="22">
        <v>0.42132967074530903</v>
      </c>
      <c r="M17" s="22"/>
      <c r="N17" s="22">
        <v>0.42015661279837502</v>
      </c>
      <c r="O17" s="22">
        <v>0.55208341385336301</v>
      </c>
      <c r="P17" s="22"/>
      <c r="Q17" s="22">
        <v>0.46254432228886699</v>
      </c>
      <c r="R17" s="22">
        <v>0.44024917413604497</v>
      </c>
      <c r="S17" s="22">
        <v>0.43268831840702299</v>
      </c>
      <c r="T17" s="22">
        <v>0.46753561066489402</v>
      </c>
      <c r="U17" s="22">
        <v>0.45943029029357901</v>
      </c>
      <c r="V17" s="22">
        <v>0.49753985011056101</v>
      </c>
      <c r="W17" s="22">
        <v>0.41251211179117098</v>
      </c>
      <c r="X17" s="22">
        <v>0.38081140506671202</v>
      </c>
      <c r="Y17" s="22">
        <v>0.44070839462205502</v>
      </c>
      <c r="Z17" s="22">
        <v>0.41265237187082099</v>
      </c>
      <c r="AA17" s="22">
        <v>0.38610104016006302</v>
      </c>
      <c r="AB17" s="22">
        <v>0.44987893654437899</v>
      </c>
      <c r="AC17" s="22"/>
      <c r="AD17" s="22">
        <v>0.57196382424947501</v>
      </c>
      <c r="AE17" s="22">
        <v>0.16598550510343901</v>
      </c>
      <c r="AF17" s="22"/>
      <c r="AG17" s="22">
        <v>0.66320969086484705</v>
      </c>
      <c r="AH17" s="22">
        <v>0.34259067322210002</v>
      </c>
      <c r="AI17" s="22"/>
      <c r="AJ17" s="22">
        <v>0.49593727439232999</v>
      </c>
      <c r="AK17" s="22">
        <v>0.38217542769422702</v>
      </c>
      <c r="AL17" s="22"/>
      <c r="AM17" s="22">
        <v>0.44014564742332601</v>
      </c>
      <c r="AN17" s="22">
        <v>0.44851873987093199</v>
      </c>
      <c r="AO17" s="22"/>
      <c r="AP17" s="22">
        <v>-8.4135137329858205E-3</v>
      </c>
      <c r="AQ17" s="22">
        <v>0.42422687405849302</v>
      </c>
      <c r="AR17" s="22">
        <v>0.44903967290176799</v>
      </c>
      <c r="AS17" s="22">
        <v>0.58579366084122997</v>
      </c>
      <c r="AT17" s="22">
        <v>0.74526560239803596</v>
      </c>
      <c r="AU17" s="22">
        <v>0.71726694812730596</v>
      </c>
    </row>
    <row r="18" spans="2:47" x14ac:dyDescent="0.35">
      <c r="B18" s="16"/>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dimension ref="B2:H22"/>
  <sheetViews>
    <sheetView showGridLines="0" topLeftCell="A11" workbookViewId="0">
      <pane xSplit="2" topLeftCell="C1" activePane="topRight" state="frozen"/>
      <selection pane="topRight"/>
    </sheetView>
  </sheetViews>
  <sheetFormatPr defaultColWidth="10.90625" defaultRowHeight="14.5" x14ac:dyDescent="0.35"/>
  <cols>
    <col min="2" max="2" width="25.7265625" customWidth="1"/>
    <col min="3" max="8" width="20.7265625" customWidth="1"/>
  </cols>
  <sheetData>
    <row r="2" spans="2:8" ht="40" customHeight="1" x14ac:dyDescent="0.35">
      <c r="D2" s="30" t="s">
        <v>673</v>
      </c>
      <c r="E2" s="26"/>
      <c r="F2" s="26"/>
      <c r="G2" s="26"/>
      <c r="H2" s="26"/>
    </row>
    <row r="6" spans="2:8" ht="50" customHeight="1" x14ac:dyDescent="0.35">
      <c r="B6" s="20" t="s">
        <v>15</v>
      </c>
      <c r="C6" s="20" t="s">
        <v>668</v>
      </c>
      <c r="D6" s="20" t="s">
        <v>669</v>
      </c>
      <c r="E6" s="20" t="s">
        <v>670</v>
      </c>
      <c r="F6" s="20" t="s">
        <v>671</v>
      </c>
      <c r="G6" s="20" t="s">
        <v>672</v>
      </c>
    </row>
    <row r="7" spans="2:8" x14ac:dyDescent="0.35">
      <c r="B7" s="18" t="s">
        <v>89</v>
      </c>
      <c r="C7" s="17">
        <v>0.18309660181499501</v>
      </c>
      <c r="D7" s="17">
        <v>0.19190329797716599</v>
      </c>
      <c r="E7" s="17">
        <v>0.244384320455937</v>
      </c>
      <c r="F7" s="17">
        <v>0.181280085014454</v>
      </c>
      <c r="G7" s="17">
        <v>0.20360103682844199</v>
      </c>
    </row>
    <row r="8" spans="2:8" x14ac:dyDescent="0.35">
      <c r="B8" s="18" t="s">
        <v>90</v>
      </c>
      <c r="C8" s="17">
        <v>0.39463698683971699</v>
      </c>
      <c r="D8" s="17">
        <v>0.40260884834468502</v>
      </c>
      <c r="E8" s="17">
        <v>0.40365952618564599</v>
      </c>
      <c r="F8" s="17">
        <v>0.38896109039414001</v>
      </c>
      <c r="G8" s="17">
        <v>0.32687981793308002</v>
      </c>
    </row>
    <row r="9" spans="2:8" x14ac:dyDescent="0.35">
      <c r="B9" s="18" t="s">
        <v>91</v>
      </c>
      <c r="C9" s="17">
        <v>0.27863087647384099</v>
      </c>
      <c r="D9" s="17">
        <v>0.273765184609642</v>
      </c>
      <c r="E9" s="17">
        <v>0.21472992173177899</v>
      </c>
      <c r="F9" s="17">
        <v>0.26872465234556903</v>
      </c>
      <c r="G9" s="17">
        <v>0.29545900088607902</v>
      </c>
    </row>
    <row r="10" spans="2:8" x14ac:dyDescent="0.35">
      <c r="B10" s="18" t="s">
        <v>92</v>
      </c>
      <c r="C10" s="17">
        <v>3.8473432445113101E-2</v>
      </c>
      <c r="D10" s="17">
        <v>3.7567745618439702E-2</v>
      </c>
      <c r="E10" s="17">
        <v>4.0972430133185203E-2</v>
      </c>
      <c r="F10" s="17">
        <v>6.0752554732787997E-2</v>
      </c>
      <c r="G10" s="17">
        <v>6.1628156507875703E-2</v>
      </c>
    </row>
    <row r="11" spans="2:8" x14ac:dyDescent="0.35">
      <c r="B11" s="18" t="s">
        <v>93</v>
      </c>
      <c r="C11" s="17">
        <v>3.3399747984865599E-2</v>
      </c>
      <c r="D11" s="17">
        <v>3.6751344186546499E-2</v>
      </c>
      <c r="E11" s="17">
        <v>5.79137364046243E-2</v>
      </c>
      <c r="F11" s="17">
        <v>5.3977395530427998E-2</v>
      </c>
      <c r="G11" s="17">
        <v>6.4146542003018697E-2</v>
      </c>
    </row>
    <row r="12" spans="2:8" x14ac:dyDescent="0.35">
      <c r="B12" s="18" t="s">
        <v>94</v>
      </c>
      <c r="C12" s="17">
        <v>7.1762354441469195E-2</v>
      </c>
      <c r="D12" s="17">
        <v>5.7403579263520403E-2</v>
      </c>
      <c r="E12" s="17">
        <v>3.83400650888285E-2</v>
      </c>
      <c r="F12" s="17">
        <v>4.6304221982620901E-2</v>
      </c>
      <c r="G12" s="17">
        <v>4.8285445841504702E-2</v>
      </c>
    </row>
    <row r="13" spans="2:8" x14ac:dyDescent="0.35">
      <c r="B13" s="23" t="s">
        <v>95</v>
      </c>
      <c r="C13" s="21">
        <v>0.57773358865471103</v>
      </c>
      <c r="D13" s="21">
        <v>0.59451214632185101</v>
      </c>
      <c r="E13" s="21">
        <v>0.64804384664158299</v>
      </c>
      <c r="F13" s="21">
        <v>0.57024117540859398</v>
      </c>
      <c r="G13" s="21">
        <v>0.53048085476152196</v>
      </c>
    </row>
    <row r="14" spans="2:8" x14ac:dyDescent="0.35">
      <c r="B14" s="23" t="s">
        <v>96</v>
      </c>
      <c r="C14" s="21">
        <v>7.18731804299787E-2</v>
      </c>
      <c r="D14" s="21">
        <v>7.4319089804986194E-2</v>
      </c>
      <c r="E14" s="21">
        <v>9.8886166537809503E-2</v>
      </c>
      <c r="F14" s="21">
        <v>0.114729950263216</v>
      </c>
      <c r="G14" s="21">
        <v>0.12577469851089401</v>
      </c>
    </row>
    <row r="15" spans="2:8" x14ac:dyDescent="0.35">
      <c r="B15" s="23" t="s">
        <v>97</v>
      </c>
      <c r="C15" s="22">
        <v>0.50586040822473299</v>
      </c>
      <c r="D15" s="22">
        <v>0.52019305651686498</v>
      </c>
      <c r="E15" s="22">
        <v>0.54915768010377297</v>
      </c>
      <c r="F15" s="22">
        <v>0.45551122514537801</v>
      </c>
      <c r="G15" s="22">
        <v>0.404706156250627</v>
      </c>
    </row>
    <row r="16" spans="2:8" x14ac:dyDescent="0.35">
      <c r="B16" s="16"/>
      <c r="C16" s="16"/>
      <c r="D16" s="16"/>
      <c r="E16" s="16"/>
      <c r="F16" s="16"/>
      <c r="G16" s="16"/>
    </row>
    <row r="17" spans="2:2" x14ac:dyDescent="0.35">
      <c r="B17" t="s">
        <v>66</v>
      </c>
    </row>
    <row r="18" spans="2:2" x14ac:dyDescent="0.35">
      <c r="B18" t="s">
        <v>67</v>
      </c>
    </row>
    <row r="22" spans="2:2" x14ac:dyDescent="0.35">
      <c r="B22" s="8" t="str">
        <f>HYPERLINK("#'Contents'!A1", "Return to Contents")</f>
        <v>Return to Contents</v>
      </c>
    </row>
  </sheetData>
  <mergeCells count="1">
    <mergeCell ref="D2:H2"/>
  </mergeCells>
  <pageMargins left="0.7" right="0.7" top="0.75" bottom="0.75" header="0.3" footer="0.3"/>
  <pageSetup paperSize="9" orientation="portrait" horizontalDpi="300" verticalDpi="300"/>
  <drawing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dimension ref="B2:AU22"/>
  <sheetViews>
    <sheetView showGridLines="0" topLeftCell="A8"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674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89</v>
      </c>
      <c r="C9" s="17">
        <v>0.244384320455937</v>
      </c>
      <c r="D9" s="17">
        <v>0.30213781701943698</v>
      </c>
      <c r="E9" s="17">
        <v>0.19022464528973199</v>
      </c>
      <c r="F9" s="17"/>
      <c r="G9" s="17">
        <v>0.29618403470580301</v>
      </c>
      <c r="H9" s="17">
        <v>0.24255938567055901</v>
      </c>
      <c r="I9" s="17">
        <v>0.256408070054783</v>
      </c>
      <c r="J9" s="17">
        <v>0.23476667604027199</v>
      </c>
      <c r="K9" s="17">
        <v>0.22071869590776</v>
      </c>
      <c r="L9" s="17">
        <v>0.22518842671314601</v>
      </c>
      <c r="M9" s="17"/>
      <c r="N9" s="17">
        <v>0.230636236009577</v>
      </c>
      <c r="O9" s="17">
        <v>0.312667636954367</v>
      </c>
      <c r="P9" s="17"/>
      <c r="Q9" s="17">
        <v>0.29575574671791099</v>
      </c>
      <c r="R9" s="17">
        <v>0.22458048693684901</v>
      </c>
      <c r="S9" s="17">
        <v>0.258030427043628</v>
      </c>
      <c r="T9" s="17">
        <v>0.25672053134226402</v>
      </c>
      <c r="U9" s="17">
        <v>0.21819666706513999</v>
      </c>
      <c r="V9" s="17">
        <v>0.216048504008618</v>
      </c>
      <c r="W9" s="17">
        <v>0.24256317403146199</v>
      </c>
      <c r="X9" s="17">
        <v>0.21366729418859301</v>
      </c>
      <c r="Y9" s="17">
        <v>0.243215174020326</v>
      </c>
      <c r="Z9" s="17">
        <v>0.23093125765660599</v>
      </c>
      <c r="AA9" s="17">
        <v>0.246653260003911</v>
      </c>
      <c r="AB9" s="17">
        <v>0.25006980694985198</v>
      </c>
      <c r="AC9" s="17"/>
      <c r="AD9" s="17">
        <v>0.32235242110069601</v>
      </c>
      <c r="AE9" s="17">
        <v>8.6995936743912594E-2</v>
      </c>
      <c r="AF9" s="17"/>
      <c r="AG9" s="17">
        <v>0.40441681415046699</v>
      </c>
      <c r="AH9" s="17">
        <v>0.17148131818933299</v>
      </c>
      <c r="AI9" s="17"/>
      <c r="AJ9" s="17">
        <v>0.25322409646529498</v>
      </c>
      <c r="AK9" s="17">
        <v>0.23607416005578899</v>
      </c>
      <c r="AL9" s="17"/>
      <c r="AM9" s="17">
        <v>0.227294243445262</v>
      </c>
      <c r="AN9" s="17">
        <v>0.24718705871711399</v>
      </c>
      <c r="AO9" s="17"/>
      <c r="AP9" s="17">
        <v>3.8983687867850697E-2</v>
      </c>
      <c r="AQ9" s="17">
        <v>0.16445182407928</v>
      </c>
      <c r="AR9" s="17">
        <v>0.232045325069686</v>
      </c>
      <c r="AS9" s="17">
        <v>0.32530734060809002</v>
      </c>
      <c r="AT9" s="17">
        <v>0.40645910044637801</v>
      </c>
      <c r="AU9" s="17">
        <v>0.41951373725725499</v>
      </c>
    </row>
    <row r="10" spans="2:47" x14ac:dyDescent="0.35">
      <c r="B10" s="18" t="s">
        <v>90</v>
      </c>
      <c r="C10" s="17">
        <v>0.40365952618564599</v>
      </c>
      <c r="D10" s="17">
        <v>0.420182696681973</v>
      </c>
      <c r="E10" s="17">
        <v>0.39025465522504899</v>
      </c>
      <c r="F10" s="17"/>
      <c r="G10" s="17">
        <v>0.40364549206495398</v>
      </c>
      <c r="H10" s="17">
        <v>0.42338349739217102</v>
      </c>
      <c r="I10" s="17">
        <v>0.39756142887672902</v>
      </c>
      <c r="J10" s="17">
        <v>0.453139577172604</v>
      </c>
      <c r="K10" s="17">
        <v>0.40642748868198703</v>
      </c>
      <c r="L10" s="17">
        <v>0.350571770953369</v>
      </c>
      <c r="M10" s="17"/>
      <c r="N10" s="17">
        <v>0.40195829990064302</v>
      </c>
      <c r="O10" s="17">
        <v>0.41210909407327001</v>
      </c>
      <c r="P10" s="17"/>
      <c r="Q10" s="17">
        <v>0.38794918075553197</v>
      </c>
      <c r="R10" s="17">
        <v>0.37962278386629</v>
      </c>
      <c r="S10" s="17">
        <v>0.42108925963206201</v>
      </c>
      <c r="T10" s="17">
        <v>0.402270290195891</v>
      </c>
      <c r="U10" s="17">
        <v>0.37895857520392501</v>
      </c>
      <c r="V10" s="17">
        <v>0.41555354716002502</v>
      </c>
      <c r="W10" s="17">
        <v>0.34638609875348703</v>
      </c>
      <c r="X10" s="17">
        <v>0.528634269955645</v>
      </c>
      <c r="Y10" s="17">
        <v>0.42508937138525899</v>
      </c>
      <c r="Z10" s="17">
        <v>0.40216594446019099</v>
      </c>
      <c r="AA10" s="17">
        <v>0.42045376725355299</v>
      </c>
      <c r="AB10" s="17">
        <v>0.44573087560735802</v>
      </c>
      <c r="AC10" s="17"/>
      <c r="AD10" s="17">
        <v>0.46060212129019601</v>
      </c>
      <c r="AE10" s="17">
        <v>0.27804752256542897</v>
      </c>
      <c r="AF10" s="17"/>
      <c r="AG10" s="17">
        <v>0.44571647697905098</v>
      </c>
      <c r="AH10" s="17">
        <v>0.38864550594821301</v>
      </c>
      <c r="AI10" s="17"/>
      <c r="AJ10" s="17">
        <v>0.40581077975506702</v>
      </c>
      <c r="AK10" s="17">
        <v>0.40336076085002498</v>
      </c>
      <c r="AL10" s="17"/>
      <c r="AM10" s="17">
        <v>0.37390715757486598</v>
      </c>
      <c r="AN10" s="17">
        <v>0.41486176142728998</v>
      </c>
      <c r="AO10" s="17"/>
      <c r="AP10" s="17">
        <v>0.149309183068674</v>
      </c>
      <c r="AQ10" s="17">
        <v>0.46673519982782302</v>
      </c>
      <c r="AR10" s="17">
        <v>0.491035869682513</v>
      </c>
      <c r="AS10" s="17">
        <v>0.50241234667065104</v>
      </c>
      <c r="AT10" s="17">
        <v>0.46474089489847398</v>
      </c>
      <c r="AU10" s="17">
        <v>0.456512689718788</v>
      </c>
    </row>
    <row r="11" spans="2:47" x14ac:dyDescent="0.35">
      <c r="B11" s="18" t="s">
        <v>91</v>
      </c>
      <c r="C11" s="17">
        <v>0.21472992173177899</v>
      </c>
      <c r="D11" s="17">
        <v>0.194988861481772</v>
      </c>
      <c r="E11" s="17">
        <v>0.23317250775203999</v>
      </c>
      <c r="F11" s="17"/>
      <c r="G11" s="17">
        <v>0.170472802950005</v>
      </c>
      <c r="H11" s="17">
        <v>0.21443684089953899</v>
      </c>
      <c r="I11" s="17">
        <v>0.207635776971661</v>
      </c>
      <c r="J11" s="17">
        <v>0.19465280588676001</v>
      </c>
      <c r="K11" s="17">
        <v>0.21302691817334601</v>
      </c>
      <c r="L11" s="17">
        <v>0.26762054484807002</v>
      </c>
      <c r="M11" s="17"/>
      <c r="N11" s="17">
        <v>0.22394548700933001</v>
      </c>
      <c r="O11" s="17">
        <v>0.16895850077388999</v>
      </c>
      <c r="P11" s="17"/>
      <c r="Q11" s="17">
        <v>0.19954730140647101</v>
      </c>
      <c r="R11" s="17">
        <v>0.25798220267289301</v>
      </c>
      <c r="S11" s="17">
        <v>0.169453302231134</v>
      </c>
      <c r="T11" s="17">
        <v>0.228532540451271</v>
      </c>
      <c r="U11" s="17">
        <v>0.26462314526610398</v>
      </c>
      <c r="V11" s="17">
        <v>0.19731450539609899</v>
      </c>
      <c r="W11" s="17">
        <v>0.24353576045436301</v>
      </c>
      <c r="X11" s="17">
        <v>0.112107025954267</v>
      </c>
      <c r="Y11" s="17">
        <v>0.20589555575551799</v>
      </c>
      <c r="Z11" s="17">
        <v>0.248201390250713</v>
      </c>
      <c r="AA11" s="17">
        <v>0.172603899120504</v>
      </c>
      <c r="AB11" s="17">
        <v>0.17484301083467499</v>
      </c>
      <c r="AC11" s="17"/>
      <c r="AD11" s="17">
        <v>0.173271969055764</v>
      </c>
      <c r="AE11" s="17">
        <v>0.29688276298127803</v>
      </c>
      <c r="AF11" s="17"/>
      <c r="AG11" s="17">
        <v>0.12003835974985901</v>
      </c>
      <c r="AH11" s="17">
        <v>0.25743649308472299</v>
      </c>
      <c r="AI11" s="17"/>
      <c r="AJ11" s="17">
        <v>0.21952480120454501</v>
      </c>
      <c r="AK11" s="17">
        <v>0.20647798639402201</v>
      </c>
      <c r="AL11" s="17"/>
      <c r="AM11" s="17">
        <v>0.21295854702992201</v>
      </c>
      <c r="AN11" s="17">
        <v>0.21438608469919401</v>
      </c>
      <c r="AO11" s="17"/>
      <c r="AP11" s="17">
        <v>0.34994964693457598</v>
      </c>
      <c r="AQ11" s="17">
        <v>0.29183757155034401</v>
      </c>
      <c r="AR11" s="17">
        <v>0.192456123485238</v>
      </c>
      <c r="AS11" s="17">
        <v>0.15300477032100701</v>
      </c>
      <c r="AT11" s="17">
        <v>0.115931609343826</v>
      </c>
      <c r="AU11" s="17">
        <v>0.10714178650650499</v>
      </c>
    </row>
    <row r="12" spans="2:47" x14ac:dyDescent="0.35">
      <c r="B12" s="18" t="s">
        <v>92</v>
      </c>
      <c r="C12" s="17">
        <v>4.0972430133185203E-2</v>
      </c>
      <c r="D12" s="17">
        <v>3.1459184017684202E-2</v>
      </c>
      <c r="E12" s="17">
        <v>5.0615354442192902E-2</v>
      </c>
      <c r="F12" s="17"/>
      <c r="G12" s="17">
        <v>5.02425094945095E-2</v>
      </c>
      <c r="H12" s="17">
        <v>3.7545976396950898E-2</v>
      </c>
      <c r="I12" s="17">
        <v>4.8533838883034197E-2</v>
      </c>
      <c r="J12" s="17">
        <v>2.7489142583075901E-2</v>
      </c>
      <c r="K12" s="17">
        <v>4.5604240473906897E-2</v>
      </c>
      <c r="L12" s="17">
        <v>3.9270342839440697E-2</v>
      </c>
      <c r="M12" s="17"/>
      <c r="N12" s="17">
        <v>4.0645470433194802E-2</v>
      </c>
      <c r="O12" s="17">
        <v>4.2596357652962998E-2</v>
      </c>
      <c r="P12" s="17"/>
      <c r="Q12" s="17">
        <v>3.8348852872069197E-2</v>
      </c>
      <c r="R12" s="17">
        <v>3.2371964628458198E-2</v>
      </c>
      <c r="S12" s="17">
        <v>4.2527231393397202E-2</v>
      </c>
      <c r="T12" s="17">
        <v>6.0636733567039899E-2</v>
      </c>
      <c r="U12" s="17">
        <v>3.6425695302866497E-2</v>
      </c>
      <c r="V12" s="17">
        <v>5.9911455222051498E-2</v>
      </c>
      <c r="W12" s="17">
        <v>3.98907664694782E-2</v>
      </c>
      <c r="X12" s="17">
        <v>4.6565485399567397E-2</v>
      </c>
      <c r="Y12" s="17">
        <v>3.3437189531901598E-2</v>
      </c>
      <c r="Z12" s="17">
        <v>2.27687334224136E-2</v>
      </c>
      <c r="AA12" s="17">
        <v>2.98607953999959E-2</v>
      </c>
      <c r="AB12" s="17">
        <v>7.7545193515256697E-2</v>
      </c>
      <c r="AC12" s="17"/>
      <c r="AD12" s="17">
        <v>2.0841254546879399E-2</v>
      </c>
      <c r="AE12" s="17">
        <v>8.75018702403043E-2</v>
      </c>
      <c r="AF12" s="17"/>
      <c r="AG12" s="17">
        <v>1.77761261261799E-2</v>
      </c>
      <c r="AH12" s="17">
        <v>5.2234483527070497E-2</v>
      </c>
      <c r="AI12" s="17"/>
      <c r="AJ12" s="17">
        <v>3.6979924378129497E-2</v>
      </c>
      <c r="AK12" s="17">
        <v>4.6075925054566903E-2</v>
      </c>
      <c r="AL12" s="17"/>
      <c r="AM12" s="17">
        <v>5.0769880178751101E-2</v>
      </c>
      <c r="AN12" s="17">
        <v>3.89605221632894E-2</v>
      </c>
      <c r="AO12" s="17"/>
      <c r="AP12" s="17">
        <v>0.10377498503528999</v>
      </c>
      <c r="AQ12" s="17">
        <v>3.8586163462696201E-2</v>
      </c>
      <c r="AR12" s="17">
        <v>4.1596095460772503E-2</v>
      </c>
      <c r="AS12" s="17">
        <v>9.2826099676721098E-3</v>
      </c>
      <c r="AT12" s="17">
        <v>1.28683953113216E-2</v>
      </c>
      <c r="AU12" s="17">
        <v>1.1643385554551799E-2</v>
      </c>
    </row>
    <row r="13" spans="2:47" x14ac:dyDescent="0.35">
      <c r="B13" s="18" t="s">
        <v>93</v>
      </c>
      <c r="C13" s="17">
        <v>5.79137364046243E-2</v>
      </c>
      <c r="D13" s="17">
        <v>2.8960863061272199E-2</v>
      </c>
      <c r="E13" s="17">
        <v>8.3306406292474502E-2</v>
      </c>
      <c r="F13" s="17"/>
      <c r="G13" s="17">
        <v>3.9261696875629699E-2</v>
      </c>
      <c r="H13" s="17">
        <v>4.5582953399988899E-2</v>
      </c>
      <c r="I13" s="17">
        <v>4.7778027169406399E-2</v>
      </c>
      <c r="J13" s="17">
        <v>5.9075520156583697E-2</v>
      </c>
      <c r="K13" s="17">
        <v>8.7971922613996903E-2</v>
      </c>
      <c r="L13" s="17">
        <v>6.7663381027695396E-2</v>
      </c>
      <c r="M13" s="17"/>
      <c r="N13" s="17">
        <v>6.3227320398508202E-2</v>
      </c>
      <c r="O13" s="17">
        <v>3.1522486117283602E-2</v>
      </c>
      <c r="P13" s="17"/>
      <c r="Q13" s="17">
        <v>4.5283985524145601E-2</v>
      </c>
      <c r="R13" s="17">
        <v>5.4750438116821599E-2</v>
      </c>
      <c r="S13" s="17">
        <v>8.8960027064538899E-2</v>
      </c>
      <c r="T13" s="17">
        <v>3.2238854617566801E-2</v>
      </c>
      <c r="U13" s="17">
        <v>6.7260069170851602E-2</v>
      </c>
      <c r="V13" s="17">
        <v>6.9224985404631095E-2</v>
      </c>
      <c r="W13" s="17">
        <v>7.7118583041303299E-2</v>
      </c>
      <c r="X13" s="17">
        <v>7.8544167988308405E-2</v>
      </c>
      <c r="Y13" s="17">
        <v>4.8130779711502203E-2</v>
      </c>
      <c r="Z13" s="17">
        <v>4.76547602617566E-2</v>
      </c>
      <c r="AA13" s="17">
        <v>6.0885130895307997E-2</v>
      </c>
      <c r="AB13" s="17">
        <v>5.1811113092858199E-2</v>
      </c>
      <c r="AC13" s="17"/>
      <c r="AD13" s="17">
        <v>5.7851181535002703E-3</v>
      </c>
      <c r="AE13" s="17">
        <v>0.17527906583425201</v>
      </c>
      <c r="AF13" s="17"/>
      <c r="AG13" s="17">
        <v>1.0396141046115101E-2</v>
      </c>
      <c r="AH13" s="17">
        <v>8.2421564862523194E-2</v>
      </c>
      <c r="AI13" s="17"/>
      <c r="AJ13" s="17">
        <v>5.0081583311399502E-2</v>
      </c>
      <c r="AK13" s="17">
        <v>6.7724943928173603E-2</v>
      </c>
      <c r="AL13" s="17"/>
      <c r="AM13" s="17">
        <v>8.94612892888689E-2</v>
      </c>
      <c r="AN13" s="17">
        <v>4.8235265474797097E-2</v>
      </c>
      <c r="AO13" s="17"/>
      <c r="AP13" s="17">
        <v>0.23224585801731401</v>
      </c>
      <c r="AQ13" s="17">
        <v>1.2071288457525101E-2</v>
      </c>
      <c r="AR13" s="17">
        <v>1.4844346526590099E-2</v>
      </c>
      <c r="AS13" s="17">
        <v>2.2709910811809101E-3</v>
      </c>
      <c r="AT13" s="17">
        <v>0</v>
      </c>
      <c r="AU13" s="17">
        <v>5.1884009629000498E-3</v>
      </c>
    </row>
    <row r="14" spans="2:47" x14ac:dyDescent="0.35">
      <c r="B14" s="18" t="s">
        <v>94</v>
      </c>
      <c r="C14" s="17">
        <v>3.83400650888285E-2</v>
      </c>
      <c r="D14" s="17">
        <v>2.2270577737862101E-2</v>
      </c>
      <c r="E14" s="17">
        <v>5.2426430998510999E-2</v>
      </c>
      <c r="F14" s="17"/>
      <c r="G14" s="17">
        <v>4.0193463909098399E-2</v>
      </c>
      <c r="H14" s="17">
        <v>3.6491346240790298E-2</v>
      </c>
      <c r="I14" s="17">
        <v>4.2082858044386801E-2</v>
      </c>
      <c r="J14" s="17">
        <v>3.0876278160704901E-2</v>
      </c>
      <c r="K14" s="17">
        <v>2.62507341490026E-2</v>
      </c>
      <c r="L14" s="17">
        <v>4.9685533618278203E-2</v>
      </c>
      <c r="M14" s="17"/>
      <c r="N14" s="17">
        <v>3.9587186248746797E-2</v>
      </c>
      <c r="O14" s="17">
        <v>3.2145924428226398E-2</v>
      </c>
      <c r="P14" s="17"/>
      <c r="Q14" s="17">
        <v>3.3114932723870998E-2</v>
      </c>
      <c r="R14" s="17">
        <v>5.0692123778688397E-2</v>
      </c>
      <c r="S14" s="17">
        <v>1.9939752635240102E-2</v>
      </c>
      <c r="T14" s="17">
        <v>1.96010498259672E-2</v>
      </c>
      <c r="U14" s="17">
        <v>3.45358479911132E-2</v>
      </c>
      <c r="V14" s="17">
        <v>4.19470028085746E-2</v>
      </c>
      <c r="W14" s="17">
        <v>5.0505617249907202E-2</v>
      </c>
      <c r="X14" s="17">
        <v>2.0481756513619401E-2</v>
      </c>
      <c r="Y14" s="17">
        <v>4.42319295954927E-2</v>
      </c>
      <c r="Z14" s="17">
        <v>4.8277913948319602E-2</v>
      </c>
      <c r="AA14" s="17">
        <v>6.9543147326727894E-2</v>
      </c>
      <c r="AB14" s="17">
        <v>0</v>
      </c>
      <c r="AC14" s="17"/>
      <c r="AD14" s="17">
        <v>1.7147115852963801E-2</v>
      </c>
      <c r="AE14" s="17">
        <v>7.5292841634824303E-2</v>
      </c>
      <c r="AF14" s="17"/>
      <c r="AG14" s="17">
        <v>1.65608194832727E-3</v>
      </c>
      <c r="AH14" s="17">
        <v>4.7780634388137802E-2</v>
      </c>
      <c r="AI14" s="17"/>
      <c r="AJ14" s="17">
        <v>3.43788148855644E-2</v>
      </c>
      <c r="AK14" s="17">
        <v>4.0286223717424102E-2</v>
      </c>
      <c r="AL14" s="17"/>
      <c r="AM14" s="17">
        <v>4.56088824823297E-2</v>
      </c>
      <c r="AN14" s="17">
        <v>3.6369307518315103E-2</v>
      </c>
      <c r="AO14" s="17"/>
      <c r="AP14" s="17">
        <v>0.12573663907629501</v>
      </c>
      <c r="AQ14" s="17">
        <v>2.63179526223314E-2</v>
      </c>
      <c r="AR14" s="17">
        <v>2.8022239775200901E-2</v>
      </c>
      <c r="AS14" s="17">
        <v>7.7219413513991801E-3</v>
      </c>
      <c r="AT14" s="17">
        <v>0</v>
      </c>
      <c r="AU14" s="17">
        <v>0</v>
      </c>
    </row>
    <row r="15" spans="2:47" x14ac:dyDescent="0.35">
      <c r="B15" s="18" t="s">
        <v>95</v>
      </c>
      <c r="C15" s="21">
        <v>0.64804384664158299</v>
      </c>
      <c r="D15" s="21">
        <v>0.72232051370141004</v>
      </c>
      <c r="E15" s="21">
        <v>0.58047930051478103</v>
      </c>
      <c r="F15" s="21"/>
      <c r="G15" s="21">
        <v>0.69982952677075705</v>
      </c>
      <c r="H15" s="21">
        <v>0.66594288306273097</v>
      </c>
      <c r="I15" s="21">
        <v>0.65396949893151202</v>
      </c>
      <c r="J15" s="21">
        <v>0.68790625321287502</v>
      </c>
      <c r="K15" s="21">
        <v>0.62714618458974702</v>
      </c>
      <c r="L15" s="21">
        <v>0.57576019766651498</v>
      </c>
      <c r="M15" s="21"/>
      <c r="N15" s="21">
        <v>0.63259453591022097</v>
      </c>
      <c r="O15" s="21">
        <v>0.72477673102763696</v>
      </c>
      <c r="P15" s="21"/>
      <c r="Q15" s="21">
        <v>0.68370492747344302</v>
      </c>
      <c r="R15" s="21">
        <v>0.60420327080313896</v>
      </c>
      <c r="S15" s="21">
        <v>0.67911968667569</v>
      </c>
      <c r="T15" s="21">
        <v>0.65899082153815502</v>
      </c>
      <c r="U15" s="21">
        <v>0.59715524226906502</v>
      </c>
      <c r="V15" s="21">
        <v>0.63160205116864299</v>
      </c>
      <c r="W15" s="21">
        <v>0.58894927278494902</v>
      </c>
      <c r="X15" s="21">
        <v>0.74230156414423798</v>
      </c>
      <c r="Y15" s="21">
        <v>0.66830454540558504</v>
      </c>
      <c r="Z15" s="21">
        <v>0.63309720211679699</v>
      </c>
      <c r="AA15" s="21">
        <v>0.66710702725746396</v>
      </c>
      <c r="AB15" s="21">
        <v>0.69580068255720995</v>
      </c>
      <c r="AC15" s="21"/>
      <c r="AD15" s="21">
        <v>0.78295454239089202</v>
      </c>
      <c r="AE15" s="21">
        <v>0.36504345930934201</v>
      </c>
      <c r="AF15" s="21"/>
      <c r="AG15" s="21">
        <v>0.85013329112951896</v>
      </c>
      <c r="AH15" s="21">
        <v>0.560126824137546</v>
      </c>
      <c r="AI15" s="21"/>
      <c r="AJ15" s="21">
        <v>0.65903487622036205</v>
      </c>
      <c r="AK15" s="21">
        <v>0.639434920905814</v>
      </c>
      <c r="AL15" s="21"/>
      <c r="AM15" s="21">
        <v>0.60120140102012798</v>
      </c>
      <c r="AN15" s="21">
        <v>0.66204882014440403</v>
      </c>
      <c r="AO15" s="21"/>
      <c r="AP15" s="21">
        <v>0.188292870936525</v>
      </c>
      <c r="AQ15" s="21">
        <v>0.63118702390710302</v>
      </c>
      <c r="AR15" s="21">
        <v>0.72308119475219901</v>
      </c>
      <c r="AS15" s="21">
        <v>0.82771968727874101</v>
      </c>
      <c r="AT15" s="21">
        <v>0.87119999534485204</v>
      </c>
      <c r="AU15" s="21">
        <v>0.87602642697604305</v>
      </c>
    </row>
    <row r="16" spans="2:47" x14ac:dyDescent="0.35">
      <c r="B16" s="18" t="s">
        <v>96</v>
      </c>
      <c r="C16" s="21">
        <v>9.8886166537809503E-2</v>
      </c>
      <c r="D16" s="21">
        <v>6.0420047078956499E-2</v>
      </c>
      <c r="E16" s="21">
        <v>0.13392176073466699</v>
      </c>
      <c r="F16" s="21"/>
      <c r="G16" s="21">
        <v>8.9504206370139103E-2</v>
      </c>
      <c r="H16" s="21">
        <v>8.3128929796939699E-2</v>
      </c>
      <c r="I16" s="21">
        <v>9.6311866052440701E-2</v>
      </c>
      <c r="J16" s="21">
        <v>8.6564662739659501E-2</v>
      </c>
      <c r="K16" s="21">
        <v>0.13357616308790399</v>
      </c>
      <c r="L16" s="21">
        <v>0.106933723867136</v>
      </c>
      <c r="M16" s="21"/>
      <c r="N16" s="21">
        <v>0.103872790831703</v>
      </c>
      <c r="O16" s="21">
        <v>7.4118843770246606E-2</v>
      </c>
      <c r="P16" s="21"/>
      <c r="Q16" s="21">
        <v>8.3632838396214798E-2</v>
      </c>
      <c r="R16" s="21">
        <v>8.7122402745279798E-2</v>
      </c>
      <c r="S16" s="21">
        <v>0.13148725845793599</v>
      </c>
      <c r="T16" s="21">
        <v>9.2875588184606603E-2</v>
      </c>
      <c r="U16" s="21">
        <v>0.103685764473718</v>
      </c>
      <c r="V16" s="21">
        <v>0.129136440626683</v>
      </c>
      <c r="W16" s="21">
        <v>0.117009349510782</v>
      </c>
      <c r="X16" s="21">
        <v>0.125109653387876</v>
      </c>
      <c r="Y16" s="21">
        <v>8.1567969243403704E-2</v>
      </c>
      <c r="Z16" s="21">
        <v>7.0423493684170196E-2</v>
      </c>
      <c r="AA16" s="21">
        <v>9.0745926295303897E-2</v>
      </c>
      <c r="AB16" s="21">
        <v>0.12935630660811501</v>
      </c>
      <c r="AC16" s="21"/>
      <c r="AD16" s="21">
        <v>2.6626372700379701E-2</v>
      </c>
      <c r="AE16" s="21">
        <v>0.26278093607455599</v>
      </c>
      <c r="AF16" s="21"/>
      <c r="AG16" s="21">
        <v>2.8172267172295099E-2</v>
      </c>
      <c r="AH16" s="21">
        <v>0.134656048389594</v>
      </c>
      <c r="AI16" s="21"/>
      <c r="AJ16" s="21">
        <v>8.7061507689529E-2</v>
      </c>
      <c r="AK16" s="21">
        <v>0.113800868982741</v>
      </c>
      <c r="AL16" s="21"/>
      <c r="AM16" s="21">
        <v>0.14023116946761999</v>
      </c>
      <c r="AN16" s="21">
        <v>8.71957876380864E-2</v>
      </c>
      <c r="AO16" s="21"/>
      <c r="AP16" s="21">
        <v>0.33602084305260399</v>
      </c>
      <c r="AQ16" s="21">
        <v>5.0657451920221301E-2</v>
      </c>
      <c r="AR16" s="21">
        <v>5.6440441987362602E-2</v>
      </c>
      <c r="AS16" s="21">
        <v>1.1553601048853E-2</v>
      </c>
      <c r="AT16" s="21">
        <v>1.28683953113216E-2</v>
      </c>
      <c r="AU16" s="21">
        <v>1.6831786517451899E-2</v>
      </c>
    </row>
    <row r="17" spans="2:47" x14ac:dyDescent="0.35">
      <c r="B17" s="18" t="s">
        <v>97</v>
      </c>
      <c r="C17" s="22">
        <v>0.54915768010377297</v>
      </c>
      <c r="D17" s="22">
        <v>0.66190046662245305</v>
      </c>
      <c r="E17" s="22">
        <v>0.44655753978011398</v>
      </c>
      <c r="F17" s="22"/>
      <c r="G17" s="22">
        <v>0.61032532040061804</v>
      </c>
      <c r="H17" s="22">
        <v>0.582813953265791</v>
      </c>
      <c r="I17" s="22">
        <v>0.557657632879071</v>
      </c>
      <c r="J17" s="22">
        <v>0.601341590473216</v>
      </c>
      <c r="K17" s="22">
        <v>0.49357002150184298</v>
      </c>
      <c r="L17" s="22">
        <v>0.46882647379937897</v>
      </c>
      <c r="M17" s="22"/>
      <c r="N17" s="22">
        <v>0.52872174507851799</v>
      </c>
      <c r="O17" s="22">
        <v>0.65065788725739004</v>
      </c>
      <c r="P17" s="22"/>
      <c r="Q17" s="22">
        <v>0.60007208907722798</v>
      </c>
      <c r="R17" s="22">
        <v>0.51708086805785902</v>
      </c>
      <c r="S17" s="22">
        <v>0.54763242821775404</v>
      </c>
      <c r="T17" s="22">
        <v>0.56611523335354896</v>
      </c>
      <c r="U17" s="22">
        <v>0.493469477795347</v>
      </c>
      <c r="V17" s="22">
        <v>0.50246561054196104</v>
      </c>
      <c r="W17" s="22">
        <v>0.47193992327416701</v>
      </c>
      <c r="X17" s="22">
        <v>0.61719191075636204</v>
      </c>
      <c r="Y17" s="22">
        <v>0.586736576162182</v>
      </c>
      <c r="Z17" s="22">
        <v>0.56267370843262698</v>
      </c>
      <c r="AA17" s="22">
        <v>0.57636110096215998</v>
      </c>
      <c r="AB17" s="22">
        <v>0.56644437594909502</v>
      </c>
      <c r="AC17" s="22"/>
      <c r="AD17" s="22">
        <v>0.75632816969051297</v>
      </c>
      <c r="AE17" s="22">
        <v>0.102262523234786</v>
      </c>
      <c r="AF17" s="22"/>
      <c r="AG17" s="22">
        <v>0.82196102395722304</v>
      </c>
      <c r="AH17" s="22">
        <v>0.425470775747952</v>
      </c>
      <c r="AI17" s="22"/>
      <c r="AJ17" s="22">
        <v>0.57197336853083303</v>
      </c>
      <c r="AK17" s="22">
        <v>0.525634051923073</v>
      </c>
      <c r="AL17" s="22"/>
      <c r="AM17" s="22">
        <v>0.46097023155250799</v>
      </c>
      <c r="AN17" s="22">
        <v>0.57485303250631803</v>
      </c>
      <c r="AO17" s="22"/>
      <c r="AP17" s="22">
        <v>-0.14772797211607899</v>
      </c>
      <c r="AQ17" s="22">
        <v>0.58052957198688204</v>
      </c>
      <c r="AR17" s="22">
        <v>0.66664075276483603</v>
      </c>
      <c r="AS17" s="22">
        <v>0.81616608622988795</v>
      </c>
      <c r="AT17" s="22">
        <v>0.85833160003353104</v>
      </c>
      <c r="AU17" s="22">
        <v>0.85919464045859095</v>
      </c>
    </row>
    <row r="18" spans="2:47" x14ac:dyDescent="0.35">
      <c r="B18" s="16"/>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dimension ref="B2:AU22"/>
  <sheetViews>
    <sheetView showGridLines="0" topLeftCell="A7"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675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89</v>
      </c>
      <c r="C9" s="17">
        <v>0.20360103682844199</v>
      </c>
      <c r="D9" s="17">
        <v>0.27886771172184899</v>
      </c>
      <c r="E9" s="17">
        <v>0.13199724487004399</v>
      </c>
      <c r="F9" s="17"/>
      <c r="G9" s="17">
        <v>0.30513954458556702</v>
      </c>
      <c r="H9" s="17">
        <v>0.227226942632686</v>
      </c>
      <c r="I9" s="17">
        <v>0.21230872803120601</v>
      </c>
      <c r="J9" s="17">
        <v>0.203785050531127</v>
      </c>
      <c r="K9" s="17">
        <v>0.13315193149882201</v>
      </c>
      <c r="L9" s="17">
        <v>0.15649657477728501</v>
      </c>
      <c r="M9" s="17"/>
      <c r="N9" s="17">
        <v>0.18346586875732401</v>
      </c>
      <c r="O9" s="17">
        <v>0.303607409317177</v>
      </c>
      <c r="P9" s="17"/>
      <c r="Q9" s="17">
        <v>0.232757767009768</v>
      </c>
      <c r="R9" s="17">
        <v>0.18201186955169499</v>
      </c>
      <c r="S9" s="17">
        <v>0.16087302563272199</v>
      </c>
      <c r="T9" s="17">
        <v>0.18918530899924901</v>
      </c>
      <c r="U9" s="17">
        <v>0.19510366358633599</v>
      </c>
      <c r="V9" s="17">
        <v>0.19796528469122701</v>
      </c>
      <c r="W9" s="17">
        <v>0.203354982952034</v>
      </c>
      <c r="X9" s="17">
        <v>0.25159766571526199</v>
      </c>
      <c r="Y9" s="17">
        <v>0.20164930973808801</v>
      </c>
      <c r="Z9" s="17">
        <v>0.227556445208077</v>
      </c>
      <c r="AA9" s="17">
        <v>0.187502438323285</v>
      </c>
      <c r="AB9" s="17">
        <v>0.25478404056553799</v>
      </c>
      <c r="AC9" s="17"/>
      <c r="AD9" s="17">
        <v>0.257087250742359</v>
      </c>
      <c r="AE9" s="17">
        <v>9.1666447073344995E-2</v>
      </c>
      <c r="AF9" s="17"/>
      <c r="AG9" s="17">
        <v>0.36525366716413399</v>
      </c>
      <c r="AH9" s="17">
        <v>0.12576092273099901</v>
      </c>
      <c r="AI9" s="17"/>
      <c r="AJ9" s="17">
        <v>0.20595801587947701</v>
      </c>
      <c r="AK9" s="17">
        <v>0.20262029921695601</v>
      </c>
      <c r="AL9" s="17"/>
      <c r="AM9" s="17">
        <v>0.18752651519781099</v>
      </c>
      <c r="AN9" s="17">
        <v>0.20705674833114901</v>
      </c>
      <c r="AO9" s="17"/>
      <c r="AP9" s="17">
        <v>2.4171422164909102E-2</v>
      </c>
      <c r="AQ9" s="17">
        <v>9.4262623088350705E-2</v>
      </c>
      <c r="AR9" s="17">
        <v>0.20384644567583299</v>
      </c>
      <c r="AS9" s="17">
        <v>0.231423967750577</v>
      </c>
      <c r="AT9" s="17">
        <v>0.33866672469522302</v>
      </c>
      <c r="AU9" s="17">
        <v>0.42992521387086902</v>
      </c>
    </row>
    <row r="10" spans="2:47" x14ac:dyDescent="0.35">
      <c r="B10" s="18" t="s">
        <v>90</v>
      </c>
      <c r="C10" s="17">
        <v>0.32687981793308002</v>
      </c>
      <c r="D10" s="17">
        <v>0.35118964966245098</v>
      </c>
      <c r="E10" s="17">
        <v>0.30502486766824299</v>
      </c>
      <c r="F10" s="17"/>
      <c r="G10" s="17">
        <v>0.39144977045537099</v>
      </c>
      <c r="H10" s="17">
        <v>0.41088686355292298</v>
      </c>
      <c r="I10" s="17">
        <v>0.35183180465701902</v>
      </c>
      <c r="J10" s="17">
        <v>0.31860226983024897</v>
      </c>
      <c r="K10" s="17">
        <v>0.30503080995746101</v>
      </c>
      <c r="L10" s="17">
        <v>0.21618271983238399</v>
      </c>
      <c r="M10" s="17"/>
      <c r="N10" s="17">
        <v>0.31852419683441902</v>
      </c>
      <c r="O10" s="17">
        <v>0.368380110009912</v>
      </c>
      <c r="P10" s="17"/>
      <c r="Q10" s="17">
        <v>0.354512255141815</v>
      </c>
      <c r="R10" s="17">
        <v>0.31510706895916302</v>
      </c>
      <c r="S10" s="17">
        <v>0.38809692433333098</v>
      </c>
      <c r="T10" s="17">
        <v>0.29868452946549501</v>
      </c>
      <c r="U10" s="17">
        <v>0.33522227706165802</v>
      </c>
      <c r="V10" s="17">
        <v>0.36770771561256699</v>
      </c>
      <c r="W10" s="17">
        <v>0.24717747580167099</v>
      </c>
      <c r="X10" s="17">
        <v>0.329165837198578</v>
      </c>
      <c r="Y10" s="17">
        <v>0.33614812326628901</v>
      </c>
      <c r="Z10" s="17">
        <v>0.26971477674866501</v>
      </c>
      <c r="AA10" s="17">
        <v>0.35707842313778498</v>
      </c>
      <c r="AB10" s="17">
        <v>0.32498834561510598</v>
      </c>
      <c r="AC10" s="17"/>
      <c r="AD10" s="17">
        <v>0.39472309760017599</v>
      </c>
      <c r="AE10" s="17">
        <v>0.17632936622607301</v>
      </c>
      <c r="AF10" s="17"/>
      <c r="AG10" s="17">
        <v>0.389476096921898</v>
      </c>
      <c r="AH10" s="17">
        <v>0.29895104339101097</v>
      </c>
      <c r="AI10" s="17"/>
      <c r="AJ10" s="17">
        <v>0.31709817053602102</v>
      </c>
      <c r="AK10" s="17">
        <v>0.341403981124767</v>
      </c>
      <c r="AL10" s="17"/>
      <c r="AM10" s="17">
        <v>0.29694984113800199</v>
      </c>
      <c r="AN10" s="17">
        <v>0.337800060526668</v>
      </c>
      <c r="AO10" s="17"/>
      <c r="AP10" s="17">
        <v>0.10753407461539501</v>
      </c>
      <c r="AQ10" s="17">
        <v>0.27979879610903402</v>
      </c>
      <c r="AR10" s="17">
        <v>0.470171627468432</v>
      </c>
      <c r="AS10" s="17">
        <v>0.34324569032403102</v>
      </c>
      <c r="AT10" s="17">
        <v>0.49479309639976499</v>
      </c>
      <c r="AU10" s="17">
        <v>0.42923189189168498</v>
      </c>
    </row>
    <row r="11" spans="2:47" x14ac:dyDescent="0.35">
      <c r="B11" s="18" t="s">
        <v>91</v>
      </c>
      <c r="C11" s="17">
        <v>0.29545900088607902</v>
      </c>
      <c r="D11" s="17">
        <v>0.25403311497779202</v>
      </c>
      <c r="E11" s="17">
        <v>0.33664601674832401</v>
      </c>
      <c r="F11" s="17"/>
      <c r="G11" s="17">
        <v>0.18491644922121001</v>
      </c>
      <c r="H11" s="17">
        <v>0.199999102046445</v>
      </c>
      <c r="I11" s="17">
        <v>0.29365812693531601</v>
      </c>
      <c r="J11" s="17">
        <v>0.30892401412350401</v>
      </c>
      <c r="K11" s="17">
        <v>0.35066559211728099</v>
      </c>
      <c r="L11" s="17">
        <v>0.40075269376230199</v>
      </c>
      <c r="M11" s="17"/>
      <c r="N11" s="17">
        <v>0.30982348517906899</v>
      </c>
      <c r="O11" s="17">
        <v>0.22411417963902</v>
      </c>
      <c r="P11" s="17"/>
      <c r="Q11" s="17">
        <v>0.291935476973463</v>
      </c>
      <c r="R11" s="17">
        <v>0.33346158061044301</v>
      </c>
      <c r="S11" s="17">
        <v>0.29398291646453301</v>
      </c>
      <c r="T11" s="17">
        <v>0.31999845751609901</v>
      </c>
      <c r="U11" s="17">
        <v>0.28058372475802701</v>
      </c>
      <c r="V11" s="17">
        <v>0.26976117235746</v>
      </c>
      <c r="W11" s="17">
        <v>0.315744200794771</v>
      </c>
      <c r="X11" s="17">
        <v>0.170939732640744</v>
      </c>
      <c r="Y11" s="17">
        <v>0.29687155513964297</v>
      </c>
      <c r="Z11" s="17">
        <v>0.32965339124314003</v>
      </c>
      <c r="AA11" s="17">
        <v>0.28292911265558102</v>
      </c>
      <c r="AB11" s="17">
        <v>0.213404437860888</v>
      </c>
      <c r="AC11" s="17"/>
      <c r="AD11" s="17">
        <v>0.26265829859311401</v>
      </c>
      <c r="AE11" s="17">
        <v>0.36659510712106402</v>
      </c>
      <c r="AF11" s="17"/>
      <c r="AG11" s="17">
        <v>0.19789693593722599</v>
      </c>
      <c r="AH11" s="17">
        <v>0.34531222656305799</v>
      </c>
      <c r="AI11" s="17"/>
      <c r="AJ11" s="17">
        <v>0.31754793115086399</v>
      </c>
      <c r="AK11" s="17">
        <v>0.26740409100716001</v>
      </c>
      <c r="AL11" s="17"/>
      <c r="AM11" s="17">
        <v>0.28793601914135403</v>
      </c>
      <c r="AN11" s="17">
        <v>0.294739927032594</v>
      </c>
      <c r="AO11" s="17"/>
      <c r="AP11" s="17">
        <v>0.37371999740411299</v>
      </c>
      <c r="AQ11" s="17">
        <v>0.47209607231949602</v>
      </c>
      <c r="AR11" s="17">
        <v>0.26002384681191398</v>
      </c>
      <c r="AS11" s="17">
        <v>0.31338543506771399</v>
      </c>
      <c r="AT11" s="17">
        <v>0.14679306001961401</v>
      </c>
      <c r="AU11" s="17">
        <v>0.118223447365296</v>
      </c>
    </row>
    <row r="12" spans="2:47" x14ac:dyDescent="0.35">
      <c r="B12" s="18" t="s">
        <v>92</v>
      </c>
      <c r="C12" s="17">
        <v>6.1628156507875703E-2</v>
      </c>
      <c r="D12" s="17">
        <v>4.5537340872029097E-2</v>
      </c>
      <c r="E12" s="17">
        <v>7.5625007246377302E-2</v>
      </c>
      <c r="F12" s="17"/>
      <c r="G12" s="17">
        <v>3.8044742192690398E-2</v>
      </c>
      <c r="H12" s="17">
        <v>6.5239998706808605E-2</v>
      </c>
      <c r="I12" s="17">
        <v>4.1272708759296603E-2</v>
      </c>
      <c r="J12" s="17">
        <v>6.7896256103251104E-2</v>
      </c>
      <c r="K12" s="17">
        <v>7.6355093960840795E-2</v>
      </c>
      <c r="L12" s="17">
        <v>7.6063420754390099E-2</v>
      </c>
      <c r="M12" s="17"/>
      <c r="N12" s="17">
        <v>6.8225966475061905E-2</v>
      </c>
      <c r="O12" s="17">
        <v>2.88584751792752E-2</v>
      </c>
      <c r="P12" s="17"/>
      <c r="Q12" s="17">
        <v>4.1215102078289399E-2</v>
      </c>
      <c r="R12" s="17">
        <v>3.8097030647117502E-2</v>
      </c>
      <c r="S12" s="17">
        <v>6.2976795884396003E-2</v>
      </c>
      <c r="T12" s="17">
        <v>9.4291583130221596E-2</v>
      </c>
      <c r="U12" s="17">
        <v>5.6752424029736702E-2</v>
      </c>
      <c r="V12" s="17">
        <v>5.5052544295396501E-2</v>
      </c>
      <c r="W12" s="17">
        <v>8.51109599406598E-2</v>
      </c>
      <c r="X12" s="17">
        <v>0.126631417041317</v>
      </c>
      <c r="Y12" s="17">
        <v>5.84857573437201E-2</v>
      </c>
      <c r="Z12" s="17">
        <v>4.4740874584279298E-2</v>
      </c>
      <c r="AA12" s="17">
        <v>4.3371811028046103E-2</v>
      </c>
      <c r="AB12" s="17">
        <v>0.132283855354939</v>
      </c>
      <c r="AC12" s="17"/>
      <c r="AD12" s="17">
        <v>4.43300942470558E-2</v>
      </c>
      <c r="AE12" s="17">
        <v>0.105292457355908</v>
      </c>
      <c r="AF12" s="17"/>
      <c r="AG12" s="17">
        <v>2.4777152231130799E-2</v>
      </c>
      <c r="AH12" s="17">
        <v>8.1126891276301599E-2</v>
      </c>
      <c r="AI12" s="17"/>
      <c r="AJ12" s="17">
        <v>5.5346093478312798E-2</v>
      </c>
      <c r="AK12" s="17">
        <v>6.9632980714721807E-2</v>
      </c>
      <c r="AL12" s="17"/>
      <c r="AM12" s="17">
        <v>8.2709792476820698E-2</v>
      </c>
      <c r="AN12" s="17">
        <v>5.6259322928885303E-2</v>
      </c>
      <c r="AO12" s="17"/>
      <c r="AP12" s="17">
        <v>0.12581523767835501</v>
      </c>
      <c r="AQ12" s="17">
        <v>8.4370051382120795E-2</v>
      </c>
      <c r="AR12" s="17">
        <v>1.9335543892788E-2</v>
      </c>
      <c r="AS12" s="17">
        <v>5.77965306903927E-2</v>
      </c>
      <c r="AT12" s="17">
        <v>1.3352532096040299E-2</v>
      </c>
      <c r="AU12" s="17">
        <v>2.2619446872149201E-2</v>
      </c>
    </row>
    <row r="13" spans="2:47" x14ac:dyDescent="0.35">
      <c r="B13" s="18" t="s">
        <v>93</v>
      </c>
      <c r="C13" s="17">
        <v>6.4146542003018697E-2</v>
      </c>
      <c r="D13" s="17">
        <v>4.36020209401322E-2</v>
      </c>
      <c r="E13" s="17">
        <v>8.3638487429321701E-2</v>
      </c>
      <c r="F13" s="17"/>
      <c r="G13" s="17">
        <v>4.98235627173415E-2</v>
      </c>
      <c r="H13" s="17">
        <v>4.2964968268532001E-2</v>
      </c>
      <c r="I13" s="17">
        <v>4.4801207474658898E-2</v>
      </c>
      <c r="J13" s="17">
        <v>7.0683361393702099E-2</v>
      </c>
      <c r="K13" s="17">
        <v>9.3727429659785796E-2</v>
      </c>
      <c r="L13" s="17">
        <v>8.1724416965939795E-2</v>
      </c>
      <c r="M13" s="17"/>
      <c r="N13" s="17">
        <v>6.9606927994816103E-2</v>
      </c>
      <c r="O13" s="17">
        <v>3.7026162699541398E-2</v>
      </c>
      <c r="P13" s="17"/>
      <c r="Q13" s="17">
        <v>4.18758905906257E-2</v>
      </c>
      <c r="R13" s="17">
        <v>7.4164943665024893E-2</v>
      </c>
      <c r="S13" s="17">
        <v>5.5831839815252401E-2</v>
      </c>
      <c r="T13" s="17">
        <v>5.6966850674334199E-2</v>
      </c>
      <c r="U13" s="17">
        <v>7.4399539436715803E-2</v>
      </c>
      <c r="V13" s="17">
        <v>5.7798802649482402E-2</v>
      </c>
      <c r="W13" s="17">
        <v>0.100795906441481</v>
      </c>
      <c r="X13" s="17">
        <v>8.1815420703732197E-2</v>
      </c>
      <c r="Y13" s="17">
        <v>5.6168808155653498E-2</v>
      </c>
      <c r="Z13" s="17">
        <v>6.4705761858192198E-2</v>
      </c>
      <c r="AA13" s="17">
        <v>7.47590685291806E-2</v>
      </c>
      <c r="AB13" s="17">
        <v>5.1811113092858199E-2</v>
      </c>
      <c r="AC13" s="17"/>
      <c r="AD13" s="17">
        <v>1.8320427864269101E-2</v>
      </c>
      <c r="AE13" s="17">
        <v>0.16760140555709599</v>
      </c>
      <c r="AF13" s="17"/>
      <c r="AG13" s="17">
        <v>8.7901015248943604E-3</v>
      </c>
      <c r="AH13" s="17">
        <v>9.1288361955863997E-2</v>
      </c>
      <c r="AI13" s="17"/>
      <c r="AJ13" s="17">
        <v>5.6855398069698797E-2</v>
      </c>
      <c r="AK13" s="17">
        <v>7.2575480569271406E-2</v>
      </c>
      <c r="AL13" s="17"/>
      <c r="AM13" s="17">
        <v>9.0553739151031001E-2</v>
      </c>
      <c r="AN13" s="17">
        <v>5.7297072553671502E-2</v>
      </c>
      <c r="AO13" s="17"/>
      <c r="AP13" s="17">
        <v>0.22610244109363101</v>
      </c>
      <c r="AQ13" s="17">
        <v>2.2192002795016E-2</v>
      </c>
      <c r="AR13" s="17">
        <v>2.3604174049301901E-2</v>
      </c>
      <c r="AS13" s="17">
        <v>2.8728994184496801E-2</v>
      </c>
      <c r="AT13" s="17">
        <v>6.39458678935826E-3</v>
      </c>
      <c r="AU13" s="17">
        <v>0</v>
      </c>
    </row>
    <row r="14" spans="2:47" x14ac:dyDescent="0.35">
      <c r="B14" s="18" t="s">
        <v>94</v>
      </c>
      <c r="C14" s="17">
        <v>4.8285445841504702E-2</v>
      </c>
      <c r="D14" s="17">
        <v>2.6770161825746801E-2</v>
      </c>
      <c r="E14" s="17">
        <v>6.7068376037689906E-2</v>
      </c>
      <c r="F14" s="17"/>
      <c r="G14" s="17">
        <v>3.0625930827820599E-2</v>
      </c>
      <c r="H14" s="17">
        <v>5.3682124792605597E-2</v>
      </c>
      <c r="I14" s="17">
        <v>5.6127424142503601E-2</v>
      </c>
      <c r="J14" s="17">
        <v>3.0109048018166398E-2</v>
      </c>
      <c r="K14" s="17">
        <v>4.1069142805808902E-2</v>
      </c>
      <c r="L14" s="17">
        <v>6.8780173907699402E-2</v>
      </c>
      <c r="M14" s="17"/>
      <c r="N14" s="17">
        <v>5.0353554759309603E-2</v>
      </c>
      <c r="O14" s="17">
        <v>3.8013663155073901E-2</v>
      </c>
      <c r="P14" s="17"/>
      <c r="Q14" s="17">
        <v>3.7703508206039599E-2</v>
      </c>
      <c r="R14" s="17">
        <v>5.7157506566556097E-2</v>
      </c>
      <c r="S14" s="17">
        <v>3.8238497869765499E-2</v>
      </c>
      <c r="T14" s="17">
        <v>4.0873270214601298E-2</v>
      </c>
      <c r="U14" s="17">
        <v>5.7938371127526901E-2</v>
      </c>
      <c r="V14" s="17">
        <v>5.1714480393866898E-2</v>
      </c>
      <c r="W14" s="17">
        <v>4.7816474069383601E-2</v>
      </c>
      <c r="X14" s="17">
        <v>3.9849926700366599E-2</v>
      </c>
      <c r="Y14" s="17">
        <v>5.0676446356606702E-2</v>
      </c>
      <c r="Z14" s="17">
        <v>6.3628750357646702E-2</v>
      </c>
      <c r="AA14" s="17">
        <v>5.4359146326121703E-2</v>
      </c>
      <c r="AB14" s="17">
        <v>2.2728207510670801E-2</v>
      </c>
      <c r="AC14" s="17"/>
      <c r="AD14" s="17">
        <v>2.28808309530272E-2</v>
      </c>
      <c r="AE14" s="17">
        <v>9.2515216666513897E-2</v>
      </c>
      <c r="AF14" s="17"/>
      <c r="AG14" s="17">
        <v>1.38060462207172E-2</v>
      </c>
      <c r="AH14" s="17">
        <v>5.7560554082766301E-2</v>
      </c>
      <c r="AI14" s="17"/>
      <c r="AJ14" s="17">
        <v>4.7194390885626401E-2</v>
      </c>
      <c r="AK14" s="17">
        <v>4.6363167367124397E-2</v>
      </c>
      <c r="AL14" s="17"/>
      <c r="AM14" s="17">
        <v>5.4324092894981503E-2</v>
      </c>
      <c r="AN14" s="17">
        <v>4.6846868627032801E-2</v>
      </c>
      <c r="AO14" s="17"/>
      <c r="AP14" s="17">
        <v>0.142656827043597</v>
      </c>
      <c r="AQ14" s="17">
        <v>4.72804543059826E-2</v>
      </c>
      <c r="AR14" s="17">
        <v>2.3018362101730801E-2</v>
      </c>
      <c r="AS14" s="17">
        <v>2.5419381982787901E-2</v>
      </c>
      <c r="AT14" s="17">
        <v>0</v>
      </c>
      <c r="AU14" s="17">
        <v>0</v>
      </c>
    </row>
    <row r="15" spans="2:47" x14ac:dyDescent="0.35">
      <c r="B15" s="18" t="s">
        <v>95</v>
      </c>
      <c r="C15" s="21">
        <v>0.53048085476152196</v>
      </c>
      <c r="D15" s="21">
        <v>0.63005736138430002</v>
      </c>
      <c r="E15" s="21">
        <v>0.43702211253828699</v>
      </c>
      <c r="F15" s="21"/>
      <c r="G15" s="21">
        <v>0.69658931504093802</v>
      </c>
      <c r="H15" s="21">
        <v>0.63811380618560898</v>
      </c>
      <c r="I15" s="21">
        <v>0.56414053268822495</v>
      </c>
      <c r="J15" s="21">
        <v>0.52238732036137603</v>
      </c>
      <c r="K15" s="21">
        <v>0.438182741456283</v>
      </c>
      <c r="L15" s="21">
        <v>0.37267929460966898</v>
      </c>
      <c r="M15" s="21"/>
      <c r="N15" s="21">
        <v>0.50199006559174297</v>
      </c>
      <c r="O15" s="21">
        <v>0.671987519327089</v>
      </c>
      <c r="P15" s="21"/>
      <c r="Q15" s="21">
        <v>0.58727002215158297</v>
      </c>
      <c r="R15" s="21">
        <v>0.49711893851085798</v>
      </c>
      <c r="S15" s="21">
        <v>0.54896994996605297</v>
      </c>
      <c r="T15" s="21">
        <v>0.48786983846474402</v>
      </c>
      <c r="U15" s="21">
        <v>0.53032594064799399</v>
      </c>
      <c r="V15" s="21">
        <v>0.56567300030379397</v>
      </c>
      <c r="W15" s="21">
        <v>0.45053245875370501</v>
      </c>
      <c r="X15" s="21">
        <v>0.58076350291384005</v>
      </c>
      <c r="Y15" s="21">
        <v>0.53779743300437699</v>
      </c>
      <c r="Z15" s="21">
        <v>0.497271221956742</v>
      </c>
      <c r="AA15" s="21">
        <v>0.54458086146106999</v>
      </c>
      <c r="AB15" s="21">
        <v>0.57977238618064397</v>
      </c>
      <c r="AC15" s="21"/>
      <c r="AD15" s="21">
        <v>0.65181034834253404</v>
      </c>
      <c r="AE15" s="21">
        <v>0.26799581329941802</v>
      </c>
      <c r="AF15" s="21"/>
      <c r="AG15" s="21">
        <v>0.75472976408603198</v>
      </c>
      <c r="AH15" s="21">
        <v>0.42471196612201001</v>
      </c>
      <c r="AI15" s="21"/>
      <c r="AJ15" s="21">
        <v>0.523056186415498</v>
      </c>
      <c r="AK15" s="21">
        <v>0.54402428034172301</v>
      </c>
      <c r="AL15" s="21"/>
      <c r="AM15" s="21">
        <v>0.48447635633581199</v>
      </c>
      <c r="AN15" s="21">
        <v>0.54485680885781695</v>
      </c>
      <c r="AO15" s="21"/>
      <c r="AP15" s="21">
        <v>0.13170549678030399</v>
      </c>
      <c r="AQ15" s="21">
        <v>0.374061419197384</v>
      </c>
      <c r="AR15" s="21">
        <v>0.67401807314426498</v>
      </c>
      <c r="AS15" s="21">
        <v>0.57466965807460801</v>
      </c>
      <c r="AT15" s="21">
        <v>0.83345982109498795</v>
      </c>
      <c r="AU15" s="21">
        <v>0.859157105762554</v>
      </c>
    </row>
    <row r="16" spans="2:47" x14ac:dyDescent="0.35">
      <c r="B16" s="18" t="s">
        <v>96</v>
      </c>
      <c r="C16" s="21">
        <v>0.12577469851089401</v>
      </c>
      <c r="D16" s="21">
        <v>8.91393618121612E-2</v>
      </c>
      <c r="E16" s="21">
        <v>0.159263494675699</v>
      </c>
      <c r="F16" s="21"/>
      <c r="G16" s="21">
        <v>8.7868304910031905E-2</v>
      </c>
      <c r="H16" s="21">
        <v>0.108204966975341</v>
      </c>
      <c r="I16" s="21">
        <v>8.6073916233955494E-2</v>
      </c>
      <c r="J16" s="21">
        <v>0.13857961749695299</v>
      </c>
      <c r="K16" s="21">
        <v>0.17008252362062701</v>
      </c>
      <c r="L16" s="21">
        <v>0.15778783772033</v>
      </c>
      <c r="M16" s="21"/>
      <c r="N16" s="21">
        <v>0.13783289446987801</v>
      </c>
      <c r="O16" s="21">
        <v>6.5884637878816599E-2</v>
      </c>
      <c r="P16" s="21"/>
      <c r="Q16" s="21">
        <v>8.3090992668915106E-2</v>
      </c>
      <c r="R16" s="21">
        <v>0.11226197431214199</v>
      </c>
      <c r="S16" s="21">
        <v>0.118808635699648</v>
      </c>
      <c r="T16" s="21">
        <v>0.151258433804556</v>
      </c>
      <c r="U16" s="21">
        <v>0.131151963466452</v>
      </c>
      <c r="V16" s="21">
        <v>0.112851346944879</v>
      </c>
      <c r="W16" s="21">
        <v>0.18590686638213999</v>
      </c>
      <c r="X16" s="21">
        <v>0.20844683774504899</v>
      </c>
      <c r="Y16" s="21">
        <v>0.114654565499374</v>
      </c>
      <c r="Z16" s="21">
        <v>0.109446636442471</v>
      </c>
      <c r="AA16" s="21">
        <v>0.11813087955722699</v>
      </c>
      <c r="AB16" s="21">
        <v>0.18409496844779799</v>
      </c>
      <c r="AC16" s="21"/>
      <c r="AD16" s="21">
        <v>6.2650522111325005E-2</v>
      </c>
      <c r="AE16" s="21">
        <v>0.27289386291300399</v>
      </c>
      <c r="AF16" s="21"/>
      <c r="AG16" s="21">
        <v>3.3567253756025199E-2</v>
      </c>
      <c r="AH16" s="21">
        <v>0.172415253232166</v>
      </c>
      <c r="AI16" s="21"/>
      <c r="AJ16" s="21">
        <v>0.112201491548012</v>
      </c>
      <c r="AK16" s="21">
        <v>0.142208461283993</v>
      </c>
      <c r="AL16" s="21"/>
      <c r="AM16" s="21">
        <v>0.17326353162785199</v>
      </c>
      <c r="AN16" s="21">
        <v>0.113556395482557</v>
      </c>
      <c r="AO16" s="21"/>
      <c r="AP16" s="21">
        <v>0.35191767877198599</v>
      </c>
      <c r="AQ16" s="21">
        <v>0.106562054177137</v>
      </c>
      <c r="AR16" s="21">
        <v>4.2939717942089901E-2</v>
      </c>
      <c r="AS16" s="21">
        <v>8.6525524874889501E-2</v>
      </c>
      <c r="AT16" s="21">
        <v>1.9747118885398499E-2</v>
      </c>
      <c r="AU16" s="21">
        <v>2.2619446872149201E-2</v>
      </c>
    </row>
    <row r="17" spans="2:47" x14ac:dyDescent="0.35">
      <c r="B17" s="18" t="s">
        <v>97</v>
      </c>
      <c r="C17" s="22">
        <v>0.404706156250627</v>
      </c>
      <c r="D17" s="22">
        <v>0.54091799957213804</v>
      </c>
      <c r="E17" s="22">
        <v>0.27775861786258799</v>
      </c>
      <c r="F17" s="22"/>
      <c r="G17" s="22">
        <v>0.60872101013090596</v>
      </c>
      <c r="H17" s="22">
        <v>0.52990883921026799</v>
      </c>
      <c r="I17" s="22">
        <v>0.47806661645426901</v>
      </c>
      <c r="J17" s="22">
        <v>0.38380770286442301</v>
      </c>
      <c r="K17" s="22">
        <v>0.26810021783565702</v>
      </c>
      <c r="L17" s="22">
        <v>0.214891456889339</v>
      </c>
      <c r="M17" s="22"/>
      <c r="N17" s="22">
        <v>0.36415717112186502</v>
      </c>
      <c r="O17" s="22">
        <v>0.60610288144827296</v>
      </c>
      <c r="P17" s="22"/>
      <c r="Q17" s="22">
        <v>0.50417902948266802</v>
      </c>
      <c r="R17" s="22">
        <v>0.38485696419871601</v>
      </c>
      <c r="S17" s="22">
        <v>0.43016131426640403</v>
      </c>
      <c r="T17" s="22">
        <v>0.33661140466018802</v>
      </c>
      <c r="U17" s="22">
        <v>0.39917397718154102</v>
      </c>
      <c r="V17" s="22">
        <v>0.452821653358915</v>
      </c>
      <c r="W17" s="22">
        <v>0.26462559237156502</v>
      </c>
      <c r="X17" s="22">
        <v>0.37231666516879097</v>
      </c>
      <c r="Y17" s="22">
        <v>0.42314286750500302</v>
      </c>
      <c r="Z17" s="22">
        <v>0.38782458551427101</v>
      </c>
      <c r="AA17" s="22">
        <v>0.42644998190384398</v>
      </c>
      <c r="AB17" s="22">
        <v>0.39567741773284598</v>
      </c>
      <c r="AC17" s="22"/>
      <c r="AD17" s="22">
        <v>0.58915982623120899</v>
      </c>
      <c r="AE17" s="22">
        <v>-4.8980496135865303E-3</v>
      </c>
      <c r="AF17" s="22"/>
      <c r="AG17" s="22">
        <v>0.721162510330006</v>
      </c>
      <c r="AH17" s="22">
        <v>0.25229671288984401</v>
      </c>
      <c r="AI17" s="22"/>
      <c r="AJ17" s="22">
        <v>0.41085469486748699</v>
      </c>
      <c r="AK17" s="22">
        <v>0.40181581905773001</v>
      </c>
      <c r="AL17" s="22"/>
      <c r="AM17" s="22">
        <v>0.31121282470796102</v>
      </c>
      <c r="AN17" s="22">
        <v>0.43130041337525998</v>
      </c>
      <c r="AO17" s="22"/>
      <c r="AP17" s="22">
        <v>-0.22021218199168199</v>
      </c>
      <c r="AQ17" s="22">
        <v>0.26749936502024702</v>
      </c>
      <c r="AR17" s="22">
        <v>0.63107835520217503</v>
      </c>
      <c r="AS17" s="22">
        <v>0.488144133199719</v>
      </c>
      <c r="AT17" s="22">
        <v>0.81371270220958902</v>
      </c>
      <c r="AU17" s="22">
        <v>0.83653765889040499</v>
      </c>
    </row>
    <row r="18" spans="2:47" x14ac:dyDescent="0.35">
      <c r="B18" s="16"/>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dimension ref="B2:AU22"/>
  <sheetViews>
    <sheetView showGridLines="0" topLeftCell="A8"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676</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89</v>
      </c>
      <c r="C9" s="17">
        <v>0.19190329797716599</v>
      </c>
      <c r="D9" s="17">
        <v>0.23711348890709699</v>
      </c>
      <c r="E9" s="17">
        <v>0.148302122705705</v>
      </c>
      <c r="F9" s="17"/>
      <c r="G9" s="17">
        <v>0.22956620610414799</v>
      </c>
      <c r="H9" s="17">
        <v>0.23566061397895899</v>
      </c>
      <c r="I9" s="17">
        <v>0.20496138491424801</v>
      </c>
      <c r="J9" s="17">
        <v>0.166528423225761</v>
      </c>
      <c r="K9" s="17">
        <v>0.151530888411231</v>
      </c>
      <c r="L9" s="17">
        <v>0.167940167262844</v>
      </c>
      <c r="M9" s="17"/>
      <c r="N9" s="17">
        <v>0.180558954444061</v>
      </c>
      <c r="O9" s="17">
        <v>0.24824783113451501</v>
      </c>
      <c r="P9" s="17"/>
      <c r="Q9" s="17">
        <v>0.212153924922521</v>
      </c>
      <c r="R9" s="17">
        <v>0.14843341375513699</v>
      </c>
      <c r="S9" s="17">
        <v>0.232902737779388</v>
      </c>
      <c r="T9" s="17">
        <v>0.13596738732046801</v>
      </c>
      <c r="U9" s="17">
        <v>0.14177754753683999</v>
      </c>
      <c r="V9" s="17">
        <v>0.22585244410434899</v>
      </c>
      <c r="W9" s="17">
        <v>0.21372756576445001</v>
      </c>
      <c r="X9" s="17">
        <v>0.18878309486872299</v>
      </c>
      <c r="Y9" s="17">
        <v>0.208546165525891</v>
      </c>
      <c r="Z9" s="17">
        <v>0.19730599140545599</v>
      </c>
      <c r="AA9" s="17">
        <v>0.175479653533819</v>
      </c>
      <c r="AB9" s="17">
        <v>0.25592123731684802</v>
      </c>
      <c r="AC9" s="17"/>
      <c r="AD9" s="17">
        <v>0.24225447448808901</v>
      </c>
      <c r="AE9" s="17">
        <v>8.8432603423423004E-2</v>
      </c>
      <c r="AF9" s="17"/>
      <c r="AG9" s="17">
        <v>0.32429630549925498</v>
      </c>
      <c r="AH9" s="17">
        <v>0.12785199255299601</v>
      </c>
      <c r="AI9" s="17"/>
      <c r="AJ9" s="17">
        <v>0.191020609892185</v>
      </c>
      <c r="AK9" s="17">
        <v>0.194662775751759</v>
      </c>
      <c r="AL9" s="17"/>
      <c r="AM9" s="17">
        <v>0.210352735891146</v>
      </c>
      <c r="AN9" s="17">
        <v>0.18681719112310599</v>
      </c>
      <c r="AO9" s="17"/>
      <c r="AP9" s="17">
        <v>4.4720382346521897E-2</v>
      </c>
      <c r="AQ9" s="17">
        <v>0.113581226401819</v>
      </c>
      <c r="AR9" s="17">
        <v>0.19092424801334701</v>
      </c>
      <c r="AS9" s="17">
        <v>0.21466296369545701</v>
      </c>
      <c r="AT9" s="17">
        <v>0.34299478144474899</v>
      </c>
      <c r="AU9" s="17">
        <v>0.35088836964796</v>
      </c>
    </row>
    <row r="10" spans="2:47" x14ac:dyDescent="0.35">
      <c r="B10" s="18" t="s">
        <v>90</v>
      </c>
      <c r="C10" s="17">
        <v>0.40260884834468502</v>
      </c>
      <c r="D10" s="17">
        <v>0.44271364444877798</v>
      </c>
      <c r="E10" s="17">
        <v>0.36515083918182001</v>
      </c>
      <c r="F10" s="17"/>
      <c r="G10" s="17">
        <v>0.39434255817216102</v>
      </c>
      <c r="H10" s="17">
        <v>0.40610481430923601</v>
      </c>
      <c r="I10" s="17">
        <v>0.41350482734140298</v>
      </c>
      <c r="J10" s="17">
        <v>0.44840999826630201</v>
      </c>
      <c r="K10" s="17">
        <v>0.41867071330019001</v>
      </c>
      <c r="L10" s="17">
        <v>0.34852055334409698</v>
      </c>
      <c r="M10" s="17"/>
      <c r="N10" s="17">
        <v>0.39811608573385399</v>
      </c>
      <c r="O10" s="17">
        <v>0.42492328294862303</v>
      </c>
      <c r="P10" s="17"/>
      <c r="Q10" s="17">
        <v>0.39931837948656201</v>
      </c>
      <c r="R10" s="17">
        <v>0.40144330681884399</v>
      </c>
      <c r="S10" s="17">
        <v>0.392296858079693</v>
      </c>
      <c r="T10" s="17">
        <v>0.48265491762982499</v>
      </c>
      <c r="U10" s="17">
        <v>0.37808929801532898</v>
      </c>
      <c r="V10" s="17">
        <v>0.405578942945099</v>
      </c>
      <c r="W10" s="17">
        <v>0.31231652698446599</v>
      </c>
      <c r="X10" s="17">
        <v>0.46113919912631601</v>
      </c>
      <c r="Y10" s="17">
        <v>0.38735619357846801</v>
      </c>
      <c r="Z10" s="17">
        <v>0.41897488759306001</v>
      </c>
      <c r="AA10" s="17">
        <v>0.43633261517180499</v>
      </c>
      <c r="AB10" s="17">
        <v>0.37225479931197097</v>
      </c>
      <c r="AC10" s="17"/>
      <c r="AD10" s="17">
        <v>0.46833592835698501</v>
      </c>
      <c r="AE10" s="17">
        <v>0.26168158319882101</v>
      </c>
      <c r="AF10" s="17"/>
      <c r="AG10" s="17">
        <v>0.461065610606816</v>
      </c>
      <c r="AH10" s="17">
        <v>0.38441896374743201</v>
      </c>
      <c r="AI10" s="17"/>
      <c r="AJ10" s="17">
        <v>0.410448043934863</v>
      </c>
      <c r="AK10" s="17">
        <v>0.39531971657735399</v>
      </c>
      <c r="AL10" s="17"/>
      <c r="AM10" s="17">
        <v>0.36680131190248599</v>
      </c>
      <c r="AN10" s="17">
        <v>0.41565066657404598</v>
      </c>
      <c r="AO10" s="17"/>
      <c r="AP10" s="17">
        <v>0.164261570078369</v>
      </c>
      <c r="AQ10" s="17">
        <v>0.395187193433015</v>
      </c>
      <c r="AR10" s="17">
        <v>0.500837678282541</v>
      </c>
      <c r="AS10" s="17">
        <v>0.494065334788379</v>
      </c>
      <c r="AT10" s="17">
        <v>0.43462742705316998</v>
      </c>
      <c r="AU10" s="17">
        <v>0.51044732506989998</v>
      </c>
    </row>
    <row r="11" spans="2:47" x14ac:dyDescent="0.35">
      <c r="B11" s="18" t="s">
        <v>91</v>
      </c>
      <c r="C11" s="17">
        <v>0.273765184609642</v>
      </c>
      <c r="D11" s="17">
        <v>0.22839554303278001</v>
      </c>
      <c r="E11" s="17">
        <v>0.31773703613475501</v>
      </c>
      <c r="F11" s="17"/>
      <c r="G11" s="17">
        <v>0.229865023608534</v>
      </c>
      <c r="H11" s="17">
        <v>0.22412881070549001</v>
      </c>
      <c r="I11" s="17">
        <v>0.266961014884329</v>
      </c>
      <c r="J11" s="17">
        <v>0.27214492031717902</v>
      </c>
      <c r="K11" s="17">
        <v>0.30113292116777701</v>
      </c>
      <c r="L11" s="17">
        <v>0.33214492687982899</v>
      </c>
      <c r="M11" s="17"/>
      <c r="N11" s="17">
        <v>0.28349270030083701</v>
      </c>
      <c r="O11" s="17">
        <v>0.225451033261728</v>
      </c>
      <c r="P11" s="17"/>
      <c r="Q11" s="17">
        <v>0.27872741482763203</v>
      </c>
      <c r="R11" s="17">
        <v>0.28983002157756899</v>
      </c>
      <c r="S11" s="17">
        <v>0.25198791517765001</v>
      </c>
      <c r="T11" s="17">
        <v>0.24089254634475701</v>
      </c>
      <c r="U11" s="17">
        <v>0.366895220128653</v>
      </c>
      <c r="V11" s="17">
        <v>0.25814636938018898</v>
      </c>
      <c r="W11" s="17">
        <v>0.32268002610032198</v>
      </c>
      <c r="X11" s="17">
        <v>0.19819316236079601</v>
      </c>
      <c r="Y11" s="17">
        <v>0.249764667618357</v>
      </c>
      <c r="Z11" s="17">
        <v>0.28020810538448898</v>
      </c>
      <c r="AA11" s="17">
        <v>0.27636829066233998</v>
      </c>
      <c r="AB11" s="17">
        <v>0.20059013178419099</v>
      </c>
      <c r="AC11" s="17"/>
      <c r="AD11" s="17">
        <v>0.22007723125654099</v>
      </c>
      <c r="AE11" s="17">
        <v>0.38541534700426899</v>
      </c>
      <c r="AF11" s="17"/>
      <c r="AG11" s="17">
        <v>0.17982911878695201</v>
      </c>
      <c r="AH11" s="17">
        <v>0.315477994179862</v>
      </c>
      <c r="AI11" s="17"/>
      <c r="AJ11" s="17">
        <v>0.287056085292617</v>
      </c>
      <c r="AK11" s="17">
        <v>0.25753542818217101</v>
      </c>
      <c r="AL11" s="17"/>
      <c r="AM11" s="17">
        <v>0.28064004981533403</v>
      </c>
      <c r="AN11" s="17">
        <v>0.26876707047800003</v>
      </c>
      <c r="AO11" s="17"/>
      <c r="AP11" s="17">
        <v>0.417280329888298</v>
      </c>
      <c r="AQ11" s="17">
        <v>0.37183760213425698</v>
      </c>
      <c r="AR11" s="17">
        <v>0.22182267821739199</v>
      </c>
      <c r="AS11" s="17">
        <v>0.24724282403884701</v>
      </c>
      <c r="AT11" s="17">
        <v>0.19315229597648401</v>
      </c>
      <c r="AU11" s="17">
        <v>0.117036092248494</v>
      </c>
    </row>
    <row r="12" spans="2:47" x14ac:dyDescent="0.35">
      <c r="B12" s="18" t="s">
        <v>92</v>
      </c>
      <c r="C12" s="17">
        <v>3.7567745618439702E-2</v>
      </c>
      <c r="D12" s="17">
        <v>3.2450433418655597E-2</v>
      </c>
      <c r="E12" s="17">
        <v>4.2892770889505702E-2</v>
      </c>
      <c r="F12" s="17"/>
      <c r="G12" s="17">
        <v>6.9162595949310304E-2</v>
      </c>
      <c r="H12" s="17">
        <v>3.2955335610706897E-2</v>
      </c>
      <c r="I12" s="17">
        <v>3.5731850161357902E-2</v>
      </c>
      <c r="J12" s="17">
        <v>3.3065888956282999E-2</v>
      </c>
      <c r="K12" s="17">
        <v>1.85223591269317E-2</v>
      </c>
      <c r="L12" s="17">
        <v>3.81723822394721E-2</v>
      </c>
      <c r="M12" s="17"/>
      <c r="N12" s="17">
        <v>4.1530878185450898E-2</v>
      </c>
      <c r="O12" s="17">
        <v>1.7883851730943999E-2</v>
      </c>
      <c r="P12" s="17"/>
      <c r="Q12" s="17">
        <v>2.16964006872797E-2</v>
      </c>
      <c r="R12" s="17">
        <v>3.4934251342428099E-2</v>
      </c>
      <c r="S12" s="17">
        <v>3.0881958364991399E-2</v>
      </c>
      <c r="T12" s="17">
        <v>7.5599229110717606E-2</v>
      </c>
      <c r="U12" s="17">
        <v>2.8640711832752502E-2</v>
      </c>
      <c r="V12" s="17">
        <v>1.05402887489232E-2</v>
      </c>
      <c r="W12" s="17">
        <v>3.1251131618732303E-2</v>
      </c>
      <c r="X12" s="17">
        <v>5.4382079217080298E-2</v>
      </c>
      <c r="Y12" s="17">
        <v>6.2672849082866799E-2</v>
      </c>
      <c r="Z12" s="17">
        <v>3.6492605325355101E-2</v>
      </c>
      <c r="AA12" s="17">
        <v>1.17300623040241E-2</v>
      </c>
      <c r="AB12" s="17">
        <v>7.7865391845349394E-2</v>
      </c>
      <c r="AC12" s="17"/>
      <c r="AD12" s="17">
        <v>2.9691053574280299E-2</v>
      </c>
      <c r="AE12" s="17">
        <v>5.6535434595387901E-2</v>
      </c>
      <c r="AF12" s="17"/>
      <c r="AG12" s="17">
        <v>2.0443127031015199E-2</v>
      </c>
      <c r="AH12" s="17">
        <v>4.63954897043223E-2</v>
      </c>
      <c r="AI12" s="17"/>
      <c r="AJ12" s="17">
        <v>2.6689059348831499E-2</v>
      </c>
      <c r="AK12" s="17">
        <v>5.0812821627543699E-2</v>
      </c>
      <c r="AL12" s="17"/>
      <c r="AM12" s="17">
        <v>3.04379495851245E-2</v>
      </c>
      <c r="AN12" s="17">
        <v>3.9589806687104198E-2</v>
      </c>
      <c r="AO12" s="17"/>
      <c r="AP12" s="17">
        <v>6.5818939660149303E-2</v>
      </c>
      <c r="AQ12" s="17">
        <v>4.5837542071328202E-2</v>
      </c>
      <c r="AR12" s="17">
        <v>4.8314482178870001E-2</v>
      </c>
      <c r="AS12" s="17">
        <v>1.9335312852645101E-2</v>
      </c>
      <c r="AT12" s="17">
        <v>1.0090313498796801E-2</v>
      </c>
      <c r="AU12" s="17">
        <v>1.8248229181830299E-2</v>
      </c>
    </row>
    <row r="13" spans="2:47" x14ac:dyDescent="0.35">
      <c r="B13" s="18" t="s">
        <v>93</v>
      </c>
      <c r="C13" s="17">
        <v>3.6751344186546499E-2</v>
      </c>
      <c r="D13" s="17">
        <v>2.8358827839654301E-2</v>
      </c>
      <c r="E13" s="17">
        <v>4.4147231438197501E-2</v>
      </c>
      <c r="F13" s="17"/>
      <c r="G13" s="17">
        <v>3.8470393742904598E-2</v>
      </c>
      <c r="H13" s="17">
        <v>4.1870506006863102E-2</v>
      </c>
      <c r="I13" s="17">
        <v>2.9305664004452701E-2</v>
      </c>
      <c r="J13" s="17">
        <v>3.5731981855845897E-2</v>
      </c>
      <c r="K13" s="17">
        <v>3.9616375164464299E-2</v>
      </c>
      <c r="L13" s="17">
        <v>3.6409816403945902E-2</v>
      </c>
      <c r="M13" s="17"/>
      <c r="N13" s="17">
        <v>3.7559487672194997E-2</v>
      </c>
      <c r="O13" s="17">
        <v>3.27374964667436E-2</v>
      </c>
      <c r="P13" s="17"/>
      <c r="Q13" s="17">
        <v>2.2847897639665E-2</v>
      </c>
      <c r="R13" s="17">
        <v>4.73854876675232E-2</v>
      </c>
      <c r="S13" s="17">
        <v>2.89514764937343E-2</v>
      </c>
      <c r="T13" s="17">
        <v>2.96565612224012E-2</v>
      </c>
      <c r="U13" s="17">
        <v>4.08952426701071E-2</v>
      </c>
      <c r="V13" s="17">
        <v>3.5174355505830403E-2</v>
      </c>
      <c r="W13" s="17">
        <v>5.0432593007495703E-2</v>
      </c>
      <c r="X13" s="17">
        <v>5.5383083471116298E-2</v>
      </c>
      <c r="Y13" s="17">
        <v>4.8511906895913497E-2</v>
      </c>
      <c r="Z13" s="17">
        <v>1.1863961314571301E-2</v>
      </c>
      <c r="AA13" s="17">
        <v>4.6117736015184298E-2</v>
      </c>
      <c r="AB13" s="17">
        <v>4.7375534813216297E-2</v>
      </c>
      <c r="AC13" s="17"/>
      <c r="AD13" s="17">
        <v>1.29586520484369E-2</v>
      </c>
      <c r="AE13" s="17">
        <v>8.9080226989685596E-2</v>
      </c>
      <c r="AF13" s="17"/>
      <c r="AG13" s="17">
        <v>6.9481023950962797E-3</v>
      </c>
      <c r="AH13" s="17">
        <v>5.0502079543061303E-2</v>
      </c>
      <c r="AI13" s="17"/>
      <c r="AJ13" s="17">
        <v>2.92882341761696E-2</v>
      </c>
      <c r="AK13" s="17">
        <v>4.5139964489054697E-2</v>
      </c>
      <c r="AL13" s="17"/>
      <c r="AM13" s="17">
        <v>5.3798655317491902E-2</v>
      </c>
      <c r="AN13" s="17">
        <v>3.20415677963726E-2</v>
      </c>
      <c r="AO13" s="17"/>
      <c r="AP13" s="17">
        <v>0.12690340668149599</v>
      </c>
      <c r="AQ13" s="17">
        <v>9.0592991554455903E-3</v>
      </c>
      <c r="AR13" s="17">
        <v>1.9416298629505401E-2</v>
      </c>
      <c r="AS13" s="17">
        <v>1.74345277736178E-2</v>
      </c>
      <c r="AT13" s="17">
        <v>5.3457964732380103E-3</v>
      </c>
      <c r="AU13" s="17">
        <v>0</v>
      </c>
    </row>
    <row r="14" spans="2:47" x14ac:dyDescent="0.35">
      <c r="B14" s="18" t="s">
        <v>94</v>
      </c>
      <c r="C14" s="17">
        <v>5.7403579263520403E-2</v>
      </c>
      <c r="D14" s="17">
        <v>3.09680623530347E-2</v>
      </c>
      <c r="E14" s="17">
        <v>8.1769999650016897E-2</v>
      </c>
      <c r="F14" s="17"/>
      <c r="G14" s="17">
        <v>3.85932224229424E-2</v>
      </c>
      <c r="H14" s="17">
        <v>5.9279919388746098E-2</v>
      </c>
      <c r="I14" s="17">
        <v>4.9535258694209598E-2</v>
      </c>
      <c r="J14" s="17">
        <v>4.4118787378629599E-2</v>
      </c>
      <c r="K14" s="17">
        <v>7.0526742829405797E-2</v>
      </c>
      <c r="L14" s="17">
        <v>7.6812153869811606E-2</v>
      </c>
      <c r="M14" s="17"/>
      <c r="N14" s="17">
        <v>5.8741893663601899E-2</v>
      </c>
      <c r="O14" s="17">
        <v>5.0756504457446498E-2</v>
      </c>
      <c r="P14" s="17"/>
      <c r="Q14" s="17">
        <v>6.5255982436339399E-2</v>
      </c>
      <c r="R14" s="17">
        <v>7.7973518838498304E-2</v>
      </c>
      <c r="S14" s="17">
        <v>6.2979054104543505E-2</v>
      </c>
      <c r="T14" s="17">
        <v>3.5229358371830902E-2</v>
      </c>
      <c r="U14" s="17">
        <v>4.3701979816318598E-2</v>
      </c>
      <c r="V14" s="17">
        <v>6.4707599315609002E-2</v>
      </c>
      <c r="W14" s="17">
        <v>6.9592156524533502E-2</v>
      </c>
      <c r="X14" s="17">
        <v>4.2119380955968601E-2</v>
      </c>
      <c r="Y14" s="17">
        <v>4.3148217298503801E-2</v>
      </c>
      <c r="Z14" s="17">
        <v>5.5154448977068199E-2</v>
      </c>
      <c r="AA14" s="17">
        <v>5.3971642312828201E-2</v>
      </c>
      <c r="AB14" s="17">
        <v>4.5992904928424803E-2</v>
      </c>
      <c r="AC14" s="17"/>
      <c r="AD14" s="17">
        <v>2.6682660275667899E-2</v>
      </c>
      <c r="AE14" s="17">
        <v>0.118854804788413</v>
      </c>
      <c r="AF14" s="17"/>
      <c r="AG14" s="17">
        <v>7.4177356808659799E-3</v>
      </c>
      <c r="AH14" s="17">
        <v>7.5353480272326204E-2</v>
      </c>
      <c r="AI14" s="17"/>
      <c r="AJ14" s="17">
        <v>5.5497967355334202E-2</v>
      </c>
      <c r="AK14" s="17">
        <v>5.6529293372117699E-2</v>
      </c>
      <c r="AL14" s="17"/>
      <c r="AM14" s="17">
        <v>5.7969297488417303E-2</v>
      </c>
      <c r="AN14" s="17">
        <v>5.7133697341371102E-2</v>
      </c>
      <c r="AO14" s="17"/>
      <c r="AP14" s="17">
        <v>0.18101537134516599</v>
      </c>
      <c r="AQ14" s="17">
        <v>6.4497136804135102E-2</v>
      </c>
      <c r="AR14" s="17">
        <v>1.8684614678345601E-2</v>
      </c>
      <c r="AS14" s="17">
        <v>7.2590368510536199E-3</v>
      </c>
      <c r="AT14" s="17">
        <v>1.37893855535627E-2</v>
      </c>
      <c r="AU14" s="17">
        <v>3.3799838518163402E-3</v>
      </c>
    </row>
    <row r="15" spans="2:47" x14ac:dyDescent="0.35">
      <c r="B15" s="18" t="s">
        <v>95</v>
      </c>
      <c r="C15" s="21">
        <v>0.59451214632185101</v>
      </c>
      <c r="D15" s="21">
        <v>0.67982713335587597</v>
      </c>
      <c r="E15" s="21">
        <v>0.51345296188752498</v>
      </c>
      <c r="F15" s="21"/>
      <c r="G15" s="21">
        <v>0.62390876427630904</v>
      </c>
      <c r="H15" s="21">
        <v>0.64176542828819405</v>
      </c>
      <c r="I15" s="21">
        <v>0.61846621225565102</v>
      </c>
      <c r="J15" s="21">
        <v>0.61493842149206301</v>
      </c>
      <c r="K15" s="21">
        <v>0.57020160171142098</v>
      </c>
      <c r="L15" s="21">
        <v>0.51646072060694104</v>
      </c>
      <c r="M15" s="21"/>
      <c r="N15" s="21">
        <v>0.57867504017791505</v>
      </c>
      <c r="O15" s="21">
        <v>0.67317111408313801</v>
      </c>
      <c r="P15" s="21"/>
      <c r="Q15" s="21">
        <v>0.61147230440908396</v>
      </c>
      <c r="R15" s="21">
        <v>0.54987672057398196</v>
      </c>
      <c r="S15" s="21">
        <v>0.62519959585908003</v>
      </c>
      <c r="T15" s="21">
        <v>0.61862230495029302</v>
      </c>
      <c r="U15" s="21">
        <v>0.519866845552169</v>
      </c>
      <c r="V15" s="21">
        <v>0.63143138704944801</v>
      </c>
      <c r="W15" s="21">
        <v>0.52604409274891595</v>
      </c>
      <c r="X15" s="21">
        <v>0.64992229399503898</v>
      </c>
      <c r="Y15" s="21">
        <v>0.59590235910435896</v>
      </c>
      <c r="Z15" s="21">
        <v>0.61628087899851602</v>
      </c>
      <c r="AA15" s="21">
        <v>0.611812268705624</v>
      </c>
      <c r="AB15" s="21">
        <v>0.62817603662881905</v>
      </c>
      <c r="AC15" s="21"/>
      <c r="AD15" s="21">
        <v>0.71059040284507402</v>
      </c>
      <c r="AE15" s="21">
        <v>0.35011418662224397</v>
      </c>
      <c r="AF15" s="21"/>
      <c r="AG15" s="21">
        <v>0.78536191610607098</v>
      </c>
      <c r="AH15" s="21">
        <v>0.51227095630042896</v>
      </c>
      <c r="AI15" s="21"/>
      <c r="AJ15" s="21">
        <v>0.60146865382704795</v>
      </c>
      <c r="AK15" s="21">
        <v>0.58998249232911304</v>
      </c>
      <c r="AL15" s="21"/>
      <c r="AM15" s="21">
        <v>0.577154047793632</v>
      </c>
      <c r="AN15" s="21">
        <v>0.60246785769715205</v>
      </c>
      <c r="AO15" s="21"/>
      <c r="AP15" s="21">
        <v>0.20898195242489101</v>
      </c>
      <c r="AQ15" s="21">
        <v>0.50876841983483401</v>
      </c>
      <c r="AR15" s="21">
        <v>0.69176192629588695</v>
      </c>
      <c r="AS15" s="21">
        <v>0.70872829848383601</v>
      </c>
      <c r="AT15" s="21">
        <v>0.77762220849791897</v>
      </c>
      <c r="AU15" s="21">
        <v>0.86133569471785898</v>
      </c>
    </row>
    <row r="16" spans="2:47" x14ac:dyDescent="0.35">
      <c r="B16" s="18" t="s">
        <v>96</v>
      </c>
      <c r="C16" s="21">
        <v>7.4319089804986194E-2</v>
      </c>
      <c r="D16" s="21">
        <v>6.0809261258309898E-2</v>
      </c>
      <c r="E16" s="21">
        <v>8.7040002327703203E-2</v>
      </c>
      <c r="F16" s="21"/>
      <c r="G16" s="21">
        <v>0.10763298969221501</v>
      </c>
      <c r="H16" s="21">
        <v>7.4825841617569999E-2</v>
      </c>
      <c r="I16" s="21">
        <v>6.5037514165810606E-2</v>
      </c>
      <c r="J16" s="21">
        <v>6.8797870812128903E-2</v>
      </c>
      <c r="K16" s="21">
        <v>5.8138734291396002E-2</v>
      </c>
      <c r="L16" s="21">
        <v>7.4582198643418002E-2</v>
      </c>
      <c r="M16" s="21"/>
      <c r="N16" s="21">
        <v>7.9090365857645895E-2</v>
      </c>
      <c r="O16" s="21">
        <v>5.0621348197687599E-2</v>
      </c>
      <c r="P16" s="21"/>
      <c r="Q16" s="21">
        <v>4.4544298326944801E-2</v>
      </c>
      <c r="R16" s="21">
        <v>8.2319739009951196E-2</v>
      </c>
      <c r="S16" s="21">
        <v>5.98334348587257E-2</v>
      </c>
      <c r="T16" s="21">
        <v>0.10525579033311901</v>
      </c>
      <c r="U16" s="21">
        <v>6.9535954502859598E-2</v>
      </c>
      <c r="V16" s="21">
        <v>4.5714644254753599E-2</v>
      </c>
      <c r="W16" s="21">
        <v>8.1683724626227999E-2</v>
      </c>
      <c r="X16" s="21">
        <v>0.109765162688197</v>
      </c>
      <c r="Y16" s="21">
        <v>0.11118475597878</v>
      </c>
      <c r="Z16" s="21">
        <v>4.83565666399264E-2</v>
      </c>
      <c r="AA16" s="21">
        <v>5.7847798319208402E-2</v>
      </c>
      <c r="AB16" s="21">
        <v>0.12524092665856601</v>
      </c>
      <c r="AC16" s="21"/>
      <c r="AD16" s="21">
        <v>4.26497056227172E-2</v>
      </c>
      <c r="AE16" s="21">
        <v>0.145615661585073</v>
      </c>
      <c r="AF16" s="21"/>
      <c r="AG16" s="21">
        <v>2.73912294261115E-2</v>
      </c>
      <c r="AH16" s="21">
        <v>9.6897569247383505E-2</v>
      </c>
      <c r="AI16" s="21"/>
      <c r="AJ16" s="21">
        <v>5.5977293525001103E-2</v>
      </c>
      <c r="AK16" s="21">
        <v>9.5952786116598396E-2</v>
      </c>
      <c r="AL16" s="21"/>
      <c r="AM16" s="21">
        <v>8.4236604902616405E-2</v>
      </c>
      <c r="AN16" s="21">
        <v>7.1631374483476798E-2</v>
      </c>
      <c r="AO16" s="21"/>
      <c r="AP16" s="21">
        <v>0.19272234634164501</v>
      </c>
      <c r="AQ16" s="21">
        <v>5.4896841226773803E-2</v>
      </c>
      <c r="AR16" s="21">
        <v>6.7730780808375399E-2</v>
      </c>
      <c r="AS16" s="21">
        <v>3.6769840626262901E-2</v>
      </c>
      <c r="AT16" s="21">
        <v>1.54361099720348E-2</v>
      </c>
      <c r="AU16" s="21">
        <v>1.8248229181830299E-2</v>
      </c>
    </row>
    <row r="17" spans="2:47" x14ac:dyDescent="0.35">
      <c r="B17" s="18" t="s">
        <v>97</v>
      </c>
      <c r="C17" s="22">
        <v>0.52019305651686498</v>
      </c>
      <c r="D17" s="22">
        <v>0.61901787209756598</v>
      </c>
      <c r="E17" s="22">
        <v>0.426412959559822</v>
      </c>
      <c r="F17" s="22"/>
      <c r="G17" s="22">
        <v>0.51627577458409402</v>
      </c>
      <c r="H17" s="22">
        <v>0.56693958667062405</v>
      </c>
      <c r="I17" s="22">
        <v>0.55342869808983997</v>
      </c>
      <c r="J17" s="22">
        <v>0.54614055067993394</v>
      </c>
      <c r="K17" s="22">
        <v>0.51206286742002505</v>
      </c>
      <c r="L17" s="22">
        <v>0.44187852196352301</v>
      </c>
      <c r="M17" s="22"/>
      <c r="N17" s="22">
        <v>0.49958467432026898</v>
      </c>
      <c r="O17" s="22">
        <v>0.62254976588544997</v>
      </c>
      <c r="P17" s="22"/>
      <c r="Q17" s="22">
        <v>0.566928006082139</v>
      </c>
      <c r="R17" s="22">
        <v>0.46755698156403003</v>
      </c>
      <c r="S17" s="22">
        <v>0.56536616100035497</v>
      </c>
      <c r="T17" s="22">
        <v>0.51336651461717397</v>
      </c>
      <c r="U17" s="22">
        <v>0.45033089104930901</v>
      </c>
      <c r="V17" s="22">
        <v>0.58571674279469399</v>
      </c>
      <c r="W17" s="22">
        <v>0.44436036812268798</v>
      </c>
      <c r="X17" s="22">
        <v>0.54015713130684195</v>
      </c>
      <c r="Y17" s="22">
        <v>0.48471760312557799</v>
      </c>
      <c r="Z17" s="22">
        <v>0.56792431235858998</v>
      </c>
      <c r="AA17" s="22">
        <v>0.55396447038641505</v>
      </c>
      <c r="AB17" s="22">
        <v>0.50293510997025304</v>
      </c>
      <c r="AC17" s="22"/>
      <c r="AD17" s="22">
        <v>0.66794069722235705</v>
      </c>
      <c r="AE17" s="22">
        <v>0.204498525037171</v>
      </c>
      <c r="AF17" s="22"/>
      <c r="AG17" s="22">
        <v>0.75797068667995904</v>
      </c>
      <c r="AH17" s="22">
        <v>0.415373387053045</v>
      </c>
      <c r="AI17" s="22"/>
      <c r="AJ17" s="22">
        <v>0.54549136030204604</v>
      </c>
      <c r="AK17" s="22">
        <v>0.49402970621251402</v>
      </c>
      <c r="AL17" s="22"/>
      <c r="AM17" s="22">
        <v>0.49291744289101502</v>
      </c>
      <c r="AN17" s="22">
        <v>0.53083648321367505</v>
      </c>
      <c r="AO17" s="22"/>
      <c r="AP17" s="22">
        <v>1.6259606083245299E-2</v>
      </c>
      <c r="AQ17" s="22">
        <v>0.45387157860805999</v>
      </c>
      <c r="AR17" s="22">
        <v>0.62403114548751204</v>
      </c>
      <c r="AS17" s="22">
        <v>0.67195845785757402</v>
      </c>
      <c r="AT17" s="22">
        <v>0.76218609852588404</v>
      </c>
      <c r="AU17" s="22">
        <v>0.84308746553602898</v>
      </c>
    </row>
    <row r="18" spans="2:47" x14ac:dyDescent="0.35">
      <c r="B18" s="16"/>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dimension ref="B2:AU22"/>
  <sheetViews>
    <sheetView showGridLines="0" topLeftCell="A9"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677</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89</v>
      </c>
      <c r="C9" s="17">
        <v>0.18309660181499501</v>
      </c>
      <c r="D9" s="17">
        <v>0.225208733370278</v>
      </c>
      <c r="E9" s="17">
        <v>0.14364850090366801</v>
      </c>
      <c r="F9" s="17"/>
      <c r="G9" s="17">
        <v>0.205037968483086</v>
      </c>
      <c r="H9" s="17">
        <v>0.18781174644265999</v>
      </c>
      <c r="I9" s="17">
        <v>0.21995133162841499</v>
      </c>
      <c r="J9" s="17">
        <v>0.19151452832261701</v>
      </c>
      <c r="K9" s="17">
        <v>0.165717835246253</v>
      </c>
      <c r="L9" s="17">
        <v>0.139357160881215</v>
      </c>
      <c r="M9" s="17"/>
      <c r="N9" s="17">
        <v>0.16925677964901001</v>
      </c>
      <c r="O9" s="17">
        <v>0.25183555675298103</v>
      </c>
      <c r="P9" s="17"/>
      <c r="Q9" s="17">
        <v>0.214441315389648</v>
      </c>
      <c r="R9" s="17">
        <v>0.178386505121643</v>
      </c>
      <c r="S9" s="17">
        <v>0.22218241061274999</v>
      </c>
      <c r="T9" s="17">
        <v>0.17113530507608499</v>
      </c>
      <c r="U9" s="17">
        <v>0.14706936751683</v>
      </c>
      <c r="V9" s="17">
        <v>0.184936200897136</v>
      </c>
      <c r="W9" s="17">
        <v>0.183837915138062</v>
      </c>
      <c r="X9" s="17">
        <v>0.122511890625755</v>
      </c>
      <c r="Y9" s="17">
        <v>0.14843162701307699</v>
      </c>
      <c r="Z9" s="17">
        <v>0.19239378333962001</v>
      </c>
      <c r="AA9" s="17">
        <v>0.16844198117786899</v>
      </c>
      <c r="AB9" s="17">
        <v>0.27024314830310803</v>
      </c>
      <c r="AC9" s="17"/>
      <c r="AD9" s="17">
        <v>0.23168398419901301</v>
      </c>
      <c r="AE9" s="17">
        <v>8.6066169893161404E-2</v>
      </c>
      <c r="AF9" s="17"/>
      <c r="AG9" s="17">
        <v>0.29730261775787598</v>
      </c>
      <c r="AH9" s="17">
        <v>0.12871730981045701</v>
      </c>
      <c r="AI9" s="17"/>
      <c r="AJ9" s="17">
        <v>0.18513218838063999</v>
      </c>
      <c r="AK9" s="17">
        <v>0.18231434568115901</v>
      </c>
      <c r="AL9" s="17"/>
      <c r="AM9" s="17">
        <v>0.17566453116009501</v>
      </c>
      <c r="AN9" s="17">
        <v>0.18495446450140299</v>
      </c>
      <c r="AO9" s="17"/>
      <c r="AP9" s="17">
        <v>4.1497322572935799E-2</v>
      </c>
      <c r="AQ9" s="17">
        <v>9.6923815361496607E-2</v>
      </c>
      <c r="AR9" s="17">
        <v>0.15106782830386201</v>
      </c>
      <c r="AS9" s="17">
        <v>0.216124676826974</v>
      </c>
      <c r="AT9" s="17">
        <v>0.37901465681270502</v>
      </c>
      <c r="AU9" s="17">
        <v>0.337037466361161</v>
      </c>
    </row>
    <row r="10" spans="2:47" x14ac:dyDescent="0.35">
      <c r="B10" s="18" t="s">
        <v>90</v>
      </c>
      <c r="C10" s="17">
        <v>0.39463698683971699</v>
      </c>
      <c r="D10" s="17">
        <v>0.41423830554235902</v>
      </c>
      <c r="E10" s="17">
        <v>0.37677946872764001</v>
      </c>
      <c r="F10" s="17"/>
      <c r="G10" s="17">
        <v>0.435008992602126</v>
      </c>
      <c r="H10" s="17">
        <v>0.40928833406932802</v>
      </c>
      <c r="I10" s="17">
        <v>0.38807041261932002</v>
      </c>
      <c r="J10" s="17">
        <v>0.44011972324750398</v>
      </c>
      <c r="K10" s="17">
        <v>0.378583917778477</v>
      </c>
      <c r="L10" s="17">
        <v>0.33500488424381403</v>
      </c>
      <c r="M10" s="17"/>
      <c r="N10" s="17">
        <v>0.39157781093725702</v>
      </c>
      <c r="O10" s="17">
        <v>0.40983115277512799</v>
      </c>
      <c r="P10" s="17"/>
      <c r="Q10" s="17">
        <v>0.40174720929930702</v>
      </c>
      <c r="R10" s="17">
        <v>0.35304827350013701</v>
      </c>
      <c r="S10" s="17">
        <v>0.43471525288402701</v>
      </c>
      <c r="T10" s="17">
        <v>0.447114300690238</v>
      </c>
      <c r="U10" s="17">
        <v>0.408383757752527</v>
      </c>
      <c r="V10" s="17">
        <v>0.36838986101165799</v>
      </c>
      <c r="W10" s="17">
        <v>0.34509587115975399</v>
      </c>
      <c r="X10" s="17">
        <v>0.448716145934689</v>
      </c>
      <c r="Y10" s="17">
        <v>0.42608085752090302</v>
      </c>
      <c r="Z10" s="17">
        <v>0.37395514951820802</v>
      </c>
      <c r="AA10" s="17">
        <v>0.36391728395828699</v>
      </c>
      <c r="AB10" s="17">
        <v>0.38237488779460599</v>
      </c>
      <c r="AC10" s="17"/>
      <c r="AD10" s="17">
        <v>0.451886388675038</v>
      </c>
      <c r="AE10" s="17">
        <v>0.26281717113119801</v>
      </c>
      <c r="AF10" s="17"/>
      <c r="AG10" s="17">
        <v>0.45471345177524403</v>
      </c>
      <c r="AH10" s="17">
        <v>0.37341483164935502</v>
      </c>
      <c r="AI10" s="17"/>
      <c r="AJ10" s="17">
        <v>0.39568691925709598</v>
      </c>
      <c r="AK10" s="17">
        <v>0.39691158329161402</v>
      </c>
      <c r="AL10" s="17"/>
      <c r="AM10" s="17">
        <v>0.37001758484618202</v>
      </c>
      <c r="AN10" s="17">
        <v>0.40477698506070198</v>
      </c>
      <c r="AO10" s="17"/>
      <c r="AP10" s="17">
        <v>0.17730340093453301</v>
      </c>
      <c r="AQ10" s="17">
        <v>0.41236238371961098</v>
      </c>
      <c r="AR10" s="17">
        <v>0.49146151100264102</v>
      </c>
      <c r="AS10" s="17">
        <v>0.44288593435832901</v>
      </c>
      <c r="AT10" s="17">
        <v>0.46680941320902503</v>
      </c>
      <c r="AU10" s="17">
        <v>0.482801435574787</v>
      </c>
    </row>
    <row r="11" spans="2:47" x14ac:dyDescent="0.35">
      <c r="B11" s="18" t="s">
        <v>91</v>
      </c>
      <c r="C11" s="17">
        <v>0.27863087647384099</v>
      </c>
      <c r="D11" s="17">
        <v>0.25034650699317201</v>
      </c>
      <c r="E11" s="17">
        <v>0.30492755155565798</v>
      </c>
      <c r="F11" s="17"/>
      <c r="G11" s="17">
        <v>0.237821541628086</v>
      </c>
      <c r="H11" s="17">
        <v>0.27424209711932601</v>
      </c>
      <c r="I11" s="17">
        <v>0.25414768317861602</v>
      </c>
      <c r="J11" s="17">
        <v>0.23586022032482401</v>
      </c>
      <c r="K11" s="17">
        <v>0.31468471463819497</v>
      </c>
      <c r="L11" s="17">
        <v>0.339941574244361</v>
      </c>
      <c r="M11" s="17"/>
      <c r="N11" s="17">
        <v>0.28620974109255898</v>
      </c>
      <c r="O11" s="17">
        <v>0.24098854066495801</v>
      </c>
      <c r="P11" s="17"/>
      <c r="Q11" s="17">
        <v>0.25803515177555397</v>
      </c>
      <c r="R11" s="17">
        <v>0.29785227573115203</v>
      </c>
      <c r="S11" s="17">
        <v>0.23517846487388799</v>
      </c>
      <c r="T11" s="17">
        <v>0.24297894406814499</v>
      </c>
      <c r="U11" s="17">
        <v>0.27836583564003797</v>
      </c>
      <c r="V11" s="17">
        <v>0.30741435288644198</v>
      </c>
      <c r="W11" s="17">
        <v>0.29377650678126299</v>
      </c>
      <c r="X11" s="17">
        <v>0.22080242802272601</v>
      </c>
      <c r="Y11" s="17">
        <v>0.28924448266585401</v>
      </c>
      <c r="Z11" s="17">
        <v>0.31415890576504601</v>
      </c>
      <c r="AA11" s="17">
        <v>0.35019058670382502</v>
      </c>
      <c r="AB11" s="17">
        <v>0.199145504826194</v>
      </c>
      <c r="AC11" s="17"/>
      <c r="AD11" s="17">
        <v>0.24062617141887299</v>
      </c>
      <c r="AE11" s="17">
        <v>0.36878358390922</v>
      </c>
      <c r="AF11" s="17"/>
      <c r="AG11" s="17">
        <v>0.20131182270082101</v>
      </c>
      <c r="AH11" s="17">
        <v>0.31256408044345202</v>
      </c>
      <c r="AI11" s="17"/>
      <c r="AJ11" s="17">
        <v>0.28313177577732601</v>
      </c>
      <c r="AK11" s="17">
        <v>0.27129787531439797</v>
      </c>
      <c r="AL11" s="17"/>
      <c r="AM11" s="17">
        <v>0.28864624082492402</v>
      </c>
      <c r="AN11" s="17">
        <v>0.27500992157464699</v>
      </c>
      <c r="AO11" s="17"/>
      <c r="AP11" s="17">
        <v>0.417970129738648</v>
      </c>
      <c r="AQ11" s="17">
        <v>0.33158221266666099</v>
      </c>
      <c r="AR11" s="17">
        <v>0.27267521199469802</v>
      </c>
      <c r="AS11" s="17">
        <v>0.27430050531924099</v>
      </c>
      <c r="AT11" s="17">
        <v>0.13763279074510701</v>
      </c>
      <c r="AU11" s="17">
        <v>0.13389384399180501</v>
      </c>
    </row>
    <row r="12" spans="2:47" x14ac:dyDescent="0.35">
      <c r="B12" s="18" t="s">
        <v>92</v>
      </c>
      <c r="C12" s="17">
        <v>3.8473432445113101E-2</v>
      </c>
      <c r="D12" s="17">
        <v>4.1348803939621197E-2</v>
      </c>
      <c r="E12" s="17">
        <v>3.6010701214719103E-2</v>
      </c>
      <c r="F12" s="17"/>
      <c r="G12" s="17">
        <v>6.4829924106648396E-2</v>
      </c>
      <c r="H12" s="17">
        <v>3.3746530932099297E-2</v>
      </c>
      <c r="I12" s="17">
        <v>3.9296409722314102E-2</v>
      </c>
      <c r="J12" s="17">
        <v>3.62039798168418E-2</v>
      </c>
      <c r="K12" s="17">
        <v>1.9434094563972899E-2</v>
      </c>
      <c r="L12" s="17">
        <v>3.86758214986044E-2</v>
      </c>
      <c r="M12" s="17"/>
      <c r="N12" s="17">
        <v>4.2272331366217199E-2</v>
      </c>
      <c r="O12" s="17">
        <v>1.96052462343431E-2</v>
      </c>
      <c r="P12" s="17"/>
      <c r="Q12" s="17">
        <v>4.5354434884345797E-2</v>
      </c>
      <c r="R12" s="17">
        <v>4.1201616960769002E-2</v>
      </c>
      <c r="S12" s="17">
        <v>4.9293148562477102E-2</v>
      </c>
      <c r="T12" s="17">
        <v>3.8792676868585299E-2</v>
      </c>
      <c r="U12" s="17">
        <v>3.9841722956434102E-2</v>
      </c>
      <c r="V12" s="17">
        <v>2.64802485843076E-2</v>
      </c>
      <c r="W12" s="17">
        <v>2.97986814380043E-2</v>
      </c>
      <c r="X12" s="17">
        <v>5.6194195330886598E-2</v>
      </c>
      <c r="Y12" s="17">
        <v>3.4690295559535601E-2</v>
      </c>
      <c r="Z12" s="17">
        <v>2.9838819094559099E-2</v>
      </c>
      <c r="AA12" s="17">
        <v>1.7919224817654001E-2</v>
      </c>
      <c r="AB12" s="17">
        <v>7.1582696746831403E-2</v>
      </c>
      <c r="AC12" s="17"/>
      <c r="AD12" s="17">
        <v>3.0602779935703601E-2</v>
      </c>
      <c r="AE12" s="17">
        <v>5.3855164236222899E-2</v>
      </c>
      <c r="AF12" s="17"/>
      <c r="AG12" s="17">
        <v>2.2227034776199701E-2</v>
      </c>
      <c r="AH12" s="17">
        <v>4.7704376220982003E-2</v>
      </c>
      <c r="AI12" s="17"/>
      <c r="AJ12" s="17">
        <v>2.9272004760213102E-2</v>
      </c>
      <c r="AK12" s="17">
        <v>4.9736155157723998E-2</v>
      </c>
      <c r="AL12" s="17"/>
      <c r="AM12" s="17">
        <v>3.1621406566633703E-2</v>
      </c>
      <c r="AN12" s="17">
        <v>3.9864462298509699E-2</v>
      </c>
      <c r="AO12" s="17"/>
      <c r="AP12" s="17">
        <v>5.1796923541653002E-2</v>
      </c>
      <c r="AQ12" s="17">
        <v>5.2731980993227498E-2</v>
      </c>
      <c r="AR12" s="17">
        <v>4.8179820351953E-2</v>
      </c>
      <c r="AS12" s="17">
        <v>2.2223528910030901E-2</v>
      </c>
      <c r="AT12" s="17">
        <v>1.65431392331633E-2</v>
      </c>
      <c r="AU12" s="17">
        <v>2.8210412236981199E-2</v>
      </c>
    </row>
    <row r="13" spans="2:47" x14ac:dyDescent="0.35">
      <c r="B13" s="18" t="s">
        <v>93</v>
      </c>
      <c r="C13" s="17">
        <v>3.3399747984865599E-2</v>
      </c>
      <c r="D13" s="17">
        <v>2.66323856732508E-2</v>
      </c>
      <c r="E13" s="17">
        <v>3.9180736169995102E-2</v>
      </c>
      <c r="F13" s="17"/>
      <c r="G13" s="17">
        <v>3.0169701345340499E-2</v>
      </c>
      <c r="H13" s="17">
        <v>3.7283464756101697E-2</v>
      </c>
      <c r="I13" s="17">
        <v>2.6852080257903501E-2</v>
      </c>
      <c r="J13" s="17">
        <v>3.97950276241383E-2</v>
      </c>
      <c r="K13" s="17">
        <v>3.5725029655546803E-2</v>
      </c>
      <c r="L13" s="17">
        <v>3.0980523060966901E-2</v>
      </c>
      <c r="M13" s="17"/>
      <c r="N13" s="17">
        <v>3.4367758886652597E-2</v>
      </c>
      <c r="O13" s="17">
        <v>2.8591878565780202E-2</v>
      </c>
      <c r="P13" s="17"/>
      <c r="Q13" s="17">
        <v>1.74822454365226E-2</v>
      </c>
      <c r="R13" s="17">
        <v>4.14726213121639E-2</v>
      </c>
      <c r="S13" s="17">
        <v>1.7528397809641601E-2</v>
      </c>
      <c r="T13" s="17">
        <v>2.2855354027386102E-2</v>
      </c>
      <c r="U13" s="17">
        <v>2.7345465137438799E-2</v>
      </c>
      <c r="V13" s="17">
        <v>2.75446428504241E-2</v>
      </c>
      <c r="W13" s="17">
        <v>6.3206912930576398E-2</v>
      </c>
      <c r="X13" s="17">
        <v>5.6411151268724799E-2</v>
      </c>
      <c r="Y13" s="17">
        <v>3.60708087461774E-2</v>
      </c>
      <c r="Z13" s="17">
        <v>3.6168390167169599E-2</v>
      </c>
      <c r="AA13" s="17">
        <v>4.6729300815277E-2</v>
      </c>
      <c r="AB13" s="17">
        <v>2.78142935402678E-2</v>
      </c>
      <c r="AC13" s="17"/>
      <c r="AD13" s="17">
        <v>8.1634700202574892E-3</v>
      </c>
      <c r="AE13" s="17">
        <v>8.8484834661692394E-2</v>
      </c>
      <c r="AF13" s="17"/>
      <c r="AG13" s="17">
        <v>6.2666757384451204E-3</v>
      </c>
      <c r="AH13" s="17">
        <v>4.63302868550442E-2</v>
      </c>
      <c r="AI13" s="17"/>
      <c r="AJ13" s="17">
        <v>2.6597101973210701E-2</v>
      </c>
      <c r="AK13" s="17">
        <v>4.17705307842621E-2</v>
      </c>
      <c r="AL13" s="17"/>
      <c r="AM13" s="17">
        <v>4.89480867629912E-2</v>
      </c>
      <c r="AN13" s="17">
        <v>2.89957863735784E-2</v>
      </c>
      <c r="AO13" s="17"/>
      <c r="AP13" s="17">
        <v>0.121495239837321</v>
      </c>
      <c r="AQ13" s="17">
        <v>9.2015692229931896E-3</v>
      </c>
      <c r="AR13" s="17">
        <v>9.5686776353422799E-3</v>
      </c>
      <c r="AS13" s="17">
        <v>4.3715446025369403E-3</v>
      </c>
      <c r="AT13" s="17">
        <v>0</v>
      </c>
      <c r="AU13" s="17">
        <v>1.20616789800773E-2</v>
      </c>
    </row>
    <row r="14" spans="2:47" x14ac:dyDescent="0.35">
      <c r="B14" s="18" t="s">
        <v>94</v>
      </c>
      <c r="C14" s="17">
        <v>7.1762354441469195E-2</v>
      </c>
      <c r="D14" s="17">
        <v>4.2225264481319497E-2</v>
      </c>
      <c r="E14" s="17">
        <v>9.9453041428319802E-2</v>
      </c>
      <c r="F14" s="17"/>
      <c r="G14" s="17">
        <v>2.7131871834713901E-2</v>
      </c>
      <c r="H14" s="17">
        <v>5.7627826680485501E-2</v>
      </c>
      <c r="I14" s="17">
        <v>7.1682082593430896E-2</v>
      </c>
      <c r="J14" s="17">
        <v>5.6506520664075403E-2</v>
      </c>
      <c r="K14" s="17">
        <v>8.58544081175555E-2</v>
      </c>
      <c r="L14" s="17">
        <v>0.11604003607103799</v>
      </c>
      <c r="M14" s="17"/>
      <c r="N14" s="17">
        <v>7.6315578068303497E-2</v>
      </c>
      <c r="O14" s="17">
        <v>4.91476250068099E-2</v>
      </c>
      <c r="P14" s="17"/>
      <c r="Q14" s="17">
        <v>6.2939643214622504E-2</v>
      </c>
      <c r="R14" s="17">
        <v>8.8038707374135397E-2</v>
      </c>
      <c r="S14" s="17">
        <v>4.1102325257216597E-2</v>
      </c>
      <c r="T14" s="17">
        <v>7.7123419269559998E-2</v>
      </c>
      <c r="U14" s="17">
        <v>9.8993850996731705E-2</v>
      </c>
      <c r="V14" s="17">
        <v>8.5234693770032802E-2</v>
      </c>
      <c r="W14" s="17">
        <v>8.4284112552340307E-2</v>
      </c>
      <c r="X14" s="17">
        <v>9.5364188817218504E-2</v>
      </c>
      <c r="Y14" s="17">
        <v>6.5481928494453001E-2</v>
      </c>
      <c r="Z14" s="17">
        <v>5.3484952115397701E-2</v>
      </c>
      <c r="AA14" s="17">
        <v>5.2801622527089198E-2</v>
      </c>
      <c r="AB14" s="17">
        <v>4.8839468788992701E-2</v>
      </c>
      <c r="AC14" s="17"/>
      <c r="AD14" s="17">
        <v>3.7037205751115403E-2</v>
      </c>
      <c r="AE14" s="17">
        <v>0.13999307616850501</v>
      </c>
      <c r="AF14" s="17"/>
      <c r="AG14" s="17">
        <v>1.8178397251414399E-2</v>
      </c>
      <c r="AH14" s="17">
        <v>9.1269115020709293E-2</v>
      </c>
      <c r="AI14" s="17"/>
      <c r="AJ14" s="17">
        <v>8.0180009851513995E-2</v>
      </c>
      <c r="AK14" s="17">
        <v>5.7969509770843301E-2</v>
      </c>
      <c r="AL14" s="17"/>
      <c r="AM14" s="17">
        <v>8.5102149839173497E-2</v>
      </c>
      <c r="AN14" s="17">
        <v>6.6398380191160095E-2</v>
      </c>
      <c r="AO14" s="17"/>
      <c r="AP14" s="17">
        <v>0.18993698337491</v>
      </c>
      <c r="AQ14" s="17">
        <v>9.7198038036010306E-2</v>
      </c>
      <c r="AR14" s="17">
        <v>2.7046950711503401E-2</v>
      </c>
      <c r="AS14" s="17">
        <v>4.0093809982888397E-2</v>
      </c>
      <c r="AT14" s="17">
        <v>0</v>
      </c>
      <c r="AU14" s="17">
        <v>5.9951628551881296E-3</v>
      </c>
    </row>
    <row r="15" spans="2:47" x14ac:dyDescent="0.35">
      <c r="B15" s="18" t="s">
        <v>95</v>
      </c>
      <c r="C15" s="21">
        <v>0.57773358865471103</v>
      </c>
      <c r="D15" s="21">
        <v>0.63944703891263599</v>
      </c>
      <c r="E15" s="21">
        <v>0.520427969631308</v>
      </c>
      <c r="F15" s="21"/>
      <c r="G15" s="21">
        <v>0.64004696108521097</v>
      </c>
      <c r="H15" s="21">
        <v>0.59710008051198804</v>
      </c>
      <c r="I15" s="21">
        <v>0.60802174424773503</v>
      </c>
      <c r="J15" s="21">
        <v>0.63163425157012099</v>
      </c>
      <c r="K15" s="21">
        <v>0.54430175302473005</v>
      </c>
      <c r="L15" s="21">
        <v>0.474362045125029</v>
      </c>
      <c r="M15" s="21"/>
      <c r="N15" s="21">
        <v>0.56083459058626695</v>
      </c>
      <c r="O15" s="21">
        <v>0.66166670952810902</v>
      </c>
      <c r="P15" s="21"/>
      <c r="Q15" s="21">
        <v>0.61618852468895502</v>
      </c>
      <c r="R15" s="21">
        <v>0.53143477862178001</v>
      </c>
      <c r="S15" s="21">
        <v>0.65689766349677703</v>
      </c>
      <c r="T15" s="21">
        <v>0.61824960576632404</v>
      </c>
      <c r="U15" s="21">
        <v>0.55545312526935697</v>
      </c>
      <c r="V15" s="21">
        <v>0.55332606190879396</v>
      </c>
      <c r="W15" s="21">
        <v>0.52893378629781596</v>
      </c>
      <c r="X15" s="21">
        <v>0.57122803656044396</v>
      </c>
      <c r="Y15" s="21">
        <v>0.57451248453397996</v>
      </c>
      <c r="Z15" s="21">
        <v>0.56634893285782695</v>
      </c>
      <c r="AA15" s="21">
        <v>0.53235926513615495</v>
      </c>
      <c r="AB15" s="21">
        <v>0.65261803609771396</v>
      </c>
      <c r="AC15" s="21"/>
      <c r="AD15" s="21">
        <v>0.68357037287405098</v>
      </c>
      <c r="AE15" s="21">
        <v>0.34888334102436003</v>
      </c>
      <c r="AF15" s="21"/>
      <c r="AG15" s="21">
        <v>0.75201606953311995</v>
      </c>
      <c r="AH15" s="21">
        <v>0.502132141459812</v>
      </c>
      <c r="AI15" s="21"/>
      <c r="AJ15" s="21">
        <v>0.58081910763773603</v>
      </c>
      <c r="AK15" s="21">
        <v>0.57922592897277303</v>
      </c>
      <c r="AL15" s="21"/>
      <c r="AM15" s="21">
        <v>0.54568211600627703</v>
      </c>
      <c r="AN15" s="21">
        <v>0.58973144956210499</v>
      </c>
      <c r="AO15" s="21"/>
      <c r="AP15" s="21">
        <v>0.21880072350746799</v>
      </c>
      <c r="AQ15" s="21">
        <v>0.50928619908110795</v>
      </c>
      <c r="AR15" s="21">
        <v>0.64252933930650302</v>
      </c>
      <c r="AS15" s="21">
        <v>0.65901061118530302</v>
      </c>
      <c r="AT15" s="21">
        <v>0.84582407002172999</v>
      </c>
      <c r="AU15" s="21">
        <v>0.81983890193594799</v>
      </c>
    </row>
    <row r="16" spans="2:47" x14ac:dyDescent="0.35">
      <c r="B16" s="18" t="s">
        <v>96</v>
      </c>
      <c r="C16" s="21">
        <v>7.18731804299787E-2</v>
      </c>
      <c r="D16" s="21">
        <v>6.7981189612872001E-2</v>
      </c>
      <c r="E16" s="21">
        <v>7.5191437384714094E-2</v>
      </c>
      <c r="F16" s="21"/>
      <c r="G16" s="21">
        <v>9.4999625451988798E-2</v>
      </c>
      <c r="H16" s="21">
        <v>7.1029995688200995E-2</v>
      </c>
      <c r="I16" s="21">
        <v>6.6148489980217703E-2</v>
      </c>
      <c r="J16" s="21">
        <v>7.5999007440980093E-2</v>
      </c>
      <c r="K16" s="21">
        <v>5.5159124219519698E-2</v>
      </c>
      <c r="L16" s="21">
        <v>6.9656344559571301E-2</v>
      </c>
      <c r="M16" s="21"/>
      <c r="N16" s="21">
        <v>7.6640090252869802E-2</v>
      </c>
      <c r="O16" s="21">
        <v>4.8197124800123399E-2</v>
      </c>
      <c r="P16" s="21"/>
      <c r="Q16" s="21">
        <v>6.2836680320868393E-2</v>
      </c>
      <c r="R16" s="21">
        <v>8.2674238272932896E-2</v>
      </c>
      <c r="S16" s="21">
        <v>6.6821546372118706E-2</v>
      </c>
      <c r="T16" s="21">
        <v>6.1648030895971401E-2</v>
      </c>
      <c r="U16" s="21">
        <v>6.7187188093873002E-2</v>
      </c>
      <c r="V16" s="21">
        <v>5.4024891434731701E-2</v>
      </c>
      <c r="W16" s="21">
        <v>9.3005594368580705E-2</v>
      </c>
      <c r="X16" s="21">
        <v>0.11260534659961099</v>
      </c>
      <c r="Y16" s="21">
        <v>7.0761104305712905E-2</v>
      </c>
      <c r="Z16" s="21">
        <v>6.6007209261728594E-2</v>
      </c>
      <c r="AA16" s="21">
        <v>6.46485256329309E-2</v>
      </c>
      <c r="AB16" s="21">
        <v>9.9396990287099196E-2</v>
      </c>
      <c r="AC16" s="21"/>
      <c r="AD16" s="21">
        <v>3.8766249955961098E-2</v>
      </c>
      <c r="AE16" s="21">
        <v>0.14233999889791499</v>
      </c>
      <c r="AF16" s="21"/>
      <c r="AG16" s="21">
        <v>2.8493710514644801E-2</v>
      </c>
      <c r="AH16" s="21">
        <v>9.4034663076026301E-2</v>
      </c>
      <c r="AI16" s="21"/>
      <c r="AJ16" s="21">
        <v>5.5869106733423803E-2</v>
      </c>
      <c r="AK16" s="21">
        <v>9.1506685941986105E-2</v>
      </c>
      <c r="AL16" s="21"/>
      <c r="AM16" s="21">
        <v>8.0569493329624903E-2</v>
      </c>
      <c r="AN16" s="21">
        <v>6.8860248672087995E-2</v>
      </c>
      <c r="AO16" s="21"/>
      <c r="AP16" s="21">
        <v>0.17329216337897399</v>
      </c>
      <c r="AQ16" s="21">
        <v>6.1933550216220698E-2</v>
      </c>
      <c r="AR16" s="21">
        <v>5.7748497987295297E-2</v>
      </c>
      <c r="AS16" s="21">
        <v>2.6595073512567801E-2</v>
      </c>
      <c r="AT16" s="21">
        <v>1.65431392331633E-2</v>
      </c>
      <c r="AU16" s="21">
        <v>4.0272091217058499E-2</v>
      </c>
    </row>
    <row r="17" spans="2:47" x14ac:dyDescent="0.35">
      <c r="B17" s="18" t="s">
        <v>97</v>
      </c>
      <c r="C17" s="22">
        <v>0.50586040822473299</v>
      </c>
      <c r="D17" s="22">
        <v>0.57146584929976396</v>
      </c>
      <c r="E17" s="22">
        <v>0.44523653224659399</v>
      </c>
      <c r="F17" s="22"/>
      <c r="G17" s="22">
        <v>0.54504733563322205</v>
      </c>
      <c r="H17" s="22">
        <v>0.52607008482378703</v>
      </c>
      <c r="I17" s="22">
        <v>0.54187325426751698</v>
      </c>
      <c r="J17" s="22">
        <v>0.55563524412914</v>
      </c>
      <c r="K17" s="22">
        <v>0.48914262880521098</v>
      </c>
      <c r="L17" s="22">
        <v>0.40470570056545702</v>
      </c>
      <c r="M17" s="22"/>
      <c r="N17" s="22">
        <v>0.484194500333397</v>
      </c>
      <c r="O17" s="22">
        <v>0.61346958472798596</v>
      </c>
      <c r="P17" s="22"/>
      <c r="Q17" s="22">
        <v>0.55335184436808704</v>
      </c>
      <c r="R17" s="22">
        <v>0.44876054034884699</v>
      </c>
      <c r="S17" s="22">
        <v>0.59007611712465802</v>
      </c>
      <c r="T17" s="22">
        <v>0.556601574870352</v>
      </c>
      <c r="U17" s="22">
        <v>0.488265937175484</v>
      </c>
      <c r="V17" s="22">
        <v>0.49930117047406197</v>
      </c>
      <c r="W17" s="22">
        <v>0.43592819192923499</v>
      </c>
      <c r="X17" s="22">
        <v>0.458622689960832</v>
      </c>
      <c r="Y17" s="22">
        <v>0.50375138022826704</v>
      </c>
      <c r="Z17" s="22">
        <v>0.50034172359609896</v>
      </c>
      <c r="AA17" s="22">
        <v>0.467710739503224</v>
      </c>
      <c r="AB17" s="22">
        <v>0.55322104581061504</v>
      </c>
      <c r="AC17" s="22"/>
      <c r="AD17" s="22">
        <v>0.64480412291808997</v>
      </c>
      <c r="AE17" s="22">
        <v>0.20654334212644501</v>
      </c>
      <c r="AF17" s="22"/>
      <c r="AG17" s="22">
        <v>0.72352235901847495</v>
      </c>
      <c r="AH17" s="22">
        <v>0.40809747838378602</v>
      </c>
      <c r="AI17" s="22"/>
      <c r="AJ17" s="22">
        <v>0.52495000090431199</v>
      </c>
      <c r="AK17" s="22">
        <v>0.48771924303078701</v>
      </c>
      <c r="AL17" s="22"/>
      <c r="AM17" s="22">
        <v>0.46511262267665299</v>
      </c>
      <c r="AN17" s="22">
        <v>0.52087120089001704</v>
      </c>
      <c r="AO17" s="22"/>
      <c r="AP17" s="22">
        <v>4.5508560128494101E-2</v>
      </c>
      <c r="AQ17" s="22">
        <v>0.44735264886488701</v>
      </c>
      <c r="AR17" s="22">
        <v>0.58478084131920804</v>
      </c>
      <c r="AS17" s="22">
        <v>0.63241553767273495</v>
      </c>
      <c r="AT17" s="22">
        <v>0.82928093078856702</v>
      </c>
      <c r="AU17" s="22">
        <v>0.779566810718889</v>
      </c>
    </row>
    <row r="18" spans="2:47" x14ac:dyDescent="0.35">
      <c r="B18" s="16"/>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AU22"/>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104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89</v>
      </c>
      <c r="C9" s="17">
        <v>7.7998655077003903E-2</v>
      </c>
      <c r="D9" s="17">
        <v>7.4328027774028804E-2</v>
      </c>
      <c r="E9" s="17">
        <v>8.0182404438187901E-2</v>
      </c>
      <c r="F9" s="17"/>
      <c r="G9" s="17">
        <v>0.11243447296690499</v>
      </c>
      <c r="H9" s="17">
        <v>0.108324370578662</v>
      </c>
      <c r="I9" s="17">
        <v>0.115381871466845</v>
      </c>
      <c r="J9" s="17">
        <v>6.4840811018030201E-2</v>
      </c>
      <c r="K9" s="17">
        <v>4.2854329257227299E-2</v>
      </c>
      <c r="L9" s="17">
        <v>3.3927093685904602E-2</v>
      </c>
      <c r="M9" s="17"/>
      <c r="N9" s="17">
        <v>7.5144243249369205E-2</v>
      </c>
      <c r="O9" s="17">
        <v>9.2175808774576706E-2</v>
      </c>
      <c r="P9" s="17"/>
      <c r="Q9" s="17">
        <v>8.3327291909363901E-2</v>
      </c>
      <c r="R9" s="17">
        <v>8.7927872691616907E-2</v>
      </c>
      <c r="S9" s="17">
        <v>4.58715394218603E-2</v>
      </c>
      <c r="T9" s="17">
        <v>6.8740273316156494E-2</v>
      </c>
      <c r="U9" s="17">
        <v>9.6256913402778893E-2</v>
      </c>
      <c r="V9" s="17">
        <v>4.1572962349694403E-2</v>
      </c>
      <c r="W9" s="17">
        <v>0.10145960554469501</v>
      </c>
      <c r="X9" s="17">
        <v>4.4857124827766902E-2</v>
      </c>
      <c r="Y9" s="17">
        <v>9.0113291051168901E-2</v>
      </c>
      <c r="Z9" s="17">
        <v>8.0608610680664203E-2</v>
      </c>
      <c r="AA9" s="17">
        <v>0.10445838950332501</v>
      </c>
      <c r="AB9" s="17">
        <v>7.5163539429845105E-2</v>
      </c>
      <c r="AC9" s="17"/>
      <c r="AD9" s="17">
        <v>7.2674858681541901E-2</v>
      </c>
      <c r="AE9" s="17">
        <v>8.5939713214944799E-2</v>
      </c>
      <c r="AF9" s="17"/>
      <c r="AG9" s="17">
        <v>9.4411615211127606E-2</v>
      </c>
      <c r="AH9" s="17">
        <v>6.5835917761569301E-2</v>
      </c>
      <c r="AI9" s="17"/>
      <c r="AJ9" s="17">
        <v>6.4078218855295396E-2</v>
      </c>
      <c r="AK9" s="17">
        <v>9.3387258975875603E-2</v>
      </c>
      <c r="AL9" s="17"/>
      <c r="AM9" s="17">
        <v>0.109651972537453</v>
      </c>
      <c r="AN9" s="17">
        <v>6.8241988794624397E-2</v>
      </c>
      <c r="AO9" s="17"/>
      <c r="AP9" s="17">
        <v>9.2798083049588698E-2</v>
      </c>
      <c r="AQ9" s="17">
        <v>5.7640149339172803E-2</v>
      </c>
      <c r="AR9" s="17">
        <v>0.113227380813397</v>
      </c>
      <c r="AS9" s="17">
        <v>3.23160976494586E-2</v>
      </c>
      <c r="AT9" s="17">
        <v>9.9911129840212803E-2</v>
      </c>
      <c r="AU9" s="17">
        <v>8.7612209755320594E-2</v>
      </c>
    </row>
    <row r="10" spans="2:47" x14ac:dyDescent="0.35">
      <c r="B10" s="18" t="s">
        <v>90</v>
      </c>
      <c r="C10" s="17">
        <v>0.20061241795170001</v>
      </c>
      <c r="D10" s="17">
        <v>0.195457070749253</v>
      </c>
      <c r="E10" s="17">
        <v>0.203582037562616</v>
      </c>
      <c r="F10" s="17"/>
      <c r="G10" s="17">
        <v>0.312347745311915</v>
      </c>
      <c r="H10" s="17">
        <v>0.25820906172737601</v>
      </c>
      <c r="I10" s="17">
        <v>0.18450994268555401</v>
      </c>
      <c r="J10" s="17">
        <v>0.24780679389426599</v>
      </c>
      <c r="K10" s="17">
        <v>0.130485690375476</v>
      </c>
      <c r="L10" s="17">
        <v>0.10087787347662699</v>
      </c>
      <c r="M10" s="17"/>
      <c r="N10" s="17">
        <v>0.20177237037123</v>
      </c>
      <c r="O10" s="17">
        <v>0.19485122274701699</v>
      </c>
      <c r="P10" s="17"/>
      <c r="Q10" s="17">
        <v>0.18282236276126401</v>
      </c>
      <c r="R10" s="17">
        <v>0.20186477889858601</v>
      </c>
      <c r="S10" s="17">
        <v>0.25870817422175302</v>
      </c>
      <c r="T10" s="17">
        <v>0.188364580244369</v>
      </c>
      <c r="U10" s="17">
        <v>0.215254269941934</v>
      </c>
      <c r="V10" s="17">
        <v>0.20035633602118499</v>
      </c>
      <c r="W10" s="17">
        <v>0.21803568004214899</v>
      </c>
      <c r="X10" s="17">
        <v>0.17448632549896001</v>
      </c>
      <c r="Y10" s="17">
        <v>0.15933339925093101</v>
      </c>
      <c r="Z10" s="17">
        <v>0.19584379994814399</v>
      </c>
      <c r="AA10" s="17">
        <v>0.212646920564936</v>
      </c>
      <c r="AB10" s="17">
        <v>0.26016652788687</v>
      </c>
      <c r="AC10" s="17"/>
      <c r="AD10" s="17">
        <v>0.19772187284088</v>
      </c>
      <c r="AE10" s="17">
        <v>0.21381258800269501</v>
      </c>
      <c r="AF10" s="17"/>
      <c r="AG10" s="17">
        <v>0.200859540979302</v>
      </c>
      <c r="AH10" s="17">
        <v>0.20015737896257599</v>
      </c>
      <c r="AI10" s="17"/>
      <c r="AJ10" s="17">
        <v>0.16607981353655599</v>
      </c>
      <c r="AK10" s="17">
        <v>0.24338255162846001</v>
      </c>
      <c r="AL10" s="17"/>
      <c r="AM10" s="17">
        <v>0.25182057752762699</v>
      </c>
      <c r="AN10" s="17">
        <v>0.184998247904304</v>
      </c>
      <c r="AO10" s="17"/>
      <c r="AP10" s="17">
        <v>0.21724793601096301</v>
      </c>
      <c r="AQ10" s="17">
        <v>0.17420079007691699</v>
      </c>
      <c r="AR10" s="17">
        <v>0.275978711492397</v>
      </c>
      <c r="AS10" s="17">
        <v>0.12614983448018199</v>
      </c>
      <c r="AT10" s="17">
        <v>0.189212048869218</v>
      </c>
      <c r="AU10" s="17">
        <v>0.22547914406521</v>
      </c>
    </row>
    <row r="11" spans="2:47" x14ac:dyDescent="0.35">
      <c r="B11" s="18" t="s">
        <v>91</v>
      </c>
      <c r="C11" s="17">
        <v>0.204807858642996</v>
      </c>
      <c r="D11" s="17">
        <v>0.182872226525818</v>
      </c>
      <c r="E11" s="17">
        <v>0.22690633605104599</v>
      </c>
      <c r="F11" s="17"/>
      <c r="G11" s="17">
        <v>0.21112754033380801</v>
      </c>
      <c r="H11" s="17">
        <v>0.24703393688768299</v>
      </c>
      <c r="I11" s="17">
        <v>0.20308985786865</v>
      </c>
      <c r="J11" s="17">
        <v>0.24083834111673499</v>
      </c>
      <c r="K11" s="17">
        <v>0.166105174794242</v>
      </c>
      <c r="L11" s="17">
        <v>0.164128909919009</v>
      </c>
      <c r="M11" s="17"/>
      <c r="N11" s="17">
        <v>0.19838902932640601</v>
      </c>
      <c r="O11" s="17">
        <v>0.23668858758994499</v>
      </c>
      <c r="P11" s="17"/>
      <c r="Q11" s="17">
        <v>0.23093093074062199</v>
      </c>
      <c r="R11" s="17">
        <v>0.19967613927820099</v>
      </c>
      <c r="S11" s="17">
        <v>0.23995923270130201</v>
      </c>
      <c r="T11" s="17">
        <v>0.16010897207274899</v>
      </c>
      <c r="U11" s="17">
        <v>0.19625493961263901</v>
      </c>
      <c r="V11" s="17">
        <v>0.25620230836149899</v>
      </c>
      <c r="W11" s="17">
        <v>0.182315698433895</v>
      </c>
      <c r="X11" s="17">
        <v>0.11678263999986201</v>
      </c>
      <c r="Y11" s="17">
        <v>0.24810711894623999</v>
      </c>
      <c r="Z11" s="17">
        <v>0.192240835085496</v>
      </c>
      <c r="AA11" s="17">
        <v>0.182849676889108</v>
      </c>
      <c r="AB11" s="17">
        <v>0.10346067507371</v>
      </c>
      <c r="AC11" s="17"/>
      <c r="AD11" s="17">
        <v>0.192432814310324</v>
      </c>
      <c r="AE11" s="17">
        <v>0.223603893152717</v>
      </c>
      <c r="AF11" s="17"/>
      <c r="AG11" s="17">
        <v>0.18361439483564501</v>
      </c>
      <c r="AH11" s="17">
        <v>0.21296876132510301</v>
      </c>
      <c r="AI11" s="17"/>
      <c r="AJ11" s="17">
        <v>0.201407312746156</v>
      </c>
      <c r="AK11" s="17">
        <v>0.21067044564474499</v>
      </c>
      <c r="AL11" s="17"/>
      <c r="AM11" s="17">
        <v>0.20263425952265299</v>
      </c>
      <c r="AN11" s="17">
        <v>0.205262785685038</v>
      </c>
      <c r="AO11" s="17"/>
      <c r="AP11" s="17">
        <v>0.24483823918782599</v>
      </c>
      <c r="AQ11" s="17">
        <v>0.199694750903079</v>
      </c>
      <c r="AR11" s="17">
        <v>0.22035162356197899</v>
      </c>
      <c r="AS11" s="17">
        <v>0.16437027030410301</v>
      </c>
      <c r="AT11" s="17">
        <v>0.248173078805457</v>
      </c>
      <c r="AU11" s="17">
        <v>0.17136494514603201</v>
      </c>
    </row>
    <row r="12" spans="2:47" x14ac:dyDescent="0.35">
      <c r="B12" s="18" t="s">
        <v>92</v>
      </c>
      <c r="C12" s="17">
        <v>0.27269123679158402</v>
      </c>
      <c r="D12" s="17">
        <v>0.27159526114902699</v>
      </c>
      <c r="E12" s="17">
        <v>0.27434542869658601</v>
      </c>
      <c r="F12" s="17"/>
      <c r="G12" s="17">
        <v>0.253619099753644</v>
      </c>
      <c r="H12" s="17">
        <v>0.25952751784699601</v>
      </c>
      <c r="I12" s="17">
        <v>0.288123269278733</v>
      </c>
      <c r="J12" s="17">
        <v>0.200843066401659</v>
      </c>
      <c r="K12" s="17">
        <v>0.298943506497722</v>
      </c>
      <c r="L12" s="17">
        <v>0.32425752901432398</v>
      </c>
      <c r="M12" s="17"/>
      <c r="N12" s="17">
        <v>0.27356493514869101</v>
      </c>
      <c r="O12" s="17">
        <v>0.268351794327778</v>
      </c>
      <c r="P12" s="17"/>
      <c r="Q12" s="17">
        <v>0.253537902014283</v>
      </c>
      <c r="R12" s="17">
        <v>0.244482172001349</v>
      </c>
      <c r="S12" s="17">
        <v>0.22591859265100001</v>
      </c>
      <c r="T12" s="17">
        <v>0.29308422134266798</v>
      </c>
      <c r="U12" s="17">
        <v>0.28710797173981001</v>
      </c>
      <c r="V12" s="17">
        <v>0.30561187577308702</v>
      </c>
      <c r="W12" s="17">
        <v>0.213347308438122</v>
      </c>
      <c r="X12" s="17">
        <v>0.37260355555534302</v>
      </c>
      <c r="Y12" s="17">
        <v>0.27024614517455298</v>
      </c>
      <c r="Z12" s="17">
        <v>0.283044866992885</v>
      </c>
      <c r="AA12" s="17">
        <v>0.31982908350300499</v>
      </c>
      <c r="AB12" s="17">
        <v>0.34034733364472097</v>
      </c>
      <c r="AC12" s="17"/>
      <c r="AD12" s="17">
        <v>0.28014738500309599</v>
      </c>
      <c r="AE12" s="17">
        <v>0.26343743644024598</v>
      </c>
      <c r="AF12" s="17"/>
      <c r="AG12" s="17">
        <v>0.24887610234928101</v>
      </c>
      <c r="AH12" s="17">
        <v>0.28847934258851798</v>
      </c>
      <c r="AI12" s="17"/>
      <c r="AJ12" s="17">
        <v>0.28588397883306599</v>
      </c>
      <c r="AK12" s="17">
        <v>0.25709410885651202</v>
      </c>
      <c r="AL12" s="17"/>
      <c r="AM12" s="17">
        <v>0.24470351730168699</v>
      </c>
      <c r="AN12" s="17">
        <v>0.28175056163283502</v>
      </c>
      <c r="AO12" s="17"/>
      <c r="AP12" s="17">
        <v>0.23702487977999401</v>
      </c>
      <c r="AQ12" s="17">
        <v>0.301996758245129</v>
      </c>
      <c r="AR12" s="17">
        <v>0.27351006022903002</v>
      </c>
      <c r="AS12" s="17">
        <v>0.27248632700346298</v>
      </c>
      <c r="AT12" s="17">
        <v>0.278082971992196</v>
      </c>
      <c r="AU12" s="17">
        <v>0.28683962553453202</v>
      </c>
    </row>
    <row r="13" spans="2:47" x14ac:dyDescent="0.35">
      <c r="B13" s="18" t="s">
        <v>93</v>
      </c>
      <c r="C13" s="17">
        <v>0.23508962578923201</v>
      </c>
      <c r="D13" s="17">
        <v>0.26745386517568398</v>
      </c>
      <c r="E13" s="17">
        <v>0.2056112263623</v>
      </c>
      <c r="F13" s="17"/>
      <c r="G13" s="17">
        <v>0.107114891444376</v>
      </c>
      <c r="H13" s="17">
        <v>0.120357841084754</v>
      </c>
      <c r="I13" s="17">
        <v>0.194649379790342</v>
      </c>
      <c r="J13" s="17">
        <v>0.229704509937879</v>
      </c>
      <c r="K13" s="17">
        <v>0.35330894691328302</v>
      </c>
      <c r="L13" s="17">
        <v>0.37246124481473097</v>
      </c>
      <c r="M13" s="17"/>
      <c r="N13" s="17">
        <v>0.24325838135583799</v>
      </c>
      <c r="O13" s="17">
        <v>0.19451744833940801</v>
      </c>
      <c r="P13" s="17"/>
      <c r="Q13" s="17">
        <v>0.233598828743627</v>
      </c>
      <c r="R13" s="17">
        <v>0.25560333455270101</v>
      </c>
      <c r="S13" s="17">
        <v>0.22375572409796399</v>
      </c>
      <c r="T13" s="17">
        <v>0.285338949290184</v>
      </c>
      <c r="U13" s="17">
        <v>0.19828796285543099</v>
      </c>
      <c r="V13" s="17">
        <v>0.186898479401955</v>
      </c>
      <c r="W13" s="17">
        <v>0.27340678760978099</v>
      </c>
      <c r="X13" s="17">
        <v>0.27853546025693299</v>
      </c>
      <c r="Y13" s="17">
        <v>0.22828431500111801</v>
      </c>
      <c r="Z13" s="17">
        <v>0.23487568601518199</v>
      </c>
      <c r="AA13" s="17">
        <v>0.18021592953962601</v>
      </c>
      <c r="AB13" s="17">
        <v>0.22086192396485299</v>
      </c>
      <c r="AC13" s="17"/>
      <c r="AD13" s="17">
        <v>0.24992279659810299</v>
      </c>
      <c r="AE13" s="17">
        <v>0.20622812066356799</v>
      </c>
      <c r="AF13" s="17"/>
      <c r="AG13" s="17">
        <v>0.26534205788528298</v>
      </c>
      <c r="AH13" s="17">
        <v>0.225573724676355</v>
      </c>
      <c r="AI13" s="17"/>
      <c r="AJ13" s="17">
        <v>0.27481928000367301</v>
      </c>
      <c r="AK13" s="17">
        <v>0.18896635562769801</v>
      </c>
      <c r="AL13" s="17"/>
      <c r="AM13" s="17">
        <v>0.18515049988347801</v>
      </c>
      <c r="AN13" s="17">
        <v>0.25164387552948397</v>
      </c>
      <c r="AO13" s="17"/>
      <c r="AP13" s="17">
        <v>0.187692205036395</v>
      </c>
      <c r="AQ13" s="17">
        <v>0.26018145513125701</v>
      </c>
      <c r="AR13" s="17">
        <v>0.113599974941916</v>
      </c>
      <c r="AS13" s="17">
        <v>0.39592528713632402</v>
      </c>
      <c r="AT13" s="17">
        <v>0.17247746999694699</v>
      </c>
      <c r="AU13" s="17">
        <v>0.22870407549890501</v>
      </c>
    </row>
    <row r="14" spans="2:47" x14ac:dyDescent="0.35">
      <c r="B14" s="18" t="s">
        <v>94</v>
      </c>
      <c r="C14" s="17">
        <v>8.8002057474839499E-3</v>
      </c>
      <c r="D14" s="17">
        <v>8.2935486261895494E-3</v>
      </c>
      <c r="E14" s="17">
        <v>9.3725668892643797E-3</v>
      </c>
      <c r="F14" s="17"/>
      <c r="G14" s="17">
        <v>3.35625018935219E-3</v>
      </c>
      <c r="H14" s="17">
        <v>6.5472718745290797E-3</v>
      </c>
      <c r="I14" s="17">
        <v>1.4245678909876099E-2</v>
      </c>
      <c r="J14" s="17">
        <v>1.59664776314297E-2</v>
      </c>
      <c r="K14" s="17">
        <v>8.3023521620497094E-3</v>
      </c>
      <c r="L14" s="17">
        <v>4.3473490894051E-3</v>
      </c>
      <c r="M14" s="17"/>
      <c r="N14" s="17">
        <v>7.8710405484651198E-3</v>
      </c>
      <c r="O14" s="17">
        <v>1.3415138221275401E-2</v>
      </c>
      <c r="P14" s="17"/>
      <c r="Q14" s="17">
        <v>1.57826838308406E-2</v>
      </c>
      <c r="R14" s="17">
        <v>1.0445702577545899E-2</v>
      </c>
      <c r="S14" s="17">
        <v>5.7867369061213496E-3</v>
      </c>
      <c r="T14" s="17">
        <v>4.3630037338729102E-3</v>
      </c>
      <c r="U14" s="17">
        <v>6.8379424474073504E-3</v>
      </c>
      <c r="V14" s="17">
        <v>9.3580380925801093E-3</v>
      </c>
      <c r="W14" s="17">
        <v>1.1434919931357399E-2</v>
      </c>
      <c r="X14" s="17">
        <v>1.27348938611341E-2</v>
      </c>
      <c r="Y14" s="17">
        <v>3.9157305759893596E-3</v>
      </c>
      <c r="Z14" s="17">
        <v>1.3386201277628899E-2</v>
      </c>
      <c r="AA14" s="17">
        <v>0</v>
      </c>
      <c r="AB14" s="17">
        <v>0</v>
      </c>
      <c r="AC14" s="17"/>
      <c r="AD14" s="17">
        <v>7.1002725660550704E-3</v>
      </c>
      <c r="AE14" s="17">
        <v>6.9782485258293404E-3</v>
      </c>
      <c r="AF14" s="17"/>
      <c r="AG14" s="17">
        <v>6.8962887393617502E-3</v>
      </c>
      <c r="AH14" s="17">
        <v>6.98487468587888E-3</v>
      </c>
      <c r="AI14" s="17"/>
      <c r="AJ14" s="17">
        <v>7.7313960252530303E-3</v>
      </c>
      <c r="AK14" s="17">
        <v>6.4992792667087403E-3</v>
      </c>
      <c r="AL14" s="17"/>
      <c r="AM14" s="17">
        <v>6.03917322710256E-3</v>
      </c>
      <c r="AN14" s="17">
        <v>8.1025404537151992E-3</v>
      </c>
      <c r="AO14" s="17"/>
      <c r="AP14" s="17">
        <v>2.0398656935232899E-2</v>
      </c>
      <c r="AQ14" s="17">
        <v>6.28609630444559E-3</v>
      </c>
      <c r="AR14" s="17">
        <v>3.3322489612811501E-3</v>
      </c>
      <c r="AS14" s="17">
        <v>8.7521834264704095E-3</v>
      </c>
      <c r="AT14" s="17">
        <v>1.21433004959697E-2</v>
      </c>
      <c r="AU14" s="17">
        <v>0</v>
      </c>
    </row>
    <row r="15" spans="2:47" x14ac:dyDescent="0.35">
      <c r="B15" s="18" t="s">
        <v>95</v>
      </c>
      <c r="C15" s="21">
        <v>0.27861107302870403</v>
      </c>
      <c r="D15" s="21">
        <v>0.26978509852328098</v>
      </c>
      <c r="E15" s="21">
        <v>0.28376444200080397</v>
      </c>
      <c r="F15" s="21"/>
      <c r="G15" s="21">
        <v>0.42478221827882001</v>
      </c>
      <c r="H15" s="21">
        <v>0.36653343230603802</v>
      </c>
      <c r="I15" s="21">
        <v>0.29989181415239802</v>
      </c>
      <c r="J15" s="21">
        <v>0.31264760491229598</v>
      </c>
      <c r="K15" s="21">
        <v>0.17334001963270301</v>
      </c>
      <c r="L15" s="21">
        <v>0.13480496716253201</v>
      </c>
      <c r="M15" s="21"/>
      <c r="N15" s="21">
        <v>0.27691661362059999</v>
      </c>
      <c r="O15" s="21">
        <v>0.28702703152159398</v>
      </c>
      <c r="P15" s="21"/>
      <c r="Q15" s="21">
        <v>0.26614965467062701</v>
      </c>
      <c r="R15" s="21">
        <v>0.28979265159020301</v>
      </c>
      <c r="S15" s="21">
        <v>0.30457971364361303</v>
      </c>
      <c r="T15" s="21">
        <v>0.25710485356052598</v>
      </c>
      <c r="U15" s="21">
        <v>0.31151118334471301</v>
      </c>
      <c r="V15" s="21">
        <v>0.24192929837088001</v>
      </c>
      <c r="W15" s="21">
        <v>0.31949528558684398</v>
      </c>
      <c r="X15" s="21">
        <v>0.219343450326727</v>
      </c>
      <c r="Y15" s="21">
        <v>0.24944669030210001</v>
      </c>
      <c r="Z15" s="21">
        <v>0.27645241062880799</v>
      </c>
      <c r="AA15" s="21">
        <v>0.31710531006826198</v>
      </c>
      <c r="AB15" s="21">
        <v>0.335330067316715</v>
      </c>
      <c r="AC15" s="21"/>
      <c r="AD15" s="21">
        <v>0.270396731522422</v>
      </c>
      <c r="AE15" s="21">
        <v>0.29975230121763902</v>
      </c>
      <c r="AF15" s="21"/>
      <c r="AG15" s="21">
        <v>0.29527115619042998</v>
      </c>
      <c r="AH15" s="21">
        <v>0.26599329672414501</v>
      </c>
      <c r="AI15" s="21"/>
      <c r="AJ15" s="21">
        <v>0.23015803239185201</v>
      </c>
      <c r="AK15" s="21">
        <v>0.33676981060433597</v>
      </c>
      <c r="AL15" s="21"/>
      <c r="AM15" s="21">
        <v>0.361472550065079</v>
      </c>
      <c r="AN15" s="21">
        <v>0.25324023669892798</v>
      </c>
      <c r="AO15" s="21"/>
      <c r="AP15" s="21">
        <v>0.31004601906055201</v>
      </c>
      <c r="AQ15" s="21">
        <v>0.23184093941608999</v>
      </c>
      <c r="AR15" s="21">
        <v>0.389206092305794</v>
      </c>
      <c r="AS15" s="21">
        <v>0.15846593212964</v>
      </c>
      <c r="AT15" s="21">
        <v>0.28912317870943099</v>
      </c>
      <c r="AU15" s="21">
        <v>0.31309135382053099</v>
      </c>
    </row>
    <row r="16" spans="2:47" x14ac:dyDescent="0.35">
      <c r="B16" s="18" t="s">
        <v>96</v>
      </c>
      <c r="C16" s="21">
        <v>0.50778086258081601</v>
      </c>
      <c r="D16" s="21">
        <v>0.53904912632471103</v>
      </c>
      <c r="E16" s="21">
        <v>0.47995665505888602</v>
      </c>
      <c r="F16" s="21"/>
      <c r="G16" s="21">
        <v>0.36073399119802002</v>
      </c>
      <c r="H16" s="21">
        <v>0.37988535893175102</v>
      </c>
      <c r="I16" s="21">
        <v>0.48277264906907602</v>
      </c>
      <c r="J16" s="21">
        <v>0.430547576339539</v>
      </c>
      <c r="K16" s="21">
        <v>0.65225245341100602</v>
      </c>
      <c r="L16" s="21">
        <v>0.696718773829055</v>
      </c>
      <c r="M16" s="21"/>
      <c r="N16" s="21">
        <v>0.51682331650452895</v>
      </c>
      <c r="O16" s="21">
        <v>0.46286924266718599</v>
      </c>
      <c r="P16" s="21"/>
      <c r="Q16" s="21">
        <v>0.48713673075790997</v>
      </c>
      <c r="R16" s="21">
        <v>0.50008550655405004</v>
      </c>
      <c r="S16" s="21">
        <v>0.44967431674896402</v>
      </c>
      <c r="T16" s="21">
        <v>0.57842317063285198</v>
      </c>
      <c r="U16" s="21">
        <v>0.485395934595241</v>
      </c>
      <c r="V16" s="21">
        <v>0.49251035517504199</v>
      </c>
      <c r="W16" s="21">
        <v>0.48675409604790298</v>
      </c>
      <c r="X16" s="21">
        <v>0.65113901581227596</v>
      </c>
      <c r="Y16" s="21">
        <v>0.49853046017567099</v>
      </c>
      <c r="Z16" s="21">
        <v>0.51792055300806705</v>
      </c>
      <c r="AA16" s="21">
        <v>0.50004501304263105</v>
      </c>
      <c r="AB16" s="21">
        <v>0.56120925760957496</v>
      </c>
      <c r="AC16" s="21"/>
      <c r="AD16" s="21">
        <v>0.53007018160119901</v>
      </c>
      <c r="AE16" s="21">
        <v>0.46966555710381402</v>
      </c>
      <c r="AF16" s="21"/>
      <c r="AG16" s="21">
        <v>0.51421816023456401</v>
      </c>
      <c r="AH16" s="21">
        <v>0.51405306726487299</v>
      </c>
      <c r="AI16" s="21"/>
      <c r="AJ16" s="21">
        <v>0.56070325883673899</v>
      </c>
      <c r="AK16" s="21">
        <v>0.44606046448421</v>
      </c>
      <c r="AL16" s="21"/>
      <c r="AM16" s="21">
        <v>0.42985401718516503</v>
      </c>
      <c r="AN16" s="21">
        <v>0.53339443716231805</v>
      </c>
      <c r="AO16" s="21"/>
      <c r="AP16" s="21">
        <v>0.42471708481638898</v>
      </c>
      <c r="AQ16" s="21">
        <v>0.56217821337638596</v>
      </c>
      <c r="AR16" s="21">
        <v>0.387110035170946</v>
      </c>
      <c r="AS16" s="21">
        <v>0.668411614139786</v>
      </c>
      <c r="AT16" s="21">
        <v>0.45056044198914202</v>
      </c>
      <c r="AU16" s="21">
        <v>0.51554370103343705</v>
      </c>
    </row>
    <row r="17" spans="2:47" x14ac:dyDescent="0.35">
      <c r="B17" s="18" t="s">
        <v>97</v>
      </c>
      <c r="C17" s="22">
        <v>-0.22916978955211201</v>
      </c>
      <c r="D17" s="22">
        <v>-0.269264027801429</v>
      </c>
      <c r="E17" s="22">
        <v>-0.19619221305808199</v>
      </c>
      <c r="F17" s="22"/>
      <c r="G17" s="22">
        <v>6.40482270807997E-2</v>
      </c>
      <c r="H17" s="22">
        <v>-1.33519266257129E-2</v>
      </c>
      <c r="I17" s="22">
        <v>-0.182880834916678</v>
      </c>
      <c r="J17" s="22">
        <v>-0.117899971427242</v>
      </c>
      <c r="K17" s="22">
        <v>-0.478912433778303</v>
      </c>
      <c r="L17" s="22">
        <v>-0.56191380666652302</v>
      </c>
      <c r="M17" s="22"/>
      <c r="N17" s="22">
        <v>-0.23990670288393001</v>
      </c>
      <c r="O17" s="22">
        <v>-0.17584221114559201</v>
      </c>
      <c r="P17" s="22"/>
      <c r="Q17" s="22">
        <v>-0.22098707608728199</v>
      </c>
      <c r="R17" s="22">
        <v>-0.210292854963848</v>
      </c>
      <c r="S17" s="22">
        <v>-0.14509460310535</v>
      </c>
      <c r="T17" s="22">
        <v>-0.321318317072326</v>
      </c>
      <c r="U17" s="22">
        <v>-0.17388475125052899</v>
      </c>
      <c r="V17" s="22">
        <v>-0.25058105680416198</v>
      </c>
      <c r="W17" s="22">
        <v>-0.167258810461059</v>
      </c>
      <c r="X17" s="22">
        <v>-0.43179556548554898</v>
      </c>
      <c r="Y17" s="22">
        <v>-0.249083769873571</v>
      </c>
      <c r="Z17" s="22">
        <v>-0.24146814237925901</v>
      </c>
      <c r="AA17" s="22">
        <v>-0.18293970297436901</v>
      </c>
      <c r="AB17" s="22">
        <v>-0.22587919029285899</v>
      </c>
      <c r="AC17" s="22"/>
      <c r="AD17" s="22">
        <v>-0.25967345007877801</v>
      </c>
      <c r="AE17" s="22">
        <v>-0.16991325588617401</v>
      </c>
      <c r="AF17" s="22"/>
      <c r="AG17" s="22">
        <v>-0.218947004044135</v>
      </c>
      <c r="AH17" s="22">
        <v>-0.248059770540728</v>
      </c>
      <c r="AI17" s="22"/>
      <c r="AJ17" s="22">
        <v>-0.33054522644488799</v>
      </c>
      <c r="AK17" s="22">
        <v>-0.10929065387987499</v>
      </c>
      <c r="AL17" s="22"/>
      <c r="AM17" s="22">
        <v>-6.8381467120085901E-2</v>
      </c>
      <c r="AN17" s="22">
        <v>-0.28015420046339001</v>
      </c>
      <c r="AO17" s="22"/>
      <c r="AP17" s="22">
        <v>-0.11467106575583801</v>
      </c>
      <c r="AQ17" s="22">
        <v>-0.330337273960296</v>
      </c>
      <c r="AR17" s="22">
        <v>2.0960571348483401E-3</v>
      </c>
      <c r="AS17" s="22">
        <v>-0.50994568201014601</v>
      </c>
      <c r="AT17" s="22">
        <v>-0.161437263279712</v>
      </c>
      <c r="AU17" s="22">
        <v>-0.202452347212906</v>
      </c>
    </row>
    <row r="18" spans="2:47" x14ac:dyDescent="0.35">
      <c r="B18" s="16"/>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dimension ref="B2:AU22"/>
  <sheetViews>
    <sheetView showGridLines="0" topLeftCell="A8"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678</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89</v>
      </c>
      <c r="C9" s="17">
        <v>0.181280085014454</v>
      </c>
      <c r="D9" s="17">
        <v>0.228909193434403</v>
      </c>
      <c r="E9" s="17">
        <v>0.135552302945908</v>
      </c>
      <c r="F9" s="17"/>
      <c r="G9" s="17">
        <v>0.29311254855608199</v>
      </c>
      <c r="H9" s="17">
        <v>0.18721921117341001</v>
      </c>
      <c r="I9" s="17">
        <v>0.18863682303139001</v>
      </c>
      <c r="J9" s="17">
        <v>0.15522347932415301</v>
      </c>
      <c r="K9" s="17">
        <v>0.141846625043936</v>
      </c>
      <c r="L9" s="17">
        <v>0.14344124825374999</v>
      </c>
      <c r="M9" s="17"/>
      <c r="N9" s="17">
        <v>0.16088443645761499</v>
      </c>
      <c r="O9" s="17">
        <v>0.28258019929810102</v>
      </c>
      <c r="P9" s="17"/>
      <c r="Q9" s="17">
        <v>0.25018916626586402</v>
      </c>
      <c r="R9" s="17">
        <v>0.123899366518725</v>
      </c>
      <c r="S9" s="17">
        <v>0.15538696646771999</v>
      </c>
      <c r="T9" s="17">
        <v>0.18399638903069801</v>
      </c>
      <c r="U9" s="17">
        <v>0.15174966194988601</v>
      </c>
      <c r="V9" s="17">
        <v>0.17865630229965301</v>
      </c>
      <c r="W9" s="17">
        <v>0.20154756203729099</v>
      </c>
      <c r="X9" s="17">
        <v>0.22398456271605999</v>
      </c>
      <c r="Y9" s="17">
        <v>0.14639295848739001</v>
      </c>
      <c r="Z9" s="17">
        <v>0.19121104179534801</v>
      </c>
      <c r="AA9" s="17">
        <v>0.18428122754758899</v>
      </c>
      <c r="AB9" s="17">
        <v>0.228972803588707</v>
      </c>
      <c r="AC9" s="17"/>
      <c r="AD9" s="17">
        <v>0.230397899372764</v>
      </c>
      <c r="AE9" s="17">
        <v>8.0262683611436902E-2</v>
      </c>
      <c r="AF9" s="17"/>
      <c r="AG9" s="17">
        <v>0.303965188609084</v>
      </c>
      <c r="AH9" s="17">
        <v>0.123940933637965</v>
      </c>
      <c r="AI9" s="17"/>
      <c r="AJ9" s="17">
        <v>0.174246588971087</v>
      </c>
      <c r="AK9" s="17">
        <v>0.18989717275123699</v>
      </c>
      <c r="AL9" s="17"/>
      <c r="AM9" s="17">
        <v>0.166124713203605</v>
      </c>
      <c r="AN9" s="17">
        <v>0.185124334690807</v>
      </c>
      <c r="AO9" s="17"/>
      <c r="AP9" s="17">
        <v>3.2914826890675597E-2</v>
      </c>
      <c r="AQ9" s="17">
        <v>9.7434489678266498E-2</v>
      </c>
      <c r="AR9" s="17">
        <v>0.21081232738207301</v>
      </c>
      <c r="AS9" s="17">
        <v>0.180150482492558</v>
      </c>
      <c r="AT9" s="17">
        <v>0.30120162983200499</v>
      </c>
      <c r="AU9" s="17">
        <v>0.36040803860149501</v>
      </c>
    </row>
    <row r="10" spans="2:47" x14ac:dyDescent="0.35">
      <c r="B10" s="18" t="s">
        <v>90</v>
      </c>
      <c r="C10" s="17">
        <v>0.38896109039414001</v>
      </c>
      <c r="D10" s="17">
        <v>0.41063855741875899</v>
      </c>
      <c r="E10" s="17">
        <v>0.36936273710781398</v>
      </c>
      <c r="F10" s="17"/>
      <c r="G10" s="17">
        <v>0.371655808109498</v>
      </c>
      <c r="H10" s="17">
        <v>0.43376005747267998</v>
      </c>
      <c r="I10" s="17">
        <v>0.40361194325593402</v>
      </c>
      <c r="J10" s="17">
        <v>0.44444912259224101</v>
      </c>
      <c r="K10" s="17">
        <v>0.36317029532658901</v>
      </c>
      <c r="L10" s="17">
        <v>0.324159528666844</v>
      </c>
      <c r="M10" s="17"/>
      <c r="N10" s="17">
        <v>0.38405112864119201</v>
      </c>
      <c r="O10" s="17">
        <v>0.41334764938567398</v>
      </c>
      <c r="P10" s="17"/>
      <c r="Q10" s="17">
        <v>0.39029765843400599</v>
      </c>
      <c r="R10" s="17">
        <v>0.37200246015739502</v>
      </c>
      <c r="S10" s="17">
        <v>0.41199540668514201</v>
      </c>
      <c r="T10" s="17">
        <v>0.38845310269808803</v>
      </c>
      <c r="U10" s="17">
        <v>0.40821595594224502</v>
      </c>
      <c r="V10" s="17">
        <v>0.37910848752809201</v>
      </c>
      <c r="W10" s="17">
        <v>0.326495074090358</v>
      </c>
      <c r="X10" s="17">
        <v>0.35845696619046802</v>
      </c>
      <c r="Y10" s="17">
        <v>0.39837329379723602</v>
      </c>
      <c r="Z10" s="17">
        <v>0.42278030162937902</v>
      </c>
      <c r="AA10" s="17">
        <v>0.39043590236353098</v>
      </c>
      <c r="AB10" s="17">
        <v>0.44980986589030802</v>
      </c>
      <c r="AC10" s="17"/>
      <c r="AD10" s="17">
        <v>0.459882180426883</v>
      </c>
      <c r="AE10" s="17">
        <v>0.231015994437546</v>
      </c>
      <c r="AF10" s="17"/>
      <c r="AG10" s="17">
        <v>0.45813054954968002</v>
      </c>
      <c r="AH10" s="17">
        <v>0.362159745693033</v>
      </c>
      <c r="AI10" s="17"/>
      <c r="AJ10" s="17">
        <v>0.40588436701188402</v>
      </c>
      <c r="AK10" s="17">
        <v>0.372347868631698</v>
      </c>
      <c r="AL10" s="17"/>
      <c r="AM10" s="17">
        <v>0.34348595939673698</v>
      </c>
      <c r="AN10" s="17">
        <v>0.40360519652603399</v>
      </c>
      <c r="AO10" s="17"/>
      <c r="AP10" s="17">
        <v>0.13689315469032201</v>
      </c>
      <c r="AQ10" s="17">
        <v>0.39787126892160901</v>
      </c>
      <c r="AR10" s="17">
        <v>0.449974977694717</v>
      </c>
      <c r="AS10" s="17">
        <v>0.47583147481925098</v>
      </c>
      <c r="AT10" s="17">
        <v>0.54297333092272504</v>
      </c>
      <c r="AU10" s="17">
        <v>0.48011517039847201</v>
      </c>
    </row>
    <row r="11" spans="2:47" x14ac:dyDescent="0.35">
      <c r="B11" s="18" t="s">
        <v>91</v>
      </c>
      <c r="C11" s="17">
        <v>0.26872465234556903</v>
      </c>
      <c r="D11" s="17">
        <v>0.24633186614168801</v>
      </c>
      <c r="E11" s="17">
        <v>0.29006776230757803</v>
      </c>
      <c r="F11" s="17"/>
      <c r="G11" s="17">
        <v>0.20888045066175601</v>
      </c>
      <c r="H11" s="17">
        <v>0.23119148610703</v>
      </c>
      <c r="I11" s="17">
        <v>0.26601261301183998</v>
      </c>
      <c r="J11" s="17">
        <v>0.26230073582816099</v>
      </c>
      <c r="K11" s="17">
        <v>0.29869101213493399</v>
      </c>
      <c r="L11" s="17">
        <v>0.32664312351838898</v>
      </c>
      <c r="M11" s="17"/>
      <c r="N11" s="17">
        <v>0.28211562262163797</v>
      </c>
      <c r="O11" s="17">
        <v>0.20221503312192099</v>
      </c>
      <c r="P11" s="17"/>
      <c r="Q11" s="17">
        <v>0.227899431248578</v>
      </c>
      <c r="R11" s="17">
        <v>0.31300757143125002</v>
      </c>
      <c r="S11" s="17">
        <v>0.28547490539979897</v>
      </c>
      <c r="T11" s="17">
        <v>0.26510290246200302</v>
      </c>
      <c r="U11" s="17">
        <v>0.29206541960039301</v>
      </c>
      <c r="V11" s="17">
        <v>0.27502771730186198</v>
      </c>
      <c r="W11" s="17">
        <v>0.28527450315362102</v>
      </c>
      <c r="X11" s="17">
        <v>0.25378334605133901</v>
      </c>
      <c r="Y11" s="17">
        <v>0.27059074750495399</v>
      </c>
      <c r="Z11" s="17">
        <v>0.25886106742328902</v>
      </c>
      <c r="AA11" s="17">
        <v>0.27394145608979198</v>
      </c>
      <c r="AB11" s="17">
        <v>0.14898405189230299</v>
      </c>
      <c r="AC11" s="17"/>
      <c r="AD11" s="17">
        <v>0.235774148190836</v>
      </c>
      <c r="AE11" s="17">
        <v>0.33913800051897303</v>
      </c>
      <c r="AF11" s="17"/>
      <c r="AG11" s="17">
        <v>0.191686790789901</v>
      </c>
      <c r="AH11" s="17">
        <v>0.30409378065553599</v>
      </c>
      <c r="AI11" s="17"/>
      <c r="AJ11" s="17">
        <v>0.262648742539696</v>
      </c>
      <c r="AK11" s="17">
        <v>0.27385496721459801</v>
      </c>
      <c r="AL11" s="17"/>
      <c r="AM11" s="17">
        <v>0.285796296890728</v>
      </c>
      <c r="AN11" s="17">
        <v>0.26363380365327499</v>
      </c>
      <c r="AO11" s="17"/>
      <c r="AP11" s="17">
        <v>0.37096253878177299</v>
      </c>
      <c r="AQ11" s="17">
        <v>0.35164088098781399</v>
      </c>
      <c r="AR11" s="17">
        <v>0.257988096895098</v>
      </c>
      <c r="AS11" s="17">
        <v>0.27955201103725402</v>
      </c>
      <c r="AT11" s="17">
        <v>0.14110955495505301</v>
      </c>
      <c r="AU11" s="17">
        <v>0.124465971301343</v>
      </c>
    </row>
    <row r="12" spans="2:47" x14ac:dyDescent="0.35">
      <c r="B12" s="18" t="s">
        <v>92</v>
      </c>
      <c r="C12" s="17">
        <v>6.0752554732787997E-2</v>
      </c>
      <c r="D12" s="17">
        <v>5.5603741856402003E-2</v>
      </c>
      <c r="E12" s="17">
        <v>6.5104716956097999E-2</v>
      </c>
      <c r="F12" s="17"/>
      <c r="G12" s="17">
        <v>5.3593435576386898E-2</v>
      </c>
      <c r="H12" s="17">
        <v>6.0838329834659498E-2</v>
      </c>
      <c r="I12" s="17">
        <v>5.7041849323462498E-2</v>
      </c>
      <c r="J12" s="17">
        <v>5.48538954472573E-2</v>
      </c>
      <c r="K12" s="17">
        <v>8.0023935933595594E-2</v>
      </c>
      <c r="L12" s="17">
        <v>6.0387435416029797E-2</v>
      </c>
      <c r="M12" s="17"/>
      <c r="N12" s="17">
        <v>6.5821530681954801E-2</v>
      </c>
      <c r="O12" s="17">
        <v>3.5576211773129598E-2</v>
      </c>
      <c r="P12" s="17"/>
      <c r="Q12" s="17">
        <v>5.7277588639096398E-2</v>
      </c>
      <c r="R12" s="17">
        <v>5.6925308487138303E-2</v>
      </c>
      <c r="S12" s="17">
        <v>6.2204116587807397E-2</v>
      </c>
      <c r="T12" s="17">
        <v>7.3496603820112805E-2</v>
      </c>
      <c r="U12" s="17">
        <v>3.7803809765144303E-2</v>
      </c>
      <c r="V12" s="17">
        <v>6.9693849689897905E-2</v>
      </c>
      <c r="W12" s="17">
        <v>6.0783673911225203E-2</v>
      </c>
      <c r="X12" s="17">
        <v>5.2239419255443398E-2</v>
      </c>
      <c r="Y12" s="17">
        <v>7.2980605669720103E-2</v>
      </c>
      <c r="Z12" s="17">
        <v>4.0404146049260299E-2</v>
      </c>
      <c r="AA12" s="17">
        <v>6.7635263882063701E-2</v>
      </c>
      <c r="AB12" s="17">
        <v>9.4310904257502201E-2</v>
      </c>
      <c r="AC12" s="17"/>
      <c r="AD12" s="17">
        <v>3.97692827671964E-2</v>
      </c>
      <c r="AE12" s="17">
        <v>0.11071703414425001</v>
      </c>
      <c r="AF12" s="17"/>
      <c r="AG12" s="17">
        <v>2.6803634261955499E-2</v>
      </c>
      <c r="AH12" s="17">
        <v>7.8761016250455701E-2</v>
      </c>
      <c r="AI12" s="17"/>
      <c r="AJ12" s="17">
        <v>5.3885084562203499E-2</v>
      </c>
      <c r="AK12" s="17">
        <v>6.9444280859968302E-2</v>
      </c>
      <c r="AL12" s="17"/>
      <c r="AM12" s="17">
        <v>7.5233211292002597E-2</v>
      </c>
      <c r="AN12" s="17">
        <v>5.7782565876479598E-2</v>
      </c>
      <c r="AO12" s="17"/>
      <c r="AP12" s="17">
        <v>0.12603235336945301</v>
      </c>
      <c r="AQ12" s="17">
        <v>7.6601831986611704E-2</v>
      </c>
      <c r="AR12" s="17">
        <v>4.6433228098785501E-2</v>
      </c>
      <c r="AS12" s="17">
        <v>3.7018910497707398E-2</v>
      </c>
      <c r="AT12" s="17">
        <v>9.4139877874108695E-3</v>
      </c>
      <c r="AU12" s="17">
        <v>2.6046781676760999E-2</v>
      </c>
    </row>
    <row r="13" spans="2:47" x14ac:dyDescent="0.35">
      <c r="B13" s="18" t="s">
        <v>93</v>
      </c>
      <c r="C13" s="17">
        <v>5.3977395530427998E-2</v>
      </c>
      <c r="D13" s="17">
        <v>3.6360956853891097E-2</v>
      </c>
      <c r="E13" s="17">
        <v>7.0523038415797198E-2</v>
      </c>
      <c r="F13" s="17"/>
      <c r="G13" s="17">
        <v>3.2492834164329597E-2</v>
      </c>
      <c r="H13" s="17">
        <v>4.55957566443752E-2</v>
      </c>
      <c r="I13" s="17">
        <v>4.0603215857065701E-2</v>
      </c>
      <c r="J13" s="17">
        <v>4.4201314786221302E-2</v>
      </c>
      <c r="K13" s="17">
        <v>7.0387513980002994E-2</v>
      </c>
      <c r="L13" s="17">
        <v>8.3003382185335498E-2</v>
      </c>
      <c r="M13" s="17"/>
      <c r="N13" s="17">
        <v>5.9590146888718401E-2</v>
      </c>
      <c r="O13" s="17">
        <v>2.6100255342608399E-2</v>
      </c>
      <c r="P13" s="17"/>
      <c r="Q13" s="17">
        <v>3.3961890697525102E-2</v>
      </c>
      <c r="R13" s="17">
        <v>6.5444953148266594E-2</v>
      </c>
      <c r="S13" s="17">
        <v>3.7103958404581798E-2</v>
      </c>
      <c r="T13" s="17">
        <v>3.7508389756452702E-2</v>
      </c>
      <c r="U13" s="17">
        <v>5.5950359595303603E-2</v>
      </c>
      <c r="V13" s="17">
        <v>5.3993394665432098E-2</v>
      </c>
      <c r="W13" s="17">
        <v>7.6434022151483594E-2</v>
      </c>
      <c r="X13" s="17">
        <v>0.10195481856840399</v>
      </c>
      <c r="Y13" s="17">
        <v>5.2225234647928102E-2</v>
      </c>
      <c r="Z13" s="17">
        <v>6.1779793510745799E-2</v>
      </c>
      <c r="AA13" s="17">
        <v>5.0990635208580999E-2</v>
      </c>
      <c r="AB13" s="17">
        <v>5.1811113092858199E-2</v>
      </c>
      <c r="AC13" s="17"/>
      <c r="AD13" s="17">
        <v>1.40222026112654E-2</v>
      </c>
      <c r="AE13" s="17">
        <v>0.14562272111772501</v>
      </c>
      <c r="AF13" s="17"/>
      <c r="AG13" s="17">
        <v>1.07348331867412E-2</v>
      </c>
      <c r="AH13" s="17">
        <v>7.6248387552605101E-2</v>
      </c>
      <c r="AI13" s="17"/>
      <c r="AJ13" s="17">
        <v>5.11805339594711E-2</v>
      </c>
      <c r="AK13" s="17">
        <v>5.7778015716457201E-2</v>
      </c>
      <c r="AL13" s="17"/>
      <c r="AM13" s="17">
        <v>8.0992242908908996E-2</v>
      </c>
      <c r="AN13" s="17">
        <v>4.5507971444312303E-2</v>
      </c>
      <c r="AO13" s="17"/>
      <c r="AP13" s="17">
        <v>0.18984040259601301</v>
      </c>
      <c r="AQ13" s="17">
        <v>2.5821450060426E-2</v>
      </c>
      <c r="AR13" s="17">
        <v>1.40898242245792E-2</v>
      </c>
      <c r="AS13" s="17">
        <v>2.0188084302175099E-2</v>
      </c>
      <c r="AT13" s="17">
        <v>0</v>
      </c>
      <c r="AU13" s="17">
        <v>5.1884009629000498E-3</v>
      </c>
    </row>
    <row r="14" spans="2:47" x14ac:dyDescent="0.35">
      <c r="B14" s="18" t="s">
        <v>94</v>
      </c>
      <c r="C14" s="17">
        <v>4.6304221982620901E-2</v>
      </c>
      <c r="D14" s="17">
        <v>2.2155684294856599E-2</v>
      </c>
      <c r="E14" s="17">
        <v>6.9389442266804102E-2</v>
      </c>
      <c r="F14" s="17"/>
      <c r="G14" s="17">
        <v>4.0264922931947597E-2</v>
      </c>
      <c r="H14" s="17">
        <v>4.1395158767845497E-2</v>
      </c>
      <c r="I14" s="17">
        <v>4.4093555520307498E-2</v>
      </c>
      <c r="J14" s="17">
        <v>3.8971452021966703E-2</v>
      </c>
      <c r="K14" s="17">
        <v>4.5880617580941502E-2</v>
      </c>
      <c r="L14" s="17">
        <v>6.23652819596517E-2</v>
      </c>
      <c r="M14" s="17"/>
      <c r="N14" s="17">
        <v>4.7537134708881497E-2</v>
      </c>
      <c r="O14" s="17">
        <v>4.0180651078567199E-2</v>
      </c>
      <c r="P14" s="17"/>
      <c r="Q14" s="17">
        <v>4.0374264714930802E-2</v>
      </c>
      <c r="R14" s="17">
        <v>6.8720340257225399E-2</v>
      </c>
      <c r="S14" s="17">
        <v>4.7834646454949697E-2</v>
      </c>
      <c r="T14" s="17">
        <v>5.1442612232645103E-2</v>
      </c>
      <c r="U14" s="17">
        <v>5.4214793147028803E-2</v>
      </c>
      <c r="V14" s="17">
        <v>4.35202485150636E-2</v>
      </c>
      <c r="W14" s="17">
        <v>4.9465164656021701E-2</v>
      </c>
      <c r="X14" s="17">
        <v>9.5808872182857E-3</v>
      </c>
      <c r="Y14" s="17">
        <v>5.9437159892771103E-2</v>
      </c>
      <c r="Z14" s="17">
        <v>2.4963649591978301E-2</v>
      </c>
      <c r="AA14" s="17">
        <v>3.27155149084431E-2</v>
      </c>
      <c r="AB14" s="17">
        <v>2.61112612783219E-2</v>
      </c>
      <c r="AC14" s="17"/>
      <c r="AD14" s="17">
        <v>2.0154286631055E-2</v>
      </c>
      <c r="AE14" s="17">
        <v>9.3243566170068196E-2</v>
      </c>
      <c r="AF14" s="17"/>
      <c r="AG14" s="17">
        <v>8.6790036026371704E-3</v>
      </c>
      <c r="AH14" s="17">
        <v>5.47961362104053E-2</v>
      </c>
      <c r="AI14" s="17"/>
      <c r="AJ14" s="17">
        <v>5.2154682955659198E-2</v>
      </c>
      <c r="AK14" s="17">
        <v>3.6677694826040497E-2</v>
      </c>
      <c r="AL14" s="17"/>
      <c r="AM14" s="17">
        <v>4.8367576308018002E-2</v>
      </c>
      <c r="AN14" s="17">
        <v>4.4346127809092202E-2</v>
      </c>
      <c r="AO14" s="17"/>
      <c r="AP14" s="17">
        <v>0.143356723671762</v>
      </c>
      <c r="AQ14" s="17">
        <v>5.0630078365272002E-2</v>
      </c>
      <c r="AR14" s="17">
        <v>2.0701545704747901E-2</v>
      </c>
      <c r="AS14" s="17">
        <v>7.2590368510536199E-3</v>
      </c>
      <c r="AT14" s="17">
        <v>5.3014965028059299E-3</v>
      </c>
      <c r="AU14" s="17">
        <v>3.7756370590296801E-3</v>
      </c>
    </row>
    <row r="15" spans="2:47" x14ac:dyDescent="0.35">
      <c r="B15" s="18" t="s">
        <v>95</v>
      </c>
      <c r="C15" s="21">
        <v>0.57024117540859398</v>
      </c>
      <c r="D15" s="21">
        <v>0.63954775085316196</v>
      </c>
      <c r="E15" s="21">
        <v>0.50491504005372201</v>
      </c>
      <c r="F15" s="21"/>
      <c r="G15" s="21">
        <v>0.66476835666557998</v>
      </c>
      <c r="H15" s="21">
        <v>0.62097926864608999</v>
      </c>
      <c r="I15" s="21">
        <v>0.59224876628732404</v>
      </c>
      <c r="J15" s="21">
        <v>0.59967260191639404</v>
      </c>
      <c r="K15" s="21">
        <v>0.50501692037052504</v>
      </c>
      <c r="L15" s="21">
        <v>0.46760077692059399</v>
      </c>
      <c r="M15" s="21"/>
      <c r="N15" s="21">
        <v>0.54493556509880703</v>
      </c>
      <c r="O15" s="21">
        <v>0.695927848683774</v>
      </c>
      <c r="P15" s="21"/>
      <c r="Q15" s="21">
        <v>0.64048682469986995</v>
      </c>
      <c r="R15" s="21">
        <v>0.49590182667611998</v>
      </c>
      <c r="S15" s="21">
        <v>0.567382373152862</v>
      </c>
      <c r="T15" s="21">
        <v>0.57244949172878601</v>
      </c>
      <c r="U15" s="21">
        <v>0.55996561789212995</v>
      </c>
      <c r="V15" s="21">
        <v>0.55776478982774502</v>
      </c>
      <c r="W15" s="21">
        <v>0.52804263612764901</v>
      </c>
      <c r="X15" s="21">
        <v>0.58244152890652801</v>
      </c>
      <c r="Y15" s="21">
        <v>0.54476625228462705</v>
      </c>
      <c r="Z15" s="21">
        <v>0.61399134342472605</v>
      </c>
      <c r="AA15" s="21">
        <v>0.57471712991112001</v>
      </c>
      <c r="AB15" s="21">
        <v>0.678782669479015</v>
      </c>
      <c r="AC15" s="21"/>
      <c r="AD15" s="21">
        <v>0.69028007979964701</v>
      </c>
      <c r="AE15" s="21">
        <v>0.31127867804898302</v>
      </c>
      <c r="AF15" s="21"/>
      <c r="AG15" s="21">
        <v>0.76209573815876497</v>
      </c>
      <c r="AH15" s="21">
        <v>0.48610067933099799</v>
      </c>
      <c r="AI15" s="21"/>
      <c r="AJ15" s="21">
        <v>0.58013095598297004</v>
      </c>
      <c r="AK15" s="21">
        <v>0.56224504138293596</v>
      </c>
      <c r="AL15" s="21"/>
      <c r="AM15" s="21">
        <v>0.50961067260034298</v>
      </c>
      <c r="AN15" s="21">
        <v>0.58872953121684102</v>
      </c>
      <c r="AO15" s="21"/>
      <c r="AP15" s="21">
        <v>0.169807981580998</v>
      </c>
      <c r="AQ15" s="21">
        <v>0.49530575859987602</v>
      </c>
      <c r="AR15" s="21">
        <v>0.66078730507678995</v>
      </c>
      <c r="AS15" s="21">
        <v>0.65598195731180997</v>
      </c>
      <c r="AT15" s="21">
        <v>0.84417496075472997</v>
      </c>
      <c r="AU15" s="21">
        <v>0.84052320899996602</v>
      </c>
    </row>
    <row r="16" spans="2:47" x14ac:dyDescent="0.35">
      <c r="B16" s="18" t="s">
        <v>96</v>
      </c>
      <c r="C16" s="21">
        <v>0.114729950263216</v>
      </c>
      <c r="D16" s="21">
        <v>9.19646987102931E-2</v>
      </c>
      <c r="E16" s="21">
        <v>0.135627755371895</v>
      </c>
      <c r="F16" s="21"/>
      <c r="G16" s="21">
        <v>8.6086269740716495E-2</v>
      </c>
      <c r="H16" s="21">
        <v>0.106434086479035</v>
      </c>
      <c r="I16" s="21">
        <v>9.7645065180528207E-2</v>
      </c>
      <c r="J16" s="21">
        <v>9.9055210233478602E-2</v>
      </c>
      <c r="K16" s="21">
        <v>0.150411449913599</v>
      </c>
      <c r="L16" s="21">
        <v>0.14339081760136499</v>
      </c>
      <c r="M16" s="21"/>
      <c r="N16" s="21">
        <v>0.12541167757067301</v>
      </c>
      <c r="O16" s="21">
        <v>6.1676467115738001E-2</v>
      </c>
      <c r="P16" s="21"/>
      <c r="Q16" s="21">
        <v>9.1239479336621604E-2</v>
      </c>
      <c r="R16" s="21">
        <v>0.122370261635405</v>
      </c>
      <c r="S16" s="21">
        <v>9.9308074992389306E-2</v>
      </c>
      <c r="T16" s="21">
        <v>0.111004993576565</v>
      </c>
      <c r="U16" s="21">
        <v>9.3754169360447906E-2</v>
      </c>
      <c r="V16" s="21">
        <v>0.12368724435533</v>
      </c>
      <c r="W16" s="21">
        <v>0.137217696062709</v>
      </c>
      <c r="X16" s="21">
        <v>0.154194237823848</v>
      </c>
      <c r="Y16" s="21">
        <v>0.125205840317648</v>
      </c>
      <c r="Z16" s="21">
        <v>0.102183939560006</v>
      </c>
      <c r="AA16" s="21">
        <v>0.118625899090645</v>
      </c>
      <c r="AB16" s="21">
        <v>0.14612201735036001</v>
      </c>
      <c r="AC16" s="21"/>
      <c r="AD16" s="21">
        <v>5.3791485378461901E-2</v>
      </c>
      <c r="AE16" s="21">
        <v>0.256339755261976</v>
      </c>
      <c r="AF16" s="21"/>
      <c r="AG16" s="21">
        <v>3.7538467448696697E-2</v>
      </c>
      <c r="AH16" s="21">
        <v>0.155009403803061</v>
      </c>
      <c r="AI16" s="21"/>
      <c r="AJ16" s="21">
        <v>0.10506561852167499</v>
      </c>
      <c r="AK16" s="21">
        <v>0.127222296576425</v>
      </c>
      <c r="AL16" s="21"/>
      <c r="AM16" s="21">
        <v>0.156225454200912</v>
      </c>
      <c r="AN16" s="21">
        <v>0.10329053732079201</v>
      </c>
      <c r="AO16" s="21"/>
      <c r="AP16" s="21">
        <v>0.31587275596546599</v>
      </c>
      <c r="AQ16" s="21">
        <v>0.102423282047038</v>
      </c>
      <c r="AR16" s="21">
        <v>6.0523052323364697E-2</v>
      </c>
      <c r="AS16" s="21">
        <v>5.7206994799882498E-2</v>
      </c>
      <c r="AT16" s="21">
        <v>9.4139877874108695E-3</v>
      </c>
      <c r="AU16" s="21">
        <v>3.1235182639661099E-2</v>
      </c>
    </row>
    <row r="17" spans="2:47" x14ac:dyDescent="0.35">
      <c r="B17" s="18" t="s">
        <v>97</v>
      </c>
      <c r="C17" s="22">
        <v>0.45551122514537801</v>
      </c>
      <c r="D17" s="22">
        <v>0.54758305214286895</v>
      </c>
      <c r="E17" s="22">
        <v>0.36928728468182698</v>
      </c>
      <c r="F17" s="22"/>
      <c r="G17" s="22">
        <v>0.578682086924863</v>
      </c>
      <c r="H17" s="22">
        <v>0.51454518216705503</v>
      </c>
      <c r="I17" s="22">
        <v>0.49460370110679602</v>
      </c>
      <c r="J17" s="22">
        <v>0.50061739168291497</v>
      </c>
      <c r="K17" s="22">
        <v>0.35460547045692697</v>
      </c>
      <c r="L17" s="22">
        <v>0.32420995931922902</v>
      </c>
      <c r="M17" s="22"/>
      <c r="N17" s="22">
        <v>0.41952388752813402</v>
      </c>
      <c r="O17" s="22">
        <v>0.63425138156803595</v>
      </c>
      <c r="P17" s="22"/>
      <c r="Q17" s="22">
        <v>0.54924734536324804</v>
      </c>
      <c r="R17" s="22">
        <v>0.373531565040715</v>
      </c>
      <c r="S17" s="22">
        <v>0.46807429816047302</v>
      </c>
      <c r="T17" s="22">
        <v>0.46144449815222099</v>
      </c>
      <c r="U17" s="22">
        <v>0.466211448531682</v>
      </c>
      <c r="V17" s="22">
        <v>0.43407754547241501</v>
      </c>
      <c r="W17" s="22">
        <v>0.39082494006494001</v>
      </c>
      <c r="X17" s="22">
        <v>0.42824729108268</v>
      </c>
      <c r="Y17" s="22">
        <v>0.41956041196697802</v>
      </c>
      <c r="Z17" s="22">
        <v>0.51180740386472001</v>
      </c>
      <c r="AA17" s="22">
        <v>0.45609123082047498</v>
      </c>
      <c r="AB17" s="22">
        <v>0.53266065212865499</v>
      </c>
      <c r="AC17" s="22"/>
      <c r="AD17" s="22">
        <v>0.63648859442118499</v>
      </c>
      <c r="AE17" s="22">
        <v>5.4938922787006801E-2</v>
      </c>
      <c r="AF17" s="22"/>
      <c r="AG17" s="22">
        <v>0.72455727071006804</v>
      </c>
      <c r="AH17" s="22">
        <v>0.33109127552793699</v>
      </c>
      <c r="AI17" s="22"/>
      <c r="AJ17" s="22">
        <v>0.47506533746129598</v>
      </c>
      <c r="AK17" s="22">
        <v>0.43502274480650999</v>
      </c>
      <c r="AL17" s="22"/>
      <c r="AM17" s="22">
        <v>0.35338521839943099</v>
      </c>
      <c r="AN17" s="22">
        <v>0.485438993896049</v>
      </c>
      <c r="AO17" s="22"/>
      <c r="AP17" s="22">
        <v>-0.14606477438446799</v>
      </c>
      <c r="AQ17" s="22">
        <v>0.39288247655283798</v>
      </c>
      <c r="AR17" s="22">
        <v>0.60026425275342499</v>
      </c>
      <c r="AS17" s="22">
        <v>0.59877496251192697</v>
      </c>
      <c r="AT17" s="22">
        <v>0.83476097296731899</v>
      </c>
      <c r="AU17" s="22">
        <v>0.80928802636030495</v>
      </c>
    </row>
    <row r="18" spans="2:47" x14ac:dyDescent="0.35">
      <c r="B18" s="16"/>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dimension ref="B2:I22"/>
  <sheetViews>
    <sheetView showGridLines="0" topLeftCell="A2" workbookViewId="0">
      <pane xSplit="2" topLeftCell="C1" activePane="topRight" state="frozen"/>
      <selection pane="topRight"/>
    </sheetView>
  </sheetViews>
  <sheetFormatPr defaultColWidth="10.90625" defaultRowHeight="14.5" x14ac:dyDescent="0.35"/>
  <cols>
    <col min="2" max="2" width="25.7265625" customWidth="1"/>
    <col min="3" max="9" width="20.7265625" customWidth="1"/>
  </cols>
  <sheetData>
    <row r="2" spans="2:9" ht="40" customHeight="1" x14ac:dyDescent="0.35">
      <c r="D2" s="30" t="s">
        <v>673</v>
      </c>
      <c r="E2" s="26"/>
      <c r="F2" s="26"/>
      <c r="G2" s="26"/>
      <c r="H2" s="26"/>
      <c r="I2" s="26"/>
    </row>
    <row r="6" spans="2:9" ht="50" customHeight="1" x14ac:dyDescent="0.35">
      <c r="B6" s="20" t="s">
        <v>15</v>
      </c>
      <c r="C6" s="20" t="s">
        <v>679</v>
      </c>
      <c r="D6" s="20" t="s">
        <v>680</v>
      </c>
      <c r="E6" s="20" t="s">
        <v>681</v>
      </c>
      <c r="F6" s="20" t="s">
        <v>682</v>
      </c>
      <c r="G6" s="20" t="s">
        <v>683</v>
      </c>
      <c r="H6" s="20" t="s">
        <v>684</v>
      </c>
    </row>
    <row r="7" spans="2:9" x14ac:dyDescent="0.35">
      <c r="B7" s="18" t="s">
        <v>89</v>
      </c>
      <c r="C7" s="17">
        <v>0.172518494344649</v>
      </c>
      <c r="D7" s="17">
        <v>0.16492745058227501</v>
      </c>
      <c r="E7" s="17">
        <v>0.118135104822493</v>
      </c>
      <c r="F7" s="17">
        <v>9.6854207345683896E-2</v>
      </c>
      <c r="G7" s="17">
        <v>8.2997784361249494E-2</v>
      </c>
      <c r="H7" s="17">
        <v>7.4788832203385003E-2</v>
      </c>
    </row>
    <row r="8" spans="2:9" x14ac:dyDescent="0.35">
      <c r="B8" s="18" t="s">
        <v>90</v>
      </c>
      <c r="C8" s="17">
        <v>0.41614692289209798</v>
      </c>
      <c r="D8" s="17">
        <v>0.36124458164490503</v>
      </c>
      <c r="E8" s="17">
        <v>0.26917261800866099</v>
      </c>
      <c r="F8" s="17">
        <v>0.20865646462906701</v>
      </c>
      <c r="G8" s="17">
        <v>0.21296138999521599</v>
      </c>
      <c r="H8" s="17">
        <v>0.22078263230838499</v>
      </c>
    </row>
    <row r="9" spans="2:9" x14ac:dyDescent="0.35">
      <c r="B9" s="18" t="s">
        <v>91</v>
      </c>
      <c r="C9" s="17">
        <v>0.24791559224006099</v>
      </c>
      <c r="D9" s="17">
        <v>0.298530335899298</v>
      </c>
      <c r="E9" s="17">
        <v>0.28411345896487</v>
      </c>
      <c r="F9" s="17">
        <v>0.22313412224258</v>
      </c>
      <c r="G9" s="17">
        <v>0.20713630364032401</v>
      </c>
      <c r="H9" s="17">
        <v>0.222705274510651</v>
      </c>
    </row>
    <row r="10" spans="2:9" x14ac:dyDescent="0.35">
      <c r="B10" s="18" t="s">
        <v>92</v>
      </c>
      <c r="C10" s="17">
        <v>5.0935584610124103E-2</v>
      </c>
      <c r="D10" s="17">
        <v>6.0305416251469998E-2</v>
      </c>
      <c r="E10" s="17">
        <v>0.141024735802498</v>
      </c>
      <c r="F10" s="17">
        <v>0.19716143023473501</v>
      </c>
      <c r="G10" s="17">
        <v>0.213399897239473</v>
      </c>
      <c r="H10" s="17">
        <v>0.19133808103035199</v>
      </c>
    </row>
    <row r="11" spans="2:9" x14ac:dyDescent="0.35">
      <c r="B11" s="18" t="s">
        <v>93</v>
      </c>
      <c r="C11" s="17">
        <v>6.24048810652802E-2</v>
      </c>
      <c r="D11" s="17">
        <v>6.8338062380331396E-2</v>
      </c>
      <c r="E11" s="17">
        <v>0.15368567230337599</v>
      </c>
      <c r="F11" s="17">
        <v>0.245088474061571</v>
      </c>
      <c r="G11" s="17">
        <v>0.23501335015906799</v>
      </c>
      <c r="H11" s="17">
        <v>0.26565521064053599</v>
      </c>
    </row>
    <row r="12" spans="2:9" x14ac:dyDescent="0.35">
      <c r="B12" s="18" t="s">
        <v>122</v>
      </c>
      <c r="C12" s="17">
        <v>5.00785248477882E-2</v>
      </c>
      <c r="D12" s="17">
        <v>4.66541532417203E-2</v>
      </c>
      <c r="E12" s="17">
        <v>3.3868410098103E-2</v>
      </c>
      <c r="F12" s="17">
        <v>2.9105301486363099E-2</v>
      </c>
      <c r="G12" s="17">
        <v>4.8491274604669399E-2</v>
      </c>
      <c r="H12" s="17">
        <v>2.4729969306690198E-2</v>
      </c>
    </row>
    <row r="13" spans="2:9" x14ac:dyDescent="0.35">
      <c r="B13" s="23" t="s">
        <v>95</v>
      </c>
      <c r="C13" s="21">
        <v>0.58866541723674604</v>
      </c>
      <c r="D13" s="21">
        <v>0.52617203222718001</v>
      </c>
      <c r="E13" s="21">
        <v>0.387307722831154</v>
      </c>
      <c r="F13" s="21">
        <v>0.30551067197475101</v>
      </c>
      <c r="G13" s="21">
        <v>0.29595917435646601</v>
      </c>
      <c r="H13" s="21">
        <v>0.29557146451177002</v>
      </c>
    </row>
    <row r="14" spans="2:9" x14ac:dyDescent="0.35">
      <c r="B14" s="23" t="s">
        <v>96</v>
      </c>
      <c r="C14" s="21">
        <v>0.113340465675404</v>
      </c>
      <c r="D14" s="21">
        <v>0.12864347863180101</v>
      </c>
      <c r="E14" s="21">
        <v>0.29471040810587301</v>
      </c>
      <c r="F14" s="21">
        <v>0.44224990429630601</v>
      </c>
      <c r="G14" s="21">
        <v>0.44841324739854099</v>
      </c>
      <c r="H14" s="21">
        <v>0.45699329167088898</v>
      </c>
    </row>
    <row r="15" spans="2:9" x14ac:dyDescent="0.35">
      <c r="B15" s="23" t="s">
        <v>97</v>
      </c>
      <c r="C15" s="22">
        <v>0.47532495156134202</v>
      </c>
      <c r="D15" s="22">
        <v>0.39752855359537798</v>
      </c>
      <c r="E15" s="22">
        <v>9.2597314725280697E-2</v>
      </c>
      <c r="F15" s="22">
        <v>-0.13673923232155599</v>
      </c>
      <c r="G15" s="22">
        <v>-0.15245407304207501</v>
      </c>
      <c r="H15" s="22">
        <v>-0.16142182715911901</v>
      </c>
    </row>
    <row r="16" spans="2:9" x14ac:dyDescent="0.35">
      <c r="B16" s="16"/>
      <c r="C16" s="16"/>
      <c r="D16" s="16"/>
      <c r="E16" s="16"/>
      <c r="F16" s="16"/>
      <c r="G16" s="16"/>
      <c r="H16" s="16"/>
    </row>
    <row r="17" spans="2:2" x14ac:dyDescent="0.35">
      <c r="B17" t="s">
        <v>66</v>
      </c>
    </row>
    <row r="18" spans="2:2" x14ac:dyDescent="0.35">
      <c r="B18" t="s">
        <v>67</v>
      </c>
    </row>
    <row r="22" spans="2:2" x14ac:dyDescent="0.35">
      <c r="B22" s="8" t="str">
        <f>HYPERLINK("#'Contents'!A1", "Return to Contents")</f>
        <v>Return to Contents</v>
      </c>
    </row>
  </sheetData>
  <mergeCells count="1">
    <mergeCell ref="D2:I2"/>
  </mergeCells>
  <pageMargins left="0.7" right="0.7" top="0.75" bottom="0.75" header="0.3" footer="0.3"/>
  <pageSetup paperSize="9" orientation="portrait" horizontalDpi="300" verticalDpi="300"/>
  <drawing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dimension ref="B2:AU22"/>
  <sheetViews>
    <sheetView showGridLines="0" topLeftCell="A1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685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89</v>
      </c>
      <c r="C9" s="17">
        <v>0.172518494344649</v>
      </c>
      <c r="D9" s="17">
        <v>0.20702230136409899</v>
      </c>
      <c r="E9" s="17">
        <v>0.140397325154027</v>
      </c>
      <c r="F9" s="17"/>
      <c r="G9" s="17">
        <v>0.222362889800618</v>
      </c>
      <c r="H9" s="17">
        <v>0.20842525805870801</v>
      </c>
      <c r="I9" s="17">
        <v>0.194860516851318</v>
      </c>
      <c r="J9" s="17">
        <v>0.15842075858961499</v>
      </c>
      <c r="K9" s="17">
        <v>0.11969617998142</v>
      </c>
      <c r="L9" s="17">
        <v>0.13846464962798499</v>
      </c>
      <c r="M9" s="17"/>
      <c r="N9" s="17">
        <v>0.15780286759444201</v>
      </c>
      <c r="O9" s="17">
        <v>0.24560735285273499</v>
      </c>
      <c r="P9" s="17"/>
      <c r="Q9" s="17">
        <v>0.185804395574519</v>
      </c>
      <c r="R9" s="17">
        <v>0.14555450659754199</v>
      </c>
      <c r="S9" s="17">
        <v>0.19617620597347801</v>
      </c>
      <c r="T9" s="17">
        <v>0.194283965772369</v>
      </c>
      <c r="U9" s="17">
        <v>0.13910834614116799</v>
      </c>
      <c r="V9" s="17">
        <v>0.182441718793275</v>
      </c>
      <c r="W9" s="17">
        <v>0.14982655578728399</v>
      </c>
      <c r="X9" s="17">
        <v>0.19729176052262401</v>
      </c>
      <c r="Y9" s="17">
        <v>0.17218477434975499</v>
      </c>
      <c r="Z9" s="17">
        <v>0.15680129340919699</v>
      </c>
      <c r="AA9" s="17">
        <v>0.19568226087007301</v>
      </c>
      <c r="AB9" s="17">
        <v>0.18454536430507901</v>
      </c>
      <c r="AC9" s="17"/>
      <c r="AD9" s="17">
        <v>0.221909648611368</v>
      </c>
      <c r="AE9" s="17">
        <v>6.9359390534294199E-2</v>
      </c>
      <c r="AF9" s="17"/>
      <c r="AG9" s="17">
        <v>0.30176483989639202</v>
      </c>
      <c r="AH9" s="17">
        <v>0.11045829219652301</v>
      </c>
      <c r="AI9" s="17"/>
      <c r="AJ9" s="17">
        <v>0.16891310078389299</v>
      </c>
      <c r="AK9" s="17">
        <v>0.17833612322599399</v>
      </c>
      <c r="AL9" s="17"/>
      <c r="AM9" s="17">
        <v>0.17481144443649499</v>
      </c>
      <c r="AN9" s="17">
        <v>0.17143024326536399</v>
      </c>
      <c r="AO9" s="17"/>
      <c r="AP9" s="17">
        <v>2.9122079512291298E-2</v>
      </c>
      <c r="AQ9" s="17">
        <v>0.11035760360859601</v>
      </c>
      <c r="AR9" s="17">
        <v>0.169515564115513</v>
      </c>
      <c r="AS9" s="17">
        <v>0.192441875373566</v>
      </c>
      <c r="AT9" s="17">
        <v>0.32977124214823</v>
      </c>
      <c r="AU9" s="17">
        <v>0.314387584431567</v>
      </c>
    </row>
    <row r="10" spans="2:47" x14ac:dyDescent="0.35">
      <c r="B10" s="18" t="s">
        <v>90</v>
      </c>
      <c r="C10" s="17">
        <v>0.41614692289209798</v>
      </c>
      <c r="D10" s="17">
        <v>0.448609132157339</v>
      </c>
      <c r="E10" s="17">
        <v>0.38642411285742301</v>
      </c>
      <c r="F10" s="17"/>
      <c r="G10" s="17">
        <v>0.432895935629168</v>
      </c>
      <c r="H10" s="17">
        <v>0.40025636258632502</v>
      </c>
      <c r="I10" s="17">
        <v>0.39770564327858798</v>
      </c>
      <c r="J10" s="17">
        <v>0.45460207365880001</v>
      </c>
      <c r="K10" s="17">
        <v>0.42404701226475999</v>
      </c>
      <c r="L10" s="17">
        <v>0.39659017884322001</v>
      </c>
      <c r="M10" s="17"/>
      <c r="N10" s="17">
        <v>0.41300448447629101</v>
      </c>
      <c r="O10" s="17">
        <v>0.431754633025139</v>
      </c>
      <c r="P10" s="17"/>
      <c r="Q10" s="17">
        <v>0.45002479653395899</v>
      </c>
      <c r="R10" s="17">
        <v>0.37444869549126503</v>
      </c>
      <c r="S10" s="17">
        <v>0.42532946147906697</v>
      </c>
      <c r="T10" s="17">
        <v>0.42114026283671901</v>
      </c>
      <c r="U10" s="17">
        <v>0.46552087079461801</v>
      </c>
      <c r="V10" s="17">
        <v>0.39759346843792998</v>
      </c>
      <c r="W10" s="17">
        <v>0.38600679928312598</v>
      </c>
      <c r="X10" s="17">
        <v>0.44506015637857299</v>
      </c>
      <c r="Y10" s="17">
        <v>0.40515403224037599</v>
      </c>
      <c r="Z10" s="17">
        <v>0.45079035746362101</v>
      </c>
      <c r="AA10" s="17">
        <v>0.38072914643549099</v>
      </c>
      <c r="AB10" s="17">
        <v>0.37706293552894499</v>
      </c>
      <c r="AC10" s="17"/>
      <c r="AD10" s="17">
        <v>0.484601426523037</v>
      </c>
      <c r="AE10" s="17">
        <v>0.26716403348690898</v>
      </c>
      <c r="AF10" s="17"/>
      <c r="AG10" s="17">
        <v>0.47560202294592602</v>
      </c>
      <c r="AH10" s="17">
        <v>0.39574618275177698</v>
      </c>
      <c r="AI10" s="17"/>
      <c r="AJ10" s="17">
        <v>0.43297266143890101</v>
      </c>
      <c r="AK10" s="17">
        <v>0.39831407243363298</v>
      </c>
      <c r="AL10" s="17"/>
      <c r="AM10" s="17">
        <v>0.41706232064577098</v>
      </c>
      <c r="AN10" s="17">
        <v>0.41979769870626399</v>
      </c>
      <c r="AO10" s="17"/>
      <c r="AP10" s="17">
        <v>0.17276272316996699</v>
      </c>
      <c r="AQ10" s="17">
        <v>0.42018953705902701</v>
      </c>
      <c r="AR10" s="17">
        <v>0.50391950544762798</v>
      </c>
      <c r="AS10" s="17">
        <v>0.49833752544501703</v>
      </c>
      <c r="AT10" s="17">
        <v>0.48922030784099302</v>
      </c>
      <c r="AU10" s="17">
        <v>0.51985456920806306</v>
      </c>
    </row>
    <row r="11" spans="2:47" x14ac:dyDescent="0.35">
      <c r="B11" s="18" t="s">
        <v>91</v>
      </c>
      <c r="C11" s="17">
        <v>0.24791559224006099</v>
      </c>
      <c r="D11" s="17">
        <v>0.226356488201964</v>
      </c>
      <c r="E11" s="17">
        <v>0.26722511712389702</v>
      </c>
      <c r="F11" s="17"/>
      <c r="G11" s="17">
        <v>0.17166556667211699</v>
      </c>
      <c r="H11" s="17">
        <v>0.24980913941789101</v>
      </c>
      <c r="I11" s="17">
        <v>0.24983971195297999</v>
      </c>
      <c r="J11" s="17">
        <v>0.22838604416810401</v>
      </c>
      <c r="K11" s="17">
        <v>0.29691781671156697</v>
      </c>
      <c r="L11" s="17">
        <v>0.27865619376004602</v>
      </c>
      <c r="M11" s="17"/>
      <c r="N11" s="17">
        <v>0.25911967154670601</v>
      </c>
      <c r="O11" s="17">
        <v>0.192267716613885</v>
      </c>
      <c r="P11" s="17"/>
      <c r="Q11" s="17">
        <v>0.23010063757872101</v>
      </c>
      <c r="R11" s="17">
        <v>0.29325692062265302</v>
      </c>
      <c r="S11" s="17">
        <v>0.22746451290553499</v>
      </c>
      <c r="T11" s="17">
        <v>0.25175657015154401</v>
      </c>
      <c r="U11" s="17">
        <v>0.195077319902246</v>
      </c>
      <c r="V11" s="17">
        <v>0.24065835690231299</v>
      </c>
      <c r="W11" s="17">
        <v>0.25186925923548698</v>
      </c>
      <c r="X11" s="17">
        <v>0.188913751382009</v>
      </c>
      <c r="Y11" s="17">
        <v>0.30266130290639798</v>
      </c>
      <c r="Z11" s="17">
        <v>0.23395817024658999</v>
      </c>
      <c r="AA11" s="17">
        <v>0.27324294032723201</v>
      </c>
      <c r="AB11" s="17">
        <v>0.189325869555032</v>
      </c>
      <c r="AC11" s="17"/>
      <c r="AD11" s="17">
        <v>0.21066073379497899</v>
      </c>
      <c r="AE11" s="17">
        <v>0.32747191389660901</v>
      </c>
      <c r="AF11" s="17"/>
      <c r="AG11" s="17">
        <v>0.184195888487105</v>
      </c>
      <c r="AH11" s="17">
        <v>0.27772920013595098</v>
      </c>
      <c r="AI11" s="17"/>
      <c r="AJ11" s="17">
        <v>0.24936259386455101</v>
      </c>
      <c r="AK11" s="17">
        <v>0.245510598959086</v>
      </c>
      <c r="AL11" s="17"/>
      <c r="AM11" s="17">
        <v>0.22400075885842899</v>
      </c>
      <c r="AN11" s="17">
        <v>0.25289395381873597</v>
      </c>
      <c r="AO11" s="17"/>
      <c r="AP11" s="17">
        <v>0.33318002774315703</v>
      </c>
      <c r="AQ11" s="17">
        <v>0.33703487309818903</v>
      </c>
      <c r="AR11" s="17">
        <v>0.232935192526148</v>
      </c>
      <c r="AS11" s="17">
        <v>0.24256563637676201</v>
      </c>
      <c r="AT11" s="17">
        <v>0.14684357168768999</v>
      </c>
      <c r="AU11" s="17">
        <v>0.127088965169979</v>
      </c>
    </row>
    <row r="12" spans="2:47" x14ac:dyDescent="0.35">
      <c r="B12" s="18" t="s">
        <v>92</v>
      </c>
      <c r="C12" s="17">
        <v>5.0935584610124103E-2</v>
      </c>
      <c r="D12" s="17">
        <v>5.0348000920378201E-2</v>
      </c>
      <c r="E12" s="17">
        <v>5.1961225319062103E-2</v>
      </c>
      <c r="F12" s="17"/>
      <c r="G12" s="17">
        <v>6.9722419928034504E-2</v>
      </c>
      <c r="H12" s="17">
        <v>3.6395667816527498E-2</v>
      </c>
      <c r="I12" s="17">
        <v>5.8891730407669901E-2</v>
      </c>
      <c r="J12" s="17">
        <v>4.4671693779162497E-2</v>
      </c>
      <c r="K12" s="17">
        <v>3.9219736129398899E-2</v>
      </c>
      <c r="L12" s="17">
        <v>5.6725640987672098E-2</v>
      </c>
      <c r="M12" s="17"/>
      <c r="N12" s="17">
        <v>5.62100296378861E-2</v>
      </c>
      <c r="O12" s="17">
        <v>2.4738727834224799E-2</v>
      </c>
      <c r="P12" s="17"/>
      <c r="Q12" s="17">
        <v>2.5622872465914898E-2</v>
      </c>
      <c r="R12" s="17">
        <v>4.37862662318423E-2</v>
      </c>
      <c r="S12" s="17">
        <v>1.2127194342465199E-2</v>
      </c>
      <c r="T12" s="17">
        <v>5.1743295265447201E-2</v>
      </c>
      <c r="U12" s="17">
        <v>8.3735275877871496E-2</v>
      </c>
      <c r="V12" s="17">
        <v>6.3884913585599307E-2</v>
      </c>
      <c r="W12" s="17">
        <v>6.7526898179256195E-2</v>
      </c>
      <c r="X12" s="17">
        <v>9.51212273364066E-2</v>
      </c>
      <c r="Y12" s="17">
        <v>4.1417199943840299E-2</v>
      </c>
      <c r="Z12" s="17">
        <v>5.3149062324489002E-2</v>
      </c>
      <c r="AA12" s="17">
        <v>5.5919255170899497E-2</v>
      </c>
      <c r="AB12" s="17">
        <v>0.1026844886716</v>
      </c>
      <c r="AC12" s="17"/>
      <c r="AD12" s="17">
        <v>3.8989379063295401E-2</v>
      </c>
      <c r="AE12" s="17">
        <v>7.5209597402663503E-2</v>
      </c>
      <c r="AF12" s="17"/>
      <c r="AG12" s="17">
        <v>2.1618313500944699E-2</v>
      </c>
      <c r="AH12" s="17">
        <v>6.4865088796915396E-2</v>
      </c>
      <c r="AI12" s="17"/>
      <c r="AJ12" s="17">
        <v>4.7635294395491599E-2</v>
      </c>
      <c r="AK12" s="17">
        <v>5.5306496531335098E-2</v>
      </c>
      <c r="AL12" s="17"/>
      <c r="AM12" s="17">
        <v>5.2231148623523502E-2</v>
      </c>
      <c r="AN12" s="17">
        <v>5.15128277346893E-2</v>
      </c>
      <c r="AO12" s="17"/>
      <c r="AP12" s="17">
        <v>9.0809835291284197E-2</v>
      </c>
      <c r="AQ12" s="17">
        <v>5.5920553510268103E-2</v>
      </c>
      <c r="AR12" s="17">
        <v>5.0262498407756102E-2</v>
      </c>
      <c r="AS12" s="17">
        <v>3.9044627540850099E-2</v>
      </c>
      <c r="AT12" s="17">
        <v>1.0568289523751001E-2</v>
      </c>
      <c r="AU12" s="17">
        <v>2.8717574963892101E-2</v>
      </c>
    </row>
    <row r="13" spans="2:47" x14ac:dyDescent="0.35">
      <c r="B13" s="18" t="s">
        <v>93</v>
      </c>
      <c r="C13" s="17">
        <v>6.24048810652802E-2</v>
      </c>
      <c r="D13" s="17">
        <v>3.80423971628467E-2</v>
      </c>
      <c r="E13" s="17">
        <v>8.4395699063300994E-2</v>
      </c>
      <c r="F13" s="17"/>
      <c r="G13" s="17">
        <v>5.7379061985498199E-2</v>
      </c>
      <c r="H13" s="17">
        <v>5.95952503937483E-2</v>
      </c>
      <c r="I13" s="17">
        <v>4.63970246011709E-2</v>
      </c>
      <c r="J13" s="17">
        <v>6.6541670086967902E-2</v>
      </c>
      <c r="K13" s="17">
        <v>8.0282827065660298E-2</v>
      </c>
      <c r="L13" s="17">
        <v>6.5814820989521503E-2</v>
      </c>
      <c r="M13" s="17"/>
      <c r="N13" s="17">
        <v>6.6192958373762101E-2</v>
      </c>
      <c r="O13" s="17">
        <v>4.3590443113228301E-2</v>
      </c>
      <c r="P13" s="17"/>
      <c r="Q13" s="17">
        <v>5.4884661399678798E-2</v>
      </c>
      <c r="R13" s="17">
        <v>7.9314655735860301E-2</v>
      </c>
      <c r="S13" s="17">
        <v>8.0828299393804301E-2</v>
      </c>
      <c r="T13" s="17">
        <v>2.7289883958028598E-2</v>
      </c>
      <c r="U13" s="17">
        <v>7.5547229385387701E-2</v>
      </c>
      <c r="V13" s="17">
        <v>6.6083695816790994E-2</v>
      </c>
      <c r="W13" s="17">
        <v>0.11703366470724499</v>
      </c>
      <c r="X13" s="17">
        <v>6.3467879423434098E-2</v>
      </c>
      <c r="Y13" s="17">
        <v>2.40817088246893E-2</v>
      </c>
      <c r="Z13" s="17">
        <v>5.7718620305268503E-2</v>
      </c>
      <c r="AA13" s="17">
        <v>3.24611291244742E-2</v>
      </c>
      <c r="AB13" s="17">
        <v>9.6273261108432706E-2</v>
      </c>
      <c r="AC13" s="17"/>
      <c r="AD13" s="17">
        <v>1.8531802035863101E-2</v>
      </c>
      <c r="AE13" s="17">
        <v>0.161388303093119</v>
      </c>
      <c r="AF13" s="17"/>
      <c r="AG13" s="17">
        <v>7.3408040761000198E-3</v>
      </c>
      <c r="AH13" s="17">
        <v>8.9228686800326501E-2</v>
      </c>
      <c r="AI13" s="17"/>
      <c r="AJ13" s="17">
        <v>5.0893460595479501E-2</v>
      </c>
      <c r="AK13" s="17">
        <v>7.5826560362103002E-2</v>
      </c>
      <c r="AL13" s="17"/>
      <c r="AM13" s="17">
        <v>7.4344709462105002E-2</v>
      </c>
      <c r="AN13" s="17">
        <v>5.7760283822989603E-2</v>
      </c>
      <c r="AO13" s="17"/>
      <c r="AP13" s="17">
        <v>0.21924389292201699</v>
      </c>
      <c r="AQ13" s="17">
        <v>2.8820823024111299E-2</v>
      </c>
      <c r="AR13" s="17">
        <v>2.01918550357932E-2</v>
      </c>
      <c r="AS13" s="17">
        <v>1.2724213645990501E-2</v>
      </c>
      <c r="AT13" s="17">
        <v>1.16181420033363E-2</v>
      </c>
      <c r="AU13" s="17">
        <v>9.9513062264988197E-3</v>
      </c>
    </row>
    <row r="14" spans="2:47" x14ac:dyDescent="0.35">
      <c r="B14" s="18" t="s">
        <v>122</v>
      </c>
      <c r="C14" s="17">
        <v>5.00785248477882E-2</v>
      </c>
      <c r="D14" s="17">
        <v>2.9621680193372898E-2</v>
      </c>
      <c r="E14" s="17">
        <v>6.9596520482290203E-2</v>
      </c>
      <c r="F14" s="17"/>
      <c r="G14" s="17">
        <v>4.59741259845639E-2</v>
      </c>
      <c r="H14" s="17">
        <v>4.5518321726800301E-2</v>
      </c>
      <c r="I14" s="17">
        <v>5.2305372908274299E-2</v>
      </c>
      <c r="J14" s="17">
        <v>4.7377759717350802E-2</v>
      </c>
      <c r="K14" s="17">
        <v>3.9836427847193802E-2</v>
      </c>
      <c r="L14" s="17">
        <v>6.3748515791555202E-2</v>
      </c>
      <c r="M14" s="17"/>
      <c r="N14" s="17">
        <v>4.7669988370912998E-2</v>
      </c>
      <c r="O14" s="17">
        <v>6.2041126560788001E-2</v>
      </c>
      <c r="P14" s="17"/>
      <c r="Q14" s="17">
        <v>5.3562636447206199E-2</v>
      </c>
      <c r="R14" s="17">
        <v>6.3638955320836799E-2</v>
      </c>
      <c r="S14" s="17">
        <v>5.8074325905650599E-2</v>
      </c>
      <c r="T14" s="17">
        <v>5.3786022015892498E-2</v>
      </c>
      <c r="U14" s="17">
        <v>4.1010957898708698E-2</v>
      </c>
      <c r="V14" s="17">
        <v>4.9337846464092297E-2</v>
      </c>
      <c r="W14" s="17">
        <v>2.77368228076031E-2</v>
      </c>
      <c r="X14" s="17">
        <v>1.0145224956953299E-2</v>
      </c>
      <c r="Y14" s="17">
        <v>5.4500981734941598E-2</v>
      </c>
      <c r="Z14" s="17">
        <v>4.7582496250835202E-2</v>
      </c>
      <c r="AA14" s="17">
        <v>6.1965268071829602E-2</v>
      </c>
      <c r="AB14" s="17">
        <v>5.0108080830912297E-2</v>
      </c>
      <c r="AC14" s="17"/>
      <c r="AD14" s="17">
        <v>2.5307009971457399E-2</v>
      </c>
      <c r="AE14" s="17">
        <v>9.9406761586404893E-2</v>
      </c>
      <c r="AF14" s="17"/>
      <c r="AG14" s="17">
        <v>9.4781310935325297E-3</v>
      </c>
      <c r="AH14" s="17">
        <v>6.1972549318506397E-2</v>
      </c>
      <c r="AI14" s="17"/>
      <c r="AJ14" s="17">
        <v>5.0222888921683299E-2</v>
      </c>
      <c r="AK14" s="17">
        <v>4.67061484878495E-2</v>
      </c>
      <c r="AL14" s="17"/>
      <c r="AM14" s="17">
        <v>5.7549617973676498E-2</v>
      </c>
      <c r="AN14" s="17">
        <v>4.6604992651956702E-2</v>
      </c>
      <c r="AO14" s="17"/>
      <c r="AP14" s="17">
        <v>0.15488144136128301</v>
      </c>
      <c r="AQ14" s="17">
        <v>4.7676609699808498E-2</v>
      </c>
      <c r="AR14" s="17">
        <v>2.3175384467162299E-2</v>
      </c>
      <c r="AS14" s="17">
        <v>1.4886121617813899E-2</v>
      </c>
      <c r="AT14" s="17">
        <v>1.1978446795999201E-2</v>
      </c>
      <c r="AU14" s="17">
        <v>0</v>
      </c>
    </row>
    <row r="15" spans="2:47" x14ac:dyDescent="0.35">
      <c r="B15" s="18" t="s">
        <v>95</v>
      </c>
      <c r="C15" s="21">
        <v>0.58866541723674604</v>
      </c>
      <c r="D15" s="21">
        <v>0.65563143352143805</v>
      </c>
      <c r="E15" s="21">
        <v>0.52682143801144898</v>
      </c>
      <c r="F15" s="21"/>
      <c r="G15" s="21">
        <v>0.65525882542978597</v>
      </c>
      <c r="H15" s="21">
        <v>0.60868162064503295</v>
      </c>
      <c r="I15" s="21">
        <v>0.59256616012990504</v>
      </c>
      <c r="J15" s="21">
        <v>0.61302283224841503</v>
      </c>
      <c r="K15" s="21">
        <v>0.54374319224618095</v>
      </c>
      <c r="L15" s="21">
        <v>0.535054828471205</v>
      </c>
      <c r="M15" s="21"/>
      <c r="N15" s="21">
        <v>0.57080735207073297</v>
      </c>
      <c r="O15" s="21">
        <v>0.677361985877874</v>
      </c>
      <c r="P15" s="21"/>
      <c r="Q15" s="21">
        <v>0.63582919210847899</v>
      </c>
      <c r="R15" s="21">
        <v>0.52000320208880702</v>
      </c>
      <c r="S15" s="21">
        <v>0.62150566745254499</v>
      </c>
      <c r="T15" s="21">
        <v>0.61542422860908796</v>
      </c>
      <c r="U15" s="21">
        <v>0.60462921693578597</v>
      </c>
      <c r="V15" s="21">
        <v>0.58003518723120495</v>
      </c>
      <c r="W15" s="21">
        <v>0.53583335507040897</v>
      </c>
      <c r="X15" s="21">
        <v>0.64235191690119697</v>
      </c>
      <c r="Y15" s="21">
        <v>0.57733880659013104</v>
      </c>
      <c r="Z15" s="21">
        <v>0.60759165087281797</v>
      </c>
      <c r="AA15" s="21">
        <v>0.57641140730556395</v>
      </c>
      <c r="AB15" s="21">
        <v>0.56160829983402405</v>
      </c>
      <c r="AC15" s="21"/>
      <c r="AD15" s="21">
        <v>0.70651107513440503</v>
      </c>
      <c r="AE15" s="21">
        <v>0.336523424021203</v>
      </c>
      <c r="AF15" s="21"/>
      <c r="AG15" s="21">
        <v>0.77736686284231804</v>
      </c>
      <c r="AH15" s="21">
        <v>0.50620447494830001</v>
      </c>
      <c r="AI15" s="21"/>
      <c r="AJ15" s="21">
        <v>0.601885762222794</v>
      </c>
      <c r="AK15" s="21">
        <v>0.57665019565962705</v>
      </c>
      <c r="AL15" s="21"/>
      <c r="AM15" s="21">
        <v>0.59187376508226597</v>
      </c>
      <c r="AN15" s="21">
        <v>0.59122794197162798</v>
      </c>
      <c r="AO15" s="21"/>
      <c r="AP15" s="21">
        <v>0.201884802682258</v>
      </c>
      <c r="AQ15" s="21">
        <v>0.53054714066762299</v>
      </c>
      <c r="AR15" s="21">
        <v>0.67343506956314103</v>
      </c>
      <c r="AS15" s="21">
        <v>0.69077940081858402</v>
      </c>
      <c r="AT15" s="21">
        <v>0.81899154998922297</v>
      </c>
      <c r="AU15" s="21">
        <v>0.83424215363963095</v>
      </c>
    </row>
    <row r="16" spans="2:47" x14ac:dyDescent="0.35">
      <c r="B16" s="18" t="s">
        <v>96</v>
      </c>
      <c r="C16" s="21">
        <v>0.113340465675404</v>
      </c>
      <c r="D16" s="21">
        <v>8.8390398083225005E-2</v>
      </c>
      <c r="E16" s="21">
        <v>0.13635692438236299</v>
      </c>
      <c r="F16" s="21"/>
      <c r="G16" s="21">
        <v>0.12710148191353299</v>
      </c>
      <c r="H16" s="21">
        <v>9.5990918210275805E-2</v>
      </c>
      <c r="I16" s="21">
        <v>0.105288755008841</v>
      </c>
      <c r="J16" s="21">
        <v>0.11121336386613</v>
      </c>
      <c r="K16" s="21">
        <v>0.119502563195059</v>
      </c>
      <c r="L16" s="21">
        <v>0.122540461977194</v>
      </c>
      <c r="M16" s="21"/>
      <c r="N16" s="21">
        <v>0.12240298801164801</v>
      </c>
      <c r="O16" s="21">
        <v>6.8329170947453E-2</v>
      </c>
      <c r="P16" s="21"/>
      <c r="Q16" s="21">
        <v>8.0507533865593797E-2</v>
      </c>
      <c r="R16" s="21">
        <v>0.123100921967703</v>
      </c>
      <c r="S16" s="21">
        <v>9.2955493736269504E-2</v>
      </c>
      <c r="T16" s="21">
        <v>7.9033179223475802E-2</v>
      </c>
      <c r="U16" s="21">
        <v>0.15928250526325899</v>
      </c>
      <c r="V16" s="21">
        <v>0.12996860940239</v>
      </c>
      <c r="W16" s="21">
        <v>0.184560562886501</v>
      </c>
      <c r="X16" s="21">
        <v>0.158589106759841</v>
      </c>
      <c r="Y16" s="21">
        <v>6.5498908768529596E-2</v>
      </c>
      <c r="Z16" s="21">
        <v>0.110867682629758</v>
      </c>
      <c r="AA16" s="21">
        <v>8.8380384295373704E-2</v>
      </c>
      <c r="AB16" s="21">
        <v>0.198957749780032</v>
      </c>
      <c r="AC16" s="21"/>
      <c r="AD16" s="21">
        <v>5.7521181099158498E-2</v>
      </c>
      <c r="AE16" s="21">
        <v>0.236597900495783</v>
      </c>
      <c r="AF16" s="21"/>
      <c r="AG16" s="21">
        <v>2.89591175770447E-2</v>
      </c>
      <c r="AH16" s="21">
        <v>0.15409377559724199</v>
      </c>
      <c r="AI16" s="21"/>
      <c r="AJ16" s="21">
        <v>9.8528754990971204E-2</v>
      </c>
      <c r="AK16" s="21">
        <v>0.13113305689343799</v>
      </c>
      <c r="AL16" s="21"/>
      <c r="AM16" s="21">
        <v>0.12657585808562899</v>
      </c>
      <c r="AN16" s="21">
        <v>0.10927311155767901</v>
      </c>
      <c r="AO16" s="21"/>
      <c r="AP16" s="21">
        <v>0.31005372821330102</v>
      </c>
      <c r="AQ16" s="21">
        <v>8.4741376534379395E-2</v>
      </c>
      <c r="AR16" s="21">
        <v>7.0454353443549306E-2</v>
      </c>
      <c r="AS16" s="21">
        <v>5.1768841186840601E-2</v>
      </c>
      <c r="AT16" s="21">
        <v>2.21864315270873E-2</v>
      </c>
      <c r="AU16" s="21">
        <v>3.86688811903909E-2</v>
      </c>
    </row>
    <row r="17" spans="2:47" x14ac:dyDescent="0.35">
      <c r="B17" s="18" t="s">
        <v>97</v>
      </c>
      <c r="C17" s="22">
        <v>0.47532495156134202</v>
      </c>
      <c r="D17" s="22">
        <v>0.56724103543821303</v>
      </c>
      <c r="E17" s="22">
        <v>0.39046451362908602</v>
      </c>
      <c r="F17" s="22"/>
      <c r="G17" s="22">
        <v>0.52815734351625399</v>
      </c>
      <c r="H17" s="22">
        <v>0.51269070243475701</v>
      </c>
      <c r="I17" s="22">
        <v>0.48727740512106399</v>
      </c>
      <c r="J17" s="22">
        <v>0.50180946838228402</v>
      </c>
      <c r="K17" s="22">
        <v>0.42424062905112098</v>
      </c>
      <c r="L17" s="22">
        <v>0.41251436649401102</v>
      </c>
      <c r="M17" s="22"/>
      <c r="N17" s="22">
        <v>0.44840436405908402</v>
      </c>
      <c r="O17" s="22">
        <v>0.60903281493042105</v>
      </c>
      <c r="P17" s="22"/>
      <c r="Q17" s="22">
        <v>0.55532165824288504</v>
      </c>
      <c r="R17" s="22">
        <v>0.39690228012110501</v>
      </c>
      <c r="S17" s="22">
        <v>0.52855017371627599</v>
      </c>
      <c r="T17" s="22">
        <v>0.536391049385612</v>
      </c>
      <c r="U17" s="22">
        <v>0.44534671167252698</v>
      </c>
      <c r="V17" s="22">
        <v>0.45006657782881498</v>
      </c>
      <c r="W17" s="22">
        <v>0.351272792183908</v>
      </c>
      <c r="X17" s="22">
        <v>0.48376281014135603</v>
      </c>
      <c r="Y17" s="22">
        <v>0.511839897821601</v>
      </c>
      <c r="Z17" s="22">
        <v>0.49672396824305998</v>
      </c>
      <c r="AA17" s="22">
        <v>0.48803102301019102</v>
      </c>
      <c r="AB17" s="22">
        <v>0.36265055005399099</v>
      </c>
      <c r="AC17" s="22"/>
      <c r="AD17" s="22">
        <v>0.64898989403524698</v>
      </c>
      <c r="AE17" s="22">
        <v>9.9925523525420501E-2</v>
      </c>
      <c r="AF17" s="22"/>
      <c r="AG17" s="22">
        <v>0.74840774526527298</v>
      </c>
      <c r="AH17" s="22">
        <v>0.35211069935105799</v>
      </c>
      <c r="AI17" s="22"/>
      <c r="AJ17" s="22">
        <v>0.50335700723182297</v>
      </c>
      <c r="AK17" s="22">
        <v>0.44551713876618898</v>
      </c>
      <c r="AL17" s="22"/>
      <c r="AM17" s="22">
        <v>0.46529790699663798</v>
      </c>
      <c r="AN17" s="22">
        <v>0.48195483041394899</v>
      </c>
      <c r="AO17" s="22"/>
      <c r="AP17" s="22">
        <v>-0.108168925531043</v>
      </c>
      <c r="AQ17" s="22">
        <v>0.44580576413324402</v>
      </c>
      <c r="AR17" s="22">
        <v>0.60298071611959103</v>
      </c>
      <c r="AS17" s="22">
        <v>0.63901055963174302</v>
      </c>
      <c r="AT17" s="22">
        <v>0.79680511846213598</v>
      </c>
      <c r="AU17" s="22">
        <v>0.79557327244924003</v>
      </c>
    </row>
    <row r="18" spans="2:47" x14ac:dyDescent="0.35">
      <c r="B18" s="16"/>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dimension ref="B2:AU22"/>
  <sheetViews>
    <sheetView showGridLines="0" topLeftCell="A14"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686</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89</v>
      </c>
      <c r="C9" s="17">
        <v>9.6854207345683896E-2</v>
      </c>
      <c r="D9" s="17">
        <v>0.131599310606063</v>
      </c>
      <c r="E9" s="17">
        <v>6.2942992637563894E-2</v>
      </c>
      <c r="F9" s="17"/>
      <c r="G9" s="17">
        <v>0.20158145515705</v>
      </c>
      <c r="H9" s="17">
        <v>0.14856806779245901</v>
      </c>
      <c r="I9" s="17">
        <v>0.108790117988176</v>
      </c>
      <c r="J9" s="17">
        <v>6.3277707353117704E-2</v>
      </c>
      <c r="K9" s="17">
        <v>3.2512031936823303E-2</v>
      </c>
      <c r="L9" s="17">
        <v>4.5319624274121402E-2</v>
      </c>
      <c r="M9" s="17"/>
      <c r="N9" s="17">
        <v>7.8653907361901199E-2</v>
      </c>
      <c r="O9" s="17">
        <v>0.18725057121789801</v>
      </c>
      <c r="P9" s="17"/>
      <c r="Q9" s="17">
        <v>0.112034934268051</v>
      </c>
      <c r="R9" s="17">
        <v>7.6324171758791595E-2</v>
      </c>
      <c r="S9" s="17">
        <v>9.4815165701871304E-2</v>
      </c>
      <c r="T9" s="17">
        <v>9.9216352416848605E-2</v>
      </c>
      <c r="U9" s="17">
        <v>8.1966419343801999E-2</v>
      </c>
      <c r="V9" s="17">
        <v>0.100363127544147</v>
      </c>
      <c r="W9" s="17">
        <v>8.7282891742891597E-2</v>
      </c>
      <c r="X9" s="17">
        <v>0.20245252259483701</v>
      </c>
      <c r="Y9" s="17">
        <v>0.10353746204756401</v>
      </c>
      <c r="Z9" s="17">
        <v>8.6553851618025604E-2</v>
      </c>
      <c r="AA9" s="17">
        <v>8.0499119154745905E-2</v>
      </c>
      <c r="AB9" s="17">
        <v>5.6675955267933398E-2</v>
      </c>
      <c r="AC9" s="17"/>
      <c r="AD9" s="17">
        <v>0.126759695630282</v>
      </c>
      <c r="AE9" s="17">
        <v>3.1546828591915502E-2</v>
      </c>
      <c r="AF9" s="17"/>
      <c r="AG9" s="17">
        <v>0.20243105948793899</v>
      </c>
      <c r="AH9" s="17">
        <v>4.5942558618762099E-2</v>
      </c>
      <c r="AI9" s="17"/>
      <c r="AJ9" s="17">
        <v>9.2960804680364606E-2</v>
      </c>
      <c r="AK9" s="17">
        <v>0.10233861810582801</v>
      </c>
      <c r="AL9" s="17"/>
      <c r="AM9" s="17">
        <v>7.2818099192353894E-2</v>
      </c>
      <c r="AN9" s="17">
        <v>0.103844461384714</v>
      </c>
      <c r="AO9" s="17"/>
      <c r="AP9" s="17">
        <v>1.01907393230095E-2</v>
      </c>
      <c r="AQ9" s="17">
        <v>2.7465379254681399E-2</v>
      </c>
      <c r="AR9" s="17">
        <v>8.1682989930412994E-2</v>
      </c>
      <c r="AS9" s="17">
        <v>4.8344119036400603E-2</v>
      </c>
      <c r="AT9" s="17">
        <v>0.243167240814293</v>
      </c>
      <c r="AU9" s="17">
        <v>0.26156955169150498</v>
      </c>
    </row>
    <row r="10" spans="2:47" x14ac:dyDescent="0.35">
      <c r="B10" s="18" t="s">
        <v>90</v>
      </c>
      <c r="C10" s="17">
        <v>0.20865646462906701</v>
      </c>
      <c r="D10" s="17">
        <v>0.25596810539110998</v>
      </c>
      <c r="E10" s="17">
        <v>0.164364015401751</v>
      </c>
      <c r="F10" s="17"/>
      <c r="G10" s="17">
        <v>0.251748983081724</v>
      </c>
      <c r="H10" s="17">
        <v>0.32600355995661401</v>
      </c>
      <c r="I10" s="17">
        <v>0.23815825916650499</v>
      </c>
      <c r="J10" s="17">
        <v>0.22214934299045799</v>
      </c>
      <c r="K10" s="17">
        <v>0.13717698324330799</v>
      </c>
      <c r="L10" s="17">
        <v>9.6784780005314097E-2</v>
      </c>
      <c r="M10" s="17"/>
      <c r="N10" s="17">
        <v>0.18635938651443301</v>
      </c>
      <c r="O10" s="17">
        <v>0.31940050666868203</v>
      </c>
      <c r="P10" s="17"/>
      <c r="Q10" s="17">
        <v>0.26614241950699302</v>
      </c>
      <c r="R10" s="17">
        <v>0.20653211028086599</v>
      </c>
      <c r="S10" s="17">
        <v>0.22986795443532801</v>
      </c>
      <c r="T10" s="17">
        <v>0.18288786378147701</v>
      </c>
      <c r="U10" s="17">
        <v>0.20128168450185599</v>
      </c>
      <c r="V10" s="17">
        <v>0.21144921669047401</v>
      </c>
      <c r="W10" s="17">
        <v>0.18387067656241199</v>
      </c>
      <c r="X10" s="17">
        <v>0.15615884457212401</v>
      </c>
      <c r="Y10" s="17">
        <v>0.20182373351409699</v>
      </c>
      <c r="Z10" s="17">
        <v>0.16886138964821601</v>
      </c>
      <c r="AA10" s="17">
        <v>0.19623862822285401</v>
      </c>
      <c r="AB10" s="17">
        <v>0.28104046798111498</v>
      </c>
      <c r="AC10" s="17"/>
      <c r="AD10" s="17">
        <v>0.26974687078612197</v>
      </c>
      <c r="AE10" s="17">
        <v>7.3947453126599297E-2</v>
      </c>
      <c r="AF10" s="17"/>
      <c r="AG10" s="17">
        <v>0.33837727830064301</v>
      </c>
      <c r="AH10" s="17">
        <v>0.14779715323769901</v>
      </c>
      <c r="AI10" s="17"/>
      <c r="AJ10" s="17">
        <v>0.21051320144194899</v>
      </c>
      <c r="AK10" s="17">
        <v>0.20831447313353599</v>
      </c>
      <c r="AL10" s="17"/>
      <c r="AM10" s="17">
        <v>0.17272973899793401</v>
      </c>
      <c r="AN10" s="17">
        <v>0.22001843450692901</v>
      </c>
      <c r="AO10" s="17"/>
      <c r="AP10" s="17">
        <v>2.5331748450511001E-2</v>
      </c>
      <c r="AQ10" s="17">
        <v>6.6835145789838193E-2</v>
      </c>
      <c r="AR10" s="17">
        <v>0.28739944316091398</v>
      </c>
      <c r="AS10" s="17">
        <v>0.198009246341941</v>
      </c>
      <c r="AT10" s="17">
        <v>0.44067511868160802</v>
      </c>
      <c r="AU10" s="17">
        <v>0.40333045954746999</v>
      </c>
    </row>
    <row r="11" spans="2:47" x14ac:dyDescent="0.35">
      <c r="B11" s="18" t="s">
        <v>91</v>
      </c>
      <c r="C11" s="17">
        <v>0.22313412224258</v>
      </c>
      <c r="D11" s="17">
        <v>0.22901673001404199</v>
      </c>
      <c r="E11" s="17">
        <v>0.21754134761876301</v>
      </c>
      <c r="F11" s="17"/>
      <c r="G11" s="17">
        <v>0.222182641607722</v>
      </c>
      <c r="H11" s="17">
        <v>0.180793588681054</v>
      </c>
      <c r="I11" s="17">
        <v>0.235613828938571</v>
      </c>
      <c r="J11" s="17">
        <v>0.228234705125613</v>
      </c>
      <c r="K11" s="17">
        <v>0.25162429726308</v>
      </c>
      <c r="L11" s="17">
        <v>0.22503897423880001</v>
      </c>
      <c r="M11" s="17"/>
      <c r="N11" s="17">
        <v>0.22518761770521001</v>
      </c>
      <c r="O11" s="17">
        <v>0.21293492095385</v>
      </c>
      <c r="P11" s="17"/>
      <c r="Q11" s="17">
        <v>0.25347210160011402</v>
      </c>
      <c r="R11" s="17">
        <v>0.241033320366982</v>
      </c>
      <c r="S11" s="17">
        <v>0.22720539985013399</v>
      </c>
      <c r="T11" s="17">
        <v>0.220794707766332</v>
      </c>
      <c r="U11" s="17">
        <v>0.20757072849059299</v>
      </c>
      <c r="V11" s="17">
        <v>0.19330371431242899</v>
      </c>
      <c r="W11" s="17">
        <v>0.184956757644128</v>
      </c>
      <c r="X11" s="17">
        <v>0.12979565533685999</v>
      </c>
      <c r="Y11" s="17">
        <v>0.23799939328493899</v>
      </c>
      <c r="Z11" s="17">
        <v>0.249390153429461</v>
      </c>
      <c r="AA11" s="17">
        <v>0.26475089762402199</v>
      </c>
      <c r="AB11" s="17">
        <v>0.14879287462544499</v>
      </c>
      <c r="AC11" s="17"/>
      <c r="AD11" s="17">
        <v>0.244307841326143</v>
      </c>
      <c r="AE11" s="17">
        <v>0.17891481340399701</v>
      </c>
      <c r="AF11" s="17"/>
      <c r="AG11" s="17">
        <v>0.242213790629425</v>
      </c>
      <c r="AH11" s="17">
        <v>0.212816938328939</v>
      </c>
      <c r="AI11" s="17"/>
      <c r="AJ11" s="17">
        <v>0.245019671915644</v>
      </c>
      <c r="AK11" s="17">
        <v>0.197325876530768</v>
      </c>
      <c r="AL11" s="17"/>
      <c r="AM11" s="17">
        <v>0.192156147245756</v>
      </c>
      <c r="AN11" s="17">
        <v>0.23223026724823101</v>
      </c>
      <c r="AO11" s="17"/>
      <c r="AP11" s="17">
        <v>0.150216995714784</v>
      </c>
      <c r="AQ11" s="17">
        <v>0.24478815774406401</v>
      </c>
      <c r="AR11" s="17">
        <v>0.28212330913704697</v>
      </c>
      <c r="AS11" s="17">
        <v>0.28191718762192902</v>
      </c>
      <c r="AT11" s="17">
        <v>0.209328554747232</v>
      </c>
      <c r="AU11" s="17">
        <v>0.19030149487613701</v>
      </c>
    </row>
    <row r="12" spans="2:47" x14ac:dyDescent="0.35">
      <c r="B12" s="18" t="s">
        <v>92</v>
      </c>
      <c r="C12" s="17">
        <v>0.19716143023473501</v>
      </c>
      <c r="D12" s="17">
        <v>0.181875706047327</v>
      </c>
      <c r="E12" s="17">
        <v>0.21382228273350401</v>
      </c>
      <c r="F12" s="17"/>
      <c r="G12" s="17">
        <v>0.16231845659910299</v>
      </c>
      <c r="H12" s="17">
        <v>0.173029169929698</v>
      </c>
      <c r="I12" s="17">
        <v>0.184879820665411</v>
      </c>
      <c r="J12" s="17">
        <v>0.19501291529161599</v>
      </c>
      <c r="K12" s="17">
        <v>0.23146013970465201</v>
      </c>
      <c r="L12" s="17">
        <v>0.22893519983921401</v>
      </c>
      <c r="M12" s="17"/>
      <c r="N12" s="17">
        <v>0.21377745671880899</v>
      </c>
      <c r="O12" s="17">
        <v>0.11463375885002899</v>
      </c>
      <c r="P12" s="17"/>
      <c r="Q12" s="17">
        <v>0.16106643087482</v>
      </c>
      <c r="R12" s="17">
        <v>0.17357701522931801</v>
      </c>
      <c r="S12" s="17">
        <v>0.15881153092287401</v>
      </c>
      <c r="T12" s="17">
        <v>0.27745929469999198</v>
      </c>
      <c r="U12" s="17">
        <v>0.226266159013357</v>
      </c>
      <c r="V12" s="17">
        <v>0.215921096680119</v>
      </c>
      <c r="W12" s="17">
        <v>0.218165384984779</v>
      </c>
      <c r="X12" s="17">
        <v>0.22308906213330301</v>
      </c>
      <c r="Y12" s="17">
        <v>0.18956439896562299</v>
      </c>
      <c r="Z12" s="17">
        <v>0.184177168070768</v>
      </c>
      <c r="AA12" s="17">
        <v>0.17363881125351099</v>
      </c>
      <c r="AB12" s="17">
        <v>0.22027556340544799</v>
      </c>
      <c r="AC12" s="17"/>
      <c r="AD12" s="17">
        <v>0.20018635559288001</v>
      </c>
      <c r="AE12" s="17">
        <v>0.187116318248543</v>
      </c>
      <c r="AF12" s="17"/>
      <c r="AG12" s="17">
        <v>0.13364158061501799</v>
      </c>
      <c r="AH12" s="17">
        <v>0.23324015116232399</v>
      </c>
      <c r="AI12" s="17"/>
      <c r="AJ12" s="17">
        <v>0.18782926291975999</v>
      </c>
      <c r="AK12" s="17">
        <v>0.207070165953543</v>
      </c>
      <c r="AL12" s="17"/>
      <c r="AM12" s="17">
        <v>0.20005795444504301</v>
      </c>
      <c r="AN12" s="17">
        <v>0.195874211217231</v>
      </c>
      <c r="AO12" s="17"/>
      <c r="AP12" s="17">
        <v>0.151748927230624</v>
      </c>
      <c r="AQ12" s="17">
        <v>0.30460979383541698</v>
      </c>
      <c r="AR12" s="17">
        <v>0.228434363941101</v>
      </c>
      <c r="AS12" s="17">
        <v>0.27318510388996198</v>
      </c>
      <c r="AT12" s="17">
        <v>8.2908975578116204E-2</v>
      </c>
      <c r="AU12" s="17">
        <v>0.102825237529938</v>
      </c>
    </row>
    <row r="13" spans="2:47" x14ac:dyDescent="0.35">
      <c r="B13" s="18" t="s">
        <v>93</v>
      </c>
      <c r="C13" s="17">
        <v>0.245088474061571</v>
      </c>
      <c r="D13" s="17">
        <v>0.17927176558521299</v>
      </c>
      <c r="E13" s="17">
        <v>0.30617682951842801</v>
      </c>
      <c r="F13" s="17"/>
      <c r="G13" s="17">
        <v>0.11439825596453</v>
      </c>
      <c r="H13" s="17">
        <v>0.13382287198206599</v>
      </c>
      <c r="I13" s="17">
        <v>0.19038245175634999</v>
      </c>
      <c r="J13" s="17">
        <v>0.27748435427643398</v>
      </c>
      <c r="K13" s="17">
        <v>0.33190615147680402</v>
      </c>
      <c r="L13" s="17">
        <v>0.38341795957047298</v>
      </c>
      <c r="M13" s="17"/>
      <c r="N13" s="17">
        <v>0.26961985125183002</v>
      </c>
      <c r="O13" s="17">
        <v>0.12324722415068699</v>
      </c>
      <c r="P13" s="17"/>
      <c r="Q13" s="17">
        <v>0.17813786961521899</v>
      </c>
      <c r="R13" s="17">
        <v>0.25573479832771201</v>
      </c>
      <c r="S13" s="17">
        <v>0.28215052287349801</v>
      </c>
      <c r="T13" s="17">
        <v>0.21020550195718499</v>
      </c>
      <c r="U13" s="17">
        <v>0.240244122209297</v>
      </c>
      <c r="V13" s="17">
        <v>0.227791954875638</v>
      </c>
      <c r="W13" s="17">
        <v>0.30601441983511302</v>
      </c>
      <c r="X13" s="17">
        <v>0.259264589819656</v>
      </c>
      <c r="Y13" s="17">
        <v>0.23227698725639001</v>
      </c>
      <c r="Z13" s="17">
        <v>0.28718930979339302</v>
      </c>
      <c r="AA13" s="17">
        <v>0.260682419103336</v>
      </c>
      <c r="AB13" s="17">
        <v>0.293215138720059</v>
      </c>
      <c r="AC13" s="17"/>
      <c r="AD13" s="17">
        <v>0.13918781984487699</v>
      </c>
      <c r="AE13" s="17">
        <v>0.48842690886382101</v>
      </c>
      <c r="AF13" s="17"/>
      <c r="AG13" s="17">
        <v>6.7154306532105495E-2</v>
      </c>
      <c r="AH13" s="17">
        <v>0.336196180140582</v>
      </c>
      <c r="AI13" s="17"/>
      <c r="AJ13" s="17">
        <v>0.23851843508381301</v>
      </c>
      <c r="AK13" s="17">
        <v>0.25299761933144199</v>
      </c>
      <c r="AL13" s="17"/>
      <c r="AM13" s="17">
        <v>0.34035915479734502</v>
      </c>
      <c r="AN13" s="17">
        <v>0.21811009743066101</v>
      </c>
      <c r="AO13" s="17"/>
      <c r="AP13" s="17">
        <v>0.59378140285421699</v>
      </c>
      <c r="AQ13" s="17">
        <v>0.33870094057835898</v>
      </c>
      <c r="AR13" s="17">
        <v>8.4358440186195399E-2</v>
      </c>
      <c r="AS13" s="17">
        <v>0.184332418725379</v>
      </c>
      <c r="AT13" s="17">
        <v>1.07277954731466E-2</v>
      </c>
      <c r="AU13" s="17">
        <v>3.3695325540108803E-2</v>
      </c>
    </row>
    <row r="14" spans="2:47" x14ac:dyDescent="0.35">
      <c r="B14" s="18" t="s">
        <v>122</v>
      </c>
      <c r="C14" s="17">
        <v>2.9105301486363099E-2</v>
      </c>
      <c r="D14" s="17">
        <v>2.22683823562452E-2</v>
      </c>
      <c r="E14" s="17">
        <v>3.5152532089989003E-2</v>
      </c>
      <c r="F14" s="17"/>
      <c r="G14" s="17">
        <v>4.7770207589870599E-2</v>
      </c>
      <c r="H14" s="17">
        <v>3.7782741658108902E-2</v>
      </c>
      <c r="I14" s="17">
        <v>4.2175521484985899E-2</v>
      </c>
      <c r="J14" s="17">
        <v>1.38409749627616E-2</v>
      </c>
      <c r="K14" s="17">
        <v>1.53203963753323E-2</v>
      </c>
      <c r="L14" s="17">
        <v>2.0503462072078E-2</v>
      </c>
      <c r="M14" s="17"/>
      <c r="N14" s="17">
        <v>2.64017804478172E-2</v>
      </c>
      <c r="O14" s="17">
        <v>4.2533018158853901E-2</v>
      </c>
      <c r="P14" s="17"/>
      <c r="Q14" s="17">
        <v>2.9146244134802199E-2</v>
      </c>
      <c r="R14" s="17">
        <v>4.6798584036329902E-2</v>
      </c>
      <c r="S14" s="17">
        <v>7.1494262162951202E-3</v>
      </c>
      <c r="T14" s="17">
        <v>9.4362793781649704E-3</v>
      </c>
      <c r="U14" s="17">
        <v>4.2670886441095103E-2</v>
      </c>
      <c r="V14" s="17">
        <v>5.1170889897192803E-2</v>
      </c>
      <c r="W14" s="17">
        <v>1.97098692306754E-2</v>
      </c>
      <c r="X14" s="17">
        <v>2.92393255432199E-2</v>
      </c>
      <c r="Y14" s="17">
        <v>3.47980249313877E-2</v>
      </c>
      <c r="Z14" s="17">
        <v>2.3828127440136598E-2</v>
      </c>
      <c r="AA14" s="17">
        <v>2.4190124641532001E-2</v>
      </c>
      <c r="AB14" s="17">
        <v>0</v>
      </c>
      <c r="AC14" s="17"/>
      <c r="AD14" s="17">
        <v>1.9811416819696899E-2</v>
      </c>
      <c r="AE14" s="17">
        <v>4.0047677765123801E-2</v>
      </c>
      <c r="AF14" s="17"/>
      <c r="AG14" s="17">
        <v>1.6181984434869699E-2</v>
      </c>
      <c r="AH14" s="17">
        <v>2.4007018511693401E-2</v>
      </c>
      <c r="AI14" s="17"/>
      <c r="AJ14" s="17">
        <v>2.5158623958468899E-2</v>
      </c>
      <c r="AK14" s="17">
        <v>3.1953246944883301E-2</v>
      </c>
      <c r="AL14" s="17"/>
      <c r="AM14" s="17">
        <v>2.18789053215683E-2</v>
      </c>
      <c r="AN14" s="17">
        <v>2.99225282122338E-2</v>
      </c>
      <c r="AO14" s="17"/>
      <c r="AP14" s="17">
        <v>6.87301864268548E-2</v>
      </c>
      <c r="AQ14" s="17">
        <v>1.7600582797640402E-2</v>
      </c>
      <c r="AR14" s="17">
        <v>3.6001453644330099E-2</v>
      </c>
      <c r="AS14" s="17">
        <v>1.42119243843883E-2</v>
      </c>
      <c r="AT14" s="17">
        <v>1.3192314705604599E-2</v>
      </c>
      <c r="AU14" s="17">
        <v>8.2779308148417507E-3</v>
      </c>
    </row>
    <row r="15" spans="2:47" x14ac:dyDescent="0.35">
      <c r="B15" s="18" t="s">
        <v>95</v>
      </c>
      <c r="C15" s="21">
        <v>0.30551067197475101</v>
      </c>
      <c r="D15" s="21">
        <v>0.38756741599717298</v>
      </c>
      <c r="E15" s="21">
        <v>0.227307008039315</v>
      </c>
      <c r="F15" s="21"/>
      <c r="G15" s="21">
        <v>0.453330438238774</v>
      </c>
      <c r="H15" s="21">
        <v>0.47457162774907202</v>
      </c>
      <c r="I15" s="21">
        <v>0.34694837715468202</v>
      </c>
      <c r="J15" s="21">
        <v>0.28542705034357602</v>
      </c>
      <c r="K15" s="21">
        <v>0.16968901518013099</v>
      </c>
      <c r="L15" s="21">
        <v>0.14210440427943499</v>
      </c>
      <c r="M15" s="21"/>
      <c r="N15" s="21">
        <v>0.26501329387633399</v>
      </c>
      <c r="O15" s="21">
        <v>0.50665107788657904</v>
      </c>
      <c r="P15" s="21"/>
      <c r="Q15" s="21">
        <v>0.37817735377504402</v>
      </c>
      <c r="R15" s="21">
        <v>0.28285628203965701</v>
      </c>
      <c r="S15" s="21">
        <v>0.32468312013719902</v>
      </c>
      <c r="T15" s="21">
        <v>0.28210421619832599</v>
      </c>
      <c r="U15" s="21">
        <v>0.28324810384565802</v>
      </c>
      <c r="V15" s="21">
        <v>0.31181234423462001</v>
      </c>
      <c r="W15" s="21">
        <v>0.27115356830530402</v>
      </c>
      <c r="X15" s="21">
        <v>0.35861136716696002</v>
      </c>
      <c r="Y15" s="21">
        <v>0.30536119556166103</v>
      </c>
      <c r="Z15" s="21">
        <v>0.25541524126624099</v>
      </c>
      <c r="AA15" s="21">
        <v>0.27673774737759999</v>
      </c>
      <c r="AB15" s="21">
        <v>0.33771642324904799</v>
      </c>
      <c r="AC15" s="21"/>
      <c r="AD15" s="21">
        <v>0.39650656641640297</v>
      </c>
      <c r="AE15" s="21">
        <v>0.10549428171851501</v>
      </c>
      <c r="AF15" s="21"/>
      <c r="AG15" s="21">
        <v>0.54080833778858195</v>
      </c>
      <c r="AH15" s="21">
        <v>0.19373971185646099</v>
      </c>
      <c r="AI15" s="21"/>
      <c r="AJ15" s="21">
        <v>0.30347400612231401</v>
      </c>
      <c r="AK15" s="21">
        <v>0.31065309123936402</v>
      </c>
      <c r="AL15" s="21"/>
      <c r="AM15" s="21">
        <v>0.245547838190288</v>
      </c>
      <c r="AN15" s="21">
        <v>0.32386289589164302</v>
      </c>
      <c r="AO15" s="21"/>
      <c r="AP15" s="21">
        <v>3.5522487773520503E-2</v>
      </c>
      <c r="AQ15" s="21">
        <v>9.4300525044519606E-2</v>
      </c>
      <c r="AR15" s="21">
        <v>0.36908243309132699</v>
      </c>
      <c r="AS15" s="21">
        <v>0.24635336537834199</v>
      </c>
      <c r="AT15" s="21">
        <v>0.6838423594959</v>
      </c>
      <c r="AU15" s="21">
        <v>0.66490001123897402</v>
      </c>
    </row>
    <row r="16" spans="2:47" x14ac:dyDescent="0.35">
      <c r="B16" s="18" t="s">
        <v>96</v>
      </c>
      <c r="C16" s="21">
        <v>0.44224990429630601</v>
      </c>
      <c r="D16" s="21">
        <v>0.36114747163253902</v>
      </c>
      <c r="E16" s="21">
        <v>0.51999911225193296</v>
      </c>
      <c r="F16" s="21"/>
      <c r="G16" s="21">
        <v>0.276716712563633</v>
      </c>
      <c r="H16" s="21">
        <v>0.30685204191176402</v>
      </c>
      <c r="I16" s="21">
        <v>0.37526227242176102</v>
      </c>
      <c r="J16" s="21">
        <v>0.47249726956804999</v>
      </c>
      <c r="K16" s="21">
        <v>0.56336629118145598</v>
      </c>
      <c r="L16" s="21">
        <v>0.61235315940968604</v>
      </c>
      <c r="M16" s="21"/>
      <c r="N16" s="21">
        <v>0.48339730797063901</v>
      </c>
      <c r="O16" s="21">
        <v>0.237880983000716</v>
      </c>
      <c r="P16" s="21"/>
      <c r="Q16" s="21">
        <v>0.33920430049003902</v>
      </c>
      <c r="R16" s="21">
        <v>0.42931181355703102</v>
      </c>
      <c r="S16" s="21">
        <v>0.44096205379637199</v>
      </c>
      <c r="T16" s="21">
        <v>0.48766479665717699</v>
      </c>
      <c r="U16" s="21">
        <v>0.46651028122265398</v>
      </c>
      <c r="V16" s="21">
        <v>0.44371305155575802</v>
      </c>
      <c r="W16" s="21">
        <v>0.52417980481989301</v>
      </c>
      <c r="X16" s="21">
        <v>0.48235365195295998</v>
      </c>
      <c r="Y16" s="21">
        <v>0.421841386222013</v>
      </c>
      <c r="Z16" s="21">
        <v>0.47136647786416103</v>
      </c>
      <c r="AA16" s="21">
        <v>0.434321230356846</v>
      </c>
      <c r="AB16" s="21">
        <v>0.51349070212550696</v>
      </c>
      <c r="AC16" s="21"/>
      <c r="AD16" s="21">
        <v>0.339374175437757</v>
      </c>
      <c r="AE16" s="21">
        <v>0.67554322711236403</v>
      </c>
      <c r="AF16" s="21"/>
      <c r="AG16" s="21">
        <v>0.20079588714712299</v>
      </c>
      <c r="AH16" s="21">
        <v>0.56943633130290605</v>
      </c>
      <c r="AI16" s="21"/>
      <c r="AJ16" s="21">
        <v>0.42634769800357297</v>
      </c>
      <c r="AK16" s="21">
        <v>0.46006778528498499</v>
      </c>
      <c r="AL16" s="21"/>
      <c r="AM16" s="21">
        <v>0.54041710924238795</v>
      </c>
      <c r="AN16" s="21">
        <v>0.41398430864789199</v>
      </c>
      <c r="AO16" s="21"/>
      <c r="AP16" s="21">
        <v>0.74553033008484104</v>
      </c>
      <c r="AQ16" s="21">
        <v>0.64331073441377595</v>
      </c>
      <c r="AR16" s="21">
        <v>0.31279280412729599</v>
      </c>
      <c r="AS16" s="21">
        <v>0.45751752261534101</v>
      </c>
      <c r="AT16" s="21">
        <v>9.3636771051262696E-2</v>
      </c>
      <c r="AU16" s="21">
        <v>0.13652056307004701</v>
      </c>
    </row>
    <row r="17" spans="2:47" x14ac:dyDescent="0.35">
      <c r="B17" s="18" t="s">
        <v>97</v>
      </c>
      <c r="C17" s="22">
        <v>-0.13673923232155599</v>
      </c>
      <c r="D17" s="22">
        <v>2.6419944364634299E-2</v>
      </c>
      <c r="E17" s="22">
        <v>-0.29269210421261699</v>
      </c>
      <c r="F17" s="22"/>
      <c r="G17" s="22">
        <v>0.176613725675141</v>
      </c>
      <c r="H17" s="22">
        <v>0.16771958583730801</v>
      </c>
      <c r="I17" s="22">
        <v>-2.8313895267079899E-2</v>
      </c>
      <c r="J17" s="22">
        <v>-0.18707021922447301</v>
      </c>
      <c r="K17" s="22">
        <v>-0.39367727600132502</v>
      </c>
      <c r="L17" s="22">
        <v>-0.47024875513025099</v>
      </c>
      <c r="M17" s="22"/>
      <c r="N17" s="22">
        <v>-0.218384014094305</v>
      </c>
      <c r="O17" s="22">
        <v>0.26877009488586301</v>
      </c>
      <c r="P17" s="22"/>
      <c r="Q17" s="22">
        <v>3.8973053285005103E-2</v>
      </c>
      <c r="R17" s="22">
        <v>-0.14645553151737301</v>
      </c>
      <c r="S17" s="22">
        <v>-0.116278933659172</v>
      </c>
      <c r="T17" s="22">
        <v>-0.205560580458852</v>
      </c>
      <c r="U17" s="22">
        <v>-0.18326217737699699</v>
      </c>
      <c r="V17" s="22">
        <v>-0.13190070732113801</v>
      </c>
      <c r="W17" s="22">
        <v>-0.253026236514589</v>
      </c>
      <c r="X17" s="22">
        <v>-0.123742284785999</v>
      </c>
      <c r="Y17" s="22">
        <v>-0.11648019066035201</v>
      </c>
      <c r="Z17" s="22">
        <v>-0.21595123659792001</v>
      </c>
      <c r="AA17" s="22">
        <v>-0.15758348297924599</v>
      </c>
      <c r="AB17" s="22">
        <v>-0.17577427887645899</v>
      </c>
      <c r="AC17" s="22"/>
      <c r="AD17" s="22">
        <v>5.7132390978646599E-2</v>
      </c>
      <c r="AE17" s="22">
        <v>-0.57004894539384998</v>
      </c>
      <c r="AF17" s="22"/>
      <c r="AG17" s="22">
        <v>0.34001245064145902</v>
      </c>
      <c r="AH17" s="22">
        <v>-0.375696619446445</v>
      </c>
      <c r="AI17" s="22"/>
      <c r="AJ17" s="22">
        <v>-0.122873691881259</v>
      </c>
      <c r="AK17" s="22">
        <v>-0.14941469404562099</v>
      </c>
      <c r="AL17" s="22"/>
      <c r="AM17" s="22">
        <v>-0.29486927105209898</v>
      </c>
      <c r="AN17" s="22">
        <v>-9.0121412756249103E-2</v>
      </c>
      <c r="AO17" s="22"/>
      <c r="AP17" s="22">
        <v>-0.71000784231131997</v>
      </c>
      <c r="AQ17" s="22">
        <v>-0.54901020936925604</v>
      </c>
      <c r="AR17" s="22">
        <v>5.6289628964030301E-2</v>
      </c>
      <c r="AS17" s="22">
        <v>-0.21116415723699999</v>
      </c>
      <c r="AT17" s="22">
        <v>0.590205588444638</v>
      </c>
      <c r="AU17" s="22">
        <v>0.52837944816892801</v>
      </c>
    </row>
    <row r="18" spans="2:47" x14ac:dyDescent="0.35">
      <c r="B18" s="16"/>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dimension ref="B2:AU22"/>
  <sheetViews>
    <sheetView showGridLines="0" topLeftCell="A12"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687</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89</v>
      </c>
      <c r="C9" s="17">
        <v>7.4788832203385003E-2</v>
      </c>
      <c r="D9" s="17">
        <v>0.101074486559253</v>
      </c>
      <c r="E9" s="17">
        <v>4.9815114257876401E-2</v>
      </c>
      <c r="F9" s="17"/>
      <c r="G9" s="17">
        <v>0.117694361162585</v>
      </c>
      <c r="H9" s="17">
        <v>0.11435756120040901</v>
      </c>
      <c r="I9" s="17">
        <v>8.78503783947258E-2</v>
      </c>
      <c r="J9" s="17">
        <v>5.9736786529149197E-2</v>
      </c>
      <c r="K9" s="17">
        <v>3.98227312423955E-2</v>
      </c>
      <c r="L9" s="17">
        <v>3.8781333779298703E-2</v>
      </c>
      <c r="M9" s="17"/>
      <c r="N9" s="17">
        <v>6.2163956764369997E-2</v>
      </c>
      <c r="O9" s="17">
        <v>0.13749344888791601</v>
      </c>
      <c r="P9" s="17"/>
      <c r="Q9" s="17">
        <v>6.07213124150459E-2</v>
      </c>
      <c r="R9" s="17">
        <v>6.5389494649188501E-2</v>
      </c>
      <c r="S9" s="17">
        <v>6.8678859637791703E-2</v>
      </c>
      <c r="T9" s="17">
        <v>9.58638066131446E-2</v>
      </c>
      <c r="U9" s="17">
        <v>6.3860721844730101E-2</v>
      </c>
      <c r="V9" s="17">
        <v>7.2181873872870603E-2</v>
      </c>
      <c r="W9" s="17">
        <v>8.3405237254965306E-2</v>
      </c>
      <c r="X9" s="17">
        <v>0.102633504867611</v>
      </c>
      <c r="Y9" s="17">
        <v>7.3126412731777696E-2</v>
      </c>
      <c r="Z9" s="17">
        <v>7.7624404040456896E-2</v>
      </c>
      <c r="AA9" s="17">
        <v>0.101758402682383</v>
      </c>
      <c r="AB9" s="17">
        <v>5.9842921505655698E-2</v>
      </c>
      <c r="AC9" s="17"/>
      <c r="AD9" s="17">
        <v>9.7712350706375795E-2</v>
      </c>
      <c r="AE9" s="17">
        <v>2.3499213085621602E-2</v>
      </c>
      <c r="AF9" s="17"/>
      <c r="AG9" s="17">
        <v>0.17134363473998801</v>
      </c>
      <c r="AH9" s="17">
        <v>2.75814834938082E-2</v>
      </c>
      <c r="AI9" s="17"/>
      <c r="AJ9" s="17">
        <v>7.7041632441913893E-2</v>
      </c>
      <c r="AK9" s="17">
        <v>7.2782587349374206E-2</v>
      </c>
      <c r="AL9" s="17"/>
      <c r="AM9" s="17">
        <v>4.8897829528068197E-2</v>
      </c>
      <c r="AN9" s="17">
        <v>8.2914499827916197E-2</v>
      </c>
      <c r="AO9" s="17"/>
      <c r="AP9" s="17">
        <v>1.9882983584087401E-3</v>
      </c>
      <c r="AQ9" s="17">
        <v>1.0156356644566499E-2</v>
      </c>
      <c r="AR9" s="17">
        <v>7.5290834410795204E-2</v>
      </c>
      <c r="AS9" s="17">
        <v>4.9523055550723699E-2</v>
      </c>
      <c r="AT9" s="17">
        <v>0.181412552061159</v>
      </c>
      <c r="AU9" s="17">
        <v>0.199394544982854</v>
      </c>
    </row>
    <row r="10" spans="2:47" x14ac:dyDescent="0.35">
      <c r="B10" s="18" t="s">
        <v>90</v>
      </c>
      <c r="C10" s="17">
        <v>0.22078263230838499</v>
      </c>
      <c r="D10" s="17">
        <v>0.27195478128369199</v>
      </c>
      <c r="E10" s="17">
        <v>0.17283250269568301</v>
      </c>
      <c r="F10" s="17"/>
      <c r="G10" s="17">
        <v>0.33179558243099899</v>
      </c>
      <c r="H10" s="17">
        <v>0.30912815240494701</v>
      </c>
      <c r="I10" s="17">
        <v>0.28073332610846302</v>
      </c>
      <c r="J10" s="17">
        <v>0.201270057991177</v>
      </c>
      <c r="K10" s="17">
        <v>0.14729913894542701</v>
      </c>
      <c r="L10" s="17">
        <v>9.0660984649047496E-2</v>
      </c>
      <c r="M10" s="17"/>
      <c r="N10" s="17">
        <v>0.19660066439271601</v>
      </c>
      <c r="O10" s="17">
        <v>0.34088845324533801</v>
      </c>
      <c r="P10" s="17"/>
      <c r="Q10" s="17">
        <v>0.30094209659730198</v>
      </c>
      <c r="R10" s="17">
        <v>0.19564717918889399</v>
      </c>
      <c r="S10" s="17">
        <v>0.199323607598691</v>
      </c>
      <c r="T10" s="17">
        <v>0.17061833059140899</v>
      </c>
      <c r="U10" s="17">
        <v>0.25178496412250001</v>
      </c>
      <c r="V10" s="17">
        <v>0.25512413864227701</v>
      </c>
      <c r="W10" s="17">
        <v>0.16386272749588399</v>
      </c>
      <c r="X10" s="17">
        <v>0.17938902803394799</v>
      </c>
      <c r="Y10" s="17">
        <v>0.23743187640699001</v>
      </c>
      <c r="Z10" s="17">
        <v>0.21301533735153499</v>
      </c>
      <c r="AA10" s="17">
        <v>0.17225923235013799</v>
      </c>
      <c r="AB10" s="17">
        <v>0.238902304404362</v>
      </c>
      <c r="AC10" s="17"/>
      <c r="AD10" s="17">
        <v>0.28754227971403101</v>
      </c>
      <c r="AE10" s="17">
        <v>7.5976515211691298E-2</v>
      </c>
      <c r="AF10" s="17"/>
      <c r="AG10" s="17">
        <v>0.36834089745112902</v>
      </c>
      <c r="AH10" s="17">
        <v>0.151170384258179</v>
      </c>
      <c r="AI10" s="17"/>
      <c r="AJ10" s="17">
        <v>0.232743274113724</v>
      </c>
      <c r="AK10" s="17">
        <v>0.20855833280698099</v>
      </c>
      <c r="AL10" s="17"/>
      <c r="AM10" s="17">
        <v>0.19693055167597701</v>
      </c>
      <c r="AN10" s="17">
        <v>0.227171999023391</v>
      </c>
      <c r="AO10" s="17"/>
      <c r="AP10" s="17">
        <v>1.63731848158396E-2</v>
      </c>
      <c r="AQ10" s="17">
        <v>8.6586605440773304E-2</v>
      </c>
      <c r="AR10" s="17">
        <v>0.32274155211185601</v>
      </c>
      <c r="AS10" s="17">
        <v>0.18595058510780299</v>
      </c>
      <c r="AT10" s="17">
        <v>0.49744712225878202</v>
      </c>
      <c r="AU10" s="17">
        <v>0.42102290799323</v>
      </c>
    </row>
    <row r="11" spans="2:47" x14ac:dyDescent="0.35">
      <c r="B11" s="18" t="s">
        <v>91</v>
      </c>
      <c r="C11" s="17">
        <v>0.222705274510651</v>
      </c>
      <c r="D11" s="17">
        <v>0.24315389104115701</v>
      </c>
      <c r="E11" s="17">
        <v>0.20289554772566301</v>
      </c>
      <c r="F11" s="17"/>
      <c r="G11" s="17">
        <v>0.22557220110384099</v>
      </c>
      <c r="H11" s="17">
        <v>0.252305416282055</v>
      </c>
      <c r="I11" s="17">
        <v>0.22009933462317299</v>
      </c>
      <c r="J11" s="17">
        <v>0.21790902895655101</v>
      </c>
      <c r="K11" s="17">
        <v>0.21555777406503401</v>
      </c>
      <c r="L11" s="17">
        <v>0.207387976298752</v>
      </c>
      <c r="M11" s="17"/>
      <c r="N11" s="17">
        <v>0.21814526273814799</v>
      </c>
      <c r="O11" s="17">
        <v>0.245353718976735</v>
      </c>
      <c r="P11" s="17"/>
      <c r="Q11" s="17">
        <v>0.27576497012151802</v>
      </c>
      <c r="R11" s="17">
        <v>0.26354473259264299</v>
      </c>
      <c r="S11" s="17">
        <v>0.25347994316012501</v>
      </c>
      <c r="T11" s="17">
        <v>0.24986516600741601</v>
      </c>
      <c r="U11" s="17">
        <v>0.195290156709816</v>
      </c>
      <c r="V11" s="17">
        <v>0.177494571143857</v>
      </c>
      <c r="W11" s="17">
        <v>0.186829079371132</v>
      </c>
      <c r="X11" s="17">
        <v>0.192745151536313</v>
      </c>
      <c r="Y11" s="17">
        <v>0.20381985214599399</v>
      </c>
      <c r="Z11" s="17">
        <v>0.168565912593416</v>
      </c>
      <c r="AA11" s="17">
        <v>0.23473123483390901</v>
      </c>
      <c r="AB11" s="17">
        <v>0.18172817712327299</v>
      </c>
      <c r="AC11" s="17"/>
      <c r="AD11" s="17">
        <v>0.25487622126935899</v>
      </c>
      <c r="AE11" s="17">
        <v>0.15658584500228701</v>
      </c>
      <c r="AF11" s="17"/>
      <c r="AG11" s="17">
        <v>0.25148309553913101</v>
      </c>
      <c r="AH11" s="17">
        <v>0.20985800747986999</v>
      </c>
      <c r="AI11" s="17"/>
      <c r="AJ11" s="17">
        <v>0.21490798056697399</v>
      </c>
      <c r="AK11" s="17">
        <v>0.23104575110198</v>
      </c>
      <c r="AL11" s="17"/>
      <c r="AM11" s="17">
        <v>0.17233157865200599</v>
      </c>
      <c r="AN11" s="17">
        <v>0.23683872081048299</v>
      </c>
      <c r="AO11" s="17"/>
      <c r="AP11" s="17">
        <v>0.15577799232532599</v>
      </c>
      <c r="AQ11" s="17">
        <v>0.17933119310718701</v>
      </c>
      <c r="AR11" s="17">
        <v>0.236123862819619</v>
      </c>
      <c r="AS11" s="17">
        <v>0.30564471973096402</v>
      </c>
      <c r="AT11" s="17">
        <v>0.203427623328166</v>
      </c>
      <c r="AU11" s="17">
        <v>0.25447512962366903</v>
      </c>
    </row>
    <row r="12" spans="2:47" x14ac:dyDescent="0.35">
      <c r="B12" s="18" t="s">
        <v>92</v>
      </c>
      <c r="C12" s="17">
        <v>0.19133808103035199</v>
      </c>
      <c r="D12" s="17">
        <v>0.15879766564668699</v>
      </c>
      <c r="E12" s="17">
        <v>0.223901888363364</v>
      </c>
      <c r="F12" s="17"/>
      <c r="G12" s="17">
        <v>0.15605459027985599</v>
      </c>
      <c r="H12" s="17">
        <v>0.13915526643133899</v>
      </c>
      <c r="I12" s="17">
        <v>0.16423255921633401</v>
      </c>
      <c r="J12" s="17">
        <v>0.208875561389642</v>
      </c>
      <c r="K12" s="17">
        <v>0.22162035191711801</v>
      </c>
      <c r="L12" s="17">
        <v>0.24515227596956601</v>
      </c>
      <c r="M12" s="17"/>
      <c r="N12" s="17">
        <v>0.20595632445709799</v>
      </c>
      <c r="O12" s="17">
        <v>0.118732901272098</v>
      </c>
      <c r="P12" s="17"/>
      <c r="Q12" s="17">
        <v>0.139731364707605</v>
      </c>
      <c r="R12" s="17">
        <v>0.17630191921800201</v>
      </c>
      <c r="S12" s="17">
        <v>0.18373641893405401</v>
      </c>
      <c r="T12" s="17">
        <v>0.231453809247637</v>
      </c>
      <c r="U12" s="17">
        <v>0.18355143983708599</v>
      </c>
      <c r="V12" s="17">
        <v>0.23101120749094101</v>
      </c>
      <c r="W12" s="17">
        <v>0.231063380296084</v>
      </c>
      <c r="X12" s="17">
        <v>0.200856233327979</v>
      </c>
      <c r="Y12" s="17">
        <v>0.195907791568317</v>
      </c>
      <c r="Z12" s="17">
        <v>0.19085092697853001</v>
      </c>
      <c r="AA12" s="17">
        <v>0.180036136778642</v>
      </c>
      <c r="AB12" s="17">
        <v>0.18078138136219599</v>
      </c>
      <c r="AC12" s="17"/>
      <c r="AD12" s="17">
        <v>0.192564218772308</v>
      </c>
      <c r="AE12" s="17">
        <v>0.18498346244636099</v>
      </c>
      <c r="AF12" s="17"/>
      <c r="AG12" s="17">
        <v>0.13492717515295599</v>
      </c>
      <c r="AH12" s="17">
        <v>0.223650319714818</v>
      </c>
      <c r="AI12" s="17"/>
      <c r="AJ12" s="17">
        <v>0.19751574842282299</v>
      </c>
      <c r="AK12" s="17">
        <v>0.18278906636355999</v>
      </c>
      <c r="AL12" s="17"/>
      <c r="AM12" s="17">
        <v>0.191737789945261</v>
      </c>
      <c r="AN12" s="17">
        <v>0.19370625589864199</v>
      </c>
      <c r="AO12" s="17"/>
      <c r="AP12" s="17">
        <v>0.14433353874268701</v>
      </c>
      <c r="AQ12" s="17">
        <v>0.32687125669907702</v>
      </c>
      <c r="AR12" s="17">
        <v>0.22100182949268601</v>
      </c>
      <c r="AS12" s="17">
        <v>0.250961101443331</v>
      </c>
      <c r="AT12" s="17">
        <v>9.2499020393564099E-2</v>
      </c>
      <c r="AU12" s="17">
        <v>8.5350472305178907E-2</v>
      </c>
    </row>
    <row r="13" spans="2:47" x14ac:dyDescent="0.35">
      <c r="B13" s="18" t="s">
        <v>93</v>
      </c>
      <c r="C13" s="17">
        <v>0.26565521064053599</v>
      </c>
      <c r="D13" s="17">
        <v>0.20689025482951701</v>
      </c>
      <c r="E13" s="17">
        <v>0.32092321045165201</v>
      </c>
      <c r="F13" s="17"/>
      <c r="G13" s="17">
        <v>0.14188764197926401</v>
      </c>
      <c r="H13" s="17">
        <v>0.155800002583142</v>
      </c>
      <c r="I13" s="17">
        <v>0.213195441856111</v>
      </c>
      <c r="J13" s="17">
        <v>0.28999503274275201</v>
      </c>
      <c r="K13" s="17">
        <v>0.35972861191327199</v>
      </c>
      <c r="L13" s="17">
        <v>0.39807666150855198</v>
      </c>
      <c r="M13" s="17"/>
      <c r="N13" s="17">
        <v>0.29222634116769503</v>
      </c>
      <c r="O13" s="17">
        <v>0.13368301316195599</v>
      </c>
      <c r="P13" s="17"/>
      <c r="Q13" s="17">
        <v>0.202389286776158</v>
      </c>
      <c r="R13" s="17">
        <v>0.26702932587816303</v>
      </c>
      <c r="S13" s="17">
        <v>0.28287614070831801</v>
      </c>
      <c r="T13" s="17">
        <v>0.23481745269203899</v>
      </c>
      <c r="U13" s="17">
        <v>0.28476867309795001</v>
      </c>
      <c r="V13" s="17">
        <v>0.22827686767257399</v>
      </c>
      <c r="W13" s="17">
        <v>0.31512970635125898</v>
      </c>
      <c r="X13" s="17">
        <v>0.30029759279655399</v>
      </c>
      <c r="Y13" s="17">
        <v>0.25491604221553399</v>
      </c>
      <c r="Z13" s="17">
        <v>0.31862616491274898</v>
      </c>
      <c r="AA13" s="17">
        <v>0.29875493101742001</v>
      </c>
      <c r="AB13" s="17">
        <v>0.31572799416855801</v>
      </c>
      <c r="AC13" s="17"/>
      <c r="AD13" s="17">
        <v>0.151384810802036</v>
      </c>
      <c r="AE13" s="17">
        <v>0.52386650985466199</v>
      </c>
      <c r="AF13" s="17"/>
      <c r="AG13" s="17">
        <v>6.7705907947244306E-2</v>
      </c>
      <c r="AH13" s="17">
        <v>0.36338426992244999</v>
      </c>
      <c r="AI13" s="17"/>
      <c r="AJ13" s="17">
        <v>0.25532376401715701</v>
      </c>
      <c r="AK13" s="17">
        <v>0.27848833279114699</v>
      </c>
      <c r="AL13" s="17"/>
      <c r="AM13" s="17">
        <v>0.36361410858383902</v>
      </c>
      <c r="AN13" s="17">
        <v>0.23644347191849999</v>
      </c>
      <c r="AO13" s="17"/>
      <c r="AP13" s="17">
        <v>0.62177365841579202</v>
      </c>
      <c r="AQ13" s="17">
        <v>0.37025428085714601</v>
      </c>
      <c r="AR13" s="17">
        <v>0.116841285972373</v>
      </c>
      <c r="AS13" s="17">
        <v>0.19897074561155301</v>
      </c>
      <c r="AT13" s="17">
        <v>1.91338025130946E-2</v>
      </c>
      <c r="AU13" s="17">
        <v>3.7396239794743498E-2</v>
      </c>
    </row>
    <row r="14" spans="2:47" x14ac:dyDescent="0.35">
      <c r="B14" s="18" t="s">
        <v>122</v>
      </c>
      <c r="C14" s="17">
        <v>2.4729969306690198E-2</v>
      </c>
      <c r="D14" s="17">
        <v>1.8128920639693701E-2</v>
      </c>
      <c r="E14" s="17">
        <v>2.9631736505761699E-2</v>
      </c>
      <c r="F14" s="17"/>
      <c r="G14" s="17">
        <v>2.6995623043455499E-2</v>
      </c>
      <c r="H14" s="17">
        <v>2.9253601098108799E-2</v>
      </c>
      <c r="I14" s="17">
        <v>3.3888959801193899E-2</v>
      </c>
      <c r="J14" s="17">
        <v>2.22135323907292E-2</v>
      </c>
      <c r="K14" s="17">
        <v>1.5971391916752498E-2</v>
      </c>
      <c r="L14" s="17">
        <v>1.99407677947833E-2</v>
      </c>
      <c r="M14" s="17"/>
      <c r="N14" s="17">
        <v>2.49074504799725E-2</v>
      </c>
      <c r="O14" s="17">
        <v>2.38484644559574E-2</v>
      </c>
      <c r="P14" s="17"/>
      <c r="Q14" s="17">
        <v>2.04509693823712E-2</v>
      </c>
      <c r="R14" s="17">
        <v>3.2087348473108901E-2</v>
      </c>
      <c r="S14" s="17">
        <v>1.1905029961020301E-2</v>
      </c>
      <c r="T14" s="17">
        <v>1.7381434848354398E-2</v>
      </c>
      <c r="U14" s="17">
        <v>2.0744044387918301E-2</v>
      </c>
      <c r="V14" s="17">
        <v>3.5911341177481397E-2</v>
      </c>
      <c r="W14" s="17">
        <v>1.97098692306754E-2</v>
      </c>
      <c r="X14" s="17">
        <v>2.40784894375955E-2</v>
      </c>
      <c r="Y14" s="17">
        <v>3.47980249313877E-2</v>
      </c>
      <c r="Z14" s="17">
        <v>3.1317254123312897E-2</v>
      </c>
      <c r="AA14" s="17">
        <v>1.2460062337507899E-2</v>
      </c>
      <c r="AB14" s="17">
        <v>2.3017221435954999E-2</v>
      </c>
      <c r="AC14" s="17"/>
      <c r="AD14" s="17">
        <v>1.5920118735890099E-2</v>
      </c>
      <c r="AE14" s="17">
        <v>3.5088454399377203E-2</v>
      </c>
      <c r="AF14" s="17"/>
      <c r="AG14" s="17">
        <v>6.1992891695504997E-3</v>
      </c>
      <c r="AH14" s="17">
        <v>2.4355535130874701E-2</v>
      </c>
      <c r="AI14" s="17"/>
      <c r="AJ14" s="17">
        <v>2.24676004374086E-2</v>
      </c>
      <c r="AK14" s="17">
        <v>2.6335929586957699E-2</v>
      </c>
      <c r="AL14" s="17"/>
      <c r="AM14" s="17">
        <v>2.6488141614849098E-2</v>
      </c>
      <c r="AN14" s="17">
        <v>2.2925052521067999E-2</v>
      </c>
      <c r="AO14" s="17"/>
      <c r="AP14" s="17">
        <v>5.97533273419458E-2</v>
      </c>
      <c r="AQ14" s="17">
        <v>2.6800307251250301E-2</v>
      </c>
      <c r="AR14" s="17">
        <v>2.8000635192671101E-2</v>
      </c>
      <c r="AS14" s="17">
        <v>8.9497925556244595E-3</v>
      </c>
      <c r="AT14" s="17">
        <v>6.0798794452351802E-3</v>
      </c>
      <c r="AU14" s="17">
        <v>2.3607053003234799E-3</v>
      </c>
    </row>
    <row r="15" spans="2:47" x14ac:dyDescent="0.35">
      <c r="B15" s="18" t="s">
        <v>95</v>
      </c>
      <c r="C15" s="21">
        <v>0.29557146451177002</v>
      </c>
      <c r="D15" s="21">
        <v>0.37302926784294499</v>
      </c>
      <c r="E15" s="21">
        <v>0.222647616953559</v>
      </c>
      <c r="F15" s="21"/>
      <c r="G15" s="21">
        <v>0.44948994359358402</v>
      </c>
      <c r="H15" s="21">
        <v>0.42348571360535597</v>
      </c>
      <c r="I15" s="21">
        <v>0.368583704503189</v>
      </c>
      <c r="J15" s="21">
        <v>0.26100684452032602</v>
      </c>
      <c r="K15" s="21">
        <v>0.187121870187823</v>
      </c>
      <c r="L15" s="21">
        <v>0.129442318428346</v>
      </c>
      <c r="M15" s="21"/>
      <c r="N15" s="21">
        <v>0.25876462115708598</v>
      </c>
      <c r="O15" s="21">
        <v>0.47838190213325399</v>
      </c>
      <c r="P15" s="21"/>
      <c r="Q15" s="21">
        <v>0.361663409012348</v>
      </c>
      <c r="R15" s="21">
        <v>0.26103667383808299</v>
      </c>
      <c r="S15" s="21">
        <v>0.26800246723648302</v>
      </c>
      <c r="T15" s="21">
        <v>0.26648213720455399</v>
      </c>
      <c r="U15" s="21">
        <v>0.31564568596723003</v>
      </c>
      <c r="V15" s="21">
        <v>0.32730601251514702</v>
      </c>
      <c r="W15" s="21">
        <v>0.247267964750849</v>
      </c>
      <c r="X15" s="21">
        <v>0.28202253290155899</v>
      </c>
      <c r="Y15" s="21">
        <v>0.31055828913876699</v>
      </c>
      <c r="Z15" s="21">
        <v>0.290639741391992</v>
      </c>
      <c r="AA15" s="21">
        <v>0.27401763503252202</v>
      </c>
      <c r="AB15" s="21">
        <v>0.29874522591001801</v>
      </c>
      <c r="AC15" s="21"/>
      <c r="AD15" s="21">
        <v>0.38525463042040697</v>
      </c>
      <c r="AE15" s="21">
        <v>9.9475728297312896E-2</v>
      </c>
      <c r="AF15" s="21"/>
      <c r="AG15" s="21">
        <v>0.539684532191118</v>
      </c>
      <c r="AH15" s="21">
        <v>0.17875186775198701</v>
      </c>
      <c r="AI15" s="21"/>
      <c r="AJ15" s="21">
        <v>0.30978490655563801</v>
      </c>
      <c r="AK15" s="21">
        <v>0.28134092015635598</v>
      </c>
      <c r="AL15" s="21"/>
      <c r="AM15" s="21">
        <v>0.24582838120404499</v>
      </c>
      <c r="AN15" s="21">
        <v>0.31008649885130701</v>
      </c>
      <c r="AO15" s="21"/>
      <c r="AP15" s="21">
        <v>1.8361483174248301E-2</v>
      </c>
      <c r="AQ15" s="21">
        <v>9.6742962085339806E-2</v>
      </c>
      <c r="AR15" s="21">
        <v>0.39803238652265099</v>
      </c>
      <c r="AS15" s="21">
        <v>0.23547364065852699</v>
      </c>
      <c r="AT15" s="21">
        <v>0.67885967431994099</v>
      </c>
      <c r="AU15" s="21">
        <v>0.62041745297608497</v>
      </c>
    </row>
    <row r="16" spans="2:47" x14ac:dyDescent="0.35">
      <c r="B16" s="18" t="s">
        <v>96</v>
      </c>
      <c r="C16" s="21">
        <v>0.45699329167088898</v>
      </c>
      <c r="D16" s="21">
        <v>0.36568792047620402</v>
      </c>
      <c r="E16" s="21">
        <v>0.54482509881501595</v>
      </c>
      <c r="F16" s="21"/>
      <c r="G16" s="21">
        <v>0.29794223225911998</v>
      </c>
      <c r="H16" s="21">
        <v>0.29495526901448099</v>
      </c>
      <c r="I16" s="21">
        <v>0.37742800107244401</v>
      </c>
      <c r="J16" s="21">
        <v>0.49887059413239399</v>
      </c>
      <c r="K16" s="21">
        <v>0.58134896383039103</v>
      </c>
      <c r="L16" s="21">
        <v>0.64322893747811805</v>
      </c>
      <c r="M16" s="21"/>
      <c r="N16" s="21">
        <v>0.49818266562479302</v>
      </c>
      <c r="O16" s="21">
        <v>0.25241591443405398</v>
      </c>
      <c r="P16" s="21"/>
      <c r="Q16" s="21">
        <v>0.34212065148376303</v>
      </c>
      <c r="R16" s="21">
        <v>0.44333124509616501</v>
      </c>
      <c r="S16" s="21">
        <v>0.46661255964237203</v>
      </c>
      <c r="T16" s="21">
        <v>0.466271261939676</v>
      </c>
      <c r="U16" s="21">
        <v>0.468320112935036</v>
      </c>
      <c r="V16" s="21">
        <v>0.459288075163514</v>
      </c>
      <c r="W16" s="21">
        <v>0.54619308664734301</v>
      </c>
      <c r="X16" s="21">
        <v>0.50115382612453296</v>
      </c>
      <c r="Y16" s="21">
        <v>0.45082383378385099</v>
      </c>
      <c r="Z16" s="21">
        <v>0.50947709189127899</v>
      </c>
      <c r="AA16" s="21">
        <v>0.47879106779606201</v>
      </c>
      <c r="AB16" s="21">
        <v>0.49650937553075403</v>
      </c>
      <c r="AC16" s="21"/>
      <c r="AD16" s="21">
        <v>0.34394902957434398</v>
      </c>
      <c r="AE16" s="21">
        <v>0.70884997230102298</v>
      </c>
      <c r="AF16" s="21"/>
      <c r="AG16" s="21">
        <v>0.20263308310020101</v>
      </c>
      <c r="AH16" s="21">
        <v>0.58703458963726796</v>
      </c>
      <c r="AI16" s="21"/>
      <c r="AJ16" s="21">
        <v>0.45283951243998</v>
      </c>
      <c r="AK16" s="21">
        <v>0.461277399154707</v>
      </c>
      <c r="AL16" s="21"/>
      <c r="AM16" s="21">
        <v>0.55535189852910005</v>
      </c>
      <c r="AN16" s="21">
        <v>0.430149727817142</v>
      </c>
      <c r="AO16" s="21"/>
      <c r="AP16" s="21">
        <v>0.76610719715847997</v>
      </c>
      <c r="AQ16" s="21">
        <v>0.69712553755622297</v>
      </c>
      <c r="AR16" s="21">
        <v>0.33784311546505902</v>
      </c>
      <c r="AS16" s="21">
        <v>0.44993184705488498</v>
      </c>
      <c r="AT16" s="21">
        <v>0.111632822906659</v>
      </c>
      <c r="AU16" s="21">
        <v>0.122746712099922</v>
      </c>
    </row>
    <row r="17" spans="2:47" x14ac:dyDescent="0.35">
      <c r="B17" s="18" t="s">
        <v>97</v>
      </c>
      <c r="C17" s="22">
        <v>-0.16142182715911901</v>
      </c>
      <c r="D17" s="22">
        <v>7.3413473667406403E-3</v>
      </c>
      <c r="E17" s="22">
        <v>-0.322177481861457</v>
      </c>
      <c r="F17" s="22"/>
      <c r="G17" s="22">
        <v>0.15154771133446501</v>
      </c>
      <c r="H17" s="22">
        <v>0.12853044459087501</v>
      </c>
      <c r="I17" s="22">
        <v>-8.8442965692554498E-3</v>
      </c>
      <c r="J17" s="22">
        <v>-0.23786374961206799</v>
      </c>
      <c r="K17" s="22">
        <v>-0.39422709364256803</v>
      </c>
      <c r="L17" s="22">
        <v>-0.51378661904977196</v>
      </c>
      <c r="M17" s="22"/>
      <c r="N17" s="22">
        <v>-0.23941804446770701</v>
      </c>
      <c r="O17" s="22">
        <v>0.22596598769920001</v>
      </c>
      <c r="P17" s="22"/>
      <c r="Q17" s="22">
        <v>1.95427575285851E-2</v>
      </c>
      <c r="R17" s="22">
        <v>-0.18229457125808199</v>
      </c>
      <c r="S17" s="22">
        <v>-0.198610092405889</v>
      </c>
      <c r="T17" s="22">
        <v>-0.199789124735122</v>
      </c>
      <c r="U17" s="22">
        <v>-0.152674426967806</v>
      </c>
      <c r="V17" s="22">
        <v>-0.13198206264836701</v>
      </c>
      <c r="W17" s="22">
        <v>-0.29892512189649401</v>
      </c>
      <c r="X17" s="22">
        <v>-0.21913129322297401</v>
      </c>
      <c r="Y17" s="22">
        <v>-0.14026554464508301</v>
      </c>
      <c r="Z17" s="22">
        <v>-0.21883735049928801</v>
      </c>
      <c r="AA17" s="22">
        <v>-0.20477343276353999</v>
      </c>
      <c r="AB17" s="22">
        <v>-0.19776414962073599</v>
      </c>
      <c r="AC17" s="22"/>
      <c r="AD17" s="22">
        <v>4.1305600846063099E-2</v>
      </c>
      <c r="AE17" s="22">
        <v>-0.60937424400370999</v>
      </c>
      <c r="AF17" s="22"/>
      <c r="AG17" s="22">
        <v>0.337051449090917</v>
      </c>
      <c r="AH17" s="22">
        <v>-0.40828272188528097</v>
      </c>
      <c r="AI17" s="22"/>
      <c r="AJ17" s="22">
        <v>-0.14305460588434299</v>
      </c>
      <c r="AK17" s="22">
        <v>-0.179936478998351</v>
      </c>
      <c r="AL17" s="22"/>
      <c r="AM17" s="22">
        <v>-0.30952351732505401</v>
      </c>
      <c r="AN17" s="22">
        <v>-0.120063228965835</v>
      </c>
      <c r="AO17" s="22"/>
      <c r="AP17" s="22">
        <v>-0.74774571398423095</v>
      </c>
      <c r="AQ17" s="22">
        <v>-0.60038257547088303</v>
      </c>
      <c r="AR17" s="22">
        <v>6.0189271057591802E-2</v>
      </c>
      <c r="AS17" s="22">
        <v>-0.21445820639635799</v>
      </c>
      <c r="AT17" s="22">
        <v>0.567226851413282</v>
      </c>
      <c r="AU17" s="22">
        <v>0.49767074087616198</v>
      </c>
    </row>
    <row r="18" spans="2:47" x14ac:dyDescent="0.35">
      <c r="B18" s="16"/>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dimension ref="B2:AU22"/>
  <sheetViews>
    <sheetView showGridLines="0" topLeftCell="A12"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688</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89</v>
      </c>
      <c r="C9" s="17">
        <v>8.2997784361249494E-2</v>
      </c>
      <c r="D9" s="17">
        <v>0.115713188908044</v>
      </c>
      <c r="E9" s="17">
        <v>5.1825629206985802E-2</v>
      </c>
      <c r="F9" s="17"/>
      <c r="G9" s="17">
        <v>0.111709827330326</v>
      </c>
      <c r="H9" s="17">
        <v>0.109039873666241</v>
      </c>
      <c r="I9" s="17">
        <v>9.0616929246869898E-2</v>
      </c>
      <c r="J9" s="17">
        <v>8.2837843460759106E-2</v>
      </c>
      <c r="K9" s="17">
        <v>6.6754099084610705E-2</v>
      </c>
      <c r="L9" s="17">
        <v>4.7362468778085802E-2</v>
      </c>
      <c r="M9" s="17"/>
      <c r="N9" s="17">
        <v>7.95498759780746E-2</v>
      </c>
      <c r="O9" s="17">
        <v>0.10012268785631601</v>
      </c>
      <c r="P9" s="17"/>
      <c r="Q9" s="17">
        <v>0.1199915586201</v>
      </c>
      <c r="R9" s="17">
        <v>5.2345519185831399E-2</v>
      </c>
      <c r="S9" s="17">
        <v>4.2724471509701503E-2</v>
      </c>
      <c r="T9" s="17">
        <v>8.6055352458053097E-2</v>
      </c>
      <c r="U9" s="17">
        <v>9.3234373509571603E-2</v>
      </c>
      <c r="V9" s="17">
        <v>9.8056833085780504E-2</v>
      </c>
      <c r="W9" s="17">
        <v>0.101501833816563</v>
      </c>
      <c r="X9" s="17">
        <v>0.11757094423188399</v>
      </c>
      <c r="Y9" s="17">
        <v>8.5913852054732801E-2</v>
      </c>
      <c r="Z9" s="17">
        <v>7.6602118292440596E-2</v>
      </c>
      <c r="AA9" s="17">
        <v>5.21814256633144E-2</v>
      </c>
      <c r="AB9" s="17">
        <v>3.7114713994984901E-2</v>
      </c>
      <c r="AC9" s="17"/>
      <c r="AD9" s="17">
        <v>0.109431450060892</v>
      </c>
      <c r="AE9" s="17">
        <v>2.7616495686524599E-2</v>
      </c>
      <c r="AF9" s="17"/>
      <c r="AG9" s="17">
        <v>0.17227835247492099</v>
      </c>
      <c r="AH9" s="17">
        <v>4.0377199984378803E-2</v>
      </c>
      <c r="AI9" s="17"/>
      <c r="AJ9" s="17">
        <v>8.6467331885937193E-2</v>
      </c>
      <c r="AK9" s="17">
        <v>7.8042931312268193E-2</v>
      </c>
      <c r="AL9" s="17"/>
      <c r="AM9" s="17">
        <v>5.70795092113928E-2</v>
      </c>
      <c r="AN9" s="17">
        <v>9.1283249543580303E-2</v>
      </c>
      <c r="AO9" s="17"/>
      <c r="AP9" s="17">
        <v>4.29943945355189E-3</v>
      </c>
      <c r="AQ9" s="17">
        <v>3.6694289747865899E-2</v>
      </c>
      <c r="AR9" s="17">
        <v>5.5932661973870201E-2</v>
      </c>
      <c r="AS9" s="17">
        <v>8.7979407623270695E-2</v>
      </c>
      <c r="AT9" s="17">
        <v>0.157373197780072</v>
      </c>
      <c r="AU9" s="17">
        <v>0.20331906179705</v>
      </c>
    </row>
    <row r="10" spans="2:47" x14ac:dyDescent="0.35">
      <c r="B10" s="18" t="s">
        <v>90</v>
      </c>
      <c r="C10" s="17">
        <v>0.21296138999521599</v>
      </c>
      <c r="D10" s="17">
        <v>0.26723939281001602</v>
      </c>
      <c r="E10" s="17">
        <v>0.16102996175278</v>
      </c>
      <c r="F10" s="17"/>
      <c r="G10" s="17">
        <v>0.32162046971597902</v>
      </c>
      <c r="H10" s="17">
        <v>0.27521105752023001</v>
      </c>
      <c r="I10" s="17">
        <v>0.24529822655632699</v>
      </c>
      <c r="J10" s="17">
        <v>0.20589318516702601</v>
      </c>
      <c r="K10" s="17">
        <v>0.13780680111289301</v>
      </c>
      <c r="L10" s="17">
        <v>0.119292098143711</v>
      </c>
      <c r="M10" s="17"/>
      <c r="N10" s="17">
        <v>0.192710108472544</v>
      </c>
      <c r="O10" s="17">
        <v>0.31354446912211398</v>
      </c>
      <c r="P10" s="17"/>
      <c r="Q10" s="17">
        <v>0.24435462536663999</v>
      </c>
      <c r="R10" s="17">
        <v>0.21757046314675399</v>
      </c>
      <c r="S10" s="17">
        <v>0.241296063597049</v>
      </c>
      <c r="T10" s="17">
        <v>0.18109137946530501</v>
      </c>
      <c r="U10" s="17">
        <v>0.19150566649270201</v>
      </c>
      <c r="V10" s="17">
        <v>0.20517324782875301</v>
      </c>
      <c r="W10" s="17">
        <v>0.16497316155869499</v>
      </c>
      <c r="X10" s="17">
        <v>0.22937711738546801</v>
      </c>
      <c r="Y10" s="17">
        <v>0.256757750236625</v>
      </c>
      <c r="Z10" s="17">
        <v>0.1855098512386</v>
      </c>
      <c r="AA10" s="17">
        <v>0.17784628615277701</v>
      </c>
      <c r="AB10" s="17">
        <v>0.2273940024301</v>
      </c>
      <c r="AC10" s="17"/>
      <c r="AD10" s="17">
        <v>0.26736295895416001</v>
      </c>
      <c r="AE10" s="17">
        <v>9.7013589373485601E-2</v>
      </c>
      <c r="AF10" s="17"/>
      <c r="AG10" s="17">
        <v>0.32265665629615198</v>
      </c>
      <c r="AH10" s="17">
        <v>0.160703886136152</v>
      </c>
      <c r="AI10" s="17"/>
      <c r="AJ10" s="17">
        <v>0.22021464762402099</v>
      </c>
      <c r="AK10" s="17">
        <v>0.20625365447584201</v>
      </c>
      <c r="AL10" s="17"/>
      <c r="AM10" s="17">
        <v>0.15060251243682299</v>
      </c>
      <c r="AN10" s="17">
        <v>0.23104611457368299</v>
      </c>
      <c r="AO10" s="17"/>
      <c r="AP10" s="17">
        <v>3.5772757252949303E-2</v>
      </c>
      <c r="AQ10" s="17">
        <v>9.8136369843378299E-2</v>
      </c>
      <c r="AR10" s="17">
        <v>0.267737051927672</v>
      </c>
      <c r="AS10" s="17">
        <v>0.20607985663175399</v>
      </c>
      <c r="AT10" s="17">
        <v>0.38347344339299799</v>
      </c>
      <c r="AU10" s="17">
        <v>0.41821565986544701</v>
      </c>
    </row>
    <row r="11" spans="2:47" x14ac:dyDescent="0.35">
      <c r="B11" s="18" t="s">
        <v>91</v>
      </c>
      <c r="C11" s="17">
        <v>0.20713630364032401</v>
      </c>
      <c r="D11" s="17">
        <v>0.205085226229622</v>
      </c>
      <c r="E11" s="17">
        <v>0.20809160049714101</v>
      </c>
      <c r="F11" s="17"/>
      <c r="G11" s="17">
        <v>0.20120046732887301</v>
      </c>
      <c r="H11" s="17">
        <v>0.258220896223184</v>
      </c>
      <c r="I11" s="17">
        <v>0.21256550469719601</v>
      </c>
      <c r="J11" s="17">
        <v>0.21962109807605601</v>
      </c>
      <c r="K11" s="17">
        <v>0.20670954126393701</v>
      </c>
      <c r="L11" s="17">
        <v>0.15506940787339199</v>
      </c>
      <c r="M11" s="17"/>
      <c r="N11" s="17">
        <v>0.19810913185944701</v>
      </c>
      <c r="O11" s="17">
        <v>0.25197202095093302</v>
      </c>
      <c r="P11" s="17"/>
      <c r="Q11" s="17">
        <v>0.26384389046836199</v>
      </c>
      <c r="R11" s="17">
        <v>0.21413582537336801</v>
      </c>
      <c r="S11" s="17">
        <v>0.19336418212189699</v>
      </c>
      <c r="T11" s="17">
        <v>0.221710292879192</v>
      </c>
      <c r="U11" s="17">
        <v>0.184654393767751</v>
      </c>
      <c r="V11" s="17">
        <v>0.20678966233087101</v>
      </c>
      <c r="W11" s="17">
        <v>0.17566740076412499</v>
      </c>
      <c r="X11" s="17">
        <v>0.112667129550658</v>
      </c>
      <c r="Y11" s="17">
        <v>0.19021783955247301</v>
      </c>
      <c r="Z11" s="17">
        <v>0.17613960155960701</v>
      </c>
      <c r="AA11" s="17">
        <v>0.26156576809858101</v>
      </c>
      <c r="AB11" s="17">
        <v>0.232608709444346</v>
      </c>
      <c r="AC11" s="17"/>
      <c r="AD11" s="17">
        <v>0.233452776372057</v>
      </c>
      <c r="AE11" s="17">
        <v>0.14017561282414201</v>
      </c>
      <c r="AF11" s="17"/>
      <c r="AG11" s="17">
        <v>0.21486905895247699</v>
      </c>
      <c r="AH11" s="17">
        <v>0.200699023263777</v>
      </c>
      <c r="AI11" s="17"/>
      <c r="AJ11" s="17">
        <v>0.201586454520014</v>
      </c>
      <c r="AK11" s="17">
        <v>0.212670805671241</v>
      </c>
      <c r="AL11" s="17"/>
      <c r="AM11" s="17">
        <v>0.20077845565272001</v>
      </c>
      <c r="AN11" s="17">
        <v>0.20767439739781901</v>
      </c>
      <c r="AO11" s="17"/>
      <c r="AP11" s="17">
        <v>0.153573049913276</v>
      </c>
      <c r="AQ11" s="17">
        <v>0.16916508503312699</v>
      </c>
      <c r="AR11" s="17">
        <v>0.25059847853484801</v>
      </c>
      <c r="AS11" s="17">
        <v>0.237367076333033</v>
      </c>
      <c r="AT11" s="17">
        <v>0.281798136366741</v>
      </c>
      <c r="AU11" s="17">
        <v>0.20730976040472099</v>
      </c>
    </row>
    <row r="12" spans="2:47" x14ac:dyDescent="0.35">
      <c r="B12" s="18" t="s">
        <v>92</v>
      </c>
      <c r="C12" s="17">
        <v>0.213399897239473</v>
      </c>
      <c r="D12" s="17">
        <v>0.188378132153456</v>
      </c>
      <c r="E12" s="17">
        <v>0.23882626373312299</v>
      </c>
      <c r="F12" s="17"/>
      <c r="G12" s="17">
        <v>0.169762433054266</v>
      </c>
      <c r="H12" s="17">
        <v>0.15045812832285799</v>
      </c>
      <c r="I12" s="17">
        <v>0.20041254778710901</v>
      </c>
      <c r="J12" s="17">
        <v>0.21684168858259301</v>
      </c>
      <c r="K12" s="17">
        <v>0.228785807032062</v>
      </c>
      <c r="L12" s="17">
        <v>0.29142169174489002</v>
      </c>
      <c r="M12" s="17"/>
      <c r="N12" s="17">
        <v>0.22292626526421899</v>
      </c>
      <c r="O12" s="17">
        <v>0.166084796328336</v>
      </c>
      <c r="P12" s="17"/>
      <c r="Q12" s="17">
        <v>0.17022776549552199</v>
      </c>
      <c r="R12" s="17">
        <v>0.196518853559639</v>
      </c>
      <c r="S12" s="17">
        <v>0.16230905307170601</v>
      </c>
      <c r="T12" s="17">
        <v>0.249491267138224</v>
      </c>
      <c r="U12" s="17">
        <v>0.27173594928344502</v>
      </c>
      <c r="V12" s="17">
        <v>0.22815372479704399</v>
      </c>
      <c r="W12" s="17">
        <v>0.210740588930073</v>
      </c>
      <c r="X12" s="17">
        <v>0.246992018321221</v>
      </c>
      <c r="Y12" s="17">
        <v>0.17640297452602</v>
      </c>
      <c r="Z12" s="17">
        <v>0.27353908972694402</v>
      </c>
      <c r="AA12" s="17">
        <v>0.16375520496697901</v>
      </c>
      <c r="AB12" s="17">
        <v>0.33642312910514999</v>
      </c>
      <c r="AC12" s="17"/>
      <c r="AD12" s="17">
        <v>0.20886989258286401</v>
      </c>
      <c r="AE12" s="17">
        <v>0.22739078749453301</v>
      </c>
      <c r="AF12" s="17"/>
      <c r="AG12" s="17">
        <v>0.17134642222228499</v>
      </c>
      <c r="AH12" s="17">
        <v>0.23934996970154701</v>
      </c>
      <c r="AI12" s="17"/>
      <c r="AJ12" s="17">
        <v>0.225733566542104</v>
      </c>
      <c r="AK12" s="17">
        <v>0.20066705765715501</v>
      </c>
      <c r="AL12" s="17"/>
      <c r="AM12" s="17">
        <v>0.21071588242957501</v>
      </c>
      <c r="AN12" s="17">
        <v>0.215797913148883</v>
      </c>
      <c r="AO12" s="17"/>
      <c r="AP12" s="17">
        <v>0.18504691771436799</v>
      </c>
      <c r="AQ12" s="17">
        <v>0.34085281832316</v>
      </c>
      <c r="AR12" s="17">
        <v>0.239284234623446</v>
      </c>
      <c r="AS12" s="17">
        <v>0.25401830474780301</v>
      </c>
      <c r="AT12" s="17">
        <v>9.7034837438871896E-2</v>
      </c>
      <c r="AU12" s="17">
        <v>0.122298755772331</v>
      </c>
    </row>
    <row r="13" spans="2:47" x14ac:dyDescent="0.35">
      <c r="B13" s="18" t="s">
        <v>93</v>
      </c>
      <c r="C13" s="17">
        <v>0.23501335015906799</v>
      </c>
      <c r="D13" s="17">
        <v>0.180677556013455</v>
      </c>
      <c r="E13" s="17">
        <v>0.286737112097041</v>
      </c>
      <c r="F13" s="17"/>
      <c r="G13" s="17">
        <v>0.13899785324987601</v>
      </c>
      <c r="H13" s="17">
        <v>0.14967967596874401</v>
      </c>
      <c r="I13" s="17">
        <v>0.192003367417662</v>
      </c>
      <c r="J13" s="17">
        <v>0.247828115228721</v>
      </c>
      <c r="K13" s="17">
        <v>0.32015080500614501</v>
      </c>
      <c r="L13" s="17">
        <v>0.33651958130075799</v>
      </c>
      <c r="M13" s="17"/>
      <c r="N13" s="17">
        <v>0.25570277436489602</v>
      </c>
      <c r="O13" s="17">
        <v>0.132254125284584</v>
      </c>
      <c r="P13" s="17"/>
      <c r="Q13" s="17">
        <v>0.15114452595348599</v>
      </c>
      <c r="R13" s="17">
        <v>0.26303713258710099</v>
      </c>
      <c r="S13" s="17">
        <v>0.32358949944186399</v>
      </c>
      <c r="T13" s="17">
        <v>0.20584462881934701</v>
      </c>
      <c r="U13" s="17">
        <v>0.22302927517617699</v>
      </c>
      <c r="V13" s="17">
        <v>0.18840243752613101</v>
      </c>
      <c r="W13" s="17">
        <v>0.30783089212050602</v>
      </c>
      <c r="X13" s="17">
        <v>0.240563863602441</v>
      </c>
      <c r="Y13" s="17">
        <v>0.25058676360670401</v>
      </c>
      <c r="Z13" s="17">
        <v>0.241330815003027</v>
      </c>
      <c r="AA13" s="17">
        <v>0.28210431334345298</v>
      </c>
      <c r="AB13" s="17">
        <v>0.16645944502541901</v>
      </c>
      <c r="AC13" s="17"/>
      <c r="AD13" s="17">
        <v>0.14232352939284601</v>
      </c>
      <c r="AE13" s="17">
        <v>0.447638008825746</v>
      </c>
      <c r="AF13" s="17"/>
      <c r="AG13" s="17">
        <v>9.3462204039256203E-2</v>
      </c>
      <c r="AH13" s="17">
        <v>0.30758724673888099</v>
      </c>
      <c r="AI13" s="17"/>
      <c r="AJ13" s="17">
        <v>0.226413288725378</v>
      </c>
      <c r="AK13" s="17">
        <v>0.245518449240228</v>
      </c>
      <c r="AL13" s="17"/>
      <c r="AM13" s="17">
        <v>0.34336258356194399</v>
      </c>
      <c r="AN13" s="17">
        <v>0.20466101582403501</v>
      </c>
      <c r="AO13" s="17"/>
      <c r="AP13" s="17">
        <v>0.53605245587108796</v>
      </c>
      <c r="AQ13" s="17">
        <v>0.31193318245615298</v>
      </c>
      <c r="AR13" s="17">
        <v>0.117792932271739</v>
      </c>
      <c r="AS13" s="17">
        <v>0.16548711051996201</v>
      </c>
      <c r="AT13" s="17">
        <v>6.8722019992407596E-2</v>
      </c>
      <c r="AU13" s="17">
        <v>4.0661442077653702E-2</v>
      </c>
    </row>
    <row r="14" spans="2:47" x14ac:dyDescent="0.35">
      <c r="B14" s="18" t="s">
        <v>122</v>
      </c>
      <c r="C14" s="17">
        <v>4.8491274604669399E-2</v>
      </c>
      <c r="D14" s="17">
        <v>4.2906503885406601E-2</v>
      </c>
      <c r="E14" s="17">
        <v>5.3489432712929899E-2</v>
      </c>
      <c r="F14" s="17"/>
      <c r="G14" s="17">
        <v>5.67089493206792E-2</v>
      </c>
      <c r="H14" s="17">
        <v>5.7390368298742597E-2</v>
      </c>
      <c r="I14" s="17">
        <v>5.9103424294835602E-2</v>
      </c>
      <c r="J14" s="17">
        <v>2.6978069484844599E-2</v>
      </c>
      <c r="K14" s="17">
        <v>3.9792946500351999E-2</v>
      </c>
      <c r="L14" s="17">
        <v>5.0334752159163297E-2</v>
      </c>
      <c r="M14" s="17"/>
      <c r="N14" s="17">
        <v>5.1001844060818903E-2</v>
      </c>
      <c r="O14" s="17">
        <v>3.6021900457716902E-2</v>
      </c>
      <c r="P14" s="17"/>
      <c r="Q14" s="17">
        <v>5.0437634095889999E-2</v>
      </c>
      <c r="R14" s="17">
        <v>5.6392206147307299E-2</v>
      </c>
      <c r="S14" s="17">
        <v>3.6716730257782E-2</v>
      </c>
      <c r="T14" s="17">
        <v>5.5807079239878897E-2</v>
      </c>
      <c r="U14" s="17">
        <v>3.5840341770352897E-2</v>
      </c>
      <c r="V14" s="17">
        <v>7.3424094431420894E-2</v>
      </c>
      <c r="W14" s="17">
        <v>3.9286122810037398E-2</v>
      </c>
      <c r="X14" s="17">
        <v>5.2828926908328702E-2</v>
      </c>
      <c r="Y14" s="17">
        <v>4.0120820023445899E-2</v>
      </c>
      <c r="Z14" s="17">
        <v>4.6878524179382298E-2</v>
      </c>
      <c r="AA14" s="17">
        <v>6.2547001774894903E-2</v>
      </c>
      <c r="AB14" s="17">
        <v>0</v>
      </c>
      <c r="AC14" s="17"/>
      <c r="AD14" s="17">
        <v>3.8559392637182201E-2</v>
      </c>
      <c r="AE14" s="17">
        <v>6.0165505795569403E-2</v>
      </c>
      <c r="AF14" s="17"/>
      <c r="AG14" s="17">
        <v>2.5387306014909201E-2</v>
      </c>
      <c r="AH14" s="17">
        <v>5.1282674175264699E-2</v>
      </c>
      <c r="AI14" s="17"/>
      <c r="AJ14" s="17">
        <v>3.9584710702546599E-2</v>
      </c>
      <c r="AK14" s="17">
        <v>5.6847101643265299E-2</v>
      </c>
      <c r="AL14" s="17"/>
      <c r="AM14" s="17">
        <v>3.7461056707545598E-2</v>
      </c>
      <c r="AN14" s="17">
        <v>4.95373095120007E-2</v>
      </c>
      <c r="AO14" s="17"/>
      <c r="AP14" s="17">
        <v>8.5255379794766203E-2</v>
      </c>
      <c r="AQ14" s="17">
        <v>4.3218254596315897E-2</v>
      </c>
      <c r="AR14" s="17">
        <v>6.8654640668424194E-2</v>
      </c>
      <c r="AS14" s="17">
        <v>4.9068244144177597E-2</v>
      </c>
      <c r="AT14" s="17">
        <v>1.1598365028908901E-2</v>
      </c>
      <c r="AU14" s="17">
        <v>8.1953200827970703E-3</v>
      </c>
    </row>
    <row r="15" spans="2:47" x14ac:dyDescent="0.35">
      <c r="B15" s="18" t="s">
        <v>95</v>
      </c>
      <c r="C15" s="21">
        <v>0.29595917435646601</v>
      </c>
      <c r="D15" s="21">
        <v>0.38295258171806001</v>
      </c>
      <c r="E15" s="21">
        <v>0.212855590959766</v>
      </c>
      <c r="F15" s="21"/>
      <c r="G15" s="21">
        <v>0.43333029704630499</v>
      </c>
      <c r="H15" s="21">
        <v>0.38425093118647102</v>
      </c>
      <c r="I15" s="21">
        <v>0.33591515580319697</v>
      </c>
      <c r="J15" s="21">
        <v>0.28873102862778499</v>
      </c>
      <c r="K15" s="21">
        <v>0.204560900197504</v>
      </c>
      <c r="L15" s="21">
        <v>0.166654566921797</v>
      </c>
      <c r="M15" s="21"/>
      <c r="N15" s="21">
        <v>0.272259984450619</v>
      </c>
      <c r="O15" s="21">
        <v>0.41366715697842998</v>
      </c>
      <c r="P15" s="21"/>
      <c r="Q15" s="21">
        <v>0.36434618398674001</v>
      </c>
      <c r="R15" s="21">
        <v>0.26991598233258501</v>
      </c>
      <c r="S15" s="21">
        <v>0.28402053510675102</v>
      </c>
      <c r="T15" s="21">
        <v>0.26714673192335803</v>
      </c>
      <c r="U15" s="21">
        <v>0.28474004000227399</v>
      </c>
      <c r="V15" s="21">
        <v>0.30323008091453302</v>
      </c>
      <c r="W15" s="21">
        <v>0.26647499537525798</v>
      </c>
      <c r="X15" s="21">
        <v>0.34694806161735098</v>
      </c>
      <c r="Y15" s="21">
        <v>0.34267160229135801</v>
      </c>
      <c r="Z15" s="21">
        <v>0.26211196953103999</v>
      </c>
      <c r="AA15" s="21">
        <v>0.230027711816092</v>
      </c>
      <c r="AB15" s="21">
        <v>0.264508716425085</v>
      </c>
      <c r="AC15" s="21"/>
      <c r="AD15" s="21">
        <v>0.37679440901505201</v>
      </c>
      <c r="AE15" s="21">
        <v>0.12463008506001</v>
      </c>
      <c r="AF15" s="21"/>
      <c r="AG15" s="21">
        <v>0.49493500877107299</v>
      </c>
      <c r="AH15" s="21">
        <v>0.20108108612053099</v>
      </c>
      <c r="AI15" s="21"/>
      <c r="AJ15" s="21">
        <v>0.30668197950995801</v>
      </c>
      <c r="AK15" s="21">
        <v>0.28429658578811001</v>
      </c>
      <c r="AL15" s="21"/>
      <c r="AM15" s="21">
        <v>0.207682021648216</v>
      </c>
      <c r="AN15" s="21">
        <v>0.32232936411726298</v>
      </c>
      <c r="AO15" s="21"/>
      <c r="AP15" s="21">
        <v>4.0072196706501202E-2</v>
      </c>
      <c r="AQ15" s="21">
        <v>0.13483065959124399</v>
      </c>
      <c r="AR15" s="21">
        <v>0.32366971390154198</v>
      </c>
      <c r="AS15" s="21">
        <v>0.29405926425502499</v>
      </c>
      <c r="AT15" s="21">
        <v>0.54084664117307102</v>
      </c>
      <c r="AU15" s="21">
        <v>0.62153472166249701</v>
      </c>
    </row>
    <row r="16" spans="2:47" x14ac:dyDescent="0.35">
      <c r="B16" s="18" t="s">
        <v>96</v>
      </c>
      <c r="C16" s="21">
        <v>0.44841324739854099</v>
      </c>
      <c r="D16" s="21">
        <v>0.36905568816691098</v>
      </c>
      <c r="E16" s="21">
        <v>0.52556337583016299</v>
      </c>
      <c r="F16" s="21"/>
      <c r="G16" s="21">
        <v>0.30876028630414298</v>
      </c>
      <c r="H16" s="21">
        <v>0.30013780429160197</v>
      </c>
      <c r="I16" s="21">
        <v>0.39241591520477098</v>
      </c>
      <c r="J16" s="21">
        <v>0.46466980381131501</v>
      </c>
      <c r="K16" s="21">
        <v>0.54893661203820698</v>
      </c>
      <c r="L16" s="21">
        <v>0.62794127304564795</v>
      </c>
      <c r="M16" s="21"/>
      <c r="N16" s="21">
        <v>0.47862903962911502</v>
      </c>
      <c r="O16" s="21">
        <v>0.29833892161291897</v>
      </c>
      <c r="P16" s="21"/>
      <c r="Q16" s="21">
        <v>0.32137229144900797</v>
      </c>
      <c r="R16" s="21">
        <v>0.45955598614673898</v>
      </c>
      <c r="S16" s="21">
        <v>0.48589855251357</v>
      </c>
      <c r="T16" s="21">
        <v>0.45533589595757101</v>
      </c>
      <c r="U16" s="21">
        <v>0.49476522445962301</v>
      </c>
      <c r="V16" s="21">
        <v>0.41655616232317499</v>
      </c>
      <c r="W16" s="21">
        <v>0.51857148105057904</v>
      </c>
      <c r="X16" s="21">
        <v>0.487555881923662</v>
      </c>
      <c r="Y16" s="21">
        <v>0.42698973813272301</v>
      </c>
      <c r="Z16" s="21">
        <v>0.51486990472997096</v>
      </c>
      <c r="AA16" s="21">
        <v>0.44585951831043202</v>
      </c>
      <c r="AB16" s="21">
        <v>0.50288257413056903</v>
      </c>
      <c r="AC16" s="21"/>
      <c r="AD16" s="21">
        <v>0.35119342197570902</v>
      </c>
      <c r="AE16" s="21">
        <v>0.67502879632027801</v>
      </c>
      <c r="AF16" s="21"/>
      <c r="AG16" s="21">
        <v>0.264808626261541</v>
      </c>
      <c r="AH16" s="21">
        <v>0.54693721644042803</v>
      </c>
      <c r="AI16" s="21"/>
      <c r="AJ16" s="21">
        <v>0.452146855267482</v>
      </c>
      <c r="AK16" s="21">
        <v>0.44618550689738301</v>
      </c>
      <c r="AL16" s="21"/>
      <c r="AM16" s="21">
        <v>0.554078465991519</v>
      </c>
      <c r="AN16" s="21">
        <v>0.42045892897291698</v>
      </c>
      <c r="AO16" s="21"/>
      <c r="AP16" s="21">
        <v>0.72109937358545595</v>
      </c>
      <c r="AQ16" s="21">
        <v>0.65278600077931304</v>
      </c>
      <c r="AR16" s="21">
        <v>0.35707716689518498</v>
      </c>
      <c r="AS16" s="21">
        <v>0.41950541526776403</v>
      </c>
      <c r="AT16" s="21">
        <v>0.16575685743127999</v>
      </c>
      <c r="AU16" s="21">
        <v>0.162960197849985</v>
      </c>
    </row>
    <row r="17" spans="2:47" x14ac:dyDescent="0.35">
      <c r="B17" s="18" t="s">
        <v>97</v>
      </c>
      <c r="C17" s="22">
        <v>-0.15245407304207501</v>
      </c>
      <c r="D17" s="22">
        <v>1.38968935511493E-2</v>
      </c>
      <c r="E17" s="22">
        <v>-0.31270778487039802</v>
      </c>
      <c r="F17" s="22"/>
      <c r="G17" s="22">
        <v>0.12457001074216301</v>
      </c>
      <c r="H17" s="22">
        <v>8.41131268948688E-2</v>
      </c>
      <c r="I17" s="22">
        <v>-5.6500759401574299E-2</v>
      </c>
      <c r="J17" s="22">
        <v>-0.17593877518352899</v>
      </c>
      <c r="K17" s="22">
        <v>-0.34437571184070298</v>
      </c>
      <c r="L17" s="22">
        <v>-0.46128670612385098</v>
      </c>
      <c r="M17" s="22"/>
      <c r="N17" s="22">
        <v>-0.20636905517849699</v>
      </c>
      <c r="O17" s="22">
        <v>0.115328235365511</v>
      </c>
      <c r="P17" s="22"/>
      <c r="Q17" s="22">
        <v>4.2973892537731803E-2</v>
      </c>
      <c r="R17" s="22">
        <v>-0.189640003814154</v>
      </c>
      <c r="S17" s="22">
        <v>-0.20187801740681899</v>
      </c>
      <c r="T17" s="22">
        <v>-0.18818916403421199</v>
      </c>
      <c r="U17" s="22">
        <v>-0.210025184457349</v>
      </c>
      <c r="V17" s="22">
        <v>-0.113326081408642</v>
      </c>
      <c r="W17" s="22">
        <v>-0.252096485675321</v>
      </c>
      <c r="X17" s="22">
        <v>-0.140607820306311</v>
      </c>
      <c r="Y17" s="22">
        <v>-8.4318135841365105E-2</v>
      </c>
      <c r="Z17" s="22">
        <v>-0.25275793519892997</v>
      </c>
      <c r="AA17" s="22">
        <v>-0.215831806494341</v>
      </c>
      <c r="AB17" s="22">
        <v>-0.238373857705484</v>
      </c>
      <c r="AC17" s="22"/>
      <c r="AD17" s="22">
        <v>2.5600987039342299E-2</v>
      </c>
      <c r="AE17" s="22">
        <v>-0.55039871126026796</v>
      </c>
      <c r="AF17" s="22"/>
      <c r="AG17" s="22">
        <v>0.23012638250953199</v>
      </c>
      <c r="AH17" s="22">
        <v>-0.34585613031989798</v>
      </c>
      <c r="AI17" s="22"/>
      <c r="AJ17" s="22">
        <v>-0.14546487575752401</v>
      </c>
      <c r="AK17" s="22">
        <v>-0.161888921109273</v>
      </c>
      <c r="AL17" s="22"/>
      <c r="AM17" s="22">
        <v>-0.34639644434330302</v>
      </c>
      <c r="AN17" s="22">
        <v>-9.81295648556543E-2</v>
      </c>
      <c r="AO17" s="22"/>
      <c r="AP17" s="22">
        <v>-0.68102717687895498</v>
      </c>
      <c r="AQ17" s="22">
        <v>-0.51795534118806896</v>
      </c>
      <c r="AR17" s="22">
        <v>-3.3407452993643103E-2</v>
      </c>
      <c r="AS17" s="22">
        <v>-0.12544615101273901</v>
      </c>
      <c r="AT17" s="22">
        <v>0.37508978374179103</v>
      </c>
      <c r="AU17" s="22">
        <v>0.45857452381251201</v>
      </c>
    </row>
    <row r="18" spans="2:47" x14ac:dyDescent="0.35">
      <c r="B18" s="16"/>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dimension ref="B2:AU22"/>
  <sheetViews>
    <sheetView showGridLines="0" topLeftCell="A11"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689</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89</v>
      </c>
      <c r="C9" s="17">
        <v>0.16492745058227501</v>
      </c>
      <c r="D9" s="17">
        <v>0.168205281810513</v>
      </c>
      <c r="E9" s="17">
        <v>0.16040264013078401</v>
      </c>
      <c r="F9" s="17"/>
      <c r="G9" s="17">
        <v>0.26667187516692198</v>
      </c>
      <c r="H9" s="17">
        <v>0.204401017075931</v>
      </c>
      <c r="I9" s="17">
        <v>0.191401049250223</v>
      </c>
      <c r="J9" s="17">
        <v>0.16208639049847201</v>
      </c>
      <c r="K9" s="17">
        <v>9.2714773982748105E-2</v>
      </c>
      <c r="L9" s="17">
        <v>9.3869464479619802E-2</v>
      </c>
      <c r="M9" s="17"/>
      <c r="N9" s="17">
        <v>0.146753343242993</v>
      </c>
      <c r="O9" s="17">
        <v>0.25519372210297803</v>
      </c>
      <c r="P9" s="17"/>
      <c r="Q9" s="17">
        <v>0.20235387553994399</v>
      </c>
      <c r="R9" s="17">
        <v>0.14788939447966201</v>
      </c>
      <c r="S9" s="17">
        <v>0.15285693640626899</v>
      </c>
      <c r="T9" s="17">
        <v>0.166492173116637</v>
      </c>
      <c r="U9" s="17">
        <v>0.138356610375933</v>
      </c>
      <c r="V9" s="17">
        <v>0.15591062476502099</v>
      </c>
      <c r="W9" s="17">
        <v>0.135878312001079</v>
      </c>
      <c r="X9" s="17">
        <v>0.19545642935846599</v>
      </c>
      <c r="Y9" s="17">
        <v>0.18028487643125199</v>
      </c>
      <c r="Z9" s="17">
        <v>0.17763074236770299</v>
      </c>
      <c r="AA9" s="17">
        <v>0.184950743592426</v>
      </c>
      <c r="AB9" s="17">
        <v>8.9739507862822407E-2</v>
      </c>
      <c r="AC9" s="17"/>
      <c r="AD9" s="17">
        <v>0.19603534639631401</v>
      </c>
      <c r="AE9" s="17">
        <v>0.102947071935218</v>
      </c>
      <c r="AF9" s="17"/>
      <c r="AG9" s="17">
        <v>0.276354115703424</v>
      </c>
      <c r="AH9" s="17">
        <v>0.111679650753978</v>
      </c>
      <c r="AI9" s="17"/>
      <c r="AJ9" s="17">
        <v>0.16059968798459601</v>
      </c>
      <c r="AK9" s="17">
        <v>0.169956703213238</v>
      </c>
      <c r="AL9" s="17"/>
      <c r="AM9" s="17">
        <v>0.164276753412746</v>
      </c>
      <c r="AN9" s="17">
        <v>0.16573881460574699</v>
      </c>
      <c r="AO9" s="17"/>
      <c r="AP9" s="17">
        <v>6.9515121842621E-2</v>
      </c>
      <c r="AQ9" s="17">
        <v>9.9765953787821507E-2</v>
      </c>
      <c r="AR9" s="17">
        <v>0.18340817159119799</v>
      </c>
      <c r="AS9" s="17">
        <v>0.12181939000226701</v>
      </c>
      <c r="AT9" s="17">
        <v>0.34988725092654499</v>
      </c>
      <c r="AU9" s="17">
        <v>0.28719300554653499</v>
      </c>
    </row>
    <row r="10" spans="2:47" x14ac:dyDescent="0.35">
      <c r="B10" s="18" t="s">
        <v>90</v>
      </c>
      <c r="C10" s="17">
        <v>0.36124458164490503</v>
      </c>
      <c r="D10" s="17">
        <v>0.34901350592677199</v>
      </c>
      <c r="E10" s="17">
        <v>0.375174235347013</v>
      </c>
      <c r="F10" s="17"/>
      <c r="G10" s="17">
        <v>0.37698400300559598</v>
      </c>
      <c r="H10" s="17">
        <v>0.43118339641266701</v>
      </c>
      <c r="I10" s="17">
        <v>0.34889413642803202</v>
      </c>
      <c r="J10" s="17">
        <v>0.385629174179623</v>
      </c>
      <c r="K10" s="17">
        <v>0.32061077663433302</v>
      </c>
      <c r="L10" s="17">
        <v>0.31104569758941503</v>
      </c>
      <c r="M10" s="17"/>
      <c r="N10" s="17">
        <v>0.35166670848604797</v>
      </c>
      <c r="O10" s="17">
        <v>0.40881549574859499</v>
      </c>
      <c r="P10" s="17"/>
      <c r="Q10" s="17">
        <v>0.37544693770014698</v>
      </c>
      <c r="R10" s="17">
        <v>0.35504679727951</v>
      </c>
      <c r="S10" s="17">
        <v>0.35518649029704302</v>
      </c>
      <c r="T10" s="17">
        <v>0.29756418733453399</v>
      </c>
      <c r="U10" s="17">
        <v>0.36527455777731799</v>
      </c>
      <c r="V10" s="17">
        <v>0.41903357179754602</v>
      </c>
      <c r="W10" s="17">
        <v>0.35106442824591799</v>
      </c>
      <c r="X10" s="17">
        <v>0.40126203672004002</v>
      </c>
      <c r="Y10" s="17">
        <v>0.34716879929877897</v>
      </c>
      <c r="Z10" s="17">
        <v>0.347879738221612</v>
      </c>
      <c r="AA10" s="17">
        <v>0.29824917052390498</v>
      </c>
      <c r="AB10" s="17">
        <v>0.51841821983935799</v>
      </c>
      <c r="AC10" s="17"/>
      <c r="AD10" s="17">
        <v>0.40790804174130002</v>
      </c>
      <c r="AE10" s="17">
        <v>0.26594248794493602</v>
      </c>
      <c r="AF10" s="17"/>
      <c r="AG10" s="17">
        <v>0.39093955745047299</v>
      </c>
      <c r="AH10" s="17">
        <v>0.35499113721519998</v>
      </c>
      <c r="AI10" s="17"/>
      <c r="AJ10" s="17">
        <v>0.37218437783304298</v>
      </c>
      <c r="AK10" s="17">
        <v>0.35148480390562198</v>
      </c>
      <c r="AL10" s="17"/>
      <c r="AM10" s="17">
        <v>0.33982157988016698</v>
      </c>
      <c r="AN10" s="17">
        <v>0.36904708223671301</v>
      </c>
      <c r="AO10" s="17"/>
      <c r="AP10" s="17">
        <v>0.211859749022444</v>
      </c>
      <c r="AQ10" s="17">
        <v>0.38232486854843001</v>
      </c>
      <c r="AR10" s="17">
        <v>0.41249849069008099</v>
      </c>
      <c r="AS10" s="17">
        <v>0.34575843398890999</v>
      </c>
      <c r="AT10" s="17">
        <v>0.45983966740591298</v>
      </c>
      <c r="AU10" s="17">
        <v>0.45485051598675802</v>
      </c>
    </row>
    <row r="11" spans="2:47" x14ac:dyDescent="0.35">
      <c r="B11" s="18" t="s">
        <v>91</v>
      </c>
      <c r="C11" s="17">
        <v>0.298530335899298</v>
      </c>
      <c r="D11" s="17">
        <v>0.30835150120245203</v>
      </c>
      <c r="E11" s="17">
        <v>0.28871781316856798</v>
      </c>
      <c r="F11" s="17"/>
      <c r="G11" s="17">
        <v>0.221102120652169</v>
      </c>
      <c r="H11" s="17">
        <v>0.21003901251277099</v>
      </c>
      <c r="I11" s="17">
        <v>0.29358545627216898</v>
      </c>
      <c r="J11" s="17">
        <v>0.28763162121769897</v>
      </c>
      <c r="K11" s="17">
        <v>0.38062098094575197</v>
      </c>
      <c r="L11" s="17">
        <v>0.38044895069879903</v>
      </c>
      <c r="M11" s="17"/>
      <c r="N11" s="17">
        <v>0.31142771083903398</v>
      </c>
      <c r="O11" s="17">
        <v>0.23447228196130901</v>
      </c>
      <c r="P11" s="17"/>
      <c r="Q11" s="17">
        <v>0.26921075821492901</v>
      </c>
      <c r="R11" s="17">
        <v>0.31141008716670698</v>
      </c>
      <c r="S11" s="17">
        <v>0.28685762588993102</v>
      </c>
      <c r="T11" s="17">
        <v>0.348691401616393</v>
      </c>
      <c r="U11" s="17">
        <v>0.31879941185306498</v>
      </c>
      <c r="V11" s="17">
        <v>0.252707606523006</v>
      </c>
      <c r="W11" s="17">
        <v>0.30177953566043803</v>
      </c>
      <c r="X11" s="17">
        <v>0.28764537015652802</v>
      </c>
      <c r="Y11" s="17">
        <v>0.29234628670884899</v>
      </c>
      <c r="Z11" s="17">
        <v>0.33487846493518098</v>
      </c>
      <c r="AA11" s="17">
        <v>0.319545123241603</v>
      </c>
      <c r="AB11" s="17">
        <v>0.233969863143697</v>
      </c>
      <c r="AC11" s="17"/>
      <c r="AD11" s="17">
        <v>0.28567281494109598</v>
      </c>
      <c r="AE11" s="17">
        <v>0.32036005790799199</v>
      </c>
      <c r="AF11" s="17"/>
      <c r="AG11" s="17">
        <v>0.244082098609221</v>
      </c>
      <c r="AH11" s="17">
        <v>0.32626554133230401</v>
      </c>
      <c r="AI11" s="17"/>
      <c r="AJ11" s="17">
        <v>0.30165100109857201</v>
      </c>
      <c r="AK11" s="17">
        <v>0.294590711793284</v>
      </c>
      <c r="AL11" s="17"/>
      <c r="AM11" s="17">
        <v>0.31875738951028199</v>
      </c>
      <c r="AN11" s="17">
        <v>0.29247680637631002</v>
      </c>
      <c r="AO11" s="17"/>
      <c r="AP11" s="17">
        <v>0.32251068965019603</v>
      </c>
      <c r="AQ11" s="17">
        <v>0.39110903916374101</v>
      </c>
      <c r="AR11" s="17">
        <v>0.28794111869063199</v>
      </c>
      <c r="AS11" s="17">
        <v>0.37286788783943797</v>
      </c>
      <c r="AT11" s="17">
        <v>0.160560326401535</v>
      </c>
      <c r="AU11" s="17">
        <v>0.17916483382435</v>
      </c>
    </row>
    <row r="12" spans="2:47" x14ac:dyDescent="0.35">
      <c r="B12" s="18" t="s">
        <v>92</v>
      </c>
      <c r="C12" s="17">
        <v>6.0305416251469998E-2</v>
      </c>
      <c r="D12" s="17">
        <v>7.84855275605984E-2</v>
      </c>
      <c r="E12" s="17">
        <v>4.1992492429988197E-2</v>
      </c>
      <c r="F12" s="17"/>
      <c r="G12" s="17">
        <v>6.9823284365636895E-2</v>
      </c>
      <c r="H12" s="17">
        <v>5.5940567309222103E-2</v>
      </c>
      <c r="I12" s="17">
        <v>5.5759673452747599E-2</v>
      </c>
      <c r="J12" s="17">
        <v>4.76065833649605E-2</v>
      </c>
      <c r="K12" s="17">
        <v>5.8770548302075898E-2</v>
      </c>
      <c r="L12" s="17">
        <v>7.2563280423835905E-2</v>
      </c>
      <c r="M12" s="17"/>
      <c r="N12" s="17">
        <v>6.7255533050187596E-2</v>
      </c>
      <c r="O12" s="17">
        <v>2.5785914504187501E-2</v>
      </c>
      <c r="P12" s="17"/>
      <c r="Q12" s="17">
        <v>3.6079097880092802E-2</v>
      </c>
      <c r="R12" s="17">
        <v>6.1308713126855603E-2</v>
      </c>
      <c r="S12" s="17">
        <v>7.9039693243296794E-2</v>
      </c>
      <c r="T12" s="17">
        <v>8.0073777334316198E-2</v>
      </c>
      <c r="U12" s="17">
        <v>7.8873894640457298E-2</v>
      </c>
      <c r="V12" s="17">
        <v>7.3319376953996193E-2</v>
      </c>
      <c r="W12" s="17">
        <v>4.8568275872913298E-2</v>
      </c>
      <c r="X12" s="17">
        <v>2.3129174203094901E-2</v>
      </c>
      <c r="Y12" s="17">
        <v>7.2026298222422999E-2</v>
      </c>
      <c r="Z12" s="17">
        <v>4.3393383972181697E-2</v>
      </c>
      <c r="AA12" s="17">
        <v>7.9849517026511399E-2</v>
      </c>
      <c r="AB12" s="17">
        <v>3.2590619859873098E-2</v>
      </c>
      <c r="AC12" s="17"/>
      <c r="AD12" s="17">
        <v>5.41327133021135E-2</v>
      </c>
      <c r="AE12" s="17">
        <v>7.0863521393725301E-2</v>
      </c>
      <c r="AF12" s="17"/>
      <c r="AG12" s="17">
        <v>5.1055830570574799E-2</v>
      </c>
      <c r="AH12" s="17">
        <v>6.5269372016195801E-2</v>
      </c>
      <c r="AI12" s="17"/>
      <c r="AJ12" s="17">
        <v>5.3020790391843299E-2</v>
      </c>
      <c r="AK12" s="17">
        <v>6.9488199607521506E-2</v>
      </c>
      <c r="AL12" s="17"/>
      <c r="AM12" s="17">
        <v>5.9520233773502899E-2</v>
      </c>
      <c r="AN12" s="17">
        <v>6.0385048622531599E-2</v>
      </c>
      <c r="AO12" s="17"/>
      <c r="AP12" s="17">
        <v>6.5297795408223197E-2</v>
      </c>
      <c r="AQ12" s="17">
        <v>5.1395482062459197E-2</v>
      </c>
      <c r="AR12" s="17">
        <v>6.9559784999212906E-2</v>
      </c>
      <c r="AS12" s="17">
        <v>7.7838986605094307E-2</v>
      </c>
      <c r="AT12" s="17">
        <v>1.6486787434725099E-2</v>
      </c>
      <c r="AU12" s="17">
        <v>5.5871659792666201E-2</v>
      </c>
    </row>
    <row r="13" spans="2:47" x14ac:dyDescent="0.35">
      <c r="B13" s="18" t="s">
        <v>93</v>
      </c>
      <c r="C13" s="17">
        <v>6.8338062380331396E-2</v>
      </c>
      <c r="D13" s="17">
        <v>6.7085363205671197E-2</v>
      </c>
      <c r="E13" s="17">
        <v>7.0167045145439103E-2</v>
      </c>
      <c r="F13" s="17"/>
      <c r="G13" s="17">
        <v>2.67865884235549E-2</v>
      </c>
      <c r="H13" s="17">
        <v>4.5665011066182003E-2</v>
      </c>
      <c r="I13" s="17">
        <v>5.7559061910989903E-2</v>
      </c>
      <c r="J13" s="17">
        <v>6.3480011036280606E-2</v>
      </c>
      <c r="K13" s="17">
        <v>0.12556622714103999</v>
      </c>
      <c r="L13" s="17">
        <v>8.9044418156095206E-2</v>
      </c>
      <c r="M13" s="17"/>
      <c r="N13" s="17">
        <v>7.5758941208410993E-2</v>
      </c>
      <c r="O13" s="17">
        <v>3.1480402704808397E-2</v>
      </c>
      <c r="P13" s="17"/>
      <c r="Q13" s="17">
        <v>6.5923138550583002E-2</v>
      </c>
      <c r="R13" s="17">
        <v>6.3377758761668707E-2</v>
      </c>
      <c r="S13" s="17">
        <v>7.7823517840137996E-2</v>
      </c>
      <c r="T13" s="17">
        <v>5.8823083436358801E-2</v>
      </c>
      <c r="U13" s="17">
        <v>5.7789306816253799E-2</v>
      </c>
      <c r="V13" s="17">
        <v>7.2689757968574201E-2</v>
      </c>
      <c r="W13" s="17">
        <v>0.121480942489316</v>
      </c>
      <c r="X13" s="17">
        <v>5.3122439061697099E-2</v>
      </c>
      <c r="Y13" s="17">
        <v>4.6174467164855799E-2</v>
      </c>
      <c r="Z13" s="17">
        <v>6.0093544199289202E-2</v>
      </c>
      <c r="AA13" s="17">
        <v>5.35181961844289E-2</v>
      </c>
      <c r="AB13" s="17">
        <v>0.12528178929424999</v>
      </c>
      <c r="AC13" s="17"/>
      <c r="AD13" s="17">
        <v>3.4200076740294398E-2</v>
      </c>
      <c r="AE13" s="17">
        <v>0.14629138923692001</v>
      </c>
      <c r="AF13" s="17"/>
      <c r="AG13" s="17">
        <v>2.97677498297657E-2</v>
      </c>
      <c r="AH13" s="17">
        <v>8.70046053934041E-2</v>
      </c>
      <c r="AI13" s="17"/>
      <c r="AJ13" s="17">
        <v>6.8766538816135606E-2</v>
      </c>
      <c r="AK13" s="17">
        <v>6.8439227888363999E-2</v>
      </c>
      <c r="AL13" s="17"/>
      <c r="AM13" s="17">
        <v>7.7282828659483896E-2</v>
      </c>
      <c r="AN13" s="17">
        <v>6.4761123259119799E-2</v>
      </c>
      <c r="AO13" s="17"/>
      <c r="AP13" s="17">
        <v>0.18642935811896699</v>
      </c>
      <c r="AQ13" s="17">
        <v>4.0837544372236703E-2</v>
      </c>
      <c r="AR13" s="17">
        <v>2.72116104507652E-2</v>
      </c>
      <c r="AS13" s="17">
        <v>6.4477936099982106E-2</v>
      </c>
      <c r="AT13" s="17">
        <v>0</v>
      </c>
      <c r="AU13" s="17">
        <v>1.68646713699332E-2</v>
      </c>
    </row>
    <row r="14" spans="2:47" x14ac:dyDescent="0.35">
      <c r="B14" s="18" t="s">
        <v>122</v>
      </c>
      <c r="C14" s="17">
        <v>4.66541532417203E-2</v>
      </c>
      <c r="D14" s="17">
        <v>2.8858820293993399E-2</v>
      </c>
      <c r="E14" s="17">
        <v>6.3545773778207096E-2</v>
      </c>
      <c r="F14" s="17"/>
      <c r="G14" s="17">
        <v>3.8632128386120602E-2</v>
      </c>
      <c r="H14" s="17">
        <v>5.2770995623226999E-2</v>
      </c>
      <c r="I14" s="17">
        <v>5.2800622685838003E-2</v>
      </c>
      <c r="J14" s="17">
        <v>5.3566219702964601E-2</v>
      </c>
      <c r="K14" s="17">
        <v>2.1716692994051399E-2</v>
      </c>
      <c r="L14" s="17">
        <v>5.3028188652234402E-2</v>
      </c>
      <c r="M14" s="17"/>
      <c r="N14" s="17">
        <v>4.71377631733257E-2</v>
      </c>
      <c r="O14" s="17">
        <v>4.4252182978122001E-2</v>
      </c>
      <c r="P14" s="17"/>
      <c r="Q14" s="17">
        <v>5.0986192114304399E-2</v>
      </c>
      <c r="R14" s="17">
        <v>6.09672491855969E-2</v>
      </c>
      <c r="S14" s="17">
        <v>4.82357363233228E-2</v>
      </c>
      <c r="T14" s="17">
        <v>4.8355377161760797E-2</v>
      </c>
      <c r="U14" s="17">
        <v>4.0906218536972003E-2</v>
      </c>
      <c r="V14" s="17">
        <v>2.6339061991856601E-2</v>
      </c>
      <c r="W14" s="17">
        <v>4.1228505730336401E-2</v>
      </c>
      <c r="X14" s="17">
        <v>3.9384550500173102E-2</v>
      </c>
      <c r="Y14" s="17">
        <v>6.1999272173840603E-2</v>
      </c>
      <c r="Z14" s="17">
        <v>3.6124126304033298E-2</v>
      </c>
      <c r="AA14" s="17">
        <v>6.3887249431126197E-2</v>
      </c>
      <c r="AB14" s="17">
        <v>0</v>
      </c>
      <c r="AC14" s="17"/>
      <c r="AD14" s="17">
        <v>2.2051006878882701E-2</v>
      </c>
      <c r="AE14" s="17">
        <v>9.3595471581208303E-2</v>
      </c>
      <c r="AF14" s="17"/>
      <c r="AG14" s="17">
        <v>7.8006478365423302E-3</v>
      </c>
      <c r="AH14" s="17">
        <v>5.4789693288918397E-2</v>
      </c>
      <c r="AI14" s="17"/>
      <c r="AJ14" s="17">
        <v>4.3777603875809597E-2</v>
      </c>
      <c r="AK14" s="17">
        <v>4.6040353591970902E-2</v>
      </c>
      <c r="AL14" s="17"/>
      <c r="AM14" s="17">
        <v>4.0341214763817197E-2</v>
      </c>
      <c r="AN14" s="17">
        <v>4.7591124899579E-2</v>
      </c>
      <c r="AO14" s="17"/>
      <c r="AP14" s="17">
        <v>0.14438728595754999</v>
      </c>
      <c r="AQ14" s="17">
        <v>3.4567112065311899E-2</v>
      </c>
      <c r="AR14" s="17">
        <v>1.9380823578111099E-2</v>
      </c>
      <c r="AS14" s="17">
        <v>1.7237365464308801E-2</v>
      </c>
      <c r="AT14" s="17">
        <v>1.32259678312815E-2</v>
      </c>
      <c r="AU14" s="17">
        <v>6.0553134797578703E-3</v>
      </c>
    </row>
    <row r="15" spans="2:47" x14ac:dyDescent="0.35">
      <c r="B15" s="18" t="s">
        <v>95</v>
      </c>
      <c r="C15" s="21">
        <v>0.52617203222718001</v>
      </c>
      <c r="D15" s="21">
        <v>0.51721878773728502</v>
      </c>
      <c r="E15" s="21">
        <v>0.53557687547779698</v>
      </c>
      <c r="F15" s="21"/>
      <c r="G15" s="21">
        <v>0.64365587817251901</v>
      </c>
      <c r="H15" s="21">
        <v>0.63558441348859795</v>
      </c>
      <c r="I15" s="21">
        <v>0.54029518567825596</v>
      </c>
      <c r="J15" s="21">
        <v>0.54771556467809501</v>
      </c>
      <c r="K15" s="21">
        <v>0.41332555061708098</v>
      </c>
      <c r="L15" s="21">
        <v>0.404915162069035</v>
      </c>
      <c r="M15" s="21"/>
      <c r="N15" s="21">
        <v>0.49842005172904102</v>
      </c>
      <c r="O15" s="21">
        <v>0.66400921785157396</v>
      </c>
      <c r="P15" s="21"/>
      <c r="Q15" s="21">
        <v>0.57780081324009103</v>
      </c>
      <c r="R15" s="21">
        <v>0.50293619175917204</v>
      </c>
      <c r="S15" s="21">
        <v>0.50804342670331204</v>
      </c>
      <c r="T15" s="21">
        <v>0.46405636045117099</v>
      </c>
      <c r="U15" s="21">
        <v>0.50363116815325104</v>
      </c>
      <c r="V15" s="21">
        <v>0.57494419656256701</v>
      </c>
      <c r="W15" s="21">
        <v>0.48694274024699702</v>
      </c>
      <c r="X15" s="21">
        <v>0.59671846607850598</v>
      </c>
      <c r="Y15" s="21">
        <v>0.52745367573003099</v>
      </c>
      <c r="Z15" s="21">
        <v>0.52551048058931504</v>
      </c>
      <c r="AA15" s="21">
        <v>0.48319991411633101</v>
      </c>
      <c r="AB15" s="21">
        <v>0.60815772770218002</v>
      </c>
      <c r="AC15" s="21"/>
      <c r="AD15" s="21">
        <v>0.60394338813761395</v>
      </c>
      <c r="AE15" s="21">
        <v>0.36888955988015398</v>
      </c>
      <c r="AF15" s="21"/>
      <c r="AG15" s="21">
        <v>0.66729367315389598</v>
      </c>
      <c r="AH15" s="21">
        <v>0.46667078796917799</v>
      </c>
      <c r="AI15" s="21"/>
      <c r="AJ15" s="21">
        <v>0.53278406581764004</v>
      </c>
      <c r="AK15" s="21">
        <v>0.52144150711885995</v>
      </c>
      <c r="AL15" s="21"/>
      <c r="AM15" s="21">
        <v>0.50409833329291398</v>
      </c>
      <c r="AN15" s="21">
        <v>0.53478589684246003</v>
      </c>
      <c r="AO15" s="21"/>
      <c r="AP15" s="21">
        <v>0.28137487086506502</v>
      </c>
      <c r="AQ15" s="21">
        <v>0.482090822336251</v>
      </c>
      <c r="AR15" s="21">
        <v>0.59590666228127898</v>
      </c>
      <c r="AS15" s="21">
        <v>0.46757782399117598</v>
      </c>
      <c r="AT15" s="21">
        <v>0.80972691833245802</v>
      </c>
      <c r="AU15" s="21">
        <v>0.742043521533293</v>
      </c>
    </row>
    <row r="16" spans="2:47" x14ac:dyDescent="0.35">
      <c r="B16" s="18" t="s">
        <v>96</v>
      </c>
      <c r="C16" s="21">
        <v>0.12864347863180101</v>
      </c>
      <c r="D16" s="21">
        <v>0.14557089076627</v>
      </c>
      <c r="E16" s="21">
        <v>0.112159537575427</v>
      </c>
      <c r="F16" s="21"/>
      <c r="G16" s="21">
        <v>9.6609872789191795E-2</v>
      </c>
      <c r="H16" s="21">
        <v>0.101605578375404</v>
      </c>
      <c r="I16" s="21">
        <v>0.113318735363738</v>
      </c>
      <c r="J16" s="21">
        <v>0.111086594401241</v>
      </c>
      <c r="K16" s="21">
        <v>0.184336775443116</v>
      </c>
      <c r="L16" s="21">
        <v>0.16160769857993099</v>
      </c>
      <c r="M16" s="21"/>
      <c r="N16" s="21">
        <v>0.14301447425859901</v>
      </c>
      <c r="O16" s="21">
        <v>5.7266317208995901E-2</v>
      </c>
      <c r="P16" s="21"/>
      <c r="Q16" s="21">
        <v>0.102002236430676</v>
      </c>
      <c r="R16" s="21">
        <v>0.124686471888524</v>
      </c>
      <c r="S16" s="21">
        <v>0.15686321108343501</v>
      </c>
      <c r="T16" s="21">
        <v>0.13889686077067501</v>
      </c>
      <c r="U16" s="21">
        <v>0.13666320145671099</v>
      </c>
      <c r="V16" s="21">
        <v>0.14600913492257001</v>
      </c>
      <c r="W16" s="21">
        <v>0.170049218362229</v>
      </c>
      <c r="X16" s="21">
        <v>7.6251613264792004E-2</v>
      </c>
      <c r="Y16" s="21">
        <v>0.118200765387279</v>
      </c>
      <c r="Z16" s="21">
        <v>0.103486928171471</v>
      </c>
      <c r="AA16" s="21">
        <v>0.13336771321093999</v>
      </c>
      <c r="AB16" s="21">
        <v>0.15787240915412301</v>
      </c>
      <c r="AC16" s="21"/>
      <c r="AD16" s="21">
        <v>8.8332790042407905E-2</v>
      </c>
      <c r="AE16" s="21">
        <v>0.21715491063064599</v>
      </c>
      <c r="AF16" s="21"/>
      <c r="AG16" s="21">
        <v>8.0823580400340503E-2</v>
      </c>
      <c r="AH16" s="21">
        <v>0.1522739774096</v>
      </c>
      <c r="AI16" s="21"/>
      <c r="AJ16" s="21">
        <v>0.12178732920797899</v>
      </c>
      <c r="AK16" s="21">
        <v>0.13792742749588599</v>
      </c>
      <c r="AL16" s="21"/>
      <c r="AM16" s="21">
        <v>0.13680306243298701</v>
      </c>
      <c r="AN16" s="21">
        <v>0.125146171881651</v>
      </c>
      <c r="AO16" s="21"/>
      <c r="AP16" s="21">
        <v>0.25172715352719</v>
      </c>
      <c r="AQ16" s="21">
        <v>9.22330264346959E-2</v>
      </c>
      <c r="AR16" s="21">
        <v>9.6771395449978106E-2</v>
      </c>
      <c r="AS16" s="21">
        <v>0.14231692270507601</v>
      </c>
      <c r="AT16" s="21">
        <v>1.6486787434725099E-2</v>
      </c>
      <c r="AU16" s="21">
        <v>7.2736331162599394E-2</v>
      </c>
    </row>
    <row r="17" spans="2:47" x14ac:dyDescent="0.35">
      <c r="B17" s="18" t="s">
        <v>97</v>
      </c>
      <c r="C17" s="22">
        <v>0.39752855359537798</v>
      </c>
      <c r="D17" s="22">
        <v>0.37164789697101602</v>
      </c>
      <c r="E17" s="22">
        <v>0.42341733790237002</v>
      </c>
      <c r="F17" s="22"/>
      <c r="G17" s="22">
        <v>0.54704600538332704</v>
      </c>
      <c r="H17" s="22">
        <v>0.53397883511319399</v>
      </c>
      <c r="I17" s="22">
        <v>0.42697645031451797</v>
      </c>
      <c r="J17" s="22">
        <v>0.43662897027685399</v>
      </c>
      <c r="K17" s="22">
        <v>0.22898877517396499</v>
      </c>
      <c r="L17" s="22">
        <v>0.24330746348910401</v>
      </c>
      <c r="M17" s="22"/>
      <c r="N17" s="22">
        <v>0.35540557747044299</v>
      </c>
      <c r="O17" s="22">
        <v>0.60674290064257796</v>
      </c>
      <c r="P17" s="22"/>
      <c r="Q17" s="22">
        <v>0.47579857680941501</v>
      </c>
      <c r="R17" s="22">
        <v>0.37824971987064798</v>
      </c>
      <c r="S17" s="22">
        <v>0.351180215619877</v>
      </c>
      <c r="T17" s="22">
        <v>0.32515949968049601</v>
      </c>
      <c r="U17" s="22">
        <v>0.36696796669654003</v>
      </c>
      <c r="V17" s="22">
        <v>0.42893506163999701</v>
      </c>
      <c r="W17" s="22">
        <v>0.31689352188476799</v>
      </c>
      <c r="X17" s="22">
        <v>0.52046685281371396</v>
      </c>
      <c r="Y17" s="22">
        <v>0.40925291034275302</v>
      </c>
      <c r="Z17" s="22">
        <v>0.42202355241784401</v>
      </c>
      <c r="AA17" s="22">
        <v>0.34983220090539002</v>
      </c>
      <c r="AB17" s="22">
        <v>0.45028531854805698</v>
      </c>
      <c r="AC17" s="22"/>
      <c r="AD17" s="22">
        <v>0.51561059809520604</v>
      </c>
      <c r="AE17" s="22">
        <v>0.151734649249508</v>
      </c>
      <c r="AF17" s="22"/>
      <c r="AG17" s="22">
        <v>0.58647009275355599</v>
      </c>
      <c r="AH17" s="22">
        <v>0.31439681055957802</v>
      </c>
      <c r="AI17" s="22"/>
      <c r="AJ17" s="22">
        <v>0.41099673660966102</v>
      </c>
      <c r="AK17" s="22">
        <v>0.38351407962297501</v>
      </c>
      <c r="AL17" s="22"/>
      <c r="AM17" s="22">
        <v>0.36729527085992703</v>
      </c>
      <c r="AN17" s="22">
        <v>0.40963972496080803</v>
      </c>
      <c r="AO17" s="22"/>
      <c r="AP17" s="22">
        <v>2.96477173378746E-2</v>
      </c>
      <c r="AQ17" s="22">
        <v>0.389857795901555</v>
      </c>
      <c r="AR17" s="22">
        <v>0.49913526683130099</v>
      </c>
      <c r="AS17" s="22">
        <v>0.32526090128610002</v>
      </c>
      <c r="AT17" s="22">
        <v>0.79324013089773304</v>
      </c>
      <c r="AU17" s="22">
        <v>0.66930719037069297</v>
      </c>
    </row>
    <row r="18" spans="2:47" x14ac:dyDescent="0.35">
      <c r="B18" s="16"/>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B2:AU22"/>
  <sheetViews>
    <sheetView showGridLines="0" topLeftCell="A12"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690</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89</v>
      </c>
      <c r="C9" s="17">
        <v>0.118135104822493</v>
      </c>
      <c r="D9" s="17">
        <v>0.164330856362325</v>
      </c>
      <c r="E9" s="17">
        <v>7.4126831997328099E-2</v>
      </c>
      <c r="F9" s="17"/>
      <c r="G9" s="17">
        <v>0.19748865118001099</v>
      </c>
      <c r="H9" s="17">
        <v>0.177310640829871</v>
      </c>
      <c r="I9" s="17">
        <v>0.139943488826104</v>
      </c>
      <c r="J9" s="17">
        <v>0.10007494927544799</v>
      </c>
      <c r="K9" s="17">
        <v>6.2050784218114198E-2</v>
      </c>
      <c r="L9" s="17">
        <v>5.1246744500912697E-2</v>
      </c>
      <c r="M9" s="17"/>
      <c r="N9" s="17">
        <v>9.9168585164428405E-2</v>
      </c>
      <c r="O9" s="17">
        <v>0.21233709126928699</v>
      </c>
      <c r="P9" s="17"/>
      <c r="Q9" s="17">
        <v>0.13910301061286801</v>
      </c>
      <c r="R9" s="17">
        <v>8.5862721542740203E-2</v>
      </c>
      <c r="S9" s="17">
        <v>0.101143608996673</v>
      </c>
      <c r="T9" s="17">
        <v>9.8537558802349698E-2</v>
      </c>
      <c r="U9" s="17">
        <v>0.103622161771253</v>
      </c>
      <c r="V9" s="17">
        <v>0.119968294805222</v>
      </c>
      <c r="W9" s="17">
        <v>0.117318700421095</v>
      </c>
      <c r="X9" s="17">
        <v>0.14422643659308901</v>
      </c>
      <c r="Y9" s="17">
        <v>0.15148024738787599</v>
      </c>
      <c r="Z9" s="17">
        <v>0.10505266326974699</v>
      </c>
      <c r="AA9" s="17">
        <v>0.15730577407982499</v>
      </c>
      <c r="AB9" s="17">
        <v>0.11171218160384799</v>
      </c>
      <c r="AC9" s="17"/>
      <c r="AD9" s="17">
        <v>0.15822143258370999</v>
      </c>
      <c r="AE9" s="17">
        <v>3.6989330447126899E-2</v>
      </c>
      <c r="AF9" s="17"/>
      <c r="AG9" s="17">
        <v>0.230542925885864</v>
      </c>
      <c r="AH9" s="17">
        <v>6.3436872289461294E-2</v>
      </c>
      <c r="AI9" s="17"/>
      <c r="AJ9" s="17">
        <v>0.12689255821762299</v>
      </c>
      <c r="AK9" s="17">
        <v>0.10879636454891101</v>
      </c>
      <c r="AL9" s="17"/>
      <c r="AM9" s="17">
        <v>0.11711908724615799</v>
      </c>
      <c r="AN9" s="17">
        <v>0.11929998876196</v>
      </c>
      <c r="AO9" s="17"/>
      <c r="AP9" s="17">
        <v>1.20495640689032E-2</v>
      </c>
      <c r="AQ9" s="17">
        <v>3.2859204189146701E-2</v>
      </c>
      <c r="AR9" s="17">
        <v>0.117550125505983</v>
      </c>
      <c r="AS9" s="17">
        <v>8.1578696082005894E-2</v>
      </c>
      <c r="AT9" s="17">
        <v>0.25002297374698201</v>
      </c>
      <c r="AU9" s="17">
        <v>0.30278433559436502</v>
      </c>
    </row>
    <row r="10" spans="2:47" x14ac:dyDescent="0.35">
      <c r="B10" s="18" t="s">
        <v>90</v>
      </c>
      <c r="C10" s="17">
        <v>0.26917261800866099</v>
      </c>
      <c r="D10" s="17">
        <v>0.29013872004279001</v>
      </c>
      <c r="E10" s="17">
        <v>0.248321398163527</v>
      </c>
      <c r="F10" s="17"/>
      <c r="G10" s="17">
        <v>0.35148196722223302</v>
      </c>
      <c r="H10" s="17">
        <v>0.34064585325367303</v>
      </c>
      <c r="I10" s="17">
        <v>0.30512007472833602</v>
      </c>
      <c r="J10" s="17">
        <v>0.28256431047644298</v>
      </c>
      <c r="K10" s="17">
        <v>0.21169215698829899</v>
      </c>
      <c r="L10" s="17">
        <v>0.15417330905903501</v>
      </c>
      <c r="M10" s="17"/>
      <c r="N10" s="17">
        <v>0.24603439579851599</v>
      </c>
      <c r="O10" s="17">
        <v>0.384094413590501</v>
      </c>
      <c r="P10" s="17"/>
      <c r="Q10" s="17">
        <v>0.31509698050799301</v>
      </c>
      <c r="R10" s="17">
        <v>0.23478536313940099</v>
      </c>
      <c r="S10" s="17">
        <v>0.23502059686134399</v>
      </c>
      <c r="T10" s="17">
        <v>0.21597801268783601</v>
      </c>
      <c r="U10" s="17">
        <v>0.31537355311165599</v>
      </c>
      <c r="V10" s="17">
        <v>0.31038256019246502</v>
      </c>
      <c r="W10" s="17">
        <v>0.27099988610058001</v>
      </c>
      <c r="X10" s="17">
        <v>0.30817870004936798</v>
      </c>
      <c r="Y10" s="17">
        <v>0.26720723820839898</v>
      </c>
      <c r="Z10" s="17">
        <v>0.22507671393661</v>
      </c>
      <c r="AA10" s="17">
        <v>0.25017551256117998</v>
      </c>
      <c r="AB10" s="17">
        <v>0.33822090191131299</v>
      </c>
      <c r="AC10" s="17"/>
      <c r="AD10" s="17">
        <v>0.32456971850855298</v>
      </c>
      <c r="AE10" s="17">
        <v>0.14818343797410699</v>
      </c>
      <c r="AF10" s="17"/>
      <c r="AG10" s="17">
        <v>0.35370907151178899</v>
      </c>
      <c r="AH10" s="17">
        <v>0.23072024509253999</v>
      </c>
      <c r="AI10" s="17"/>
      <c r="AJ10" s="17">
        <v>0.27543444259647898</v>
      </c>
      <c r="AK10" s="17">
        <v>0.26414289623036002</v>
      </c>
      <c r="AL10" s="17"/>
      <c r="AM10" s="17">
        <v>0.23485105893816999</v>
      </c>
      <c r="AN10" s="17">
        <v>0.28284696415267502</v>
      </c>
      <c r="AO10" s="17"/>
      <c r="AP10" s="17">
        <v>7.6920115038151202E-2</v>
      </c>
      <c r="AQ10" s="17">
        <v>0.19708793186947501</v>
      </c>
      <c r="AR10" s="17">
        <v>0.40196883134306399</v>
      </c>
      <c r="AS10" s="17">
        <v>0.23331301396353599</v>
      </c>
      <c r="AT10" s="17">
        <v>0.41667407845404902</v>
      </c>
      <c r="AU10" s="17">
        <v>0.43209221026830502</v>
      </c>
    </row>
    <row r="11" spans="2:47" x14ac:dyDescent="0.35">
      <c r="B11" s="18" t="s">
        <v>91</v>
      </c>
      <c r="C11" s="17">
        <v>0.28411345896487</v>
      </c>
      <c r="D11" s="17">
        <v>0.24448355505998101</v>
      </c>
      <c r="E11" s="17">
        <v>0.32240581117474898</v>
      </c>
      <c r="F11" s="17"/>
      <c r="G11" s="17">
        <v>0.21292551503971099</v>
      </c>
      <c r="H11" s="17">
        <v>0.29929548573362802</v>
      </c>
      <c r="I11" s="17">
        <v>0.283710964428385</v>
      </c>
      <c r="J11" s="17">
        <v>0.275032944773271</v>
      </c>
      <c r="K11" s="17">
        <v>0.28712681384639699</v>
      </c>
      <c r="L11" s="17">
        <v>0.32475904937079703</v>
      </c>
      <c r="M11" s="17"/>
      <c r="N11" s="17">
        <v>0.29520365749009198</v>
      </c>
      <c r="O11" s="17">
        <v>0.22903120085954401</v>
      </c>
      <c r="P11" s="17"/>
      <c r="Q11" s="17">
        <v>0.29398506506468403</v>
      </c>
      <c r="R11" s="17">
        <v>0.32320637132567398</v>
      </c>
      <c r="S11" s="17">
        <v>0.347574960335853</v>
      </c>
      <c r="T11" s="17">
        <v>0.33071942465667697</v>
      </c>
      <c r="U11" s="17">
        <v>0.218550274638866</v>
      </c>
      <c r="V11" s="17">
        <v>0.257431948420832</v>
      </c>
      <c r="W11" s="17">
        <v>0.229536714286494</v>
      </c>
      <c r="X11" s="17">
        <v>0.22004992971165199</v>
      </c>
      <c r="Y11" s="17">
        <v>0.22984537057966001</v>
      </c>
      <c r="Z11" s="17">
        <v>0.34577815181607502</v>
      </c>
      <c r="AA11" s="17">
        <v>0.32648824181710201</v>
      </c>
      <c r="AB11" s="17">
        <v>0.16597055014078499</v>
      </c>
      <c r="AC11" s="17"/>
      <c r="AD11" s="17">
        <v>0.27962248484874302</v>
      </c>
      <c r="AE11" s="17">
        <v>0.28823957125246902</v>
      </c>
      <c r="AF11" s="17"/>
      <c r="AG11" s="17">
        <v>0.23730846065066299</v>
      </c>
      <c r="AH11" s="17">
        <v>0.30682878420788301</v>
      </c>
      <c r="AI11" s="17"/>
      <c r="AJ11" s="17">
        <v>0.27883355073902</v>
      </c>
      <c r="AK11" s="17">
        <v>0.28843642850163997</v>
      </c>
      <c r="AL11" s="17"/>
      <c r="AM11" s="17">
        <v>0.29026312533124399</v>
      </c>
      <c r="AN11" s="17">
        <v>0.27921808302790302</v>
      </c>
      <c r="AO11" s="17"/>
      <c r="AP11" s="17">
        <v>0.28681138185792499</v>
      </c>
      <c r="AQ11" s="17">
        <v>0.36664641352169097</v>
      </c>
      <c r="AR11" s="17">
        <v>0.31514965727560801</v>
      </c>
      <c r="AS11" s="17">
        <v>0.32835721137840002</v>
      </c>
      <c r="AT11" s="17">
        <v>0.24855524673499599</v>
      </c>
      <c r="AU11" s="17">
        <v>0.15252941218145</v>
      </c>
    </row>
    <row r="12" spans="2:47" x14ac:dyDescent="0.35">
      <c r="B12" s="18" t="s">
        <v>92</v>
      </c>
      <c r="C12" s="17">
        <v>0.141024735802498</v>
      </c>
      <c r="D12" s="17">
        <v>0.15156316490844801</v>
      </c>
      <c r="E12" s="17">
        <v>0.13199881219429499</v>
      </c>
      <c r="F12" s="17"/>
      <c r="G12" s="17">
        <v>0.12616685822418799</v>
      </c>
      <c r="H12" s="17">
        <v>6.2832025443416303E-2</v>
      </c>
      <c r="I12" s="17">
        <v>0.114143858174254</v>
      </c>
      <c r="J12" s="17">
        <v>0.14502434698682501</v>
      </c>
      <c r="K12" s="17">
        <v>0.18296690398101001</v>
      </c>
      <c r="L12" s="17">
        <v>0.205507875108496</v>
      </c>
      <c r="M12" s="17"/>
      <c r="N12" s="17">
        <v>0.15916608960349399</v>
      </c>
      <c r="O12" s="17">
        <v>5.0921142961135403E-2</v>
      </c>
      <c r="P12" s="17"/>
      <c r="Q12" s="17">
        <v>0.10158820450209501</v>
      </c>
      <c r="R12" s="17">
        <v>0.144546029378088</v>
      </c>
      <c r="S12" s="17">
        <v>0.108740354334754</v>
      </c>
      <c r="T12" s="17">
        <v>0.18614936717959099</v>
      </c>
      <c r="U12" s="17">
        <v>0.17738046977369501</v>
      </c>
      <c r="V12" s="17">
        <v>0.146619336194522</v>
      </c>
      <c r="W12" s="17">
        <v>0.14666880996184301</v>
      </c>
      <c r="X12" s="17">
        <v>0.14731062209127599</v>
      </c>
      <c r="Y12" s="17">
        <v>0.136083911536447</v>
      </c>
      <c r="Z12" s="17">
        <v>0.144014608682273</v>
      </c>
      <c r="AA12" s="17">
        <v>8.4074176804974907E-2</v>
      </c>
      <c r="AB12" s="17">
        <v>0.24009633412251899</v>
      </c>
      <c r="AC12" s="17"/>
      <c r="AD12" s="17">
        <v>0.13496568433086101</v>
      </c>
      <c r="AE12" s="17">
        <v>0.15431881221082699</v>
      </c>
      <c r="AF12" s="17"/>
      <c r="AG12" s="17">
        <v>0.10135795691852301</v>
      </c>
      <c r="AH12" s="17">
        <v>0.16368490421425999</v>
      </c>
      <c r="AI12" s="17"/>
      <c r="AJ12" s="17">
        <v>0.149334116640223</v>
      </c>
      <c r="AK12" s="17">
        <v>0.131075035953896</v>
      </c>
      <c r="AL12" s="17"/>
      <c r="AM12" s="17">
        <v>0.14521068150304101</v>
      </c>
      <c r="AN12" s="17">
        <v>0.139911973193767</v>
      </c>
      <c r="AO12" s="17"/>
      <c r="AP12" s="17">
        <v>0.13451850175156099</v>
      </c>
      <c r="AQ12" s="17">
        <v>0.22306223975258199</v>
      </c>
      <c r="AR12" s="17">
        <v>9.3241355976236798E-2</v>
      </c>
      <c r="AS12" s="17">
        <v>0.21112173637752199</v>
      </c>
      <c r="AT12" s="17">
        <v>5.5515660344922897E-2</v>
      </c>
      <c r="AU12" s="17">
        <v>7.9050341964126705E-2</v>
      </c>
    </row>
    <row r="13" spans="2:47" x14ac:dyDescent="0.35">
      <c r="B13" s="18" t="s">
        <v>93</v>
      </c>
      <c r="C13" s="17">
        <v>0.15368567230337599</v>
      </c>
      <c r="D13" s="17">
        <v>0.12787098027893001</v>
      </c>
      <c r="E13" s="17">
        <v>0.177903899352057</v>
      </c>
      <c r="F13" s="17"/>
      <c r="G13" s="17">
        <v>8.0183862031130995E-2</v>
      </c>
      <c r="H13" s="17">
        <v>8.9126397250461606E-2</v>
      </c>
      <c r="I13" s="17">
        <v>0.105424728730398</v>
      </c>
      <c r="J13" s="17">
        <v>0.16982507463032201</v>
      </c>
      <c r="K13" s="17">
        <v>0.240610301330587</v>
      </c>
      <c r="L13" s="17">
        <v>0.22362299966645</v>
      </c>
      <c r="M13" s="17"/>
      <c r="N13" s="17">
        <v>0.16826445128668299</v>
      </c>
      <c r="O13" s="17">
        <v>8.1276502621451502E-2</v>
      </c>
      <c r="P13" s="17"/>
      <c r="Q13" s="17">
        <v>0.108226839122768</v>
      </c>
      <c r="R13" s="17">
        <v>0.16105802755179499</v>
      </c>
      <c r="S13" s="17">
        <v>0.20182361294649701</v>
      </c>
      <c r="T13" s="17">
        <v>0.143178757197579</v>
      </c>
      <c r="U13" s="17">
        <v>0.150673599065765</v>
      </c>
      <c r="V13" s="17">
        <v>0.12637724710891801</v>
      </c>
      <c r="W13" s="17">
        <v>0.20572699010282999</v>
      </c>
      <c r="X13" s="17">
        <v>0.16050819937937599</v>
      </c>
      <c r="Y13" s="17">
        <v>0.16837174064522401</v>
      </c>
      <c r="Z13" s="17">
        <v>0.154806779700606</v>
      </c>
      <c r="AA13" s="17">
        <v>0.13958135875154701</v>
      </c>
      <c r="AB13" s="17">
        <v>0.14400003222153501</v>
      </c>
      <c r="AC13" s="17"/>
      <c r="AD13" s="17">
        <v>8.3396379513653293E-2</v>
      </c>
      <c r="AE13" s="17">
        <v>0.31606515190652801</v>
      </c>
      <c r="AF13" s="17"/>
      <c r="AG13" s="17">
        <v>6.6315798703739506E-2</v>
      </c>
      <c r="AH13" s="17">
        <v>0.19968419076754301</v>
      </c>
      <c r="AI13" s="17"/>
      <c r="AJ13" s="17">
        <v>0.13646532770502501</v>
      </c>
      <c r="AK13" s="17">
        <v>0.17469655373035201</v>
      </c>
      <c r="AL13" s="17"/>
      <c r="AM13" s="17">
        <v>0.18501175216794599</v>
      </c>
      <c r="AN13" s="17">
        <v>0.14472676678400201</v>
      </c>
      <c r="AO13" s="17"/>
      <c r="AP13" s="17">
        <v>0.39461011642558802</v>
      </c>
      <c r="AQ13" s="17">
        <v>0.144087655263238</v>
      </c>
      <c r="AR13" s="17">
        <v>5.1905440041489503E-2</v>
      </c>
      <c r="AS13" s="17">
        <v>0.136050400694361</v>
      </c>
      <c r="AT13" s="17">
        <v>2.2555090425856E-2</v>
      </c>
      <c r="AU13" s="17">
        <v>2.7941098804853501E-2</v>
      </c>
    </row>
    <row r="14" spans="2:47" x14ac:dyDescent="0.35">
      <c r="B14" s="18" t="s">
        <v>122</v>
      </c>
      <c r="C14" s="17">
        <v>3.3868410098103E-2</v>
      </c>
      <c r="D14" s="17">
        <v>2.1612723347526099E-2</v>
      </c>
      <c r="E14" s="17">
        <v>4.5243247118044103E-2</v>
      </c>
      <c r="F14" s="17"/>
      <c r="G14" s="17">
        <v>3.1753146302726402E-2</v>
      </c>
      <c r="H14" s="17">
        <v>3.0789597488950101E-2</v>
      </c>
      <c r="I14" s="17">
        <v>5.1656885112522498E-2</v>
      </c>
      <c r="J14" s="17">
        <v>2.7478373857692698E-2</v>
      </c>
      <c r="K14" s="17">
        <v>1.5553039635592901E-2</v>
      </c>
      <c r="L14" s="17">
        <v>4.06900222943095E-2</v>
      </c>
      <c r="M14" s="17"/>
      <c r="N14" s="17">
        <v>3.2162820656787001E-2</v>
      </c>
      <c r="O14" s="17">
        <v>4.2339648698081399E-2</v>
      </c>
      <c r="P14" s="17"/>
      <c r="Q14" s="17">
        <v>4.19999001895923E-2</v>
      </c>
      <c r="R14" s="17">
        <v>5.0541487062301597E-2</v>
      </c>
      <c r="S14" s="17">
        <v>5.6968665248801802E-3</v>
      </c>
      <c r="T14" s="17">
        <v>2.5436879475968E-2</v>
      </c>
      <c r="U14" s="17">
        <v>3.43999416387641E-2</v>
      </c>
      <c r="V14" s="17">
        <v>3.92206132780408E-2</v>
      </c>
      <c r="W14" s="17">
        <v>2.97488991271589E-2</v>
      </c>
      <c r="X14" s="17">
        <v>1.9726112175239001E-2</v>
      </c>
      <c r="Y14" s="17">
        <v>4.7011491642392503E-2</v>
      </c>
      <c r="Z14" s="17">
        <v>2.5271082594689399E-2</v>
      </c>
      <c r="AA14" s="17">
        <v>4.23749359853706E-2</v>
      </c>
      <c r="AB14" s="17">
        <v>0</v>
      </c>
      <c r="AC14" s="17"/>
      <c r="AD14" s="17">
        <v>1.9224300214478698E-2</v>
      </c>
      <c r="AE14" s="17">
        <v>5.6203696208942097E-2</v>
      </c>
      <c r="AF14" s="17"/>
      <c r="AG14" s="17">
        <v>1.07657863294215E-2</v>
      </c>
      <c r="AH14" s="17">
        <v>3.5645003428312297E-2</v>
      </c>
      <c r="AI14" s="17"/>
      <c r="AJ14" s="17">
        <v>3.3040004101629397E-2</v>
      </c>
      <c r="AK14" s="17">
        <v>3.2852721034840798E-2</v>
      </c>
      <c r="AL14" s="17"/>
      <c r="AM14" s="17">
        <v>2.7544294813440499E-2</v>
      </c>
      <c r="AN14" s="17">
        <v>3.3996224079693403E-2</v>
      </c>
      <c r="AO14" s="17"/>
      <c r="AP14" s="17">
        <v>9.5090320857871002E-2</v>
      </c>
      <c r="AQ14" s="17">
        <v>3.6256555403867803E-2</v>
      </c>
      <c r="AR14" s="17">
        <v>2.01845898576196E-2</v>
      </c>
      <c r="AS14" s="17">
        <v>9.5789415041757607E-3</v>
      </c>
      <c r="AT14" s="17">
        <v>6.6769502931932996E-3</v>
      </c>
      <c r="AU14" s="17">
        <v>5.6026011869002197E-3</v>
      </c>
    </row>
    <row r="15" spans="2:47" x14ac:dyDescent="0.35">
      <c r="B15" s="18" t="s">
        <v>95</v>
      </c>
      <c r="C15" s="21">
        <v>0.387307722831154</v>
      </c>
      <c r="D15" s="21">
        <v>0.45446957640511398</v>
      </c>
      <c r="E15" s="21">
        <v>0.322448230160855</v>
      </c>
      <c r="F15" s="21"/>
      <c r="G15" s="21">
        <v>0.54897061840224404</v>
      </c>
      <c r="H15" s="21">
        <v>0.51795649408354405</v>
      </c>
      <c r="I15" s="21">
        <v>0.44506356355443999</v>
      </c>
      <c r="J15" s="21">
        <v>0.382639259751891</v>
      </c>
      <c r="K15" s="21">
        <v>0.27374294120641401</v>
      </c>
      <c r="L15" s="21">
        <v>0.205420053559948</v>
      </c>
      <c r="M15" s="21"/>
      <c r="N15" s="21">
        <v>0.34520298096294399</v>
      </c>
      <c r="O15" s="21">
        <v>0.59643150485978802</v>
      </c>
      <c r="P15" s="21"/>
      <c r="Q15" s="21">
        <v>0.45419999112086001</v>
      </c>
      <c r="R15" s="21">
        <v>0.32064808468214101</v>
      </c>
      <c r="S15" s="21">
        <v>0.33616420585801599</v>
      </c>
      <c r="T15" s="21">
        <v>0.314515571490186</v>
      </c>
      <c r="U15" s="21">
        <v>0.41899571488290999</v>
      </c>
      <c r="V15" s="21">
        <v>0.43035085499768699</v>
      </c>
      <c r="W15" s="21">
        <v>0.388318586521675</v>
      </c>
      <c r="X15" s="21">
        <v>0.45240513664245702</v>
      </c>
      <c r="Y15" s="21">
        <v>0.418687485596275</v>
      </c>
      <c r="Z15" s="21">
        <v>0.33012937720635699</v>
      </c>
      <c r="AA15" s="21">
        <v>0.40748128664100602</v>
      </c>
      <c r="AB15" s="21">
        <v>0.44993308351516098</v>
      </c>
      <c r="AC15" s="21"/>
      <c r="AD15" s="21">
        <v>0.482791151092264</v>
      </c>
      <c r="AE15" s="21">
        <v>0.18517276842123401</v>
      </c>
      <c r="AF15" s="21"/>
      <c r="AG15" s="21">
        <v>0.58425199739765299</v>
      </c>
      <c r="AH15" s="21">
        <v>0.29415711738200201</v>
      </c>
      <c r="AI15" s="21"/>
      <c r="AJ15" s="21">
        <v>0.402327000814102</v>
      </c>
      <c r="AK15" s="21">
        <v>0.37293926077927098</v>
      </c>
      <c r="AL15" s="21"/>
      <c r="AM15" s="21">
        <v>0.35197014618432798</v>
      </c>
      <c r="AN15" s="21">
        <v>0.40214695291463498</v>
      </c>
      <c r="AO15" s="21"/>
      <c r="AP15" s="21">
        <v>8.89696791070545E-2</v>
      </c>
      <c r="AQ15" s="21">
        <v>0.22994713605862099</v>
      </c>
      <c r="AR15" s="21">
        <v>0.51951895684904703</v>
      </c>
      <c r="AS15" s="21">
        <v>0.31489171004554201</v>
      </c>
      <c r="AT15" s="21">
        <v>0.66669705220103204</v>
      </c>
      <c r="AU15" s="21">
        <v>0.73487654586267004</v>
      </c>
    </row>
    <row r="16" spans="2:47" x14ac:dyDescent="0.35">
      <c r="B16" s="18" t="s">
        <v>96</v>
      </c>
      <c r="C16" s="21">
        <v>0.29471040810587301</v>
      </c>
      <c r="D16" s="21">
        <v>0.27943414518737902</v>
      </c>
      <c r="E16" s="21">
        <v>0.30990271154635102</v>
      </c>
      <c r="F16" s="21"/>
      <c r="G16" s="21">
        <v>0.206350720255319</v>
      </c>
      <c r="H16" s="21">
        <v>0.15195842269387799</v>
      </c>
      <c r="I16" s="21">
        <v>0.219568586904652</v>
      </c>
      <c r="J16" s="21">
        <v>0.31484942161714602</v>
      </c>
      <c r="K16" s="21">
        <v>0.42357720531159698</v>
      </c>
      <c r="L16" s="21">
        <v>0.42913087477494499</v>
      </c>
      <c r="M16" s="21"/>
      <c r="N16" s="21">
        <v>0.32743054089017698</v>
      </c>
      <c r="O16" s="21">
        <v>0.13219764558258701</v>
      </c>
      <c r="P16" s="21"/>
      <c r="Q16" s="21">
        <v>0.209815043624863</v>
      </c>
      <c r="R16" s="21">
        <v>0.30560405692988302</v>
      </c>
      <c r="S16" s="21">
        <v>0.31056396728125102</v>
      </c>
      <c r="T16" s="21">
        <v>0.32932812437716902</v>
      </c>
      <c r="U16" s="21">
        <v>0.32805406883945998</v>
      </c>
      <c r="V16" s="21">
        <v>0.27299658330344001</v>
      </c>
      <c r="W16" s="21">
        <v>0.35239580006467303</v>
      </c>
      <c r="X16" s="21">
        <v>0.30781882147065198</v>
      </c>
      <c r="Y16" s="21">
        <v>0.30445565218167198</v>
      </c>
      <c r="Z16" s="21">
        <v>0.29882138838287903</v>
      </c>
      <c r="AA16" s="21">
        <v>0.22365553555652201</v>
      </c>
      <c r="AB16" s="21">
        <v>0.38409636634405497</v>
      </c>
      <c r="AC16" s="21"/>
      <c r="AD16" s="21">
        <v>0.21836206384451401</v>
      </c>
      <c r="AE16" s="21">
        <v>0.470383964117355</v>
      </c>
      <c r="AF16" s="21"/>
      <c r="AG16" s="21">
        <v>0.167673755622262</v>
      </c>
      <c r="AH16" s="21">
        <v>0.36336909498180398</v>
      </c>
      <c r="AI16" s="21"/>
      <c r="AJ16" s="21">
        <v>0.28579944434524801</v>
      </c>
      <c r="AK16" s="21">
        <v>0.305771589684248</v>
      </c>
      <c r="AL16" s="21"/>
      <c r="AM16" s="21">
        <v>0.33022243367098703</v>
      </c>
      <c r="AN16" s="21">
        <v>0.28463873997776901</v>
      </c>
      <c r="AO16" s="21"/>
      <c r="AP16" s="21">
        <v>0.52912861817714896</v>
      </c>
      <c r="AQ16" s="21">
        <v>0.36714989501582002</v>
      </c>
      <c r="AR16" s="21">
        <v>0.14514679601772601</v>
      </c>
      <c r="AS16" s="21">
        <v>0.34717213707188299</v>
      </c>
      <c r="AT16" s="21">
        <v>7.8070750770778893E-2</v>
      </c>
      <c r="AU16" s="21">
        <v>0.10699144076898</v>
      </c>
    </row>
    <row r="17" spans="2:47" x14ac:dyDescent="0.35">
      <c r="B17" s="18" t="s">
        <v>97</v>
      </c>
      <c r="C17" s="22">
        <v>9.2597314725280697E-2</v>
      </c>
      <c r="D17" s="22">
        <v>0.17503543121773599</v>
      </c>
      <c r="E17" s="22">
        <v>1.2545518614504101E-2</v>
      </c>
      <c r="F17" s="22"/>
      <c r="G17" s="22">
        <v>0.34261989814692601</v>
      </c>
      <c r="H17" s="22">
        <v>0.365998071389666</v>
      </c>
      <c r="I17" s="22">
        <v>0.22549497664978799</v>
      </c>
      <c r="J17" s="22">
        <v>6.7789838134744304E-2</v>
      </c>
      <c r="K17" s="22">
        <v>-0.149834264105183</v>
      </c>
      <c r="L17" s="22">
        <v>-0.223710821214997</v>
      </c>
      <c r="M17" s="22"/>
      <c r="N17" s="22">
        <v>1.7772440072767601E-2</v>
      </c>
      <c r="O17" s="22">
        <v>0.46423385927720101</v>
      </c>
      <c r="P17" s="22"/>
      <c r="Q17" s="22">
        <v>0.24438494749599701</v>
      </c>
      <c r="R17" s="22">
        <v>1.50440277522582E-2</v>
      </c>
      <c r="S17" s="22">
        <v>2.5600238576765699E-2</v>
      </c>
      <c r="T17" s="22">
        <v>-1.48125528869829E-2</v>
      </c>
      <c r="U17" s="22">
        <v>9.0941646043449495E-2</v>
      </c>
      <c r="V17" s="22">
        <v>0.15735427169424801</v>
      </c>
      <c r="W17" s="22">
        <v>3.5922786457001803E-2</v>
      </c>
      <c r="X17" s="22">
        <v>0.14458631517180501</v>
      </c>
      <c r="Y17" s="22">
        <v>0.11423183341460399</v>
      </c>
      <c r="Z17" s="22">
        <v>3.1307988823477899E-2</v>
      </c>
      <c r="AA17" s="22">
        <v>0.18382575108448401</v>
      </c>
      <c r="AB17" s="22">
        <v>6.5836717171106396E-2</v>
      </c>
      <c r="AC17" s="22"/>
      <c r="AD17" s="22">
        <v>0.264429087247749</v>
      </c>
      <c r="AE17" s="22">
        <v>-0.28521119569612202</v>
      </c>
      <c r="AF17" s="22"/>
      <c r="AG17" s="22">
        <v>0.41657824177539099</v>
      </c>
      <c r="AH17" s="22">
        <v>-6.9211977599802202E-2</v>
      </c>
      <c r="AI17" s="22"/>
      <c r="AJ17" s="22">
        <v>0.116527556468854</v>
      </c>
      <c r="AK17" s="22">
        <v>6.7167671095023099E-2</v>
      </c>
      <c r="AL17" s="22"/>
      <c r="AM17" s="22">
        <v>2.1747712513341101E-2</v>
      </c>
      <c r="AN17" s="22">
        <v>0.117508212936866</v>
      </c>
      <c r="AO17" s="22"/>
      <c r="AP17" s="22">
        <v>-0.44015893907009501</v>
      </c>
      <c r="AQ17" s="22">
        <v>-0.13720275895719899</v>
      </c>
      <c r="AR17" s="22">
        <v>0.37437216083132002</v>
      </c>
      <c r="AS17" s="22">
        <v>-3.2280427026340403E-2</v>
      </c>
      <c r="AT17" s="22">
        <v>0.58862630143025296</v>
      </c>
      <c r="AU17" s="22">
        <v>0.627885105093689</v>
      </c>
    </row>
    <row r="18" spans="2:47" x14ac:dyDescent="0.35">
      <c r="B18" s="16"/>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dimension ref="B2:AU22"/>
  <sheetViews>
    <sheetView showGridLines="0" topLeftCell="A8"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698</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691</v>
      </c>
      <c r="C9" s="17">
        <v>0.42108476179590598</v>
      </c>
      <c r="D9" s="17">
        <v>0.49255405288176601</v>
      </c>
      <c r="E9" s="17">
        <v>0.35415607397355597</v>
      </c>
      <c r="F9" s="17"/>
      <c r="G9" s="17">
        <v>0.370510536195787</v>
      </c>
      <c r="H9" s="17">
        <v>0.37456053995442101</v>
      </c>
      <c r="I9" s="17">
        <v>0.44513261266398801</v>
      </c>
      <c r="J9" s="17">
        <v>0.46299349806786799</v>
      </c>
      <c r="K9" s="17">
        <v>0.46673842571976298</v>
      </c>
      <c r="L9" s="17">
        <v>0.408707952106174</v>
      </c>
      <c r="M9" s="17"/>
      <c r="N9" s="17">
        <v>0.42225464908895899</v>
      </c>
      <c r="O9" s="17">
        <v>0.415274222545093</v>
      </c>
      <c r="P9" s="17"/>
      <c r="Q9" s="17">
        <v>0.42515038955275802</v>
      </c>
      <c r="R9" s="17">
        <v>0.41667322769337101</v>
      </c>
      <c r="S9" s="17">
        <v>0.43548253325650699</v>
      </c>
      <c r="T9" s="17">
        <v>0.47025815978971403</v>
      </c>
      <c r="U9" s="17">
        <v>0.34773190663035702</v>
      </c>
      <c r="V9" s="17">
        <v>0.37735334977370699</v>
      </c>
      <c r="W9" s="17">
        <v>0.40467405665735601</v>
      </c>
      <c r="X9" s="17">
        <v>0.452377750081698</v>
      </c>
      <c r="Y9" s="17">
        <v>0.41019670712922102</v>
      </c>
      <c r="Z9" s="17">
        <v>0.44828168994736201</v>
      </c>
      <c r="AA9" s="17">
        <v>0.41312197703320003</v>
      </c>
      <c r="AB9" s="17">
        <v>0.51237747667594402</v>
      </c>
      <c r="AC9" s="17"/>
      <c r="AD9" s="17">
        <v>0.52626151831335599</v>
      </c>
      <c r="AE9" s="17">
        <v>0.20346647737238799</v>
      </c>
      <c r="AF9" s="17"/>
      <c r="AG9" s="17">
        <v>0.69958205344204205</v>
      </c>
      <c r="AH9" s="17">
        <v>0.29011341813424402</v>
      </c>
      <c r="AI9" s="17"/>
      <c r="AJ9" s="17">
        <v>0.450702886511399</v>
      </c>
      <c r="AK9" s="17">
        <v>0.38969291161675101</v>
      </c>
      <c r="AL9" s="17"/>
      <c r="AM9" s="17">
        <v>0.42772958273540501</v>
      </c>
      <c r="AN9" s="17">
        <v>0.42370325809818699</v>
      </c>
      <c r="AO9" s="17"/>
      <c r="AP9" s="17">
        <v>0.102018651050679</v>
      </c>
      <c r="AQ9" s="17">
        <v>0.37318477307103798</v>
      </c>
      <c r="AR9" s="17">
        <v>0.35070052700376902</v>
      </c>
      <c r="AS9" s="17">
        <v>0.64522678705152703</v>
      </c>
      <c r="AT9" s="17">
        <v>0.56271692454123201</v>
      </c>
      <c r="AU9" s="17">
        <v>0.61274859907780399</v>
      </c>
    </row>
    <row r="10" spans="2:47" x14ac:dyDescent="0.35">
      <c r="B10" s="18" t="s">
        <v>692</v>
      </c>
      <c r="C10" s="17">
        <v>0.32327132414756199</v>
      </c>
      <c r="D10" s="17">
        <v>0.43011606515864997</v>
      </c>
      <c r="E10" s="17">
        <v>0.22096956529644199</v>
      </c>
      <c r="F10" s="17"/>
      <c r="G10" s="17">
        <v>0.32754211635434</v>
      </c>
      <c r="H10" s="17">
        <v>0.37073013083053802</v>
      </c>
      <c r="I10" s="17">
        <v>0.35115658526343102</v>
      </c>
      <c r="J10" s="17">
        <v>0.33396120122191197</v>
      </c>
      <c r="K10" s="17">
        <v>0.305522232971212</v>
      </c>
      <c r="L10" s="17">
        <v>0.262077573059814</v>
      </c>
      <c r="M10" s="17"/>
      <c r="N10" s="17">
        <v>0.30222298913151402</v>
      </c>
      <c r="O10" s="17">
        <v>0.42781316976056399</v>
      </c>
      <c r="P10" s="17"/>
      <c r="Q10" s="17">
        <v>0.366173042751061</v>
      </c>
      <c r="R10" s="17">
        <v>0.27069539441174301</v>
      </c>
      <c r="S10" s="17">
        <v>0.27335692087150898</v>
      </c>
      <c r="T10" s="17">
        <v>0.32495529606755602</v>
      </c>
      <c r="U10" s="17">
        <v>0.28618999623189401</v>
      </c>
      <c r="V10" s="17">
        <v>0.32231679264931501</v>
      </c>
      <c r="W10" s="17">
        <v>0.24331501475782</v>
      </c>
      <c r="X10" s="17">
        <v>0.43724799009195497</v>
      </c>
      <c r="Y10" s="17">
        <v>0.349799114248664</v>
      </c>
      <c r="Z10" s="17">
        <v>0.40669178176093901</v>
      </c>
      <c r="AA10" s="17">
        <v>0.28913095571107</v>
      </c>
      <c r="AB10" s="17">
        <v>0.34066734424198503</v>
      </c>
      <c r="AC10" s="17"/>
      <c r="AD10" s="17">
        <v>0.42949842011713302</v>
      </c>
      <c r="AE10" s="17">
        <v>9.4695199687552606E-2</v>
      </c>
      <c r="AF10" s="17"/>
      <c r="AG10" s="17">
        <v>0.64948233704136304</v>
      </c>
      <c r="AH10" s="17">
        <v>0.170887282036364</v>
      </c>
      <c r="AI10" s="17"/>
      <c r="AJ10" s="17">
        <v>0.34433723163602697</v>
      </c>
      <c r="AK10" s="17">
        <v>0.30115594707915799</v>
      </c>
      <c r="AL10" s="17"/>
      <c r="AM10" s="17">
        <v>0.292602211759523</v>
      </c>
      <c r="AN10" s="17">
        <v>0.33450749407646502</v>
      </c>
      <c r="AO10" s="17"/>
      <c r="AP10" s="17">
        <v>3.6484932475952699E-2</v>
      </c>
      <c r="AQ10" s="17">
        <v>0.11466124401918799</v>
      </c>
      <c r="AR10" s="17">
        <v>0.28746538562934298</v>
      </c>
      <c r="AS10" s="17">
        <v>0.46721595433663898</v>
      </c>
      <c r="AT10" s="17">
        <v>0.49980649907590402</v>
      </c>
      <c r="AU10" s="17">
        <v>0.65885163962503102</v>
      </c>
    </row>
    <row r="11" spans="2:47" x14ac:dyDescent="0.35">
      <c r="B11" s="18" t="s">
        <v>122</v>
      </c>
      <c r="C11" s="17">
        <v>0.25563045526418798</v>
      </c>
      <c r="D11" s="17">
        <v>0.160857576256656</v>
      </c>
      <c r="E11" s="17">
        <v>0.34433454643181899</v>
      </c>
      <c r="F11" s="17"/>
      <c r="G11" s="17">
        <v>0.22932667153217601</v>
      </c>
      <c r="H11" s="17">
        <v>0.24063205512396399</v>
      </c>
      <c r="I11" s="17">
        <v>0.26152832091450801</v>
      </c>
      <c r="J11" s="17">
        <v>0.263380909372395</v>
      </c>
      <c r="K11" s="17">
        <v>0.25087676437617201</v>
      </c>
      <c r="L11" s="17">
        <v>0.27747783420349997</v>
      </c>
      <c r="M11" s="17"/>
      <c r="N11" s="17">
        <v>0.26778548332412999</v>
      </c>
      <c r="O11" s="17">
        <v>0.19525945366737399</v>
      </c>
      <c r="P11" s="17"/>
      <c r="Q11" s="17">
        <v>0.22035601725436199</v>
      </c>
      <c r="R11" s="17">
        <v>0.24075136977710901</v>
      </c>
      <c r="S11" s="17">
        <v>0.318428228755951</v>
      </c>
      <c r="T11" s="17">
        <v>0.25369413284806103</v>
      </c>
      <c r="U11" s="17">
        <v>0.33562972667166502</v>
      </c>
      <c r="V11" s="17">
        <v>0.32538824001272498</v>
      </c>
      <c r="W11" s="17">
        <v>0.25145936708946498</v>
      </c>
      <c r="X11" s="17">
        <v>0.152860232405681</v>
      </c>
      <c r="Y11" s="17">
        <v>0.241709565857502</v>
      </c>
      <c r="Z11" s="17">
        <v>0.216948555421692</v>
      </c>
      <c r="AA11" s="17">
        <v>0.29675078955720702</v>
      </c>
      <c r="AB11" s="17">
        <v>0.17138363210277599</v>
      </c>
      <c r="AC11" s="17"/>
      <c r="AD11" s="17">
        <v>0.16623430236491901</v>
      </c>
      <c r="AE11" s="17">
        <v>0.44074002084677899</v>
      </c>
      <c r="AF11" s="17"/>
      <c r="AG11" s="17">
        <v>2.22571341651608E-2</v>
      </c>
      <c r="AH11" s="17">
        <v>0.35600043121165098</v>
      </c>
      <c r="AI11" s="17"/>
      <c r="AJ11" s="17">
        <v>0.251631365207099</v>
      </c>
      <c r="AK11" s="17">
        <v>0.25531360571209799</v>
      </c>
      <c r="AL11" s="17"/>
      <c r="AM11" s="17">
        <v>0.26778470480452299</v>
      </c>
      <c r="AN11" s="17">
        <v>0.24976420507129601</v>
      </c>
      <c r="AO11" s="17"/>
      <c r="AP11" s="17">
        <v>0.55788357923447496</v>
      </c>
      <c r="AQ11" s="17">
        <v>0.33903780612589102</v>
      </c>
      <c r="AR11" s="17">
        <v>0.246367421706047</v>
      </c>
      <c r="AS11" s="17">
        <v>0.145699459085364</v>
      </c>
      <c r="AT11" s="17">
        <v>3.76429741382482E-2</v>
      </c>
      <c r="AU11" s="17">
        <v>3.1944672492364497E-2</v>
      </c>
    </row>
    <row r="12" spans="2:47" ht="29" x14ac:dyDescent="0.35">
      <c r="B12" s="18" t="s">
        <v>693</v>
      </c>
      <c r="C12" s="17">
        <v>0.23474412891598401</v>
      </c>
      <c r="D12" s="17">
        <v>0.30822882847585198</v>
      </c>
      <c r="E12" s="17">
        <v>0.16515510442515999</v>
      </c>
      <c r="F12" s="17"/>
      <c r="G12" s="17">
        <v>0.242805451054108</v>
      </c>
      <c r="H12" s="17">
        <v>0.28327325732063702</v>
      </c>
      <c r="I12" s="17">
        <v>0.29986820707924799</v>
      </c>
      <c r="J12" s="17">
        <v>0.26067920559371299</v>
      </c>
      <c r="K12" s="17">
        <v>0.189680219049432</v>
      </c>
      <c r="L12" s="17">
        <v>0.14565814267780999</v>
      </c>
      <c r="M12" s="17"/>
      <c r="N12" s="17">
        <v>0.218979941406821</v>
      </c>
      <c r="O12" s="17">
        <v>0.313040927952147</v>
      </c>
      <c r="P12" s="17"/>
      <c r="Q12" s="17">
        <v>0.245424079960606</v>
      </c>
      <c r="R12" s="17">
        <v>0.19136580024263999</v>
      </c>
      <c r="S12" s="17">
        <v>0.26163566485984602</v>
      </c>
      <c r="T12" s="17">
        <v>0.18557490895211701</v>
      </c>
      <c r="U12" s="17">
        <v>0.23340977796604301</v>
      </c>
      <c r="V12" s="17">
        <v>0.23393704834897699</v>
      </c>
      <c r="W12" s="17">
        <v>0.264600230301826</v>
      </c>
      <c r="X12" s="17">
        <v>0.28350727071792098</v>
      </c>
      <c r="Y12" s="17">
        <v>0.25824119991776401</v>
      </c>
      <c r="Z12" s="17">
        <v>0.27000361451863503</v>
      </c>
      <c r="AA12" s="17">
        <v>0.16114672863216201</v>
      </c>
      <c r="AB12" s="17">
        <v>0.24100738372234401</v>
      </c>
      <c r="AC12" s="17"/>
      <c r="AD12" s="17">
        <v>0.311275210675245</v>
      </c>
      <c r="AE12" s="17">
        <v>7.0015788793532097E-2</v>
      </c>
      <c r="AF12" s="17"/>
      <c r="AG12" s="17">
        <v>0.46446011293925998</v>
      </c>
      <c r="AH12" s="17">
        <v>0.12776604077331499</v>
      </c>
      <c r="AI12" s="17"/>
      <c r="AJ12" s="17">
        <v>0.24869809214608599</v>
      </c>
      <c r="AK12" s="17">
        <v>0.22027886998421201</v>
      </c>
      <c r="AL12" s="17"/>
      <c r="AM12" s="17">
        <v>0.20755027974893001</v>
      </c>
      <c r="AN12" s="17">
        <v>0.245169782312466</v>
      </c>
      <c r="AO12" s="17"/>
      <c r="AP12" s="17">
        <v>2.0169561768459798E-2</v>
      </c>
      <c r="AQ12" s="17">
        <v>7.5858659470419504E-2</v>
      </c>
      <c r="AR12" s="17">
        <v>0.23175236831135601</v>
      </c>
      <c r="AS12" s="17">
        <v>0.29722953096000698</v>
      </c>
      <c r="AT12" s="17">
        <v>0.38440578005578002</v>
      </c>
      <c r="AU12" s="17">
        <v>0.50819075534425595</v>
      </c>
    </row>
    <row r="13" spans="2:47" x14ac:dyDescent="0.35">
      <c r="B13" s="18" t="s">
        <v>694</v>
      </c>
      <c r="C13" s="17">
        <v>0.19848183343881601</v>
      </c>
      <c r="D13" s="17">
        <v>0.26540186694506002</v>
      </c>
      <c r="E13" s="17">
        <v>0.134091139046953</v>
      </c>
      <c r="F13" s="17"/>
      <c r="G13" s="17">
        <v>0.31866285184496101</v>
      </c>
      <c r="H13" s="17">
        <v>0.24186407824210801</v>
      </c>
      <c r="I13" s="17">
        <v>0.246219832662149</v>
      </c>
      <c r="J13" s="17">
        <v>0.181550144447476</v>
      </c>
      <c r="K13" s="17">
        <v>0.121069984459343</v>
      </c>
      <c r="L13" s="17">
        <v>0.10950373584911299</v>
      </c>
      <c r="M13" s="17"/>
      <c r="N13" s="17">
        <v>0.17209901173039699</v>
      </c>
      <c r="O13" s="17">
        <v>0.32951874784435098</v>
      </c>
      <c r="P13" s="17"/>
      <c r="Q13" s="17">
        <v>0.24163921699764401</v>
      </c>
      <c r="R13" s="17">
        <v>0.129282792939235</v>
      </c>
      <c r="S13" s="17">
        <v>0.17887723967882599</v>
      </c>
      <c r="T13" s="17">
        <v>0.175839119894033</v>
      </c>
      <c r="U13" s="17">
        <v>0.185596205894974</v>
      </c>
      <c r="V13" s="17">
        <v>0.23877844424467601</v>
      </c>
      <c r="W13" s="17">
        <v>0.186249025554969</v>
      </c>
      <c r="X13" s="17">
        <v>0.234408687391054</v>
      </c>
      <c r="Y13" s="17">
        <v>0.216969994523879</v>
      </c>
      <c r="Z13" s="17">
        <v>0.22790446475115</v>
      </c>
      <c r="AA13" s="17">
        <v>0.188449764564872</v>
      </c>
      <c r="AB13" s="17">
        <v>0.17197915888138199</v>
      </c>
      <c r="AC13" s="17"/>
      <c r="AD13" s="17">
        <v>0.26482600697094799</v>
      </c>
      <c r="AE13" s="17">
        <v>6.1812213969542097E-2</v>
      </c>
      <c r="AF13" s="17"/>
      <c r="AG13" s="17">
        <v>0.44626959626119</v>
      </c>
      <c r="AH13" s="17">
        <v>8.0597514454460104E-2</v>
      </c>
      <c r="AI13" s="17"/>
      <c r="AJ13" s="17">
        <v>0.209006168793923</v>
      </c>
      <c r="AK13" s="17">
        <v>0.187763078466231</v>
      </c>
      <c r="AL13" s="17"/>
      <c r="AM13" s="17">
        <v>0.15465964434512</v>
      </c>
      <c r="AN13" s="17">
        <v>0.21224619974959899</v>
      </c>
      <c r="AO13" s="17"/>
      <c r="AP13" s="17">
        <v>3.67652708309151E-3</v>
      </c>
      <c r="AQ13" s="17">
        <v>4.9894533578956797E-2</v>
      </c>
      <c r="AR13" s="17">
        <v>0.174422361390553</v>
      </c>
      <c r="AS13" s="17">
        <v>0.18832876029696399</v>
      </c>
      <c r="AT13" s="17">
        <v>0.457606458814177</v>
      </c>
      <c r="AU13" s="17">
        <v>0.48277883016182399</v>
      </c>
    </row>
    <row r="14" spans="2:47" x14ac:dyDescent="0.35">
      <c r="B14" s="18" t="s">
        <v>695</v>
      </c>
      <c r="C14" s="17">
        <v>0.12591482488084901</v>
      </c>
      <c r="D14" s="17">
        <v>0.14100954119561901</v>
      </c>
      <c r="E14" s="17">
        <v>0.11231060526304</v>
      </c>
      <c r="F14" s="17"/>
      <c r="G14" s="17">
        <v>0.20405827172838101</v>
      </c>
      <c r="H14" s="17">
        <v>0.16771291294837501</v>
      </c>
      <c r="I14" s="17">
        <v>0.13363900542303001</v>
      </c>
      <c r="J14" s="17">
        <v>0.123174304198313</v>
      </c>
      <c r="K14" s="17">
        <v>0.104058912164588</v>
      </c>
      <c r="L14" s="17">
        <v>5.0254761677733302E-2</v>
      </c>
      <c r="M14" s="17"/>
      <c r="N14" s="17">
        <v>0.115007932984743</v>
      </c>
      <c r="O14" s="17">
        <v>0.18008664454501899</v>
      </c>
      <c r="P14" s="17"/>
      <c r="Q14" s="17">
        <v>0.16904849379022099</v>
      </c>
      <c r="R14" s="17">
        <v>0.11665216259410199</v>
      </c>
      <c r="S14" s="17">
        <v>7.5305934810360797E-2</v>
      </c>
      <c r="T14" s="17">
        <v>0.109539306958946</v>
      </c>
      <c r="U14" s="17">
        <v>0.122169023847908</v>
      </c>
      <c r="V14" s="17">
        <v>0.12984558503973601</v>
      </c>
      <c r="W14" s="17">
        <v>0.137377586662419</v>
      </c>
      <c r="X14" s="17">
        <v>8.3013716186134803E-2</v>
      </c>
      <c r="Y14" s="17">
        <v>0.14082887329034699</v>
      </c>
      <c r="Z14" s="17">
        <v>0.11197960487856901</v>
      </c>
      <c r="AA14" s="17">
        <v>0.143547779305113</v>
      </c>
      <c r="AB14" s="17">
        <v>0.13021512405468699</v>
      </c>
      <c r="AC14" s="17"/>
      <c r="AD14" s="17">
        <v>0.16161248545179999</v>
      </c>
      <c r="AE14" s="17">
        <v>5.0674041474629103E-2</v>
      </c>
      <c r="AF14" s="17"/>
      <c r="AG14" s="17">
        <v>0.23492057464642099</v>
      </c>
      <c r="AH14" s="17">
        <v>7.5907381266409293E-2</v>
      </c>
      <c r="AI14" s="17"/>
      <c r="AJ14" s="17">
        <v>0.126997116028915</v>
      </c>
      <c r="AK14" s="17">
        <v>0.12575374098029701</v>
      </c>
      <c r="AL14" s="17"/>
      <c r="AM14" s="17">
        <v>9.9468518307406301E-2</v>
      </c>
      <c r="AN14" s="17">
        <v>0.135727345000238</v>
      </c>
      <c r="AO14" s="17"/>
      <c r="AP14" s="17">
        <v>2.7170419298032801E-2</v>
      </c>
      <c r="AQ14" s="17">
        <v>4.164625803317E-2</v>
      </c>
      <c r="AR14" s="17">
        <v>0.14247581623628999</v>
      </c>
      <c r="AS14" s="17">
        <v>0.10375181357652299</v>
      </c>
      <c r="AT14" s="17">
        <v>0.32670371245299601</v>
      </c>
      <c r="AU14" s="17">
        <v>0.24231565448143</v>
      </c>
    </row>
    <row r="15" spans="2:47" x14ac:dyDescent="0.35">
      <c r="B15" s="18" t="s">
        <v>696</v>
      </c>
      <c r="C15" s="17">
        <v>8.6664938070363004E-2</v>
      </c>
      <c r="D15" s="17">
        <v>0.115355347999374</v>
      </c>
      <c r="E15" s="17">
        <v>5.9451211736827402E-2</v>
      </c>
      <c r="F15" s="17"/>
      <c r="G15" s="17">
        <v>0.16123416727467499</v>
      </c>
      <c r="H15" s="17">
        <v>0.149796126951523</v>
      </c>
      <c r="I15" s="17">
        <v>0.107517166745461</v>
      </c>
      <c r="J15" s="17">
        <v>7.1410418658306801E-2</v>
      </c>
      <c r="K15" s="17">
        <v>2.3903488155593799E-2</v>
      </c>
      <c r="L15" s="17">
        <v>2.2691913268673099E-2</v>
      </c>
      <c r="M15" s="17"/>
      <c r="N15" s="17">
        <v>7.2722192074974504E-2</v>
      </c>
      <c r="O15" s="17">
        <v>0.155915090073354</v>
      </c>
      <c r="P15" s="17"/>
      <c r="Q15" s="17">
        <v>9.85997051223923E-2</v>
      </c>
      <c r="R15" s="17">
        <v>6.7113207300513594E-2</v>
      </c>
      <c r="S15" s="17">
        <v>4.7080425475365603E-2</v>
      </c>
      <c r="T15" s="17">
        <v>0.104611975801142</v>
      </c>
      <c r="U15" s="17">
        <v>7.6750028145415802E-2</v>
      </c>
      <c r="V15" s="17">
        <v>7.6193408178205205E-2</v>
      </c>
      <c r="W15" s="17">
        <v>7.7513386929530803E-2</v>
      </c>
      <c r="X15" s="17">
        <v>8.7586840868635704E-2</v>
      </c>
      <c r="Y15" s="17">
        <v>0.14535915818425801</v>
      </c>
      <c r="Z15" s="17">
        <v>9.2318934392093002E-2</v>
      </c>
      <c r="AA15" s="17">
        <v>5.3243886048854702E-2</v>
      </c>
      <c r="AB15" s="17">
        <v>6.9114630899618307E-2</v>
      </c>
      <c r="AC15" s="17"/>
      <c r="AD15" s="17">
        <v>0.116273694041168</v>
      </c>
      <c r="AE15" s="17">
        <v>2.3912371381712798E-2</v>
      </c>
      <c r="AF15" s="17"/>
      <c r="AG15" s="17">
        <v>0.21069300433823601</v>
      </c>
      <c r="AH15" s="17">
        <v>2.7198439351229599E-2</v>
      </c>
      <c r="AI15" s="17"/>
      <c r="AJ15" s="17">
        <v>8.8715565146763806E-2</v>
      </c>
      <c r="AK15" s="17">
        <v>8.3426658268209594E-2</v>
      </c>
      <c r="AL15" s="17"/>
      <c r="AM15" s="17">
        <v>6.0807179547604402E-2</v>
      </c>
      <c r="AN15" s="17">
        <v>9.4893387784540595E-2</v>
      </c>
      <c r="AO15" s="17"/>
      <c r="AP15" s="17">
        <v>0</v>
      </c>
      <c r="AQ15" s="17">
        <v>8.5563480467380805E-3</v>
      </c>
      <c r="AR15" s="17">
        <v>6.8399791025208295E-2</v>
      </c>
      <c r="AS15" s="17">
        <v>2.41647436632485E-2</v>
      </c>
      <c r="AT15" s="17">
        <v>0.25199468050194601</v>
      </c>
      <c r="AU15" s="17">
        <v>0.26773196515542902</v>
      </c>
    </row>
    <row r="16" spans="2:47" ht="43.5" x14ac:dyDescent="0.35">
      <c r="B16" s="18" t="s">
        <v>697</v>
      </c>
      <c r="C16" s="17">
        <v>5.9733259455731699E-2</v>
      </c>
      <c r="D16" s="17">
        <v>7.8545386370100695E-2</v>
      </c>
      <c r="E16" s="17">
        <v>4.1915217069422001E-2</v>
      </c>
      <c r="F16" s="17"/>
      <c r="G16" s="17">
        <v>0.11373607446320599</v>
      </c>
      <c r="H16" s="17">
        <v>0.10440807534329299</v>
      </c>
      <c r="I16" s="17">
        <v>7.0985908358265598E-2</v>
      </c>
      <c r="J16" s="17">
        <v>3.9237396270509699E-2</v>
      </c>
      <c r="K16" s="17">
        <v>3.2097245847963599E-2</v>
      </c>
      <c r="L16" s="17">
        <v>1.31596697609008E-2</v>
      </c>
      <c r="M16" s="17"/>
      <c r="N16" s="17">
        <v>5.2165201253645099E-2</v>
      </c>
      <c r="O16" s="17">
        <v>9.7321922480599302E-2</v>
      </c>
      <c r="P16" s="17"/>
      <c r="Q16" s="17">
        <v>0.104661444814082</v>
      </c>
      <c r="R16" s="17">
        <v>5.2591225933208398E-2</v>
      </c>
      <c r="S16" s="17">
        <v>6.5775494595640596E-2</v>
      </c>
      <c r="T16" s="17">
        <v>4.2852475585031802E-2</v>
      </c>
      <c r="U16" s="17">
        <v>5.1486185656435098E-2</v>
      </c>
      <c r="V16" s="17">
        <v>4.8731427988600202E-2</v>
      </c>
      <c r="W16" s="17">
        <v>6.8452551315372395E-2</v>
      </c>
      <c r="X16" s="17">
        <v>6.6703037989884598E-2</v>
      </c>
      <c r="Y16" s="17">
        <v>4.2269445199554001E-2</v>
      </c>
      <c r="Z16" s="17">
        <v>4.2218646764113001E-2</v>
      </c>
      <c r="AA16" s="17">
        <v>5.4705478073131003E-2</v>
      </c>
      <c r="AB16" s="17">
        <v>6.0619107907766097E-2</v>
      </c>
      <c r="AC16" s="17"/>
      <c r="AD16" s="17">
        <v>8.3612067563102202E-2</v>
      </c>
      <c r="AE16" s="17">
        <v>6.9042452230046103E-3</v>
      </c>
      <c r="AF16" s="17"/>
      <c r="AG16" s="17">
        <v>0.124465634010773</v>
      </c>
      <c r="AH16" s="17">
        <v>2.86199279704368E-2</v>
      </c>
      <c r="AI16" s="17"/>
      <c r="AJ16" s="17">
        <v>4.8769415356821097E-2</v>
      </c>
      <c r="AK16" s="17">
        <v>7.32771331065835E-2</v>
      </c>
      <c r="AL16" s="17"/>
      <c r="AM16" s="17">
        <v>4.9849117500819301E-2</v>
      </c>
      <c r="AN16" s="17">
        <v>6.1699138478534102E-2</v>
      </c>
      <c r="AO16" s="17"/>
      <c r="AP16" s="17">
        <v>4.3366433520335597E-3</v>
      </c>
      <c r="AQ16" s="17">
        <v>5.4081535548498802E-3</v>
      </c>
      <c r="AR16" s="17">
        <v>5.5232577068234798E-2</v>
      </c>
      <c r="AS16" s="17">
        <v>3.7686259680123901E-2</v>
      </c>
      <c r="AT16" s="17">
        <v>0.14337945385616099</v>
      </c>
      <c r="AU16" s="17">
        <v>0.16483832997849099</v>
      </c>
    </row>
    <row r="17" spans="2:47" x14ac:dyDescent="0.35">
      <c r="B17" s="18" t="s">
        <v>178</v>
      </c>
      <c r="C17" s="19">
        <v>0.11380224204158</v>
      </c>
      <c r="D17" s="19">
        <v>9.9106124921320496E-2</v>
      </c>
      <c r="E17" s="19">
        <v>0.12811185366830199</v>
      </c>
      <c r="F17" s="19"/>
      <c r="G17" s="19">
        <v>1.15103074178056E-2</v>
      </c>
      <c r="H17" s="19">
        <v>5.3044855634948797E-2</v>
      </c>
      <c r="I17" s="19">
        <v>7.8272670510161693E-2</v>
      </c>
      <c r="J17" s="19">
        <v>0.10604402692996499</v>
      </c>
      <c r="K17" s="19">
        <v>0.182758661200425</v>
      </c>
      <c r="L17" s="19">
        <v>0.22077316720675799</v>
      </c>
      <c r="M17" s="19"/>
      <c r="N17" s="19">
        <v>0.13015534841841001</v>
      </c>
      <c r="O17" s="19">
        <v>3.2580429445187999E-2</v>
      </c>
      <c r="P17" s="19"/>
      <c r="Q17" s="19">
        <v>7.2057777402539505E-2</v>
      </c>
      <c r="R17" s="19">
        <v>0.155868639967887</v>
      </c>
      <c r="S17" s="19">
        <v>6.7969536548898896E-2</v>
      </c>
      <c r="T17" s="19">
        <v>0.121129843898459</v>
      </c>
      <c r="U17" s="19">
        <v>0.107763056745748</v>
      </c>
      <c r="V17" s="19">
        <v>0.106966344335216</v>
      </c>
      <c r="W17" s="19">
        <v>0.12990661920897201</v>
      </c>
      <c r="X17" s="19">
        <v>0.117998828666497</v>
      </c>
      <c r="Y17" s="19">
        <v>9.6055448898298701E-2</v>
      </c>
      <c r="Z17" s="19">
        <v>0.136864354527792</v>
      </c>
      <c r="AA17" s="19">
        <v>0.123422387857507</v>
      </c>
      <c r="AB17" s="19">
        <v>0.192805155388311</v>
      </c>
      <c r="AC17" s="19"/>
      <c r="AD17" s="19">
        <v>6.3883966854305502E-2</v>
      </c>
      <c r="AE17" s="19">
        <v>0.22969793600970201</v>
      </c>
      <c r="AF17" s="19"/>
      <c r="AG17" s="19">
        <v>4.24258011428604E-3</v>
      </c>
      <c r="AH17" s="19">
        <v>0.17152876915731899</v>
      </c>
      <c r="AI17" s="19"/>
      <c r="AJ17" s="19">
        <v>0.118154842532207</v>
      </c>
      <c r="AK17" s="19">
        <v>0.10965216639670899</v>
      </c>
      <c r="AL17" s="19"/>
      <c r="AM17" s="19">
        <v>0.163843563324684</v>
      </c>
      <c r="AN17" s="19">
        <v>0.10005035715581601</v>
      </c>
      <c r="AO17" s="19"/>
      <c r="AP17" s="19">
        <v>0.28104923982591301</v>
      </c>
      <c r="AQ17" s="19">
        <v>0.183593896769254</v>
      </c>
      <c r="AR17" s="19">
        <v>2.2196148578931599E-2</v>
      </c>
      <c r="AS17" s="19">
        <v>8.0078452403629402E-2</v>
      </c>
      <c r="AT17" s="19">
        <v>1.08003225166822E-2</v>
      </c>
      <c r="AU17" s="19">
        <v>2.43853309507794E-3</v>
      </c>
    </row>
    <row r="18" spans="2:47" x14ac:dyDescent="0.35">
      <c r="B18" s="16"/>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dimension ref="B2:AU17"/>
  <sheetViews>
    <sheetView showGridLines="0" topLeftCell="A11"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702</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ht="29" x14ac:dyDescent="0.35">
      <c r="B9" s="18" t="s">
        <v>699</v>
      </c>
      <c r="C9" s="17">
        <v>0.32420364293916598</v>
      </c>
      <c r="D9" s="17">
        <v>0.40384854189660102</v>
      </c>
      <c r="E9" s="17">
        <v>0.247557542591896</v>
      </c>
      <c r="F9" s="17"/>
      <c r="G9" s="17">
        <v>0.42396199864850598</v>
      </c>
      <c r="H9" s="17">
        <v>0.36412907850890802</v>
      </c>
      <c r="I9" s="17">
        <v>0.36159852779156698</v>
      </c>
      <c r="J9" s="17">
        <v>0.30156357342379603</v>
      </c>
      <c r="K9" s="17">
        <v>0.26172045598701399</v>
      </c>
      <c r="L9" s="17">
        <v>0.25473927188548501</v>
      </c>
      <c r="M9" s="17"/>
      <c r="N9" s="17">
        <v>0.30164500461646299</v>
      </c>
      <c r="O9" s="17">
        <v>0.43624678948608098</v>
      </c>
      <c r="P9" s="17"/>
      <c r="Q9" s="17">
        <v>0.39543951298966101</v>
      </c>
      <c r="R9" s="17">
        <v>0.28250847821125602</v>
      </c>
      <c r="S9" s="17">
        <v>0.33633506683018699</v>
      </c>
      <c r="T9" s="17">
        <v>0.34152494724806998</v>
      </c>
      <c r="U9" s="17">
        <v>0.32848918556890999</v>
      </c>
      <c r="V9" s="17">
        <v>0.29331097862500299</v>
      </c>
      <c r="W9" s="17">
        <v>0.26930813918723301</v>
      </c>
      <c r="X9" s="17">
        <v>0.22090294625590701</v>
      </c>
      <c r="Y9" s="17">
        <v>0.37231823776501399</v>
      </c>
      <c r="Z9" s="17">
        <v>0.32809583888160898</v>
      </c>
      <c r="AA9" s="17">
        <v>0.34819927526120997</v>
      </c>
      <c r="AB9" s="17">
        <v>0.22597834503061801</v>
      </c>
      <c r="AC9" s="17"/>
      <c r="AD9" s="17">
        <v>0.41692906332199697</v>
      </c>
      <c r="AE9" s="17">
        <v>0.12669006818998299</v>
      </c>
      <c r="AF9" s="17"/>
      <c r="AG9" s="17">
        <v>1</v>
      </c>
      <c r="AH9" s="17">
        <v>0</v>
      </c>
      <c r="AI9" s="17"/>
      <c r="AJ9" s="17">
        <v>0.35570988339305498</v>
      </c>
      <c r="AK9" s="17">
        <v>0.28970685202076102</v>
      </c>
      <c r="AL9" s="17"/>
      <c r="AM9" s="17">
        <v>0.30014223239066301</v>
      </c>
      <c r="AN9" s="17">
        <v>0.33388727949048103</v>
      </c>
      <c r="AO9" s="17"/>
      <c r="AP9" s="17">
        <v>4.81453782273649E-2</v>
      </c>
      <c r="AQ9" s="17">
        <v>0.12444178103096799</v>
      </c>
      <c r="AR9" s="17">
        <v>0.25168542065841099</v>
      </c>
      <c r="AS9" s="17">
        <v>0.42830847729020899</v>
      </c>
      <c r="AT9" s="17">
        <v>0.63330998762347801</v>
      </c>
      <c r="AU9" s="17">
        <v>0.65152072860710397</v>
      </c>
    </row>
    <row r="10" spans="2:47" ht="29" x14ac:dyDescent="0.35">
      <c r="B10" s="18" t="s">
        <v>700</v>
      </c>
      <c r="C10" s="17">
        <v>0.18804475980250701</v>
      </c>
      <c r="D10" s="17">
        <v>0.208069136682934</v>
      </c>
      <c r="E10" s="17">
        <v>0.170184295600708</v>
      </c>
      <c r="F10" s="17"/>
      <c r="G10" s="17">
        <v>0.238970328197043</v>
      </c>
      <c r="H10" s="17">
        <v>0.22051362172813199</v>
      </c>
      <c r="I10" s="17">
        <v>0.188107379854142</v>
      </c>
      <c r="J10" s="17">
        <v>0.20771693617565201</v>
      </c>
      <c r="K10" s="17">
        <v>0.167409768378983</v>
      </c>
      <c r="L10" s="17">
        <v>0.12539513745179101</v>
      </c>
      <c r="M10" s="17"/>
      <c r="N10" s="17">
        <v>0.17965113706592201</v>
      </c>
      <c r="O10" s="17">
        <v>0.229733796564454</v>
      </c>
      <c r="P10" s="17"/>
      <c r="Q10" s="17">
        <v>0.17921281630091199</v>
      </c>
      <c r="R10" s="17">
        <v>0.15039027530448101</v>
      </c>
      <c r="S10" s="17">
        <v>0.16604373686027099</v>
      </c>
      <c r="T10" s="17">
        <v>0.138685816958731</v>
      </c>
      <c r="U10" s="17">
        <v>0.13761724067869099</v>
      </c>
      <c r="V10" s="17">
        <v>0.20923242718485999</v>
      </c>
      <c r="W10" s="17">
        <v>0.26740161553900499</v>
      </c>
      <c r="X10" s="17">
        <v>0.35530173893475497</v>
      </c>
      <c r="Y10" s="17">
        <v>0.21078356239475299</v>
      </c>
      <c r="Z10" s="17">
        <v>0.204224380831522</v>
      </c>
      <c r="AA10" s="17">
        <v>0.15059343785035401</v>
      </c>
      <c r="AB10" s="17">
        <v>0.150235008908783</v>
      </c>
      <c r="AC10" s="17"/>
      <c r="AD10" s="17">
        <v>0.22036600586472699</v>
      </c>
      <c r="AE10" s="17">
        <v>0.115032718786063</v>
      </c>
      <c r="AF10" s="17"/>
      <c r="AG10" s="17">
        <v>0</v>
      </c>
      <c r="AH10" s="17">
        <v>0.28689859826254699</v>
      </c>
      <c r="AI10" s="17"/>
      <c r="AJ10" s="17">
        <v>0.17378647542122799</v>
      </c>
      <c r="AK10" s="17">
        <v>0.205064971735337</v>
      </c>
      <c r="AL10" s="17"/>
      <c r="AM10" s="17">
        <v>0.16114719668226901</v>
      </c>
      <c r="AN10" s="17">
        <v>0.19467005093423101</v>
      </c>
      <c r="AO10" s="17"/>
      <c r="AP10" s="17">
        <v>6.7373996090190194E-2</v>
      </c>
      <c r="AQ10" s="17">
        <v>0.15948794182582099</v>
      </c>
      <c r="AR10" s="17">
        <v>0.27156770893112903</v>
      </c>
      <c r="AS10" s="17">
        <v>0.21180130966835101</v>
      </c>
      <c r="AT10" s="17">
        <v>0.25433255057008503</v>
      </c>
      <c r="AU10" s="17">
        <v>0.23915435395946</v>
      </c>
    </row>
    <row r="11" spans="2:47" ht="29" x14ac:dyDescent="0.35">
      <c r="B11" s="18" t="s">
        <v>701</v>
      </c>
      <c r="C11" s="17">
        <v>0.46739503997798298</v>
      </c>
      <c r="D11" s="17">
        <v>0.367700234712384</v>
      </c>
      <c r="E11" s="17">
        <v>0.56174564984554498</v>
      </c>
      <c r="F11" s="17"/>
      <c r="G11" s="17">
        <v>0.29348974597696398</v>
      </c>
      <c r="H11" s="17">
        <v>0.37628822563910902</v>
      </c>
      <c r="I11" s="17">
        <v>0.43309563183733901</v>
      </c>
      <c r="J11" s="17">
        <v>0.47755348904526002</v>
      </c>
      <c r="K11" s="17">
        <v>0.564278847666418</v>
      </c>
      <c r="L11" s="17">
        <v>0.61266423863166597</v>
      </c>
      <c r="M11" s="17"/>
      <c r="N11" s="17">
        <v>0.49865484267619198</v>
      </c>
      <c r="O11" s="17">
        <v>0.31213537382968998</v>
      </c>
      <c r="P11" s="17"/>
      <c r="Q11" s="17">
        <v>0.407015908087559</v>
      </c>
      <c r="R11" s="17">
        <v>0.54249176184654802</v>
      </c>
      <c r="S11" s="17">
        <v>0.49762119630954099</v>
      </c>
      <c r="T11" s="17">
        <v>0.50114326927741903</v>
      </c>
      <c r="U11" s="17">
        <v>0.49816981084567502</v>
      </c>
      <c r="V11" s="17">
        <v>0.467988112895174</v>
      </c>
      <c r="W11" s="17">
        <v>0.43341111104250002</v>
      </c>
      <c r="X11" s="17">
        <v>0.41187370620518898</v>
      </c>
      <c r="Y11" s="17">
        <v>0.397192418273144</v>
      </c>
      <c r="Z11" s="17">
        <v>0.45521625110105801</v>
      </c>
      <c r="AA11" s="17">
        <v>0.48867710260990599</v>
      </c>
      <c r="AB11" s="17">
        <v>0.59119602620072598</v>
      </c>
      <c r="AC11" s="17"/>
      <c r="AD11" s="17">
        <v>0.34950673230662699</v>
      </c>
      <c r="AE11" s="17">
        <v>0.73104050569521195</v>
      </c>
      <c r="AF11" s="17"/>
      <c r="AG11" s="17">
        <v>0</v>
      </c>
      <c r="AH11" s="17">
        <v>0.71310140173745296</v>
      </c>
      <c r="AI11" s="17"/>
      <c r="AJ11" s="17">
        <v>0.45436788667637401</v>
      </c>
      <c r="AK11" s="17">
        <v>0.483603269070362</v>
      </c>
      <c r="AL11" s="17"/>
      <c r="AM11" s="17">
        <v>0.51834621845110196</v>
      </c>
      <c r="AN11" s="17">
        <v>0.45313884053544701</v>
      </c>
      <c r="AO11" s="17"/>
      <c r="AP11" s="17">
        <v>0.84041475777849395</v>
      </c>
      <c r="AQ11" s="17">
        <v>0.69566504307906496</v>
      </c>
      <c r="AR11" s="17">
        <v>0.44150479497561501</v>
      </c>
      <c r="AS11" s="17">
        <v>0.35989021304143998</v>
      </c>
      <c r="AT11" s="17">
        <v>0.107244753605716</v>
      </c>
      <c r="AU11" s="17">
        <v>0.10192733260068899</v>
      </c>
    </row>
    <row r="12" spans="2:47" x14ac:dyDescent="0.35">
      <c r="B12" s="18" t="s">
        <v>94</v>
      </c>
      <c r="C12" s="19">
        <v>2.03565572803436E-2</v>
      </c>
      <c r="D12" s="19">
        <v>2.0382086708080501E-2</v>
      </c>
      <c r="E12" s="19">
        <v>2.0512511961851099E-2</v>
      </c>
      <c r="F12" s="19"/>
      <c r="G12" s="19">
        <v>4.3577927177487097E-2</v>
      </c>
      <c r="H12" s="19">
        <v>3.9069074123851001E-2</v>
      </c>
      <c r="I12" s="19">
        <v>1.7198460516952299E-2</v>
      </c>
      <c r="J12" s="19">
        <v>1.3166001355292299E-2</v>
      </c>
      <c r="K12" s="19">
        <v>6.5909279675838098E-3</v>
      </c>
      <c r="L12" s="19">
        <v>7.2013520310580999E-3</v>
      </c>
      <c r="M12" s="19"/>
      <c r="N12" s="19">
        <v>2.00490156414227E-2</v>
      </c>
      <c r="O12" s="19">
        <v>2.1884040119775999E-2</v>
      </c>
      <c r="P12" s="19"/>
      <c r="Q12" s="19">
        <v>1.8331762621867601E-2</v>
      </c>
      <c r="R12" s="19">
        <v>2.4609484637714701E-2</v>
      </c>
      <c r="S12" s="19">
        <v>0</v>
      </c>
      <c r="T12" s="19">
        <v>1.8645966515781098E-2</v>
      </c>
      <c r="U12" s="19">
        <v>3.5723762906723897E-2</v>
      </c>
      <c r="V12" s="19">
        <v>2.9468481294962798E-2</v>
      </c>
      <c r="W12" s="19">
        <v>2.98791342312624E-2</v>
      </c>
      <c r="X12" s="19">
        <v>1.1921608604148599E-2</v>
      </c>
      <c r="Y12" s="19">
        <v>1.9705781567088899E-2</v>
      </c>
      <c r="Z12" s="19">
        <v>1.24635291858116E-2</v>
      </c>
      <c r="AA12" s="19">
        <v>1.2530184278529701E-2</v>
      </c>
      <c r="AB12" s="19">
        <v>3.2590619859873098E-2</v>
      </c>
      <c r="AC12" s="19"/>
      <c r="AD12" s="19">
        <v>1.3198198506648599E-2</v>
      </c>
      <c r="AE12" s="19">
        <v>2.72367073287418E-2</v>
      </c>
      <c r="AF12" s="19"/>
      <c r="AG12" s="19">
        <v>0</v>
      </c>
      <c r="AH12" s="19">
        <v>0</v>
      </c>
      <c r="AI12" s="19"/>
      <c r="AJ12" s="19">
        <v>1.6135754509342601E-2</v>
      </c>
      <c r="AK12" s="19">
        <v>2.16249071735399E-2</v>
      </c>
      <c r="AL12" s="19"/>
      <c r="AM12" s="19">
        <v>2.03643524759657E-2</v>
      </c>
      <c r="AN12" s="19">
        <v>1.8303829039841301E-2</v>
      </c>
      <c r="AO12" s="19"/>
      <c r="AP12" s="19">
        <v>4.40658679039512E-2</v>
      </c>
      <c r="AQ12" s="19">
        <v>2.04052340641467E-2</v>
      </c>
      <c r="AR12" s="19">
        <v>3.5242075434845498E-2</v>
      </c>
      <c r="AS12" s="19">
        <v>0</v>
      </c>
      <c r="AT12" s="19">
        <v>5.1127082007207704E-3</v>
      </c>
      <c r="AU12" s="19">
        <v>7.3975848327468398E-3</v>
      </c>
    </row>
    <row r="13" spans="2:47" x14ac:dyDescent="0.35">
      <c r="B13" s="16"/>
    </row>
    <row r="14" spans="2:47" x14ac:dyDescent="0.35">
      <c r="B14" t="s">
        <v>66</v>
      </c>
    </row>
    <row r="15" spans="2:47" x14ac:dyDescent="0.35">
      <c r="B15" t="s">
        <v>67</v>
      </c>
    </row>
    <row r="17" spans="2:2" x14ac:dyDescent="0.35">
      <c r="B17"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AU22"/>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105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89</v>
      </c>
      <c r="C9" s="17">
        <v>0.114028786547947</v>
      </c>
      <c r="D9" s="17">
        <v>0.10196997184077</v>
      </c>
      <c r="E9" s="17">
        <v>0.12568722326913301</v>
      </c>
      <c r="F9" s="17"/>
      <c r="G9" s="17">
        <v>0.11656233803247899</v>
      </c>
      <c r="H9" s="17">
        <v>0.10841522537198001</v>
      </c>
      <c r="I9" s="17">
        <v>8.2727910078184599E-2</v>
      </c>
      <c r="J9" s="17">
        <v>8.3257410765102999E-2</v>
      </c>
      <c r="K9" s="17">
        <v>0.15370971834907801</v>
      </c>
      <c r="L9" s="17">
        <v>0.14090834697177099</v>
      </c>
      <c r="M9" s="17"/>
      <c r="N9" s="17">
        <v>0.115287184783656</v>
      </c>
      <c r="O9" s="17">
        <v>0.107778635456333</v>
      </c>
      <c r="P9" s="17"/>
      <c r="Q9" s="17">
        <v>0.10965103094561</v>
      </c>
      <c r="R9" s="17">
        <v>0.13043057304601399</v>
      </c>
      <c r="S9" s="17">
        <v>8.9080881735642603E-2</v>
      </c>
      <c r="T9" s="17">
        <v>0.122133446742744</v>
      </c>
      <c r="U9" s="17">
        <v>0.11123036745491099</v>
      </c>
      <c r="V9" s="17">
        <v>0.109925155398723</v>
      </c>
      <c r="W9" s="17">
        <v>0.12369223180162101</v>
      </c>
      <c r="X9" s="17">
        <v>0.15117213325523299</v>
      </c>
      <c r="Y9" s="17">
        <v>0.112531801411845</v>
      </c>
      <c r="Z9" s="17">
        <v>8.5373255348003899E-2</v>
      </c>
      <c r="AA9" s="17">
        <v>0.15760982747223701</v>
      </c>
      <c r="AB9" s="17">
        <v>6.7758191830386394E-2</v>
      </c>
      <c r="AC9" s="17"/>
      <c r="AD9" s="17">
        <v>0.114517382363725</v>
      </c>
      <c r="AE9" s="17">
        <v>0.111682778796039</v>
      </c>
      <c r="AF9" s="17"/>
      <c r="AG9" s="17">
        <v>0.132604562556973</v>
      </c>
      <c r="AH9" s="17">
        <v>0.108382042592489</v>
      </c>
      <c r="AI9" s="17"/>
      <c r="AJ9" s="17">
        <v>0.12686045583959299</v>
      </c>
      <c r="AK9" s="17">
        <v>9.9818468310906294E-2</v>
      </c>
      <c r="AL9" s="17"/>
      <c r="AM9" s="17">
        <v>0.118053498147956</v>
      </c>
      <c r="AN9" s="17">
        <v>0.113124576927086</v>
      </c>
      <c r="AO9" s="17"/>
      <c r="AP9" s="17">
        <v>0.10043194606372099</v>
      </c>
      <c r="AQ9" s="17">
        <v>0.116889092173731</v>
      </c>
      <c r="AR9" s="17">
        <v>7.8127486829552104E-2</v>
      </c>
      <c r="AS9" s="17">
        <v>0.13141811306724399</v>
      </c>
      <c r="AT9" s="17">
        <v>0.16447567676201699</v>
      </c>
      <c r="AU9" s="17">
        <v>0.11669074346014099</v>
      </c>
    </row>
    <row r="10" spans="2:47" x14ac:dyDescent="0.35">
      <c r="B10" s="18" t="s">
        <v>90</v>
      </c>
      <c r="C10" s="17">
        <v>0.34837775678962501</v>
      </c>
      <c r="D10" s="17">
        <v>0.35582194690112201</v>
      </c>
      <c r="E10" s="17">
        <v>0.34220305218244801</v>
      </c>
      <c r="F10" s="17"/>
      <c r="G10" s="17">
        <v>0.40271358470008101</v>
      </c>
      <c r="H10" s="17">
        <v>0.320824689109726</v>
      </c>
      <c r="I10" s="17">
        <v>0.34341356589066802</v>
      </c>
      <c r="J10" s="17">
        <v>0.29049985002161</v>
      </c>
      <c r="K10" s="17">
        <v>0.32809940685588501</v>
      </c>
      <c r="L10" s="17">
        <v>0.39923231047544699</v>
      </c>
      <c r="M10" s="17"/>
      <c r="N10" s="17">
        <v>0.345737707548946</v>
      </c>
      <c r="O10" s="17">
        <v>0.36149022482661702</v>
      </c>
      <c r="P10" s="17"/>
      <c r="Q10" s="17">
        <v>0.41495611629381801</v>
      </c>
      <c r="R10" s="17">
        <v>0.30263253445848498</v>
      </c>
      <c r="S10" s="17">
        <v>0.29122441743371302</v>
      </c>
      <c r="T10" s="17">
        <v>0.33859631827619402</v>
      </c>
      <c r="U10" s="17">
        <v>0.33778369694002103</v>
      </c>
      <c r="V10" s="17">
        <v>0.36192652210314402</v>
      </c>
      <c r="W10" s="17">
        <v>0.33285402383173901</v>
      </c>
      <c r="X10" s="17">
        <v>0.22027186590157699</v>
      </c>
      <c r="Y10" s="17">
        <v>0.33285796958958103</v>
      </c>
      <c r="Z10" s="17">
        <v>0.44907304420671001</v>
      </c>
      <c r="AA10" s="17">
        <v>0.27684882086717899</v>
      </c>
      <c r="AB10" s="17">
        <v>0.488809252882908</v>
      </c>
      <c r="AC10" s="17"/>
      <c r="AD10" s="17">
        <v>0.36999532004027802</v>
      </c>
      <c r="AE10" s="17">
        <v>0.31038016222235898</v>
      </c>
      <c r="AF10" s="17"/>
      <c r="AG10" s="17">
        <v>0.39755071873090297</v>
      </c>
      <c r="AH10" s="17">
        <v>0.32763115282090699</v>
      </c>
      <c r="AI10" s="17"/>
      <c r="AJ10" s="17">
        <v>0.360199682327211</v>
      </c>
      <c r="AK10" s="17">
        <v>0.33424099676678798</v>
      </c>
      <c r="AL10" s="17"/>
      <c r="AM10" s="17">
        <v>0.285435341034118</v>
      </c>
      <c r="AN10" s="17">
        <v>0.36596800374934502</v>
      </c>
      <c r="AO10" s="17"/>
      <c r="AP10" s="17">
        <v>0.26785774325474498</v>
      </c>
      <c r="AQ10" s="17">
        <v>0.32214879944969399</v>
      </c>
      <c r="AR10" s="17">
        <v>0.39060859182390101</v>
      </c>
      <c r="AS10" s="17">
        <v>0.36773270881128201</v>
      </c>
      <c r="AT10" s="17">
        <v>0.39453735599007</v>
      </c>
      <c r="AU10" s="17">
        <v>0.39520537313313497</v>
      </c>
    </row>
    <row r="11" spans="2:47" x14ac:dyDescent="0.35">
      <c r="B11" s="18" t="s">
        <v>91</v>
      </c>
      <c r="C11" s="17">
        <v>0.233277734018764</v>
      </c>
      <c r="D11" s="17">
        <v>0.247041493803626</v>
      </c>
      <c r="E11" s="17">
        <v>0.220015003592203</v>
      </c>
      <c r="F11" s="17"/>
      <c r="G11" s="17">
        <v>0.18924904733850101</v>
      </c>
      <c r="H11" s="17">
        <v>0.212636682977005</v>
      </c>
      <c r="I11" s="17">
        <v>0.26564970818271999</v>
      </c>
      <c r="J11" s="17">
        <v>0.25367728241927701</v>
      </c>
      <c r="K11" s="17">
        <v>0.22309899624861099</v>
      </c>
      <c r="L11" s="17">
        <v>0.243309079359813</v>
      </c>
      <c r="M11" s="17"/>
      <c r="N11" s="17">
        <v>0.22904543809082201</v>
      </c>
      <c r="O11" s="17">
        <v>0.25429849538303301</v>
      </c>
      <c r="P11" s="17"/>
      <c r="Q11" s="17">
        <v>0.22036823471200601</v>
      </c>
      <c r="R11" s="17">
        <v>0.26918934963593599</v>
      </c>
      <c r="S11" s="17">
        <v>0.27926289350598998</v>
      </c>
      <c r="T11" s="17">
        <v>0.225365107883048</v>
      </c>
      <c r="U11" s="17">
        <v>0.27911650067543797</v>
      </c>
      <c r="V11" s="17">
        <v>0.26508511679153202</v>
      </c>
      <c r="W11" s="17">
        <v>0.19138956814546701</v>
      </c>
      <c r="X11" s="17">
        <v>0.31499360157631801</v>
      </c>
      <c r="Y11" s="17">
        <v>0.229093517476573</v>
      </c>
      <c r="Z11" s="17">
        <v>0.16422165902160701</v>
      </c>
      <c r="AA11" s="17">
        <v>0.21088810093438401</v>
      </c>
      <c r="AB11" s="17">
        <v>9.9139029005912899E-2</v>
      </c>
      <c r="AC11" s="17"/>
      <c r="AD11" s="17">
        <v>0.233414587768068</v>
      </c>
      <c r="AE11" s="17">
        <v>0.23014151237810701</v>
      </c>
      <c r="AF11" s="17"/>
      <c r="AG11" s="17">
        <v>0.21482225939003899</v>
      </c>
      <c r="AH11" s="17">
        <v>0.238899858059791</v>
      </c>
      <c r="AI11" s="17"/>
      <c r="AJ11" s="17">
        <v>0.22919285977821</v>
      </c>
      <c r="AK11" s="17">
        <v>0.23862850189652501</v>
      </c>
      <c r="AL11" s="17"/>
      <c r="AM11" s="17">
        <v>0.21210788399496899</v>
      </c>
      <c r="AN11" s="17">
        <v>0.241894654743286</v>
      </c>
      <c r="AO11" s="17"/>
      <c r="AP11" s="17">
        <v>0.234600189337622</v>
      </c>
      <c r="AQ11" s="17">
        <v>0.27750278589548599</v>
      </c>
      <c r="AR11" s="17">
        <v>0.23383663562651</v>
      </c>
      <c r="AS11" s="17">
        <v>0.218290980470323</v>
      </c>
      <c r="AT11" s="17">
        <v>0.19541616676701401</v>
      </c>
      <c r="AU11" s="17">
        <v>0.22374133881135599</v>
      </c>
    </row>
    <row r="12" spans="2:47" x14ac:dyDescent="0.35">
      <c r="B12" s="18" t="s">
        <v>92</v>
      </c>
      <c r="C12" s="17">
        <v>0.194292594433504</v>
      </c>
      <c r="D12" s="17">
        <v>0.18446056037692601</v>
      </c>
      <c r="E12" s="17">
        <v>0.20176018349071601</v>
      </c>
      <c r="F12" s="17"/>
      <c r="G12" s="17">
        <v>0.21518807522969</v>
      </c>
      <c r="H12" s="17">
        <v>0.22725657882136999</v>
      </c>
      <c r="I12" s="17">
        <v>0.180773162056586</v>
      </c>
      <c r="J12" s="17">
        <v>0.207562512728692</v>
      </c>
      <c r="K12" s="17">
        <v>0.187042014246116</v>
      </c>
      <c r="L12" s="17">
        <v>0.15855627293956101</v>
      </c>
      <c r="M12" s="17"/>
      <c r="N12" s="17">
        <v>0.19745964789852799</v>
      </c>
      <c r="O12" s="17">
        <v>0.17856262747239701</v>
      </c>
      <c r="P12" s="17"/>
      <c r="Q12" s="17">
        <v>0.169134368712274</v>
      </c>
      <c r="R12" s="17">
        <v>0.15301702635329201</v>
      </c>
      <c r="S12" s="17">
        <v>0.217045249421464</v>
      </c>
      <c r="T12" s="17">
        <v>0.19353291797323599</v>
      </c>
      <c r="U12" s="17">
        <v>0.19321630068529499</v>
      </c>
      <c r="V12" s="17">
        <v>0.16946688133919599</v>
      </c>
      <c r="W12" s="17">
        <v>0.22967251341771799</v>
      </c>
      <c r="X12" s="17">
        <v>0.24072476718677499</v>
      </c>
      <c r="Y12" s="17">
        <v>0.19617578623295001</v>
      </c>
      <c r="Z12" s="17">
        <v>0.19692926156365501</v>
      </c>
      <c r="AA12" s="17">
        <v>0.21776299565861501</v>
      </c>
      <c r="AB12" s="17">
        <v>0.29907864932839001</v>
      </c>
      <c r="AC12" s="17"/>
      <c r="AD12" s="17">
        <v>0.18423378869211399</v>
      </c>
      <c r="AE12" s="17">
        <v>0.214901372557218</v>
      </c>
      <c r="AF12" s="17"/>
      <c r="AG12" s="17">
        <v>0.16164754540881901</v>
      </c>
      <c r="AH12" s="17">
        <v>0.21181522904646299</v>
      </c>
      <c r="AI12" s="17"/>
      <c r="AJ12" s="17">
        <v>0.18983758996396399</v>
      </c>
      <c r="AK12" s="17">
        <v>0.20131271937371301</v>
      </c>
      <c r="AL12" s="17"/>
      <c r="AM12" s="17">
        <v>0.23416910080879699</v>
      </c>
      <c r="AN12" s="17">
        <v>0.18413911290254001</v>
      </c>
      <c r="AO12" s="17"/>
      <c r="AP12" s="17">
        <v>0.25258112702543201</v>
      </c>
      <c r="AQ12" s="17">
        <v>0.17573647716931901</v>
      </c>
      <c r="AR12" s="17">
        <v>0.197307713284362</v>
      </c>
      <c r="AS12" s="17">
        <v>0.170686570974831</v>
      </c>
      <c r="AT12" s="17">
        <v>0.17735195402404599</v>
      </c>
      <c r="AU12" s="17">
        <v>0.169730420312658</v>
      </c>
    </row>
    <row r="13" spans="2:47" x14ac:dyDescent="0.35">
      <c r="B13" s="18" t="s">
        <v>93</v>
      </c>
      <c r="C13" s="17">
        <v>0.10453639184645</v>
      </c>
      <c r="D13" s="17">
        <v>0.106695647892107</v>
      </c>
      <c r="E13" s="17">
        <v>0.103359064253884</v>
      </c>
      <c r="F13" s="17"/>
      <c r="G13" s="17">
        <v>7.2490258341780398E-2</v>
      </c>
      <c r="H13" s="17">
        <v>0.13086682371991901</v>
      </c>
      <c r="I13" s="17">
        <v>0.116438407695549</v>
      </c>
      <c r="J13" s="17">
        <v>0.154174751048576</v>
      </c>
      <c r="K13" s="17">
        <v>0.1022837764201</v>
      </c>
      <c r="L13" s="17">
        <v>5.5908357230501297E-2</v>
      </c>
      <c r="M13" s="17"/>
      <c r="N13" s="17">
        <v>0.108003515970593</v>
      </c>
      <c r="O13" s="17">
        <v>8.7316048544668706E-2</v>
      </c>
      <c r="P13" s="17"/>
      <c r="Q13" s="17">
        <v>7.9424795483010693E-2</v>
      </c>
      <c r="R13" s="17">
        <v>0.141487085902432</v>
      </c>
      <c r="S13" s="17">
        <v>0.117599820997069</v>
      </c>
      <c r="T13" s="17">
        <v>0.115720756678678</v>
      </c>
      <c r="U13" s="17">
        <v>7.8653134244333997E-2</v>
      </c>
      <c r="V13" s="17">
        <v>8.9018124631784407E-2</v>
      </c>
      <c r="W13" s="17">
        <v>0.106042012943884</v>
      </c>
      <c r="X13" s="17">
        <v>7.2837632080096304E-2</v>
      </c>
      <c r="Y13" s="17">
        <v>0.12055951138479799</v>
      </c>
      <c r="Z13" s="17">
        <v>9.7829674045168305E-2</v>
      </c>
      <c r="AA13" s="17">
        <v>0.13689025506758501</v>
      </c>
      <c r="AB13" s="17">
        <v>4.5214876952402401E-2</v>
      </c>
      <c r="AC13" s="17"/>
      <c r="AD13" s="17">
        <v>9.4515954201362801E-2</v>
      </c>
      <c r="AE13" s="17">
        <v>0.12707499581185799</v>
      </c>
      <c r="AF13" s="17"/>
      <c r="AG13" s="17">
        <v>9.1945225849405496E-2</v>
      </c>
      <c r="AH13" s="17">
        <v>0.107924752710823</v>
      </c>
      <c r="AI13" s="17"/>
      <c r="AJ13" s="17">
        <v>8.9767169293148999E-2</v>
      </c>
      <c r="AK13" s="17">
        <v>0.12116900983051999</v>
      </c>
      <c r="AL13" s="17"/>
      <c r="AM13" s="17">
        <v>0.13789213579061099</v>
      </c>
      <c r="AN13" s="17">
        <v>9.2865732751250901E-2</v>
      </c>
      <c r="AO13" s="17"/>
      <c r="AP13" s="17">
        <v>0.13011692894052901</v>
      </c>
      <c r="AQ13" s="17">
        <v>0.102575526838856</v>
      </c>
      <c r="AR13" s="17">
        <v>9.6567041055227704E-2</v>
      </c>
      <c r="AS13" s="17">
        <v>0.107405520647245</v>
      </c>
      <c r="AT13" s="17">
        <v>6.8218846456852694E-2</v>
      </c>
      <c r="AU13" s="17">
        <v>9.4632124282710103E-2</v>
      </c>
    </row>
    <row r="14" spans="2:47" x14ac:dyDescent="0.35">
      <c r="B14" s="18" t="s">
        <v>94</v>
      </c>
      <c r="C14" s="17">
        <v>5.48673636370995E-3</v>
      </c>
      <c r="D14" s="17">
        <v>4.0103791854497698E-3</v>
      </c>
      <c r="E14" s="17">
        <v>6.9754732116163497E-3</v>
      </c>
      <c r="F14" s="17"/>
      <c r="G14" s="17">
        <v>3.7966963574688102E-3</v>
      </c>
      <c r="H14" s="17">
        <v>0</v>
      </c>
      <c r="I14" s="17">
        <v>1.0997246096292801E-2</v>
      </c>
      <c r="J14" s="17">
        <v>1.08281930167408E-2</v>
      </c>
      <c r="K14" s="17">
        <v>5.7660878802107702E-3</v>
      </c>
      <c r="L14" s="17">
        <v>2.0856330229075E-3</v>
      </c>
      <c r="M14" s="17"/>
      <c r="N14" s="17">
        <v>4.46650570745513E-3</v>
      </c>
      <c r="O14" s="17">
        <v>1.0553968316951099E-2</v>
      </c>
      <c r="P14" s="17"/>
      <c r="Q14" s="17">
        <v>6.4654538532812403E-3</v>
      </c>
      <c r="R14" s="17">
        <v>3.2434306038412802E-3</v>
      </c>
      <c r="S14" s="17">
        <v>5.7867369061213496E-3</v>
      </c>
      <c r="T14" s="17">
        <v>4.6514524460999499E-3</v>
      </c>
      <c r="U14" s="17">
        <v>0</v>
      </c>
      <c r="V14" s="17">
        <v>4.5781997356206501E-3</v>
      </c>
      <c r="W14" s="17">
        <v>1.63496498595713E-2</v>
      </c>
      <c r="X14" s="17">
        <v>0</v>
      </c>
      <c r="Y14" s="17">
        <v>8.7814139042533008E-3</v>
      </c>
      <c r="Z14" s="17">
        <v>6.5731058148561401E-3</v>
      </c>
      <c r="AA14" s="17">
        <v>0</v>
      </c>
      <c r="AB14" s="17">
        <v>0</v>
      </c>
      <c r="AC14" s="17"/>
      <c r="AD14" s="17">
        <v>3.3229669344523598E-3</v>
      </c>
      <c r="AE14" s="17">
        <v>5.8191782344189898E-3</v>
      </c>
      <c r="AF14" s="17"/>
      <c r="AG14" s="17">
        <v>1.42968806385997E-3</v>
      </c>
      <c r="AH14" s="17">
        <v>5.3469647695271799E-3</v>
      </c>
      <c r="AI14" s="17"/>
      <c r="AJ14" s="17">
        <v>4.1422427978719803E-3</v>
      </c>
      <c r="AK14" s="17">
        <v>4.8303038215483001E-3</v>
      </c>
      <c r="AL14" s="17"/>
      <c r="AM14" s="17">
        <v>1.23420402235483E-2</v>
      </c>
      <c r="AN14" s="17">
        <v>2.00791892649196E-3</v>
      </c>
      <c r="AO14" s="17"/>
      <c r="AP14" s="17">
        <v>1.44120653779512E-2</v>
      </c>
      <c r="AQ14" s="17">
        <v>5.1473184729130999E-3</v>
      </c>
      <c r="AR14" s="17">
        <v>3.5525313804474299E-3</v>
      </c>
      <c r="AS14" s="17">
        <v>4.4661060290741997E-3</v>
      </c>
      <c r="AT14" s="17">
        <v>0</v>
      </c>
      <c r="AU14" s="17">
        <v>0</v>
      </c>
    </row>
    <row r="15" spans="2:47" x14ac:dyDescent="0.35">
      <c r="B15" s="18" t="s">
        <v>95</v>
      </c>
      <c r="C15" s="21">
        <v>0.46240654333757197</v>
      </c>
      <c r="D15" s="21">
        <v>0.45779191874189201</v>
      </c>
      <c r="E15" s="21">
        <v>0.46789027545158102</v>
      </c>
      <c r="F15" s="21"/>
      <c r="G15" s="21">
        <v>0.51927592273255996</v>
      </c>
      <c r="H15" s="21">
        <v>0.42923991448170601</v>
      </c>
      <c r="I15" s="21">
        <v>0.42614147596885199</v>
      </c>
      <c r="J15" s="21">
        <v>0.37375726078671301</v>
      </c>
      <c r="K15" s="21">
        <v>0.481809125204963</v>
      </c>
      <c r="L15" s="21">
        <v>0.54014065744721795</v>
      </c>
      <c r="M15" s="21"/>
      <c r="N15" s="21">
        <v>0.46102489233260202</v>
      </c>
      <c r="O15" s="21">
        <v>0.46926886028294901</v>
      </c>
      <c r="P15" s="21"/>
      <c r="Q15" s="21">
        <v>0.52460714723942803</v>
      </c>
      <c r="R15" s="21">
        <v>0.433063107504499</v>
      </c>
      <c r="S15" s="21">
        <v>0.38030529916935502</v>
      </c>
      <c r="T15" s="21">
        <v>0.46072976501893798</v>
      </c>
      <c r="U15" s="21">
        <v>0.44901406439493302</v>
      </c>
      <c r="V15" s="21">
        <v>0.47185167750186702</v>
      </c>
      <c r="W15" s="21">
        <v>0.45654625563335899</v>
      </c>
      <c r="X15" s="21">
        <v>0.37144399915680998</v>
      </c>
      <c r="Y15" s="21">
        <v>0.44538977100142602</v>
      </c>
      <c r="Z15" s="21">
        <v>0.53444629955471401</v>
      </c>
      <c r="AA15" s="21">
        <v>0.434458648339416</v>
      </c>
      <c r="AB15" s="21">
        <v>0.556567444713295</v>
      </c>
      <c r="AC15" s="21"/>
      <c r="AD15" s="21">
        <v>0.48451270240400302</v>
      </c>
      <c r="AE15" s="21">
        <v>0.42206294101839897</v>
      </c>
      <c r="AF15" s="21"/>
      <c r="AG15" s="21">
        <v>0.53015528128787603</v>
      </c>
      <c r="AH15" s="21">
        <v>0.436013195413395</v>
      </c>
      <c r="AI15" s="21"/>
      <c r="AJ15" s="21">
        <v>0.48706013816680499</v>
      </c>
      <c r="AK15" s="21">
        <v>0.434059465077694</v>
      </c>
      <c r="AL15" s="21"/>
      <c r="AM15" s="21">
        <v>0.40348883918207501</v>
      </c>
      <c r="AN15" s="21">
        <v>0.47909258067643101</v>
      </c>
      <c r="AO15" s="21"/>
      <c r="AP15" s="21">
        <v>0.36828968931846601</v>
      </c>
      <c r="AQ15" s="21">
        <v>0.43903789162342499</v>
      </c>
      <c r="AR15" s="21">
        <v>0.46873607865345301</v>
      </c>
      <c r="AS15" s="21">
        <v>0.499150821878526</v>
      </c>
      <c r="AT15" s="21">
        <v>0.55901303275208702</v>
      </c>
      <c r="AU15" s="21">
        <v>0.51189611659327505</v>
      </c>
    </row>
    <row r="16" spans="2:47" x14ac:dyDescent="0.35">
      <c r="B16" s="18" t="s">
        <v>96</v>
      </c>
      <c r="C16" s="21">
        <v>0.29882898627995402</v>
      </c>
      <c r="D16" s="21">
        <v>0.29115620826903199</v>
      </c>
      <c r="E16" s="21">
        <v>0.30511924774459998</v>
      </c>
      <c r="F16" s="21"/>
      <c r="G16" s="21">
        <v>0.28767833357146999</v>
      </c>
      <c r="H16" s="21">
        <v>0.35812340254128899</v>
      </c>
      <c r="I16" s="21">
        <v>0.29721156975213497</v>
      </c>
      <c r="J16" s="21">
        <v>0.361737263777268</v>
      </c>
      <c r="K16" s="21">
        <v>0.289325790666216</v>
      </c>
      <c r="L16" s="21">
        <v>0.21446463017006201</v>
      </c>
      <c r="M16" s="21"/>
      <c r="N16" s="21">
        <v>0.30546316386912098</v>
      </c>
      <c r="O16" s="21">
        <v>0.265878676017066</v>
      </c>
      <c r="P16" s="21"/>
      <c r="Q16" s="21">
        <v>0.24855916419528501</v>
      </c>
      <c r="R16" s="21">
        <v>0.29450411225572398</v>
      </c>
      <c r="S16" s="21">
        <v>0.33464507041853297</v>
      </c>
      <c r="T16" s="21">
        <v>0.309253674651914</v>
      </c>
      <c r="U16" s="21">
        <v>0.27186943492962901</v>
      </c>
      <c r="V16" s="21">
        <v>0.25848500597098001</v>
      </c>
      <c r="W16" s="21">
        <v>0.33571452636160198</v>
      </c>
      <c r="X16" s="21">
        <v>0.31356239926687202</v>
      </c>
      <c r="Y16" s="21">
        <v>0.31673529761774799</v>
      </c>
      <c r="Z16" s="21">
        <v>0.29475893560882299</v>
      </c>
      <c r="AA16" s="21">
        <v>0.35465325072620002</v>
      </c>
      <c r="AB16" s="21">
        <v>0.34429352628079202</v>
      </c>
      <c r="AC16" s="21"/>
      <c r="AD16" s="21">
        <v>0.27874974289347698</v>
      </c>
      <c r="AE16" s="21">
        <v>0.34197636836907602</v>
      </c>
      <c r="AF16" s="21"/>
      <c r="AG16" s="21">
        <v>0.25359277125822399</v>
      </c>
      <c r="AH16" s="21">
        <v>0.31973998175728602</v>
      </c>
      <c r="AI16" s="21"/>
      <c r="AJ16" s="21">
        <v>0.27960475925711298</v>
      </c>
      <c r="AK16" s="21">
        <v>0.32248172920423301</v>
      </c>
      <c r="AL16" s="21"/>
      <c r="AM16" s="21">
        <v>0.37206123659940799</v>
      </c>
      <c r="AN16" s="21">
        <v>0.27700484565379102</v>
      </c>
      <c r="AO16" s="21"/>
      <c r="AP16" s="21">
        <v>0.38269805596596101</v>
      </c>
      <c r="AQ16" s="21">
        <v>0.27831200400817502</v>
      </c>
      <c r="AR16" s="21">
        <v>0.29387475433958998</v>
      </c>
      <c r="AS16" s="21">
        <v>0.27809209162207599</v>
      </c>
      <c r="AT16" s="21">
        <v>0.24557080048089899</v>
      </c>
      <c r="AU16" s="21">
        <v>0.26436254459536801</v>
      </c>
    </row>
    <row r="17" spans="2:47" x14ac:dyDescent="0.35">
      <c r="B17" s="18" t="s">
        <v>97</v>
      </c>
      <c r="C17" s="22">
        <v>0.16357755705761801</v>
      </c>
      <c r="D17" s="22">
        <v>0.16663571047285999</v>
      </c>
      <c r="E17" s="22">
        <v>0.16277102770698099</v>
      </c>
      <c r="F17" s="22"/>
      <c r="G17" s="22">
        <v>0.23159758916109</v>
      </c>
      <c r="H17" s="22">
        <v>7.1116511940417099E-2</v>
      </c>
      <c r="I17" s="22">
        <v>0.12892990621671799</v>
      </c>
      <c r="J17" s="22">
        <v>1.20199970094451E-2</v>
      </c>
      <c r="K17" s="22">
        <v>0.192483334538747</v>
      </c>
      <c r="L17" s="22">
        <v>0.325676027277156</v>
      </c>
      <c r="M17" s="22"/>
      <c r="N17" s="22">
        <v>0.15556172846348101</v>
      </c>
      <c r="O17" s="22">
        <v>0.20339018426588301</v>
      </c>
      <c r="P17" s="22"/>
      <c r="Q17" s="22">
        <v>0.27604798304414302</v>
      </c>
      <c r="R17" s="22">
        <v>0.13855899524877499</v>
      </c>
      <c r="S17" s="22">
        <v>4.5660228750822297E-2</v>
      </c>
      <c r="T17" s="22">
        <v>0.151476090367024</v>
      </c>
      <c r="U17" s="22">
        <v>0.17714462946530399</v>
      </c>
      <c r="V17" s="22">
        <v>0.21336667153088601</v>
      </c>
      <c r="W17" s="22">
        <v>0.120831729271758</v>
      </c>
      <c r="X17" s="22">
        <v>5.7881599889938802E-2</v>
      </c>
      <c r="Y17" s="22">
        <v>0.128654473383679</v>
      </c>
      <c r="Z17" s="22">
        <v>0.23968736394589099</v>
      </c>
      <c r="AA17" s="22">
        <v>7.9805397613215603E-2</v>
      </c>
      <c r="AB17" s="22">
        <v>0.21227391843250201</v>
      </c>
      <c r="AC17" s="22"/>
      <c r="AD17" s="22">
        <v>0.20576295951052501</v>
      </c>
      <c r="AE17" s="22">
        <v>8.0086572649323104E-2</v>
      </c>
      <c r="AF17" s="22"/>
      <c r="AG17" s="22">
        <v>0.27656251002965199</v>
      </c>
      <c r="AH17" s="22">
        <v>0.116273213656109</v>
      </c>
      <c r="AI17" s="22"/>
      <c r="AJ17" s="22">
        <v>0.20745537890969201</v>
      </c>
      <c r="AK17" s="22">
        <v>0.111577735873461</v>
      </c>
      <c r="AL17" s="22"/>
      <c r="AM17" s="22">
        <v>3.1427602582666803E-2</v>
      </c>
      <c r="AN17" s="22">
        <v>0.20208773502263999</v>
      </c>
      <c r="AO17" s="22"/>
      <c r="AP17" s="22">
        <v>-1.44083666474952E-2</v>
      </c>
      <c r="AQ17" s="22">
        <v>0.16072588761525</v>
      </c>
      <c r="AR17" s="22">
        <v>0.174861324313863</v>
      </c>
      <c r="AS17" s="22">
        <v>0.22105873025645001</v>
      </c>
      <c r="AT17" s="22">
        <v>0.313442232271188</v>
      </c>
      <c r="AU17" s="22">
        <v>0.24753357199790699</v>
      </c>
    </row>
    <row r="18" spans="2:47" x14ac:dyDescent="0.35">
      <c r="B18" s="16"/>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dimension ref="B2:AU25"/>
  <sheetViews>
    <sheetView showGridLines="0" topLeftCell="A17" workbookViewId="0">
      <pane xSplit="2" topLeftCell="C1" activePane="topRight" state="frozen"/>
      <selection pane="topRight" activeCell="D25" sqref="D25"/>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712</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1007</v>
      </c>
      <c r="D7" s="10">
        <v>562</v>
      </c>
      <c r="E7" s="10">
        <v>443</v>
      </c>
      <c r="F7" s="10"/>
      <c r="G7" s="10">
        <v>148</v>
      </c>
      <c r="H7" s="10">
        <v>175</v>
      </c>
      <c r="I7" s="10">
        <v>200</v>
      </c>
      <c r="J7" s="10">
        <v>180</v>
      </c>
      <c r="K7" s="10">
        <v>136</v>
      </c>
      <c r="L7" s="10">
        <v>168</v>
      </c>
      <c r="M7" s="10"/>
      <c r="N7" s="10">
        <v>802</v>
      </c>
      <c r="O7" s="10">
        <v>205</v>
      </c>
      <c r="P7" s="10"/>
      <c r="Q7" s="10">
        <v>150</v>
      </c>
      <c r="R7" s="10">
        <v>118</v>
      </c>
      <c r="S7" s="10">
        <v>77</v>
      </c>
      <c r="T7" s="10">
        <v>91</v>
      </c>
      <c r="U7" s="10">
        <v>66</v>
      </c>
      <c r="V7" s="10">
        <v>90</v>
      </c>
      <c r="W7" s="10">
        <v>90</v>
      </c>
      <c r="X7" s="10">
        <v>47</v>
      </c>
      <c r="Y7" s="10">
        <v>134</v>
      </c>
      <c r="Z7" s="10">
        <v>84</v>
      </c>
      <c r="AA7" s="10">
        <v>46</v>
      </c>
      <c r="AB7" s="10">
        <v>14</v>
      </c>
      <c r="AC7" s="10"/>
      <c r="AD7" s="10">
        <v>841</v>
      </c>
      <c r="AE7" s="10">
        <v>143</v>
      </c>
      <c r="AF7" s="10"/>
      <c r="AG7" s="10">
        <v>636</v>
      </c>
      <c r="AH7" s="10">
        <v>371</v>
      </c>
      <c r="AI7" s="10"/>
      <c r="AJ7" s="10">
        <v>587</v>
      </c>
      <c r="AK7" s="10">
        <v>419</v>
      </c>
      <c r="AL7" s="10"/>
      <c r="AM7" s="10">
        <v>199</v>
      </c>
      <c r="AN7" s="10">
        <v>798</v>
      </c>
      <c r="AO7" s="10"/>
      <c r="AP7" s="10">
        <v>53</v>
      </c>
      <c r="AQ7" s="10">
        <v>97</v>
      </c>
      <c r="AR7" s="10">
        <v>145</v>
      </c>
      <c r="AS7" s="10">
        <v>262</v>
      </c>
      <c r="AT7" s="10">
        <v>153</v>
      </c>
      <c r="AU7" s="10">
        <v>297</v>
      </c>
    </row>
    <row r="8" spans="2:47" ht="30" customHeight="1" x14ac:dyDescent="0.35">
      <c r="B8" s="11" t="s">
        <v>20</v>
      </c>
      <c r="C8" s="11">
        <v>1030</v>
      </c>
      <c r="D8" s="11">
        <v>605</v>
      </c>
      <c r="E8" s="11">
        <v>423</v>
      </c>
      <c r="F8" s="11"/>
      <c r="G8" s="11">
        <v>186</v>
      </c>
      <c r="H8" s="11">
        <v>201</v>
      </c>
      <c r="I8" s="11">
        <v>189</v>
      </c>
      <c r="J8" s="11">
        <v>174</v>
      </c>
      <c r="K8" s="11">
        <v>121</v>
      </c>
      <c r="L8" s="11">
        <v>160</v>
      </c>
      <c r="M8" s="11"/>
      <c r="N8" s="11">
        <v>805</v>
      </c>
      <c r="O8" s="11">
        <v>224</v>
      </c>
      <c r="P8" s="11"/>
      <c r="Q8" s="11">
        <v>161</v>
      </c>
      <c r="R8" s="11">
        <v>113</v>
      </c>
      <c r="S8" s="11">
        <v>81</v>
      </c>
      <c r="T8" s="11">
        <v>87</v>
      </c>
      <c r="U8" s="11">
        <v>66</v>
      </c>
      <c r="V8" s="11">
        <v>91</v>
      </c>
      <c r="W8" s="11">
        <v>86</v>
      </c>
      <c r="X8" s="11">
        <v>46</v>
      </c>
      <c r="Y8" s="11">
        <v>129</v>
      </c>
      <c r="Z8" s="11">
        <v>96</v>
      </c>
      <c r="AA8" s="11">
        <v>50</v>
      </c>
      <c r="AB8" s="11">
        <v>23</v>
      </c>
      <c r="AC8" s="11"/>
      <c r="AD8" s="11">
        <v>859</v>
      </c>
      <c r="AE8" s="11">
        <v>147</v>
      </c>
      <c r="AF8" s="11"/>
      <c r="AG8" s="11">
        <v>652</v>
      </c>
      <c r="AH8" s="11">
        <v>378</v>
      </c>
      <c r="AI8" s="11"/>
      <c r="AJ8" s="11">
        <v>575</v>
      </c>
      <c r="AK8" s="11">
        <v>453</v>
      </c>
      <c r="AL8" s="11"/>
      <c r="AM8" s="11">
        <v>202</v>
      </c>
      <c r="AN8" s="11">
        <v>816</v>
      </c>
      <c r="AO8" s="11"/>
      <c r="AP8" s="11">
        <v>52</v>
      </c>
      <c r="AQ8" s="11">
        <v>95</v>
      </c>
      <c r="AR8" s="11">
        <v>157</v>
      </c>
      <c r="AS8" s="11">
        <v>247</v>
      </c>
      <c r="AT8" s="11">
        <v>145</v>
      </c>
      <c r="AU8" s="11">
        <v>334</v>
      </c>
    </row>
    <row r="9" spans="2:47" ht="43.5" x14ac:dyDescent="0.35">
      <c r="B9" s="18" t="s">
        <v>703</v>
      </c>
      <c r="C9" s="17">
        <v>0.40972165290238599</v>
      </c>
      <c r="D9" s="17">
        <v>0.41461601737582199</v>
      </c>
      <c r="E9" s="17">
        <v>0.40453689635399198</v>
      </c>
      <c r="F9" s="17"/>
      <c r="G9" s="17">
        <v>0.23031282474224701</v>
      </c>
      <c r="H9" s="17">
        <v>0.32131590104557101</v>
      </c>
      <c r="I9" s="17">
        <v>0.42431880281839701</v>
      </c>
      <c r="J9" s="17">
        <v>0.47414424689838103</v>
      </c>
      <c r="K9" s="17">
        <v>0.57102988012683298</v>
      </c>
      <c r="L9" s="17">
        <v>0.52033968761803495</v>
      </c>
      <c r="M9" s="17"/>
      <c r="N9" s="17">
        <v>0.43482807754629799</v>
      </c>
      <c r="O9" s="17">
        <v>0.31960436845829698</v>
      </c>
      <c r="P9" s="17"/>
      <c r="Q9" s="17">
        <v>0.37320035496522203</v>
      </c>
      <c r="R9" s="17">
        <v>0.43190344215113602</v>
      </c>
      <c r="S9" s="17">
        <v>0.54430873565426097</v>
      </c>
      <c r="T9" s="17">
        <v>0.45396095108129703</v>
      </c>
      <c r="U9" s="17">
        <v>0.39156553053206</v>
      </c>
      <c r="V9" s="17">
        <v>0.38400770556913599</v>
      </c>
      <c r="W9" s="17">
        <v>0.39715202774437403</v>
      </c>
      <c r="X9" s="17">
        <v>0.42979665920214499</v>
      </c>
      <c r="Y9" s="17">
        <v>0.34634173808763202</v>
      </c>
      <c r="Z9" s="17">
        <v>0.42674580575666599</v>
      </c>
      <c r="AA9" s="17">
        <v>0.460195267936303</v>
      </c>
      <c r="AB9" s="17">
        <v>0.24749544180901001</v>
      </c>
      <c r="AC9" s="17"/>
      <c r="AD9" s="17">
        <v>0.42887224405784402</v>
      </c>
      <c r="AE9" s="17">
        <v>0.30427705269516397</v>
      </c>
      <c r="AF9" s="17"/>
      <c r="AG9" s="17">
        <v>0.411720190737077</v>
      </c>
      <c r="AH9" s="17">
        <v>0.406276019813546</v>
      </c>
      <c r="AI9" s="17"/>
      <c r="AJ9" s="17">
        <v>0.43062378572913701</v>
      </c>
      <c r="AK9" s="17">
        <v>0.38448249878322899</v>
      </c>
      <c r="AL9" s="17"/>
      <c r="AM9" s="17">
        <v>0.43727417797934698</v>
      </c>
      <c r="AN9" s="17">
        <v>0.40345277731173601</v>
      </c>
      <c r="AO9" s="17"/>
      <c r="AP9" s="17">
        <v>0.30213870183019997</v>
      </c>
      <c r="AQ9" s="17">
        <v>0.56627800755185298</v>
      </c>
      <c r="AR9" s="17">
        <v>0.30560472025754598</v>
      </c>
      <c r="AS9" s="17">
        <v>0.58146889759959397</v>
      </c>
      <c r="AT9" s="17">
        <v>0.32634946339375598</v>
      </c>
      <c r="AU9" s="17">
        <v>0.34011689954275598</v>
      </c>
    </row>
    <row r="10" spans="2:47" ht="29" x14ac:dyDescent="0.35">
      <c r="B10" s="18" t="s">
        <v>704</v>
      </c>
      <c r="C10" s="17">
        <v>0.37217154104113298</v>
      </c>
      <c r="D10" s="17">
        <v>0.39653206460106799</v>
      </c>
      <c r="E10" s="17">
        <v>0.33670866371075597</v>
      </c>
      <c r="F10" s="17"/>
      <c r="G10" s="17">
        <v>0.26071760881798201</v>
      </c>
      <c r="H10" s="17">
        <v>0.29627878803716101</v>
      </c>
      <c r="I10" s="17">
        <v>0.32926184984839302</v>
      </c>
      <c r="J10" s="17">
        <v>0.42044572698723298</v>
      </c>
      <c r="K10" s="17">
        <v>0.45769332427834603</v>
      </c>
      <c r="L10" s="17">
        <v>0.53067900938666701</v>
      </c>
      <c r="M10" s="17"/>
      <c r="N10" s="17">
        <v>0.404976913421847</v>
      </c>
      <c r="O10" s="17">
        <v>0.25441956655423997</v>
      </c>
      <c r="P10" s="17"/>
      <c r="Q10" s="17">
        <v>0.330023934146016</v>
      </c>
      <c r="R10" s="17">
        <v>0.34615069195718801</v>
      </c>
      <c r="S10" s="17">
        <v>0.38310207498147902</v>
      </c>
      <c r="T10" s="17">
        <v>0.37595139589242799</v>
      </c>
      <c r="U10" s="17">
        <v>0.29930022376758703</v>
      </c>
      <c r="V10" s="17">
        <v>0.413555765084612</v>
      </c>
      <c r="W10" s="17">
        <v>0.40994088010429203</v>
      </c>
      <c r="X10" s="17">
        <v>0.28478942110675298</v>
      </c>
      <c r="Y10" s="17">
        <v>0.26735934144532603</v>
      </c>
      <c r="Z10" s="17">
        <v>0.54449265350791198</v>
      </c>
      <c r="AA10" s="17">
        <v>0.42948297156014398</v>
      </c>
      <c r="AB10" s="17">
        <v>0.56453529319252904</v>
      </c>
      <c r="AC10" s="17"/>
      <c r="AD10" s="17">
        <v>0.38765927940345601</v>
      </c>
      <c r="AE10" s="17">
        <v>0.30237669855073701</v>
      </c>
      <c r="AF10" s="17"/>
      <c r="AG10" s="17">
        <v>0.39521242960134001</v>
      </c>
      <c r="AH10" s="17">
        <v>0.33244727530982698</v>
      </c>
      <c r="AI10" s="17"/>
      <c r="AJ10" s="17">
        <v>0.39280586453683902</v>
      </c>
      <c r="AK10" s="17">
        <v>0.34396359683290101</v>
      </c>
      <c r="AL10" s="17"/>
      <c r="AM10" s="17">
        <v>0.41544304683834099</v>
      </c>
      <c r="AN10" s="17">
        <v>0.36327248813306301</v>
      </c>
      <c r="AO10" s="17"/>
      <c r="AP10" s="17">
        <v>0.22241717376305001</v>
      </c>
      <c r="AQ10" s="17">
        <v>0.46885804385316598</v>
      </c>
      <c r="AR10" s="17">
        <v>0.32018774803139199</v>
      </c>
      <c r="AS10" s="17">
        <v>0.50391035414528496</v>
      </c>
      <c r="AT10" s="17">
        <v>0.22106380556263</v>
      </c>
      <c r="AU10" s="17">
        <v>0.36069642398128299</v>
      </c>
    </row>
    <row r="11" spans="2:47" ht="43.5" x14ac:dyDescent="0.35">
      <c r="B11" s="18" t="s">
        <v>705</v>
      </c>
      <c r="C11" s="17">
        <v>0.34931586671162501</v>
      </c>
      <c r="D11" s="17">
        <v>0.36051271729026502</v>
      </c>
      <c r="E11" s="17">
        <v>0.33485993663103197</v>
      </c>
      <c r="F11" s="17"/>
      <c r="G11" s="17">
        <v>0.43845903903780498</v>
      </c>
      <c r="H11" s="17">
        <v>0.44395956684962701</v>
      </c>
      <c r="I11" s="17">
        <v>0.34703496337009998</v>
      </c>
      <c r="J11" s="17">
        <v>0.33676477571737501</v>
      </c>
      <c r="K11" s="17">
        <v>0.25340274928761303</v>
      </c>
      <c r="L11" s="17">
        <v>0.21548386597489899</v>
      </c>
      <c r="M11" s="17"/>
      <c r="N11" s="17">
        <v>0.33235579734744802</v>
      </c>
      <c r="O11" s="17">
        <v>0.41019253142037598</v>
      </c>
      <c r="P11" s="17"/>
      <c r="Q11" s="17">
        <v>0.37639495642612097</v>
      </c>
      <c r="R11" s="17">
        <v>0.30151297371040597</v>
      </c>
      <c r="S11" s="17">
        <v>0.45146310781807403</v>
      </c>
      <c r="T11" s="17">
        <v>0.397458311337475</v>
      </c>
      <c r="U11" s="17">
        <v>0.36024870494842898</v>
      </c>
      <c r="V11" s="17">
        <v>0.35227474195152397</v>
      </c>
      <c r="W11" s="17">
        <v>0.346996662538121</v>
      </c>
      <c r="X11" s="17">
        <v>0.24657606877051999</v>
      </c>
      <c r="Y11" s="17">
        <v>0.32598565237879801</v>
      </c>
      <c r="Z11" s="17">
        <v>0.30671865371311202</v>
      </c>
      <c r="AA11" s="17">
        <v>0.34950268729609801</v>
      </c>
      <c r="AB11" s="17">
        <v>0.33302950359257899</v>
      </c>
      <c r="AC11" s="17"/>
      <c r="AD11" s="17">
        <v>0.35767890987964901</v>
      </c>
      <c r="AE11" s="17">
        <v>0.29695941883738097</v>
      </c>
      <c r="AF11" s="17"/>
      <c r="AG11" s="17">
        <v>0.37878851648928002</v>
      </c>
      <c r="AH11" s="17">
        <v>0.29850274947814598</v>
      </c>
      <c r="AI11" s="17"/>
      <c r="AJ11" s="17">
        <v>0.34794635728187401</v>
      </c>
      <c r="AK11" s="17">
        <v>0.35216917387310698</v>
      </c>
      <c r="AL11" s="17"/>
      <c r="AM11" s="17">
        <v>0.30975949349856602</v>
      </c>
      <c r="AN11" s="17">
        <v>0.35941025857479297</v>
      </c>
      <c r="AO11" s="17"/>
      <c r="AP11" s="17">
        <v>0.22728624995606</v>
      </c>
      <c r="AQ11" s="17">
        <v>0.28499469026990898</v>
      </c>
      <c r="AR11" s="17">
        <v>0.32234551028532499</v>
      </c>
      <c r="AS11" s="17">
        <v>0.24033860922372299</v>
      </c>
      <c r="AT11" s="17">
        <v>0.41212449048779398</v>
      </c>
      <c r="AU11" s="17">
        <v>0.452648022365231</v>
      </c>
    </row>
    <row r="12" spans="2:47" ht="43.5" x14ac:dyDescent="0.35">
      <c r="B12" s="18" t="s">
        <v>706</v>
      </c>
      <c r="C12" s="17">
        <v>0.25280943801703998</v>
      </c>
      <c r="D12" s="17">
        <v>0.25049769324186</v>
      </c>
      <c r="E12" s="17">
        <v>0.25511545658652501</v>
      </c>
      <c r="F12" s="17"/>
      <c r="G12" s="17">
        <v>0.253048377951412</v>
      </c>
      <c r="H12" s="17">
        <v>0.26893730641167501</v>
      </c>
      <c r="I12" s="17">
        <v>0.23308117858875699</v>
      </c>
      <c r="J12" s="17">
        <v>0.26570302150670599</v>
      </c>
      <c r="K12" s="17">
        <v>0.24400760822991599</v>
      </c>
      <c r="L12" s="17">
        <v>0.248163789195642</v>
      </c>
      <c r="M12" s="17"/>
      <c r="N12" s="17">
        <v>0.247653568009647</v>
      </c>
      <c r="O12" s="17">
        <v>0.271315976108501</v>
      </c>
      <c r="P12" s="17"/>
      <c r="Q12" s="17">
        <v>0.20857137472610099</v>
      </c>
      <c r="R12" s="17">
        <v>0.30117676827357098</v>
      </c>
      <c r="S12" s="17">
        <v>0.27718547863172699</v>
      </c>
      <c r="T12" s="17">
        <v>0.27171156023745402</v>
      </c>
      <c r="U12" s="17">
        <v>0.21356884273172499</v>
      </c>
      <c r="V12" s="17">
        <v>0.19341108390522199</v>
      </c>
      <c r="W12" s="17">
        <v>0.24892539090926699</v>
      </c>
      <c r="X12" s="17">
        <v>0.320518704152842</v>
      </c>
      <c r="Y12" s="17">
        <v>0.27598246185793002</v>
      </c>
      <c r="Z12" s="17">
        <v>0.28279793269707199</v>
      </c>
      <c r="AA12" s="17">
        <v>0.210315842068382</v>
      </c>
      <c r="AB12" s="17">
        <v>0.231772300166046</v>
      </c>
      <c r="AC12" s="17"/>
      <c r="AD12" s="17">
        <v>0.262832282673094</v>
      </c>
      <c r="AE12" s="17">
        <v>0.20196531846426299</v>
      </c>
      <c r="AF12" s="17"/>
      <c r="AG12" s="17">
        <v>0.28251467517753198</v>
      </c>
      <c r="AH12" s="17">
        <v>0.20159532222929999</v>
      </c>
      <c r="AI12" s="17"/>
      <c r="AJ12" s="17">
        <v>0.24338086030429101</v>
      </c>
      <c r="AK12" s="17">
        <v>0.26559003092015998</v>
      </c>
      <c r="AL12" s="17"/>
      <c r="AM12" s="17">
        <v>0.242849671712451</v>
      </c>
      <c r="AN12" s="17">
        <v>0.25197816145206497</v>
      </c>
      <c r="AO12" s="17"/>
      <c r="AP12" s="17">
        <v>0.14330361803181399</v>
      </c>
      <c r="AQ12" s="17">
        <v>0.17495195931876401</v>
      </c>
      <c r="AR12" s="17">
        <v>0.24871604599097399</v>
      </c>
      <c r="AS12" s="17">
        <v>0.23297697985551599</v>
      </c>
      <c r="AT12" s="17">
        <v>0.26911617150676898</v>
      </c>
      <c r="AU12" s="17">
        <v>0.30156693210200203</v>
      </c>
    </row>
    <row r="13" spans="2:47" ht="43.5" x14ac:dyDescent="0.35">
      <c r="B13" s="18" t="s">
        <v>707</v>
      </c>
      <c r="C13" s="17">
        <v>0.236325085803679</v>
      </c>
      <c r="D13" s="17">
        <v>0.25299290368001398</v>
      </c>
      <c r="E13" s="17">
        <v>0.21355395959273801</v>
      </c>
      <c r="F13" s="17"/>
      <c r="G13" s="17">
        <v>0.20722875866141799</v>
      </c>
      <c r="H13" s="17">
        <v>0.210250164012728</v>
      </c>
      <c r="I13" s="17">
        <v>0.29727529831154198</v>
      </c>
      <c r="J13" s="17">
        <v>0.24794121606210501</v>
      </c>
      <c r="K13" s="17">
        <v>0.222116688837808</v>
      </c>
      <c r="L13" s="17">
        <v>0.229074924249308</v>
      </c>
      <c r="M13" s="17"/>
      <c r="N13" s="17">
        <v>0.22863177668044499</v>
      </c>
      <c r="O13" s="17">
        <v>0.26393953654320101</v>
      </c>
      <c r="P13" s="17"/>
      <c r="Q13" s="17">
        <v>0.26280683347299899</v>
      </c>
      <c r="R13" s="17">
        <v>0.237466771096941</v>
      </c>
      <c r="S13" s="17">
        <v>0.25189332499449901</v>
      </c>
      <c r="T13" s="17">
        <v>0.27786172663019798</v>
      </c>
      <c r="U13" s="17">
        <v>0.36290796524922397</v>
      </c>
      <c r="V13" s="17">
        <v>0.29254595193799798</v>
      </c>
      <c r="W13" s="17">
        <v>0.16923523702163601</v>
      </c>
      <c r="X13" s="17">
        <v>0.101645234484936</v>
      </c>
      <c r="Y13" s="17">
        <v>0.16707222958433801</v>
      </c>
      <c r="Z13" s="17">
        <v>0.25320694825038997</v>
      </c>
      <c r="AA13" s="17">
        <v>0.19159468655407899</v>
      </c>
      <c r="AB13" s="17">
        <v>0.18537951343016401</v>
      </c>
      <c r="AC13" s="17"/>
      <c r="AD13" s="17">
        <v>0.25200584110468599</v>
      </c>
      <c r="AE13" s="17">
        <v>0.16552774020334601</v>
      </c>
      <c r="AF13" s="17"/>
      <c r="AG13" s="17">
        <v>0.277788785785339</v>
      </c>
      <c r="AH13" s="17">
        <v>0.16483847486111</v>
      </c>
      <c r="AI13" s="17"/>
      <c r="AJ13" s="17">
        <v>0.24866273623700699</v>
      </c>
      <c r="AK13" s="17">
        <v>0.22140988138762699</v>
      </c>
      <c r="AL13" s="17"/>
      <c r="AM13" s="17">
        <v>0.214185420924519</v>
      </c>
      <c r="AN13" s="17">
        <v>0.24025685807277899</v>
      </c>
      <c r="AO13" s="17"/>
      <c r="AP13" s="17">
        <v>5.4752215788976197E-2</v>
      </c>
      <c r="AQ13" s="17">
        <v>8.9459344344356304E-2</v>
      </c>
      <c r="AR13" s="17">
        <v>0.23053465058583</v>
      </c>
      <c r="AS13" s="17">
        <v>0.26329572816083002</v>
      </c>
      <c r="AT13" s="17">
        <v>0.25461433441907799</v>
      </c>
      <c r="AU13" s="17">
        <v>0.28129158505257401</v>
      </c>
    </row>
    <row r="14" spans="2:47" ht="29" x14ac:dyDescent="0.35">
      <c r="B14" s="18" t="s">
        <v>708</v>
      </c>
      <c r="C14" s="17">
        <v>0.155680648408105</v>
      </c>
      <c r="D14" s="17">
        <v>0.15587407389336899</v>
      </c>
      <c r="E14" s="17">
        <v>0.15379094440056701</v>
      </c>
      <c r="F14" s="17"/>
      <c r="G14" s="17">
        <v>0.24700766727309301</v>
      </c>
      <c r="H14" s="17">
        <v>0.16194698076615999</v>
      </c>
      <c r="I14" s="17">
        <v>0.19037313553788601</v>
      </c>
      <c r="J14" s="17">
        <v>8.2184999953988994E-2</v>
      </c>
      <c r="K14" s="17">
        <v>5.1108139642960002E-2</v>
      </c>
      <c r="L14" s="17">
        <v>0.159500673371652</v>
      </c>
      <c r="M14" s="17"/>
      <c r="N14" s="17">
        <v>0.142846904562316</v>
      </c>
      <c r="O14" s="17">
        <v>0.201746233653195</v>
      </c>
      <c r="P14" s="17"/>
      <c r="Q14" s="17">
        <v>0.16454240551836999</v>
      </c>
      <c r="R14" s="17">
        <v>0.13041422787611701</v>
      </c>
      <c r="S14" s="17">
        <v>9.31171662168188E-2</v>
      </c>
      <c r="T14" s="17">
        <v>0.196088778178586</v>
      </c>
      <c r="U14" s="17">
        <v>0.27613964616277797</v>
      </c>
      <c r="V14" s="17">
        <v>0.160874496523111</v>
      </c>
      <c r="W14" s="17">
        <v>0.124040791096376</v>
      </c>
      <c r="X14" s="17">
        <v>0.20635518169959699</v>
      </c>
      <c r="Y14" s="17">
        <v>0.20167695767112301</v>
      </c>
      <c r="Z14" s="17">
        <v>0.111208153812383</v>
      </c>
      <c r="AA14" s="17">
        <v>9.3168946483753401E-2</v>
      </c>
      <c r="AB14" s="17">
        <v>0</v>
      </c>
      <c r="AC14" s="17"/>
      <c r="AD14" s="17">
        <v>0.16187278697156901</v>
      </c>
      <c r="AE14" s="17">
        <v>0.13131111704485901</v>
      </c>
      <c r="AF14" s="17"/>
      <c r="AG14" s="17">
        <v>0.17778560027787299</v>
      </c>
      <c r="AH14" s="17">
        <v>0.117570009586261</v>
      </c>
      <c r="AI14" s="17"/>
      <c r="AJ14" s="17">
        <v>0.150243549224435</v>
      </c>
      <c r="AK14" s="17">
        <v>0.163082283352459</v>
      </c>
      <c r="AL14" s="17"/>
      <c r="AM14" s="17">
        <v>0.15619983860074399</v>
      </c>
      <c r="AN14" s="17">
        <v>0.15778919516077</v>
      </c>
      <c r="AO14" s="17"/>
      <c r="AP14" s="17">
        <v>0.105710256594802</v>
      </c>
      <c r="AQ14" s="17">
        <v>0.12053385057239099</v>
      </c>
      <c r="AR14" s="17">
        <v>0.229589802570523</v>
      </c>
      <c r="AS14" s="17">
        <v>8.0188672134364605E-2</v>
      </c>
      <c r="AT14" s="17">
        <v>0.21516149917500099</v>
      </c>
      <c r="AU14" s="17">
        <v>0.168833966039447</v>
      </c>
    </row>
    <row r="15" spans="2:47" ht="43.5" x14ac:dyDescent="0.35">
      <c r="B15" s="18" t="s">
        <v>709</v>
      </c>
      <c r="C15" s="17">
        <v>0.15502506518589601</v>
      </c>
      <c r="D15" s="17">
        <v>0.15780052663307501</v>
      </c>
      <c r="E15" s="17">
        <v>0.151743746109858</v>
      </c>
      <c r="F15" s="17"/>
      <c r="G15" s="17">
        <v>0.19336474384153901</v>
      </c>
      <c r="H15" s="17">
        <v>0.17549170374318199</v>
      </c>
      <c r="I15" s="17">
        <v>0.18725717138891201</v>
      </c>
      <c r="J15" s="17">
        <v>0.14072099710140201</v>
      </c>
      <c r="K15" s="17">
        <v>7.3878603825318995E-2</v>
      </c>
      <c r="L15" s="17">
        <v>0.123469931391575</v>
      </c>
      <c r="M15" s="17"/>
      <c r="N15" s="17">
        <v>0.14417647894046801</v>
      </c>
      <c r="O15" s="17">
        <v>0.19396510329811301</v>
      </c>
      <c r="P15" s="17"/>
      <c r="Q15" s="17">
        <v>0.186411665154465</v>
      </c>
      <c r="R15" s="17">
        <v>0.14991044581994101</v>
      </c>
      <c r="S15" s="17">
        <v>0.14257566811397099</v>
      </c>
      <c r="T15" s="17">
        <v>0.15208942837787301</v>
      </c>
      <c r="U15" s="17">
        <v>0.132745227343147</v>
      </c>
      <c r="V15" s="17">
        <v>0.24710516235126401</v>
      </c>
      <c r="W15" s="17">
        <v>0.184080162565358</v>
      </c>
      <c r="X15" s="17">
        <v>0.15300345676348601</v>
      </c>
      <c r="Y15" s="17">
        <v>0.124663819462067</v>
      </c>
      <c r="Z15" s="17">
        <v>0.111827162417341</v>
      </c>
      <c r="AA15" s="17">
        <v>7.1904531109300701E-2</v>
      </c>
      <c r="AB15" s="17">
        <v>0.14194334068893699</v>
      </c>
      <c r="AC15" s="17"/>
      <c r="AD15" s="17">
        <v>0.164166421179955</v>
      </c>
      <c r="AE15" s="17">
        <v>0.11394495936992299</v>
      </c>
      <c r="AF15" s="17"/>
      <c r="AG15" s="17">
        <v>0.15665552260396301</v>
      </c>
      <c r="AH15" s="17">
        <v>0.15221403107279499</v>
      </c>
      <c r="AI15" s="17"/>
      <c r="AJ15" s="17">
        <v>0.158282152267505</v>
      </c>
      <c r="AK15" s="17">
        <v>0.15138294632201199</v>
      </c>
      <c r="AL15" s="17"/>
      <c r="AM15" s="17">
        <v>0.102508588995081</v>
      </c>
      <c r="AN15" s="17">
        <v>0.170215141881286</v>
      </c>
      <c r="AO15" s="17"/>
      <c r="AP15" s="17">
        <v>4.04210929816489E-2</v>
      </c>
      <c r="AQ15" s="17">
        <v>7.8814019413278397E-2</v>
      </c>
      <c r="AR15" s="17">
        <v>0.16291637915943799</v>
      </c>
      <c r="AS15" s="17">
        <v>7.9002911861603298E-2</v>
      </c>
      <c r="AT15" s="17">
        <v>0.233566771563815</v>
      </c>
      <c r="AU15" s="17">
        <v>0.213032999923396</v>
      </c>
    </row>
    <row r="16" spans="2:47" ht="58" x14ac:dyDescent="0.35">
      <c r="B16" s="18" t="s">
        <v>710</v>
      </c>
      <c r="C16" s="17">
        <v>0.15185474528245199</v>
      </c>
      <c r="D16" s="17">
        <v>0.13891945171046999</v>
      </c>
      <c r="E16" s="17">
        <v>0.17100602297060499</v>
      </c>
      <c r="F16" s="17"/>
      <c r="G16" s="17">
        <v>0.21455647086754501</v>
      </c>
      <c r="H16" s="17">
        <v>0.19684639801472101</v>
      </c>
      <c r="I16" s="17">
        <v>0.18814286060601401</v>
      </c>
      <c r="J16" s="17">
        <v>0.101145560798949</v>
      </c>
      <c r="K16" s="17">
        <v>0.111665101625064</v>
      </c>
      <c r="L16" s="17">
        <v>6.5065163224201097E-2</v>
      </c>
      <c r="M16" s="17"/>
      <c r="N16" s="17">
        <v>0.12751131559513301</v>
      </c>
      <c r="O16" s="17">
        <v>0.239233327003715</v>
      </c>
      <c r="P16" s="17"/>
      <c r="Q16" s="17">
        <v>0.188284544240826</v>
      </c>
      <c r="R16" s="17">
        <v>0.106776534416123</v>
      </c>
      <c r="S16" s="17">
        <v>0.106651706327946</v>
      </c>
      <c r="T16" s="17">
        <v>0.160359183992763</v>
      </c>
      <c r="U16" s="17">
        <v>0.19382064941008501</v>
      </c>
      <c r="V16" s="17">
        <v>0.122501343471875</v>
      </c>
      <c r="W16" s="17">
        <v>0.114243726218349</v>
      </c>
      <c r="X16" s="17">
        <v>0.174841096907218</v>
      </c>
      <c r="Y16" s="17">
        <v>0.15835416661954799</v>
      </c>
      <c r="Z16" s="17">
        <v>0.167515498397595</v>
      </c>
      <c r="AA16" s="17">
        <v>0.18660628294574999</v>
      </c>
      <c r="AB16" s="17">
        <v>0.157768264574007</v>
      </c>
      <c r="AC16" s="17"/>
      <c r="AD16" s="17">
        <v>0.156510713028544</v>
      </c>
      <c r="AE16" s="17">
        <v>0.136487133574928</v>
      </c>
      <c r="AF16" s="17"/>
      <c r="AG16" s="17">
        <v>0.16336270368285799</v>
      </c>
      <c r="AH16" s="17">
        <v>0.13201413903465001</v>
      </c>
      <c r="AI16" s="17"/>
      <c r="AJ16" s="17">
        <v>0.13970681067193599</v>
      </c>
      <c r="AK16" s="17">
        <v>0.16776697570386701</v>
      </c>
      <c r="AL16" s="17"/>
      <c r="AM16" s="17">
        <v>0.12860343809466099</v>
      </c>
      <c r="AN16" s="17">
        <v>0.15861113852477399</v>
      </c>
      <c r="AO16" s="17"/>
      <c r="AP16" s="17">
        <v>0.100087273559419</v>
      </c>
      <c r="AQ16" s="17">
        <v>0.14792474962268001</v>
      </c>
      <c r="AR16" s="17">
        <v>0.15458257036877901</v>
      </c>
      <c r="AS16" s="17">
        <v>6.4497560870368204E-2</v>
      </c>
      <c r="AT16" s="17">
        <v>0.28080017953844399</v>
      </c>
      <c r="AU16" s="17">
        <v>0.168431646580192</v>
      </c>
    </row>
    <row r="17" spans="2:47" ht="43.5" x14ac:dyDescent="0.35">
      <c r="B17" s="18" t="s">
        <v>711</v>
      </c>
      <c r="C17" s="17">
        <v>0.14367027913241601</v>
      </c>
      <c r="D17" s="17">
        <v>0.14604149204481301</v>
      </c>
      <c r="E17" s="17">
        <v>0.14091641980714101</v>
      </c>
      <c r="F17" s="17"/>
      <c r="G17" s="17">
        <v>0.20773968441829099</v>
      </c>
      <c r="H17" s="17">
        <v>0.2095506970954</v>
      </c>
      <c r="I17" s="17">
        <v>0.136611145862848</v>
      </c>
      <c r="J17" s="17">
        <v>8.3888461938834299E-2</v>
      </c>
      <c r="K17" s="17">
        <v>9.6278975616321094E-2</v>
      </c>
      <c r="L17" s="17">
        <v>9.5446050840314101E-2</v>
      </c>
      <c r="M17" s="17"/>
      <c r="N17" s="17">
        <v>0.11795647307068</v>
      </c>
      <c r="O17" s="17">
        <v>0.23596770530406799</v>
      </c>
      <c r="P17" s="17"/>
      <c r="Q17" s="17">
        <v>0.14988956757626201</v>
      </c>
      <c r="R17" s="17">
        <v>0.13777252204989199</v>
      </c>
      <c r="S17" s="17">
        <v>0.122591145704724</v>
      </c>
      <c r="T17" s="17">
        <v>0.10913966658129</v>
      </c>
      <c r="U17" s="17">
        <v>6.8586302920085093E-2</v>
      </c>
      <c r="V17" s="17">
        <v>0.17415084584037799</v>
      </c>
      <c r="W17" s="17">
        <v>7.6046651757435704E-2</v>
      </c>
      <c r="X17" s="17">
        <v>0.216530924512015</v>
      </c>
      <c r="Y17" s="17">
        <v>0.19289407862826899</v>
      </c>
      <c r="Z17" s="17">
        <v>0.12134304900311201</v>
      </c>
      <c r="AA17" s="17">
        <v>0.16755681685509799</v>
      </c>
      <c r="AB17" s="17">
        <v>0.30402488538803502</v>
      </c>
      <c r="AC17" s="17"/>
      <c r="AD17" s="17">
        <v>0.14815469370992199</v>
      </c>
      <c r="AE17" s="17">
        <v>0.12755350262412599</v>
      </c>
      <c r="AF17" s="17"/>
      <c r="AG17" s="17">
        <v>0.14467294483648599</v>
      </c>
      <c r="AH17" s="17">
        <v>0.141941606266174</v>
      </c>
      <c r="AI17" s="17"/>
      <c r="AJ17" s="17">
        <v>0.14725881374257699</v>
      </c>
      <c r="AK17" s="17">
        <v>0.13957100794844701</v>
      </c>
      <c r="AL17" s="17"/>
      <c r="AM17" s="17">
        <v>0.137259048988365</v>
      </c>
      <c r="AN17" s="17">
        <v>0.14731692607251001</v>
      </c>
      <c r="AO17" s="17"/>
      <c r="AP17" s="17">
        <v>8.0385200820073804E-2</v>
      </c>
      <c r="AQ17" s="17">
        <v>8.7523714191559798E-2</v>
      </c>
      <c r="AR17" s="17">
        <v>0.118885299266261</v>
      </c>
      <c r="AS17" s="17">
        <v>6.0231098799608397E-2</v>
      </c>
      <c r="AT17" s="17">
        <v>0.22575944661817701</v>
      </c>
      <c r="AU17" s="17">
        <v>0.20721343527519601</v>
      </c>
    </row>
    <row r="18" spans="2:47" x14ac:dyDescent="0.35">
      <c r="B18" s="18" t="s">
        <v>94</v>
      </c>
      <c r="C18" s="17">
        <v>2.4655365518557501E-2</v>
      </c>
      <c r="D18" s="17">
        <v>1.77416285079476E-2</v>
      </c>
      <c r="E18" s="17">
        <v>3.4642098414751098E-2</v>
      </c>
      <c r="F18" s="17"/>
      <c r="G18" s="17">
        <v>2.7813187160910802E-2</v>
      </c>
      <c r="H18" s="17">
        <v>1.04044944899462E-2</v>
      </c>
      <c r="I18" s="17">
        <v>2.2219217372743301E-2</v>
      </c>
      <c r="J18" s="17">
        <v>3.2433486358732E-2</v>
      </c>
      <c r="K18" s="17">
        <v>2.28238846533481E-2</v>
      </c>
      <c r="L18" s="17">
        <v>3.4713818511916399E-2</v>
      </c>
      <c r="M18" s="17"/>
      <c r="N18" s="17">
        <v>2.5980681736244099E-2</v>
      </c>
      <c r="O18" s="17">
        <v>1.9898260504140699E-2</v>
      </c>
      <c r="P18" s="17"/>
      <c r="Q18" s="17">
        <v>3.3534301376105503E-2</v>
      </c>
      <c r="R18" s="17">
        <v>6.0864533948527998E-2</v>
      </c>
      <c r="S18" s="17">
        <v>1.1792562832697801E-2</v>
      </c>
      <c r="T18" s="17">
        <v>8.3010049818998104E-3</v>
      </c>
      <c r="U18" s="17">
        <v>0</v>
      </c>
      <c r="V18" s="17">
        <v>9.5644328495120296E-3</v>
      </c>
      <c r="W18" s="17">
        <v>3.4484476658030297E-2</v>
      </c>
      <c r="X18" s="17">
        <v>1.7888795261038801E-2</v>
      </c>
      <c r="Y18" s="17">
        <v>2.8198375571623201E-2</v>
      </c>
      <c r="Z18" s="17">
        <v>2.1969319052533999E-2</v>
      </c>
      <c r="AA18" s="17">
        <v>1.9721425313015999E-2</v>
      </c>
      <c r="AB18" s="17">
        <v>0</v>
      </c>
      <c r="AC18" s="17"/>
      <c r="AD18" s="17">
        <v>1.5988220271560501E-2</v>
      </c>
      <c r="AE18" s="17">
        <v>7.06937824832677E-2</v>
      </c>
      <c r="AF18" s="17"/>
      <c r="AG18" s="17">
        <v>1.34784116085537E-2</v>
      </c>
      <c r="AH18" s="17">
        <v>4.3925294541796597E-2</v>
      </c>
      <c r="AI18" s="17"/>
      <c r="AJ18" s="17">
        <v>2.6362742990118801E-2</v>
      </c>
      <c r="AK18" s="17">
        <v>2.2565616810903199E-2</v>
      </c>
      <c r="AL18" s="17"/>
      <c r="AM18" s="17">
        <v>3.7475585634473799E-2</v>
      </c>
      <c r="AN18" s="17">
        <v>2.0659694747321301E-2</v>
      </c>
      <c r="AO18" s="17"/>
      <c r="AP18" s="17">
        <v>0.183369720921359</v>
      </c>
      <c r="AQ18" s="17">
        <v>2.2761207978292002E-2</v>
      </c>
      <c r="AR18" s="17">
        <v>2.2863594827440499E-2</v>
      </c>
      <c r="AS18" s="17">
        <v>1.94569458282534E-2</v>
      </c>
      <c r="AT18" s="17">
        <v>1.5534840839901001E-2</v>
      </c>
      <c r="AU18" s="17">
        <v>8.9908437890891205E-3</v>
      </c>
    </row>
    <row r="19" spans="2:47" x14ac:dyDescent="0.35">
      <c r="B19" s="18" t="s">
        <v>178</v>
      </c>
      <c r="C19" s="17">
        <v>9.9610934465794304E-3</v>
      </c>
      <c r="D19" s="17">
        <v>8.9487388270664599E-3</v>
      </c>
      <c r="E19" s="17">
        <v>1.1451441439606001E-2</v>
      </c>
      <c r="F19" s="17"/>
      <c r="G19" s="17">
        <v>0</v>
      </c>
      <c r="H19" s="17">
        <v>4.7137254709664501E-3</v>
      </c>
      <c r="I19" s="17">
        <v>0</v>
      </c>
      <c r="J19" s="17">
        <v>1.0510175916545199E-2</v>
      </c>
      <c r="K19" s="17">
        <v>3.9860595669612399E-2</v>
      </c>
      <c r="L19" s="17">
        <v>1.6736629586409001E-2</v>
      </c>
      <c r="M19" s="17"/>
      <c r="N19" s="17">
        <v>1.2736226358431401E-2</v>
      </c>
      <c r="O19" s="17">
        <v>0</v>
      </c>
      <c r="P19" s="17"/>
      <c r="Q19" s="17">
        <v>1.86811096065717E-2</v>
      </c>
      <c r="R19" s="17">
        <v>0</v>
      </c>
      <c r="S19" s="17">
        <v>1.18172745691302E-2</v>
      </c>
      <c r="T19" s="17">
        <v>0</v>
      </c>
      <c r="U19" s="17">
        <v>0</v>
      </c>
      <c r="V19" s="17">
        <v>0</v>
      </c>
      <c r="W19" s="17">
        <v>9.7065228422399293E-3</v>
      </c>
      <c r="X19" s="17">
        <v>3.9597592350211E-2</v>
      </c>
      <c r="Y19" s="17">
        <v>2.0419903148242199E-2</v>
      </c>
      <c r="Z19" s="17">
        <v>1.0257041030481201E-2</v>
      </c>
      <c r="AA19" s="17">
        <v>0</v>
      </c>
      <c r="AB19" s="17">
        <v>0</v>
      </c>
      <c r="AC19" s="17"/>
      <c r="AD19" s="17">
        <v>8.5412335138318404E-3</v>
      </c>
      <c r="AE19" s="17">
        <v>1.9847607171000099E-2</v>
      </c>
      <c r="AF19" s="17"/>
      <c r="AG19" s="17">
        <v>1.16334179916748E-2</v>
      </c>
      <c r="AH19" s="17">
        <v>7.0778771832497502E-3</v>
      </c>
      <c r="AI19" s="17"/>
      <c r="AJ19" s="17">
        <v>1.1068254240841799E-2</v>
      </c>
      <c r="AK19" s="17">
        <v>8.5867608000055207E-3</v>
      </c>
      <c r="AL19" s="17"/>
      <c r="AM19" s="17">
        <v>0</v>
      </c>
      <c r="AN19" s="17">
        <v>1.2562932655239899E-2</v>
      </c>
      <c r="AO19" s="17"/>
      <c r="AP19" s="17">
        <v>3.6662147428079397E-2</v>
      </c>
      <c r="AQ19" s="17">
        <v>3.0054159964101899E-2</v>
      </c>
      <c r="AR19" s="17">
        <v>0</v>
      </c>
      <c r="AS19" s="17">
        <v>2.2226542281189601E-2</v>
      </c>
      <c r="AT19" s="17">
        <v>0</v>
      </c>
      <c r="AU19" s="17">
        <v>0</v>
      </c>
    </row>
    <row r="20" spans="2:47" x14ac:dyDescent="0.35">
      <c r="B20" s="18" t="s">
        <v>151</v>
      </c>
      <c r="C20" s="19">
        <v>3.3242894164181802E-2</v>
      </c>
      <c r="D20" s="19">
        <v>2.84826627113813E-2</v>
      </c>
      <c r="E20" s="19">
        <v>4.01907221934064E-2</v>
      </c>
      <c r="F20" s="19"/>
      <c r="G20" s="19">
        <v>1.0331048963241799E-2</v>
      </c>
      <c r="H20" s="19">
        <v>7.0170854905992897E-3</v>
      </c>
      <c r="I20" s="19">
        <v>1.5823014888720101E-2</v>
      </c>
      <c r="J20" s="19">
        <v>6.8142397050259207E-2</v>
      </c>
      <c r="K20" s="19">
        <v>6.3115349897018197E-2</v>
      </c>
      <c r="L20" s="19">
        <v>5.29436512250148E-2</v>
      </c>
      <c r="M20" s="19"/>
      <c r="N20" s="19">
        <v>4.0081262010916198E-2</v>
      </c>
      <c r="O20" s="19">
        <v>8.6971793076101398E-3</v>
      </c>
      <c r="P20" s="19"/>
      <c r="Q20" s="19">
        <v>3.6107643457071702E-2</v>
      </c>
      <c r="R20" s="19">
        <v>2.5775102598196001E-2</v>
      </c>
      <c r="S20" s="19">
        <v>3.7041173268921597E-2</v>
      </c>
      <c r="T20" s="19">
        <v>3.0170445482299E-2</v>
      </c>
      <c r="U20" s="19">
        <v>1.23095700681087E-2</v>
      </c>
      <c r="V20" s="19">
        <v>2.2003010443659501E-2</v>
      </c>
      <c r="W20" s="19">
        <v>3.0118353508702601E-2</v>
      </c>
      <c r="X20" s="19">
        <v>1.80392152460917E-2</v>
      </c>
      <c r="Y20" s="19">
        <v>4.8126037164602703E-2</v>
      </c>
      <c r="Z20" s="19">
        <v>2.5867621964843799E-2</v>
      </c>
      <c r="AA20" s="19">
        <v>6.3231219987754494E-2</v>
      </c>
      <c r="AB20" s="19">
        <v>7.7188446561049104E-2</v>
      </c>
      <c r="AC20" s="19"/>
      <c r="AD20" s="19">
        <v>2.5142767468238202E-2</v>
      </c>
      <c r="AE20" s="19">
        <v>7.3674858758454406E-2</v>
      </c>
      <c r="AF20" s="19"/>
      <c r="AG20" s="19">
        <v>1.8993532591948699E-2</v>
      </c>
      <c r="AH20" s="19">
        <v>5.7809890533169497E-2</v>
      </c>
      <c r="AI20" s="19"/>
      <c r="AJ20" s="19">
        <v>3.2914129211475698E-2</v>
      </c>
      <c r="AK20" s="19">
        <v>3.3766444194277399E-2</v>
      </c>
      <c r="AL20" s="19"/>
      <c r="AM20" s="19">
        <v>3.6573597667830103E-2</v>
      </c>
      <c r="AN20" s="19">
        <v>3.2898375235461103E-2</v>
      </c>
      <c r="AO20" s="19"/>
      <c r="AP20" s="19">
        <v>0.14488452098058599</v>
      </c>
      <c r="AQ20" s="19">
        <v>6.0659144872620703E-2</v>
      </c>
      <c r="AR20" s="19">
        <v>1.5279056969218901E-2</v>
      </c>
      <c r="AS20" s="19">
        <v>6.4218187442294405E-2</v>
      </c>
      <c r="AT20" s="19">
        <v>0</v>
      </c>
      <c r="AU20" s="19">
        <v>7.9279374433290709E-3</v>
      </c>
    </row>
    <row r="21" spans="2:47" x14ac:dyDescent="0.35">
      <c r="B21" s="16" t="s">
        <v>753</v>
      </c>
    </row>
    <row r="22" spans="2:47" x14ac:dyDescent="0.35">
      <c r="B22" t="s">
        <v>66</v>
      </c>
    </row>
    <row r="23" spans="2:47" x14ac:dyDescent="0.35">
      <c r="B23" t="s">
        <v>67</v>
      </c>
    </row>
    <row r="25" spans="2:47" x14ac:dyDescent="0.35">
      <c r="B25"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B2:AU21"/>
  <sheetViews>
    <sheetView showGridLines="0" topLeftCell="A11"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719</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122</v>
      </c>
      <c r="C9" s="17">
        <v>0.44260919419399197</v>
      </c>
      <c r="D9" s="17">
        <v>0.38263829992397502</v>
      </c>
      <c r="E9" s="17">
        <v>0.50190973903784097</v>
      </c>
      <c r="F9" s="17"/>
      <c r="G9" s="17">
        <v>0.20709644849551601</v>
      </c>
      <c r="H9" s="17">
        <v>0.26794013252610299</v>
      </c>
      <c r="I9" s="17">
        <v>0.39445852975849399</v>
      </c>
      <c r="J9" s="17">
        <v>0.44609008548283702</v>
      </c>
      <c r="K9" s="17">
        <v>0.61540931585805203</v>
      </c>
      <c r="L9" s="17">
        <v>0.66320524131002201</v>
      </c>
      <c r="M9" s="17"/>
      <c r="N9" s="17">
        <v>0.49274798304530898</v>
      </c>
      <c r="O9" s="17">
        <v>0.19358229874972499</v>
      </c>
      <c r="P9" s="17"/>
      <c r="Q9" s="17">
        <v>0.29676381452418499</v>
      </c>
      <c r="R9" s="17">
        <v>0.46094036501165903</v>
      </c>
      <c r="S9" s="17">
        <v>0.46805017853296399</v>
      </c>
      <c r="T9" s="17">
        <v>0.51095099529967902</v>
      </c>
      <c r="U9" s="17">
        <v>0.45165764000500702</v>
      </c>
      <c r="V9" s="17">
        <v>0.409113263420954</v>
      </c>
      <c r="W9" s="17">
        <v>0.50826221525986703</v>
      </c>
      <c r="X9" s="17">
        <v>0.40363855875672</v>
      </c>
      <c r="Y9" s="17">
        <v>0.44522181747165002</v>
      </c>
      <c r="Z9" s="17">
        <v>0.50288771677682897</v>
      </c>
      <c r="AA9" s="17">
        <v>0.49993932914453398</v>
      </c>
      <c r="AB9" s="17">
        <v>0.439052422161401</v>
      </c>
      <c r="AC9" s="17"/>
      <c r="AD9" s="17">
        <v>0.35394041201135601</v>
      </c>
      <c r="AE9" s="17">
        <v>0.62839178088409897</v>
      </c>
      <c r="AF9" s="17"/>
      <c r="AG9" s="17">
        <v>0.27604621342258301</v>
      </c>
      <c r="AH9" s="17">
        <v>0.51498813655641096</v>
      </c>
      <c r="AI9" s="17"/>
      <c r="AJ9" s="17">
        <v>0.47995952010576298</v>
      </c>
      <c r="AK9" s="17">
        <v>0.39489029202714498</v>
      </c>
      <c r="AL9" s="17"/>
      <c r="AM9" s="17">
        <v>0.48564375673489402</v>
      </c>
      <c r="AN9" s="17">
        <v>0.43041689113563603</v>
      </c>
      <c r="AO9" s="17"/>
      <c r="AP9" s="17">
        <v>0.723582412027863</v>
      </c>
      <c r="AQ9" s="17">
        <v>0.65446750296446399</v>
      </c>
      <c r="AR9" s="17">
        <v>0.22314596008982199</v>
      </c>
      <c r="AS9" s="17">
        <v>0.54145355893190095</v>
      </c>
      <c r="AT9" s="17">
        <v>0.115777140538966</v>
      </c>
      <c r="AU9" s="17">
        <v>0.13055616220131</v>
      </c>
    </row>
    <row r="10" spans="2:47" ht="29" x14ac:dyDescent="0.35">
      <c r="B10" s="18" t="s">
        <v>713</v>
      </c>
      <c r="C10" s="17">
        <v>0.216269825912138</v>
      </c>
      <c r="D10" s="17">
        <v>0.234205771169474</v>
      </c>
      <c r="E10" s="17">
        <v>0.19982214049623601</v>
      </c>
      <c r="F10" s="17"/>
      <c r="G10" s="17">
        <v>0.26754661205952002</v>
      </c>
      <c r="H10" s="17">
        <v>0.30538871239496301</v>
      </c>
      <c r="I10" s="17">
        <v>0.261557252036761</v>
      </c>
      <c r="J10" s="17">
        <v>0.256589441554261</v>
      </c>
      <c r="K10" s="17">
        <v>0.14182225443914701</v>
      </c>
      <c r="L10" s="17">
        <v>8.93871390039363E-2</v>
      </c>
      <c r="M10" s="17"/>
      <c r="N10" s="17">
        <v>0.18301674234654799</v>
      </c>
      <c r="O10" s="17">
        <v>0.38142962242904599</v>
      </c>
      <c r="P10" s="17"/>
      <c r="Q10" s="17">
        <v>0.30087176618477401</v>
      </c>
      <c r="R10" s="17">
        <v>0.21841854672041999</v>
      </c>
      <c r="S10" s="17">
        <v>0.18570649806728701</v>
      </c>
      <c r="T10" s="17">
        <v>0.169410091407459</v>
      </c>
      <c r="U10" s="17">
        <v>0.21355209659476701</v>
      </c>
      <c r="V10" s="17">
        <v>0.18140156947630401</v>
      </c>
      <c r="W10" s="17">
        <v>0.19514952732057</v>
      </c>
      <c r="X10" s="17">
        <v>0.26882767916931599</v>
      </c>
      <c r="Y10" s="17">
        <v>0.22017774148371</v>
      </c>
      <c r="Z10" s="17">
        <v>0.137815426189802</v>
      </c>
      <c r="AA10" s="17">
        <v>0.26757454649700901</v>
      </c>
      <c r="AB10" s="17">
        <v>0.26816716525828799</v>
      </c>
      <c r="AC10" s="17"/>
      <c r="AD10" s="17">
        <v>0.27825617621378501</v>
      </c>
      <c r="AE10" s="17">
        <v>8.8850356634220404E-2</v>
      </c>
      <c r="AF10" s="17"/>
      <c r="AG10" s="17">
        <v>0.32079697451961198</v>
      </c>
      <c r="AH10" s="17">
        <v>0.170609247350229</v>
      </c>
      <c r="AI10" s="17"/>
      <c r="AJ10" s="17">
        <v>0.21922855814581799</v>
      </c>
      <c r="AK10" s="17">
        <v>0.21468799566867899</v>
      </c>
      <c r="AL10" s="17"/>
      <c r="AM10" s="17">
        <v>0.19539958927036799</v>
      </c>
      <c r="AN10" s="17">
        <v>0.22264524662163401</v>
      </c>
      <c r="AO10" s="17"/>
      <c r="AP10" s="17">
        <v>4.8537791936786E-2</v>
      </c>
      <c r="AQ10" s="17">
        <v>9.6530147952899895E-2</v>
      </c>
      <c r="AR10" s="17">
        <v>0.27337939532760802</v>
      </c>
      <c r="AS10" s="17">
        <v>0.173766215252731</v>
      </c>
      <c r="AT10" s="17">
        <v>0.50580542320669997</v>
      </c>
      <c r="AU10" s="17">
        <v>0.39745113815067601</v>
      </c>
    </row>
    <row r="11" spans="2:47" ht="58" x14ac:dyDescent="0.35">
      <c r="B11" s="18" t="s">
        <v>714</v>
      </c>
      <c r="C11" s="17">
        <v>0.209237199646852</v>
      </c>
      <c r="D11" s="17">
        <v>0.226800478437516</v>
      </c>
      <c r="E11" s="17">
        <v>0.19220805720094999</v>
      </c>
      <c r="F11" s="17"/>
      <c r="G11" s="17">
        <v>0.32184046695167801</v>
      </c>
      <c r="H11" s="17">
        <v>0.26725616725332602</v>
      </c>
      <c r="I11" s="17">
        <v>0.24125557295457301</v>
      </c>
      <c r="J11" s="17">
        <v>0.20962731585615299</v>
      </c>
      <c r="K11" s="17">
        <v>0.145645720542837</v>
      </c>
      <c r="L11" s="17">
        <v>0.102895460899934</v>
      </c>
      <c r="M11" s="17"/>
      <c r="N11" s="17">
        <v>0.184826902020198</v>
      </c>
      <c r="O11" s="17">
        <v>0.33047707747602501</v>
      </c>
      <c r="P11" s="17"/>
      <c r="Q11" s="17">
        <v>0.25010684062741401</v>
      </c>
      <c r="R11" s="17">
        <v>0.17446847910976199</v>
      </c>
      <c r="S11" s="17">
        <v>0.25884292215231403</v>
      </c>
      <c r="T11" s="17">
        <v>0.20269067269713001</v>
      </c>
      <c r="U11" s="17">
        <v>0.178902762872308</v>
      </c>
      <c r="V11" s="17">
        <v>0.22157715604707401</v>
      </c>
      <c r="W11" s="17">
        <v>0.22228236253226399</v>
      </c>
      <c r="X11" s="17">
        <v>0.25128268560158701</v>
      </c>
      <c r="Y11" s="17">
        <v>0.22178107957482601</v>
      </c>
      <c r="Z11" s="17">
        <v>0.15058863112320001</v>
      </c>
      <c r="AA11" s="17">
        <v>0.17053537438239499</v>
      </c>
      <c r="AB11" s="17">
        <v>0.194565703919343</v>
      </c>
      <c r="AC11" s="17"/>
      <c r="AD11" s="17">
        <v>0.24907164061794701</v>
      </c>
      <c r="AE11" s="17">
        <v>0.12764815013820099</v>
      </c>
      <c r="AF11" s="17"/>
      <c r="AG11" s="17">
        <v>0.299848735224718</v>
      </c>
      <c r="AH11" s="17">
        <v>0.168102804000928</v>
      </c>
      <c r="AI11" s="17"/>
      <c r="AJ11" s="17">
        <v>0.19929236693493399</v>
      </c>
      <c r="AK11" s="17">
        <v>0.22132761931009001</v>
      </c>
      <c r="AL11" s="17"/>
      <c r="AM11" s="17">
        <v>0.18533765095406099</v>
      </c>
      <c r="AN11" s="17">
        <v>0.215152618518549</v>
      </c>
      <c r="AO11" s="17"/>
      <c r="AP11" s="17">
        <v>7.5752281663538507E-2</v>
      </c>
      <c r="AQ11" s="17">
        <v>0.117763780009457</v>
      </c>
      <c r="AR11" s="17">
        <v>0.280840415993654</v>
      </c>
      <c r="AS11" s="17">
        <v>0.14519936693999599</v>
      </c>
      <c r="AT11" s="17">
        <v>0.39587233247459103</v>
      </c>
      <c r="AU11" s="17">
        <v>0.37929424400328499</v>
      </c>
    </row>
    <row r="12" spans="2:47" ht="43.5" x14ac:dyDescent="0.35">
      <c r="B12" s="18" t="s">
        <v>715</v>
      </c>
      <c r="C12" s="17">
        <v>0.161669163055289</v>
      </c>
      <c r="D12" s="17">
        <v>0.18538902514783201</v>
      </c>
      <c r="E12" s="17">
        <v>0.13909494115701401</v>
      </c>
      <c r="F12" s="17"/>
      <c r="G12" s="17">
        <v>0.34926867106509002</v>
      </c>
      <c r="H12" s="17">
        <v>0.26403295879101402</v>
      </c>
      <c r="I12" s="17">
        <v>0.16420059486077801</v>
      </c>
      <c r="J12" s="17">
        <v>0.13992988546773599</v>
      </c>
      <c r="K12" s="17">
        <v>5.40655996538296E-2</v>
      </c>
      <c r="L12" s="17">
        <v>4.0541942660347198E-2</v>
      </c>
      <c r="M12" s="17"/>
      <c r="N12" s="17">
        <v>0.116954167740122</v>
      </c>
      <c r="O12" s="17">
        <v>0.38375742482327002</v>
      </c>
      <c r="P12" s="17"/>
      <c r="Q12" s="17">
        <v>0.27505922329731702</v>
      </c>
      <c r="R12" s="17">
        <v>0.137845339771164</v>
      </c>
      <c r="S12" s="17">
        <v>0.108636888069172</v>
      </c>
      <c r="T12" s="17">
        <v>9.9557854724898795E-2</v>
      </c>
      <c r="U12" s="17">
        <v>0.163337377378582</v>
      </c>
      <c r="V12" s="17">
        <v>0.181131669935267</v>
      </c>
      <c r="W12" s="17">
        <v>9.3618902153427802E-2</v>
      </c>
      <c r="X12" s="17">
        <v>0.17719016428227899</v>
      </c>
      <c r="Y12" s="17">
        <v>0.18198484708821</v>
      </c>
      <c r="Z12" s="17">
        <v>0.143417533309737</v>
      </c>
      <c r="AA12" s="17">
        <v>0.166371683475843</v>
      </c>
      <c r="AB12" s="17">
        <v>0.135551249203752</v>
      </c>
      <c r="AC12" s="17"/>
      <c r="AD12" s="17">
        <v>0.20360034161596499</v>
      </c>
      <c r="AE12" s="17">
        <v>7.4569884854636198E-2</v>
      </c>
      <c r="AF12" s="17"/>
      <c r="AG12" s="17">
        <v>0.26307860680624501</v>
      </c>
      <c r="AH12" s="17">
        <v>0.113079417586969</v>
      </c>
      <c r="AI12" s="17"/>
      <c r="AJ12" s="17">
        <v>0.14355828190852701</v>
      </c>
      <c r="AK12" s="17">
        <v>0.184603927953883</v>
      </c>
      <c r="AL12" s="17"/>
      <c r="AM12" s="17">
        <v>0.12095365846877</v>
      </c>
      <c r="AN12" s="17">
        <v>0.172983443399331</v>
      </c>
      <c r="AO12" s="17"/>
      <c r="AP12" s="17">
        <v>5.2328846313392699E-2</v>
      </c>
      <c r="AQ12" s="17">
        <v>4.12193238501486E-2</v>
      </c>
      <c r="AR12" s="17">
        <v>0.25276349254228497</v>
      </c>
      <c r="AS12" s="17">
        <v>6.1397584119935199E-2</v>
      </c>
      <c r="AT12" s="17">
        <v>0.34038721262823202</v>
      </c>
      <c r="AU12" s="17">
        <v>0.35356612437417401</v>
      </c>
    </row>
    <row r="13" spans="2:47" ht="43.5" x14ac:dyDescent="0.35">
      <c r="B13" s="18" t="s">
        <v>716</v>
      </c>
      <c r="C13" s="17">
        <v>0.15625898910090599</v>
      </c>
      <c r="D13" s="17">
        <v>0.18294253350238501</v>
      </c>
      <c r="E13" s="17">
        <v>0.13074113380164201</v>
      </c>
      <c r="F13" s="17"/>
      <c r="G13" s="17">
        <v>0.277079621905578</v>
      </c>
      <c r="H13" s="17">
        <v>0.228769086276772</v>
      </c>
      <c r="I13" s="17">
        <v>0.16780424065970201</v>
      </c>
      <c r="J13" s="17">
        <v>0.14015496948985801</v>
      </c>
      <c r="K13" s="17">
        <v>7.2688201248650997E-2</v>
      </c>
      <c r="L13" s="17">
        <v>7.6011826916745601E-2</v>
      </c>
      <c r="M13" s="17"/>
      <c r="N13" s="17">
        <v>0.124678997328801</v>
      </c>
      <c r="O13" s="17">
        <v>0.313108954752925</v>
      </c>
      <c r="P13" s="17"/>
      <c r="Q13" s="17">
        <v>0.18067572531924</v>
      </c>
      <c r="R13" s="17">
        <v>0.18750121226777999</v>
      </c>
      <c r="S13" s="17">
        <v>0.149237872463827</v>
      </c>
      <c r="T13" s="17">
        <v>0.169231634891569</v>
      </c>
      <c r="U13" s="17">
        <v>0.144207093709733</v>
      </c>
      <c r="V13" s="17">
        <v>0.16564102026938399</v>
      </c>
      <c r="W13" s="17">
        <v>0.15436994963822501</v>
      </c>
      <c r="X13" s="17">
        <v>0.12190863493637299</v>
      </c>
      <c r="Y13" s="17">
        <v>0.13287419422095101</v>
      </c>
      <c r="Z13" s="17">
        <v>0.153879717202279</v>
      </c>
      <c r="AA13" s="17">
        <v>0.11700404548906899</v>
      </c>
      <c r="AB13" s="17">
        <v>9.5999848727873802E-2</v>
      </c>
      <c r="AC13" s="17"/>
      <c r="AD13" s="17">
        <v>0.192299930116969</v>
      </c>
      <c r="AE13" s="17">
        <v>7.9439513962112296E-2</v>
      </c>
      <c r="AF13" s="17"/>
      <c r="AG13" s="17">
        <v>0.26260732842338402</v>
      </c>
      <c r="AH13" s="17">
        <v>0.10769894917544801</v>
      </c>
      <c r="AI13" s="17"/>
      <c r="AJ13" s="17">
        <v>0.14851328618037801</v>
      </c>
      <c r="AK13" s="17">
        <v>0.166844946035305</v>
      </c>
      <c r="AL13" s="17"/>
      <c r="AM13" s="17">
        <v>0.15754477031505901</v>
      </c>
      <c r="AN13" s="17">
        <v>0.15718315210661499</v>
      </c>
      <c r="AO13" s="17"/>
      <c r="AP13" s="17">
        <v>4.1356227900524303E-2</v>
      </c>
      <c r="AQ13" s="17">
        <v>5.3984169163991499E-2</v>
      </c>
      <c r="AR13" s="17">
        <v>0.24967461912469899</v>
      </c>
      <c r="AS13" s="17">
        <v>9.3488622057608398E-2</v>
      </c>
      <c r="AT13" s="17">
        <v>0.30108061138856002</v>
      </c>
      <c r="AU13" s="17">
        <v>0.313004058936312</v>
      </c>
    </row>
    <row r="14" spans="2:47" ht="43.5" x14ac:dyDescent="0.35">
      <c r="B14" s="18" t="s">
        <v>717</v>
      </c>
      <c r="C14" s="17">
        <v>0.15130134548551299</v>
      </c>
      <c r="D14" s="17">
        <v>0.178262266864463</v>
      </c>
      <c r="E14" s="17">
        <v>0.125139189559479</v>
      </c>
      <c r="F14" s="17"/>
      <c r="G14" s="17">
        <v>0.22282177169661499</v>
      </c>
      <c r="H14" s="17">
        <v>0.17809926648364</v>
      </c>
      <c r="I14" s="17">
        <v>0.20300041712943101</v>
      </c>
      <c r="J14" s="17">
        <v>0.12324243890225001</v>
      </c>
      <c r="K14" s="17">
        <v>9.5567320625819893E-2</v>
      </c>
      <c r="L14" s="17">
        <v>9.9577914252083594E-2</v>
      </c>
      <c r="M14" s="17"/>
      <c r="N14" s="17">
        <v>0.13807455177017</v>
      </c>
      <c r="O14" s="17">
        <v>0.21699554056033399</v>
      </c>
      <c r="P14" s="17"/>
      <c r="Q14" s="17">
        <v>0.179410399251932</v>
      </c>
      <c r="R14" s="17">
        <v>0.142123174363192</v>
      </c>
      <c r="S14" s="17">
        <v>0.115646653151738</v>
      </c>
      <c r="T14" s="17">
        <v>0.14404658945453999</v>
      </c>
      <c r="U14" s="17">
        <v>0.12553512505228301</v>
      </c>
      <c r="V14" s="17">
        <v>0.16706332621791001</v>
      </c>
      <c r="W14" s="17">
        <v>0.108200566464542</v>
      </c>
      <c r="X14" s="17">
        <v>0.25640930077784002</v>
      </c>
      <c r="Y14" s="17">
        <v>0.174104589539713</v>
      </c>
      <c r="Z14" s="17">
        <v>0.16880056629446599</v>
      </c>
      <c r="AA14" s="17">
        <v>9.4816973449302094E-2</v>
      </c>
      <c r="AB14" s="17">
        <v>0.123958382025863</v>
      </c>
      <c r="AC14" s="17"/>
      <c r="AD14" s="17">
        <v>0.17458587495738201</v>
      </c>
      <c r="AE14" s="17">
        <v>9.7735045666308806E-2</v>
      </c>
      <c r="AF14" s="17"/>
      <c r="AG14" s="17">
        <v>0.21233086596890999</v>
      </c>
      <c r="AH14" s="17">
        <v>0.12513844605156799</v>
      </c>
      <c r="AI14" s="17"/>
      <c r="AJ14" s="17">
        <v>0.14752476577728299</v>
      </c>
      <c r="AK14" s="17">
        <v>0.15713284513421399</v>
      </c>
      <c r="AL14" s="17"/>
      <c r="AM14" s="17">
        <v>0.15031581301588201</v>
      </c>
      <c r="AN14" s="17">
        <v>0.14862196968979299</v>
      </c>
      <c r="AO14" s="17"/>
      <c r="AP14" s="17">
        <v>6.4676482120485407E-2</v>
      </c>
      <c r="AQ14" s="17">
        <v>8.4209371214128997E-2</v>
      </c>
      <c r="AR14" s="17">
        <v>0.15520588334795299</v>
      </c>
      <c r="AS14" s="17">
        <v>0.133796967985785</v>
      </c>
      <c r="AT14" s="17">
        <v>0.268702861189685</v>
      </c>
      <c r="AU14" s="17">
        <v>0.27938933418961198</v>
      </c>
    </row>
    <row r="15" spans="2:47" ht="43.5" x14ac:dyDescent="0.35">
      <c r="B15" s="18" t="s">
        <v>718</v>
      </c>
      <c r="C15" s="17">
        <v>0.126936279375018</v>
      </c>
      <c r="D15" s="17">
        <v>0.15523642684547001</v>
      </c>
      <c r="E15" s="17">
        <v>9.9584456975595204E-2</v>
      </c>
      <c r="F15" s="17"/>
      <c r="G15" s="17">
        <v>0.20455550704301201</v>
      </c>
      <c r="H15" s="17">
        <v>0.16505612697716801</v>
      </c>
      <c r="I15" s="17">
        <v>0.180360125731477</v>
      </c>
      <c r="J15" s="17">
        <v>0.105032018319409</v>
      </c>
      <c r="K15" s="17">
        <v>6.12218809235473E-2</v>
      </c>
      <c r="L15" s="17">
        <v>6.2168287425270703E-2</v>
      </c>
      <c r="M15" s="17"/>
      <c r="N15" s="17">
        <v>0.109442548526512</v>
      </c>
      <c r="O15" s="17">
        <v>0.21382329006567499</v>
      </c>
      <c r="P15" s="17"/>
      <c r="Q15" s="17">
        <v>0.179798462421493</v>
      </c>
      <c r="R15" s="17">
        <v>0.101247147076067</v>
      </c>
      <c r="S15" s="17">
        <v>0.10688078554199</v>
      </c>
      <c r="T15" s="17">
        <v>0.10961980453388601</v>
      </c>
      <c r="U15" s="17">
        <v>0.131940974892514</v>
      </c>
      <c r="V15" s="17">
        <v>0.118012823513871</v>
      </c>
      <c r="W15" s="17">
        <v>0.112529613478507</v>
      </c>
      <c r="X15" s="17">
        <v>0.173587290406542</v>
      </c>
      <c r="Y15" s="17">
        <v>0.138944845434532</v>
      </c>
      <c r="Z15" s="17">
        <v>0.110486205226093</v>
      </c>
      <c r="AA15" s="17">
        <v>0.10045020016374499</v>
      </c>
      <c r="AB15" s="17">
        <v>0.13876759000144201</v>
      </c>
      <c r="AC15" s="17"/>
      <c r="AD15" s="17">
        <v>0.15023735368504301</v>
      </c>
      <c r="AE15" s="17">
        <v>7.7415688451585696E-2</v>
      </c>
      <c r="AF15" s="17"/>
      <c r="AG15" s="17">
        <v>0.20689305117225401</v>
      </c>
      <c r="AH15" s="17">
        <v>9.0445267081870603E-2</v>
      </c>
      <c r="AI15" s="17"/>
      <c r="AJ15" s="17">
        <v>0.123045792861607</v>
      </c>
      <c r="AK15" s="17">
        <v>0.132685592686073</v>
      </c>
      <c r="AL15" s="17"/>
      <c r="AM15" s="17">
        <v>0.116834055133442</v>
      </c>
      <c r="AN15" s="17">
        <v>0.12976942040502401</v>
      </c>
      <c r="AO15" s="17"/>
      <c r="AP15" s="17">
        <v>4.3869391665424799E-2</v>
      </c>
      <c r="AQ15" s="17">
        <v>6.6649063671916406E-2</v>
      </c>
      <c r="AR15" s="17">
        <v>0.16089194559435599</v>
      </c>
      <c r="AS15" s="17">
        <v>8.3063279099246504E-2</v>
      </c>
      <c r="AT15" s="17">
        <v>0.23910918450243099</v>
      </c>
      <c r="AU15" s="17">
        <v>0.25008711367216402</v>
      </c>
    </row>
    <row r="16" spans="2:47" x14ac:dyDescent="0.35">
      <c r="B16" s="18" t="s">
        <v>178</v>
      </c>
      <c r="C16" s="19">
        <v>4.7302031201103503E-2</v>
      </c>
      <c r="D16" s="19">
        <v>6.1268938673040903E-2</v>
      </c>
      <c r="E16" s="19">
        <v>3.3063850909639897E-2</v>
      </c>
      <c r="F16" s="19"/>
      <c r="G16" s="19">
        <v>1.47896512103497E-2</v>
      </c>
      <c r="H16" s="19">
        <v>3.7577237397527802E-2</v>
      </c>
      <c r="I16" s="19">
        <v>3.33967182563761E-2</v>
      </c>
      <c r="J16" s="19">
        <v>5.9229155162571497E-2</v>
      </c>
      <c r="K16" s="19">
        <v>7.1795029788780898E-2</v>
      </c>
      <c r="L16" s="19">
        <v>6.2212344438312299E-2</v>
      </c>
      <c r="M16" s="19"/>
      <c r="N16" s="19">
        <v>5.3559350854120003E-2</v>
      </c>
      <c r="O16" s="19">
        <v>1.6223480588045298E-2</v>
      </c>
      <c r="P16" s="19"/>
      <c r="Q16" s="19">
        <v>4.4802075199373702E-2</v>
      </c>
      <c r="R16" s="19">
        <v>4.9171955111343403E-2</v>
      </c>
      <c r="S16" s="19">
        <v>3.0237804498084799E-2</v>
      </c>
      <c r="T16" s="19">
        <v>4.4487142666766101E-2</v>
      </c>
      <c r="U16" s="19">
        <v>5.7492529770888999E-2</v>
      </c>
      <c r="V16" s="19">
        <v>4.8862103327917003E-2</v>
      </c>
      <c r="W16" s="19">
        <v>5.3458155471534E-2</v>
      </c>
      <c r="X16" s="19">
        <v>6.3567943839035301E-2</v>
      </c>
      <c r="Y16" s="19">
        <v>4.1932440509946101E-2</v>
      </c>
      <c r="Z16" s="19">
        <v>3.9623095010194002E-2</v>
      </c>
      <c r="AA16" s="19">
        <v>3.20859467030912E-2</v>
      </c>
      <c r="AB16" s="19">
        <v>0.106849815537612</v>
      </c>
      <c r="AC16" s="19"/>
      <c r="AD16" s="19">
        <v>4.5535576650863302E-2</v>
      </c>
      <c r="AE16" s="19">
        <v>5.37997069431011E-2</v>
      </c>
      <c r="AF16" s="19"/>
      <c r="AG16" s="19">
        <v>3.2094169900575703E-2</v>
      </c>
      <c r="AH16" s="19">
        <v>5.62934756396931E-2</v>
      </c>
      <c r="AI16" s="19"/>
      <c r="AJ16" s="19">
        <v>3.8416628104283403E-2</v>
      </c>
      <c r="AK16" s="19">
        <v>5.8268482078968301E-2</v>
      </c>
      <c r="AL16" s="19"/>
      <c r="AM16" s="19">
        <v>4.8589581025393097E-2</v>
      </c>
      <c r="AN16" s="19">
        <v>4.7814223489716E-2</v>
      </c>
      <c r="AO16" s="19"/>
      <c r="AP16" s="19">
        <v>6.2501217882879198E-2</v>
      </c>
      <c r="AQ16" s="19">
        <v>3.8492317759466599E-2</v>
      </c>
      <c r="AR16" s="19">
        <v>3.3405800324028297E-2</v>
      </c>
      <c r="AS16" s="19">
        <v>8.11835355494714E-2</v>
      </c>
      <c r="AT16" s="19">
        <v>5.7567964712707904E-3</v>
      </c>
      <c r="AU16" s="19">
        <v>3.1130014418175402E-2</v>
      </c>
    </row>
    <row r="17" spans="2:2" x14ac:dyDescent="0.35">
      <c r="B17" s="16"/>
    </row>
    <row r="18" spans="2:2" x14ac:dyDescent="0.35">
      <c r="B18" t="s">
        <v>66</v>
      </c>
    </row>
    <row r="19" spans="2:2" x14ac:dyDescent="0.35">
      <c r="B19" t="s">
        <v>67</v>
      </c>
    </row>
    <row r="21" spans="2:2" x14ac:dyDescent="0.35">
      <c r="B21"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dimension ref="B2:L22"/>
  <sheetViews>
    <sheetView showGridLines="0" topLeftCell="A9" workbookViewId="0">
      <pane xSplit="2" topLeftCell="C1" activePane="topRight" state="frozen"/>
      <selection pane="topRight"/>
    </sheetView>
  </sheetViews>
  <sheetFormatPr defaultColWidth="10.90625" defaultRowHeight="14.5" x14ac:dyDescent="0.35"/>
  <cols>
    <col min="2" max="2" width="25.7265625" customWidth="1"/>
    <col min="3" max="12" width="20.7265625" customWidth="1"/>
  </cols>
  <sheetData>
    <row r="2" spans="2:12" ht="40" customHeight="1" x14ac:dyDescent="0.35">
      <c r="D2" s="30" t="s">
        <v>461</v>
      </c>
      <c r="E2" s="26"/>
      <c r="F2" s="26"/>
      <c r="G2" s="26"/>
      <c r="H2" s="26"/>
      <c r="I2" s="26"/>
      <c r="J2" s="26"/>
      <c r="K2" s="26"/>
      <c r="L2" s="26"/>
    </row>
    <row r="6" spans="2:12" ht="50" customHeight="1" x14ac:dyDescent="0.35">
      <c r="B6" s="20" t="s">
        <v>15</v>
      </c>
      <c r="C6" s="20" t="s">
        <v>720</v>
      </c>
      <c r="D6" s="20" t="s">
        <v>721</v>
      </c>
      <c r="E6" s="20" t="s">
        <v>722</v>
      </c>
      <c r="F6" s="20" t="s">
        <v>723</v>
      </c>
      <c r="G6" s="20" t="s">
        <v>724</v>
      </c>
      <c r="H6" s="20" t="s">
        <v>725</v>
      </c>
      <c r="I6" s="20" t="s">
        <v>726</v>
      </c>
      <c r="J6" s="20" t="s">
        <v>727</v>
      </c>
      <c r="K6" s="20" t="s">
        <v>728</v>
      </c>
    </row>
    <row r="7" spans="2:12" x14ac:dyDescent="0.35">
      <c r="B7" s="18" t="s">
        <v>89</v>
      </c>
      <c r="C7" s="17">
        <v>0.32471189844135601</v>
      </c>
      <c r="D7" s="17">
        <v>0.248384146720521</v>
      </c>
      <c r="E7" s="17">
        <v>0.23504211119760801</v>
      </c>
      <c r="F7" s="17">
        <v>0.24103675882317899</v>
      </c>
      <c r="G7" s="17">
        <v>0.16751854553218401</v>
      </c>
      <c r="H7" s="17">
        <v>0.24277898218273899</v>
      </c>
      <c r="I7" s="17">
        <v>0.16429902181623199</v>
      </c>
      <c r="J7" s="17">
        <v>0.13864336341195599</v>
      </c>
      <c r="K7" s="17">
        <v>0.16228043996285799</v>
      </c>
    </row>
    <row r="8" spans="2:12" x14ac:dyDescent="0.35">
      <c r="B8" s="18" t="s">
        <v>90</v>
      </c>
      <c r="C8" s="17">
        <v>0.40853346769544902</v>
      </c>
      <c r="D8" s="17">
        <v>0.45133418285017501</v>
      </c>
      <c r="E8" s="17">
        <v>0.45574267431180598</v>
      </c>
      <c r="F8" s="17">
        <v>0.42833179746339201</v>
      </c>
      <c r="G8" s="17">
        <v>0.40166220934464097</v>
      </c>
      <c r="H8" s="17">
        <v>0.39751432551059701</v>
      </c>
      <c r="I8" s="17">
        <v>0.33082409967061099</v>
      </c>
      <c r="J8" s="17">
        <v>0.26497390144924299</v>
      </c>
      <c r="K8" s="17">
        <v>0.17846452629151699</v>
      </c>
    </row>
    <row r="9" spans="2:12" x14ac:dyDescent="0.35">
      <c r="B9" s="18" t="s">
        <v>91</v>
      </c>
      <c r="C9" s="17">
        <v>0.15953461435296601</v>
      </c>
      <c r="D9" s="17">
        <v>0.190276294825375</v>
      </c>
      <c r="E9" s="17">
        <v>0.19418707511559899</v>
      </c>
      <c r="F9" s="17">
        <v>0.20643497280635201</v>
      </c>
      <c r="G9" s="17">
        <v>0.29679663088622799</v>
      </c>
      <c r="H9" s="17">
        <v>0.22081683215942</v>
      </c>
      <c r="I9" s="17">
        <v>0.29870857228433301</v>
      </c>
      <c r="J9" s="17">
        <v>0.33414049027045301</v>
      </c>
      <c r="K9" s="17">
        <v>0.26246487140497499</v>
      </c>
    </row>
    <row r="10" spans="2:12" x14ac:dyDescent="0.35">
      <c r="B10" s="18" t="s">
        <v>92</v>
      </c>
      <c r="C10" s="17">
        <v>1.56353588143948E-2</v>
      </c>
      <c r="D10" s="17">
        <v>2.8447698836770601E-2</v>
      </c>
      <c r="E10" s="17">
        <v>3.3001201574705902E-2</v>
      </c>
      <c r="F10" s="17">
        <v>4.24901820341878E-2</v>
      </c>
      <c r="G10" s="17">
        <v>4.8829803247386297E-2</v>
      </c>
      <c r="H10" s="17">
        <v>4.0720439958900102E-2</v>
      </c>
      <c r="I10" s="17">
        <v>8.6044550009236997E-2</v>
      </c>
      <c r="J10" s="17">
        <v>0.112043645653488</v>
      </c>
      <c r="K10" s="17">
        <v>0.154328505550659</v>
      </c>
    </row>
    <row r="11" spans="2:12" x14ac:dyDescent="0.35">
      <c r="B11" s="18" t="s">
        <v>93</v>
      </c>
      <c r="C11" s="17">
        <v>1.4195589368495199E-2</v>
      </c>
      <c r="D11" s="17">
        <v>2.63870799800143E-2</v>
      </c>
      <c r="E11" s="17">
        <v>2.3985177402985801E-2</v>
      </c>
      <c r="F11" s="17">
        <v>3.0570192717191601E-2</v>
      </c>
      <c r="G11" s="17">
        <v>2.9144707391204901E-2</v>
      </c>
      <c r="H11" s="17">
        <v>4.0991769679153099E-2</v>
      </c>
      <c r="I11" s="17">
        <v>3.0368927871028399E-2</v>
      </c>
      <c r="J11" s="17">
        <v>0.115333490226664</v>
      </c>
      <c r="K11" s="17">
        <v>0.11047313831627199</v>
      </c>
    </row>
    <row r="12" spans="2:12" x14ac:dyDescent="0.35">
      <c r="B12" s="18" t="s">
        <v>94</v>
      </c>
      <c r="C12" s="17">
        <v>7.7389071327338896E-2</v>
      </c>
      <c r="D12" s="17">
        <v>5.51705967871437E-2</v>
      </c>
      <c r="E12" s="17">
        <v>5.8041760397296603E-2</v>
      </c>
      <c r="F12" s="17">
        <v>5.1136096155697898E-2</v>
      </c>
      <c r="G12" s="17">
        <v>5.6048103598354798E-2</v>
      </c>
      <c r="H12" s="17">
        <v>5.71776505091895E-2</v>
      </c>
      <c r="I12" s="17">
        <v>8.9754828348558593E-2</v>
      </c>
      <c r="J12" s="17">
        <v>3.4865108988195698E-2</v>
      </c>
      <c r="K12" s="17">
        <v>0.13198851847371901</v>
      </c>
    </row>
    <row r="13" spans="2:12" x14ac:dyDescent="0.35">
      <c r="B13" s="23" t="s">
        <v>95</v>
      </c>
      <c r="C13" s="21">
        <v>0.73324536613680502</v>
      </c>
      <c r="D13" s="21">
        <v>0.69971832957069602</v>
      </c>
      <c r="E13" s="21">
        <v>0.69078478550941302</v>
      </c>
      <c r="F13" s="21">
        <v>0.66936855628657099</v>
      </c>
      <c r="G13" s="21">
        <v>0.56918075487682596</v>
      </c>
      <c r="H13" s="21">
        <v>0.64029330769333703</v>
      </c>
      <c r="I13" s="21">
        <v>0.49512312148684301</v>
      </c>
      <c r="J13" s="21">
        <v>0.40361726486119898</v>
      </c>
      <c r="K13" s="21">
        <v>0.340744966254375</v>
      </c>
    </row>
    <row r="14" spans="2:12" x14ac:dyDescent="0.35">
      <c r="B14" s="23" t="s">
        <v>96</v>
      </c>
      <c r="C14" s="21">
        <v>2.9830948182890001E-2</v>
      </c>
      <c r="D14" s="21">
        <v>5.4834778816785001E-2</v>
      </c>
      <c r="E14" s="21">
        <v>5.6986378977691703E-2</v>
      </c>
      <c r="F14" s="21">
        <v>7.3060374751379401E-2</v>
      </c>
      <c r="G14" s="21">
        <v>7.7974510638591205E-2</v>
      </c>
      <c r="H14" s="21">
        <v>8.1712209638053104E-2</v>
      </c>
      <c r="I14" s="21">
        <v>0.116413477880265</v>
      </c>
      <c r="J14" s="21">
        <v>0.22737713588015199</v>
      </c>
      <c r="K14" s="21">
        <v>0.264801643866931</v>
      </c>
    </row>
    <row r="15" spans="2:12" x14ac:dyDescent="0.35">
      <c r="B15" s="23" t="s">
        <v>97</v>
      </c>
      <c r="C15" s="22">
        <v>0.70341441795391502</v>
      </c>
      <c r="D15" s="22">
        <v>0.64488355075391102</v>
      </c>
      <c r="E15" s="22">
        <v>0.63379840653172104</v>
      </c>
      <c r="F15" s="22">
        <v>0.59630818153519105</v>
      </c>
      <c r="G15" s="22">
        <v>0.491206244238235</v>
      </c>
      <c r="H15" s="22">
        <v>0.558581098055284</v>
      </c>
      <c r="I15" s="22">
        <v>0.37870964360657799</v>
      </c>
      <c r="J15" s="22">
        <v>0.17624012898104699</v>
      </c>
      <c r="K15" s="22">
        <v>7.5943322387444098E-2</v>
      </c>
    </row>
    <row r="16" spans="2:12" x14ac:dyDescent="0.35">
      <c r="B16" s="16"/>
      <c r="C16" s="16"/>
      <c r="D16" s="16"/>
      <c r="E16" s="16"/>
      <c r="F16" s="16"/>
      <c r="G16" s="16"/>
      <c r="H16" s="16"/>
      <c r="I16" s="16"/>
      <c r="J16" s="16"/>
      <c r="K16" s="16"/>
    </row>
    <row r="17" spans="2:2" x14ac:dyDescent="0.35">
      <c r="B17" t="s">
        <v>66</v>
      </c>
    </row>
    <row r="18" spans="2:2" x14ac:dyDescent="0.35">
      <c r="B18" t="s">
        <v>67</v>
      </c>
    </row>
    <row r="22" spans="2:2" x14ac:dyDescent="0.35">
      <c r="B22" s="8" t="str">
        <f>HYPERLINK("#'Contents'!A1", "Return to Contents")</f>
        <v>Return to Contents</v>
      </c>
    </row>
  </sheetData>
  <mergeCells count="1">
    <mergeCell ref="D2:L2"/>
  </mergeCells>
  <pageMargins left="0.7" right="0.7" top="0.75" bottom="0.75" header="0.3" footer="0.3"/>
  <pageSetup paperSize="9" orientation="portrait" horizontalDpi="300" verticalDpi="300"/>
  <drawing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dimension ref="B2:AU22"/>
  <sheetViews>
    <sheetView showGridLines="0" topLeftCell="A8"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729</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89</v>
      </c>
      <c r="C9" s="17">
        <v>0.16751854553218401</v>
      </c>
      <c r="D9" s="17">
        <v>0.19788763053227801</v>
      </c>
      <c r="E9" s="17">
        <v>0.13938582791694301</v>
      </c>
      <c r="F9" s="17"/>
      <c r="G9" s="17">
        <v>0.21710139355479399</v>
      </c>
      <c r="H9" s="17">
        <v>0.20309389356570201</v>
      </c>
      <c r="I9" s="17">
        <v>0.18828097278467801</v>
      </c>
      <c r="J9" s="17">
        <v>0.14710705831245199</v>
      </c>
      <c r="K9" s="17">
        <v>0.12227177341729201</v>
      </c>
      <c r="L9" s="17">
        <v>0.13525709561048799</v>
      </c>
      <c r="M9" s="17"/>
      <c r="N9" s="17">
        <v>0.14740849170815601</v>
      </c>
      <c r="O9" s="17">
        <v>0.26740018180117298</v>
      </c>
      <c r="P9" s="17"/>
      <c r="Q9" s="17">
        <v>0.16466769786724</v>
      </c>
      <c r="R9" s="17">
        <v>0.15927393029619</v>
      </c>
      <c r="S9" s="17">
        <v>0.20134843008748701</v>
      </c>
      <c r="T9" s="17">
        <v>0.14557317554339599</v>
      </c>
      <c r="U9" s="17">
        <v>0.122716242644865</v>
      </c>
      <c r="V9" s="17">
        <v>0.197077975267168</v>
      </c>
      <c r="W9" s="17">
        <v>0.190095850054915</v>
      </c>
      <c r="X9" s="17">
        <v>0.18054066615570299</v>
      </c>
      <c r="Y9" s="17">
        <v>0.16852324617085801</v>
      </c>
      <c r="Z9" s="17">
        <v>0.148633703304616</v>
      </c>
      <c r="AA9" s="17">
        <v>0.175563383145139</v>
      </c>
      <c r="AB9" s="17">
        <v>0.170047472451204</v>
      </c>
      <c r="AC9" s="17"/>
      <c r="AD9" s="17">
        <v>0.21520187821058701</v>
      </c>
      <c r="AE9" s="17">
        <v>6.4037610158534305E-2</v>
      </c>
      <c r="AF9" s="17"/>
      <c r="AG9" s="17">
        <v>0.280767050811281</v>
      </c>
      <c r="AH9" s="17">
        <v>0.113216447857569</v>
      </c>
      <c r="AI9" s="17"/>
      <c r="AJ9" s="17">
        <v>0.16915217543624</v>
      </c>
      <c r="AK9" s="17">
        <v>0.16707432622873999</v>
      </c>
      <c r="AL9" s="17"/>
      <c r="AM9" s="17">
        <v>0.14396948270284199</v>
      </c>
      <c r="AN9" s="17">
        <v>0.17669981639087101</v>
      </c>
      <c r="AO9" s="17"/>
      <c r="AP9" s="17">
        <v>3.8811379061743499E-2</v>
      </c>
      <c r="AQ9" s="17">
        <v>7.4298019870293205E-2</v>
      </c>
      <c r="AR9" s="17">
        <v>0.15417528374248499</v>
      </c>
      <c r="AS9" s="17">
        <v>0.182147668730156</v>
      </c>
      <c r="AT9" s="17">
        <v>0.32183302842706701</v>
      </c>
      <c r="AU9" s="17">
        <v>0.33430710189111401</v>
      </c>
    </row>
    <row r="10" spans="2:47" x14ac:dyDescent="0.35">
      <c r="B10" s="18" t="s">
        <v>90</v>
      </c>
      <c r="C10" s="17">
        <v>0.40166220934464097</v>
      </c>
      <c r="D10" s="17">
        <v>0.40411576337015898</v>
      </c>
      <c r="E10" s="17">
        <v>0.40195514649243902</v>
      </c>
      <c r="F10" s="17"/>
      <c r="G10" s="17">
        <v>0.422684142275913</v>
      </c>
      <c r="H10" s="17">
        <v>0.39261329308153398</v>
      </c>
      <c r="I10" s="17">
        <v>0.375127418578243</v>
      </c>
      <c r="J10" s="17">
        <v>0.44281784809264502</v>
      </c>
      <c r="K10" s="17">
        <v>0.40049733708366703</v>
      </c>
      <c r="L10" s="17">
        <v>0.38413551190528</v>
      </c>
      <c r="M10" s="17"/>
      <c r="N10" s="17">
        <v>0.402673544987462</v>
      </c>
      <c r="O10" s="17">
        <v>0.39663915671106897</v>
      </c>
      <c r="P10" s="17"/>
      <c r="Q10" s="17">
        <v>0.418675458343441</v>
      </c>
      <c r="R10" s="17">
        <v>0.40372203420270097</v>
      </c>
      <c r="S10" s="17">
        <v>0.37525177195196002</v>
      </c>
      <c r="T10" s="17">
        <v>0.444897529681266</v>
      </c>
      <c r="U10" s="17">
        <v>0.388119962205076</v>
      </c>
      <c r="V10" s="17">
        <v>0.44971220449265598</v>
      </c>
      <c r="W10" s="17">
        <v>0.39676190601908001</v>
      </c>
      <c r="X10" s="17">
        <v>0.42910417509133197</v>
      </c>
      <c r="Y10" s="17">
        <v>0.39427342561192302</v>
      </c>
      <c r="Z10" s="17">
        <v>0.333405311425372</v>
      </c>
      <c r="AA10" s="17">
        <v>0.39557041210997901</v>
      </c>
      <c r="AB10" s="17">
        <v>0.36024972546824602</v>
      </c>
      <c r="AC10" s="17"/>
      <c r="AD10" s="17">
        <v>0.45357780526556402</v>
      </c>
      <c r="AE10" s="17">
        <v>0.27772870379888698</v>
      </c>
      <c r="AF10" s="17"/>
      <c r="AG10" s="17">
        <v>0.44667556700414901</v>
      </c>
      <c r="AH10" s="17">
        <v>0.38715738675446998</v>
      </c>
      <c r="AI10" s="17"/>
      <c r="AJ10" s="17">
        <v>0.41956219675022299</v>
      </c>
      <c r="AK10" s="17">
        <v>0.38107841526361202</v>
      </c>
      <c r="AL10" s="17"/>
      <c r="AM10" s="17">
        <v>0.38629014296335901</v>
      </c>
      <c r="AN10" s="17">
        <v>0.407082948035762</v>
      </c>
      <c r="AO10" s="17"/>
      <c r="AP10" s="17">
        <v>0.17991449064603601</v>
      </c>
      <c r="AQ10" s="17">
        <v>0.42732066242463801</v>
      </c>
      <c r="AR10" s="17">
        <v>0.49043887440920603</v>
      </c>
      <c r="AS10" s="17">
        <v>0.47272896348270399</v>
      </c>
      <c r="AT10" s="17">
        <v>0.49698396083444002</v>
      </c>
      <c r="AU10" s="17">
        <v>0.46095708813598202</v>
      </c>
    </row>
    <row r="11" spans="2:47" x14ac:dyDescent="0.35">
      <c r="B11" s="18" t="s">
        <v>91</v>
      </c>
      <c r="C11" s="17">
        <v>0.29679663088622799</v>
      </c>
      <c r="D11" s="17">
        <v>0.27928855967456601</v>
      </c>
      <c r="E11" s="17">
        <v>0.31171421656516402</v>
      </c>
      <c r="F11" s="17"/>
      <c r="G11" s="17">
        <v>0.221995128494448</v>
      </c>
      <c r="H11" s="17">
        <v>0.29482920889957898</v>
      </c>
      <c r="I11" s="17">
        <v>0.27525955126571899</v>
      </c>
      <c r="J11" s="17">
        <v>0.28088644738875301</v>
      </c>
      <c r="K11" s="17">
        <v>0.34396399292287799</v>
      </c>
      <c r="L11" s="17">
        <v>0.34715883342294102</v>
      </c>
      <c r="M11" s="17"/>
      <c r="N11" s="17">
        <v>0.30793761685304</v>
      </c>
      <c r="O11" s="17">
        <v>0.24146212418861801</v>
      </c>
      <c r="P11" s="17"/>
      <c r="Q11" s="17">
        <v>0.28750193012307201</v>
      </c>
      <c r="R11" s="17">
        <v>0.28481194585407399</v>
      </c>
      <c r="S11" s="17">
        <v>0.3182275704675</v>
      </c>
      <c r="T11" s="17">
        <v>0.29463413954033302</v>
      </c>
      <c r="U11" s="17">
        <v>0.343201136698564</v>
      </c>
      <c r="V11" s="17">
        <v>0.23667822877104699</v>
      </c>
      <c r="W11" s="17">
        <v>0.270316968604913</v>
      </c>
      <c r="X11" s="17">
        <v>0.248633644740097</v>
      </c>
      <c r="Y11" s="17">
        <v>0.28673139392180602</v>
      </c>
      <c r="Z11" s="17">
        <v>0.38275727744683402</v>
      </c>
      <c r="AA11" s="17">
        <v>0.28614868858493298</v>
      </c>
      <c r="AB11" s="17">
        <v>0.34478207375207698</v>
      </c>
      <c r="AC11" s="17"/>
      <c r="AD11" s="17">
        <v>0.26200997321715802</v>
      </c>
      <c r="AE11" s="17">
        <v>0.38178831888132198</v>
      </c>
      <c r="AF11" s="17"/>
      <c r="AG11" s="17">
        <v>0.22018921943273101</v>
      </c>
      <c r="AH11" s="17">
        <v>0.33686635302248702</v>
      </c>
      <c r="AI11" s="17"/>
      <c r="AJ11" s="17">
        <v>0.29454573528640798</v>
      </c>
      <c r="AK11" s="17">
        <v>0.29921606824805103</v>
      </c>
      <c r="AL11" s="17"/>
      <c r="AM11" s="17">
        <v>0.30953408989846398</v>
      </c>
      <c r="AN11" s="17">
        <v>0.29189678489111898</v>
      </c>
      <c r="AO11" s="17"/>
      <c r="AP11" s="17">
        <v>0.42826940619784298</v>
      </c>
      <c r="AQ11" s="17">
        <v>0.39400664414186398</v>
      </c>
      <c r="AR11" s="17">
        <v>0.25423730804202899</v>
      </c>
      <c r="AS11" s="17">
        <v>0.27891626746660703</v>
      </c>
      <c r="AT11" s="17">
        <v>0.15098369964312899</v>
      </c>
      <c r="AU11" s="17">
        <v>0.16737743880553099</v>
      </c>
    </row>
    <row r="12" spans="2:47" x14ac:dyDescent="0.35">
      <c r="B12" s="18" t="s">
        <v>92</v>
      </c>
      <c r="C12" s="17">
        <v>4.8829803247386297E-2</v>
      </c>
      <c r="D12" s="17">
        <v>5.4748595483159197E-2</v>
      </c>
      <c r="E12" s="17">
        <v>4.2281058285485999E-2</v>
      </c>
      <c r="F12" s="17"/>
      <c r="G12" s="17">
        <v>6.9114888088402701E-2</v>
      </c>
      <c r="H12" s="17">
        <v>3.8973582497004298E-2</v>
      </c>
      <c r="I12" s="17">
        <v>5.0547757371652499E-2</v>
      </c>
      <c r="J12" s="17">
        <v>5.18557995724509E-2</v>
      </c>
      <c r="K12" s="17">
        <v>4.4958886654743402E-2</v>
      </c>
      <c r="L12" s="17">
        <v>4.2115997627083797E-2</v>
      </c>
      <c r="M12" s="17"/>
      <c r="N12" s="17">
        <v>5.2744170057075802E-2</v>
      </c>
      <c r="O12" s="17">
        <v>2.9388116749179901E-2</v>
      </c>
      <c r="P12" s="17"/>
      <c r="Q12" s="17">
        <v>4.2550330392561897E-2</v>
      </c>
      <c r="R12" s="17">
        <v>5.2558627172779003E-2</v>
      </c>
      <c r="S12" s="17">
        <v>5.1957347598611398E-2</v>
      </c>
      <c r="T12" s="17">
        <v>2.9322172737579099E-2</v>
      </c>
      <c r="U12" s="17">
        <v>5.3881020972843002E-2</v>
      </c>
      <c r="V12" s="17">
        <v>2.3856849549816799E-2</v>
      </c>
      <c r="W12" s="17">
        <v>3.88141396858422E-2</v>
      </c>
      <c r="X12" s="17">
        <v>5.4584934244902399E-2</v>
      </c>
      <c r="Y12" s="17">
        <v>6.4704755800028907E-2</v>
      </c>
      <c r="Z12" s="17">
        <v>5.7788123803245398E-2</v>
      </c>
      <c r="AA12" s="17">
        <v>8.15374430547912E-2</v>
      </c>
      <c r="AB12" s="17">
        <v>5.4586705235707599E-2</v>
      </c>
      <c r="AC12" s="17"/>
      <c r="AD12" s="17">
        <v>3.87422696876445E-2</v>
      </c>
      <c r="AE12" s="17">
        <v>6.9146927314772899E-2</v>
      </c>
      <c r="AF12" s="17"/>
      <c r="AG12" s="17">
        <v>2.2882054313766501E-2</v>
      </c>
      <c r="AH12" s="17">
        <v>6.0066632886258402E-2</v>
      </c>
      <c r="AI12" s="17"/>
      <c r="AJ12" s="17">
        <v>3.8279616377947197E-2</v>
      </c>
      <c r="AK12" s="17">
        <v>6.1785512308078001E-2</v>
      </c>
      <c r="AL12" s="17"/>
      <c r="AM12" s="17">
        <v>7.1652921238250095E-2</v>
      </c>
      <c r="AN12" s="17">
        <v>4.1291240895362999E-2</v>
      </c>
      <c r="AO12" s="17"/>
      <c r="AP12" s="17">
        <v>5.89026057448786E-2</v>
      </c>
      <c r="AQ12" s="17">
        <v>6.0126598094627302E-2</v>
      </c>
      <c r="AR12" s="17">
        <v>7.1617214898250001E-2</v>
      </c>
      <c r="AS12" s="17">
        <v>4.4260518125955599E-2</v>
      </c>
      <c r="AT12" s="17">
        <v>1.7408828231258801E-2</v>
      </c>
      <c r="AU12" s="17">
        <v>2.68035229088355E-2</v>
      </c>
    </row>
    <row r="13" spans="2:47" x14ac:dyDescent="0.35">
      <c r="B13" s="18" t="s">
        <v>93</v>
      </c>
      <c r="C13" s="17">
        <v>2.9144707391204901E-2</v>
      </c>
      <c r="D13" s="17">
        <v>3.00227318865781E-2</v>
      </c>
      <c r="E13" s="17">
        <v>2.7430831301693399E-2</v>
      </c>
      <c r="F13" s="17"/>
      <c r="G13" s="17">
        <v>3.6476020283560097E-2</v>
      </c>
      <c r="H13" s="17">
        <v>2.78114960459982E-2</v>
      </c>
      <c r="I13" s="17">
        <v>3.1749386973110201E-2</v>
      </c>
      <c r="J13" s="17">
        <v>3.01243403538906E-2</v>
      </c>
      <c r="K13" s="17">
        <v>3.0698513421848799E-2</v>
      </c>
      <c r="L13" s="17">
        <v>2.13989387801614E-2</v>
      </c>
      <c r="M13" s="17"/>
      <c r="N13" s="17">
        <v>2.9526897756268398E-2</v>
      </c>
      <c r="O13" s="17">
        <v>2.7246462893063501E-2</v>
      </c>
      <c r="P13" s="17"/>
      <c r="Q13" s="17">
        <v>3.8620643689554701E-2</v>
      </c>
      <c r="R13" s="17">
        <v>2.6688742534250999E-2</v>
      </c>
      <c r="S13" s="17">
        <v>5.9243336083353096E-3</v>
      </c>
      <c r="T13" s="17">
        <v>4.2772849957872103E-2</v>
      </c>
      <c r="U13" s="17">
        <v>2.7421474900250702E-2</v>
      </c>
      <c r="V13" s="17">
        <v>2.27053568247126E-2</v>
      </c>
      <c r="W13" s="17">
        <v>4.819815422827E-2</v>
      </c>
      <c r="X13" s="17">
        <v>2.15040008764559E-2</v>
      </c>
      <c r="Y13" s="17">
        <v>4.6022870843991703E-2</v>
      </c>
      <c r="Z13" s="17">
        <v>1.25953204123566E-2</v>
      </c>
      <c r="AA13" s="17">
        <v>9.7572897236947505E-3</v>
      </c>
      <c r="AB13" s="17">
        <v>1.9561241272948501E-2</v>
      </c>
      <c r="AC13" s="17"/>
      <c r="AD13" s="17">
        <v>1.0580505665586701E-2</v>
      </c>
      <c r="AE13" s="17">
        <v>7.1168602622091903E-2</v>
      </c>
      <c r="AF13" s="17"/>
      <c r="AG13" s="17">
        <v>1.1634376469766301E-2</v>
      </c>
      <c r="AH13" s="17">
        <v>3.4155441541521003E-2</v>
      </c>
      <c r="AI13" s="17"/>
      <c r="AJ13" s="17">
        <v>1.9895903139473502E-2</v>
      </c>
      <c r="AK13" s="17">
        <v>3.9584584130712197E-2</v>
      </c>
      <c r="AL13" s="17"/>
      <c r="AM13" s="17">
        <v>4.21256816685628E-2</v>
      </c>
      <c r="AN13" s="17">
        <v>2.4339097632937099E-2</v>
      </c>
      <c r="AO13" s="17"/>
      <c r="AP13" s="17">
        <v>9.1757435237344198E-2</v>
      </c>
      <c r="AQ13" s="17">
        <v>1.19863067074621E-2</v>
      </c>
      <c r="AR13" s="17">
        <v>1.3517729179111799E-2</v>
      </c>
      <c r="AS13" s="17">
        <v>1.27459331261724E-2</v>
      </c>
      <c r="AT13" s="17">
        <v>6.1135325709120803E-3</v>
      </c>
      <c r="AU13" s="17">
        <v>8.23479547220261E-3</v>
      </c>
    </row>
    <row r="14" spans="2:47" x14ac:dyDescent="0.35">
      <c r="B14" s="18" t="s">
        <v>94</v>
      </c>
      <c r="C14" s="17">
        <v>5.6048103598354798E-2</v>
      </c>
      <c r="D14" s="17">
        <v>3.3936719053259498E-2</v>
      </c>
      <c r="E14" s="17">
        <v>7.7232919438274206E-2</v>
      </c>
      <c r="F14" s="17"/>
      <c r="G14" s="17">
        <v>3.2628427302882103E-2</v>
      </c>
      <c r="H14" s="17">
        <v>4.2678525910182501E-2</v>
      </c>
      <c r="I14" s="17">
        <v>7.9034913026597195E-2</v>
      </c>
      <c r="J14" s="17">
        <v>4.7208506279808E-2</v>
      </c>
      <c r="K14" s="17">
        <v>5.7609496499571297E-2</v>
      </c>
      <c r="L14" s="17">
        <v>6.9933622654045902E-2</v>
      </c>
      <c r="M14" s="17"/>
      <c r="N14" s="17">
        <v>5.9709278637997701E-2</v>
      </c>
      <c r="O14" s="17">
        <v>3.7863957656896097E-2</v>
      </c>
      <c r="P14" s="17"/>
      <c r="Q14" s="17">
        <v>4.7983939584130497E-2</v>
      </c>
      <c r="R14" s="17">
        <v>7.2944719940004593E-2</v>
      </c>
      <c r="S14" s="17">
        <v>4.7290546286106801E-2</v>
      </c>
      <c r="T14" s="17">
        <v>4.2800132539554399E-2</v>
      </c>
      <c r="U14" s="17">
        <v>6.4660162578401806E-2</v>
      </c>
      <c r="V14" s="17">
        <v>6.9969385094599601E-2</v>
      </c>
      <c r="W14" s="17">
        <v>5.5812981406979899E-2</v>
      </c>
      <c r="X14" s="17">
        <v>6.5632578891509905E-2</v>
      </c>
      <c r="Y14" s="17">
        <v>3.9744307651392898E-2</v>
      </c>
      <c r="Z14" s="17">
        <v>6.48202636075767E-2</v>
      </c>
      <c r="AA14" s="17">
        <v>5.14227833814625E-2</v>
      </c>
      <c r="AB14" s="17">
        <v>5.0772781819817002E-2</v>
      </c>
      <c r="AC14" s="17"/>
      <c r="AD14" s="17">
        <v>1.9887567953460399E-2</v>
      </c>
      <c r="AE14" s="17">
        <v>0.13612983722439101</v>
      </c>
      <c r="AF14" s="17"/>
      <c r="AG14" s="17">
        <v>1.7851731968307E-2</v>
      </c>
      <c r="AH14" s="17">
        <v>6.8537737937694895E-2</v>
      </c>
      <c r="AI14" s="17"/>
      <c r="AJ14" s="17">
        <v>5.8564373009708598E-2</v>
      </c>
      <c r="AK14" s="17">
        <v>5.1261093820806E-2</v>
      </c>
      <c r="AL14" s="17"/>
      <c r="AM14" s="17">
        <v>4.6427681528522398E-2</v>
      </c>
      <c r="AN14" s="17">
        <v>5.8690112153947198E-2</v>
      </c>
      <c r="AO14" s="17"/>
      <c r="AP14" s="17">
        <v>0.202344683112155</v>
      </c>
      <c r="AQ14" s="17">
        <v>3.2261768761114903E-2</v>
      </c>
      <c r="AR14" s="17">
        <v>1.6013589728917799E-2</v>
      </c>
      <c r="AS14" s="17">
        <v>9.2006490684054098E-3</v>
      </c>
      <c r="AT14" s="17">
        <v>6.6769502931932996E-3</v>
      </c>
      <c r="AU14" s="17">
        <v>2.3200527863361602E-3</v>
      </c>
    </row>
    <row r="15" spans="2:47" x14ac:dyDescent="0.35">
      <c r="B15" s="18" t="s">
        <v>95</v>
      </c>
      <c r="C15" s="21">
        <v>0.56918075487682596</v>
      </c>
      <c r="D15" s="21">
        <v>0.60200339390243696</v>
      </c>
      <c r="E15" s="21">
        <v>0.541340974409382</v>
      </c>
      <c r="F15" s="21"/>
      <c r="G15" s="21">
        <v>0.63978553583070696</v>
      </c>
      <c r="H15" s="21">
        <v>0.59570718664723599</v>
      </c>
      <c r="I15" s="21">
        <v>0.56340839136292098</v>
      </c>
      <c r="J15" s="21">
        <v>0.58992490640509698</v>
      </c>
      <c r="K15" s="21">
        <v>0.52276911050095898</v>
      </c>
      <c r="L15" s="21">
        <v>0.51939260751576699</v>
      </c>
      <c r="M15" s="21"/>
      <c r="N15" s="21">
        <v>0.55008203669561795</v>
      </c>
      <c r="O15" s="21">
        <v>0.66403933851224195</v>
      </c>
      <c r="P15" s="21"/>
      <c r="Q15" s="21">
        <v>0.583343156210681</v>
      </c>
      <c r="R15" s="21">
        <v>0.562995964498891</v>
      </c>
      <c r="S15" s="21">
        <v>0.57660020203944695</v>
      </c>
      <c r="T15" s="21">
        <v>0.59047070522466205</v>
      </c>
      <c r="U15" s="21">
        <v>0.51083620484994097</v>
      </c>
      <c r="V15" s="21">
        <v>0.646790179759824</v>
      </c>
      <c r="W15" s="21">
        <v>0.58685775607399504</v>
      </c>
      <c r="X15" s="21">
        <v>0.609644841247035</v>
      </c>
      <c r="Y15" s="21">
        <v>0.56279667178278103</v>
      </c>
      <c r="Z15" s="21">
        <v>0.482039014729988</v>
      </c>
      <c r="AA15" s="21">
        <v>0.57113379525511898</v>
      </c>
      <c r="AB15" s="21">
        <v>0.53029719791944996</v>
      </c>
      <c r="AC15" s="21"/>
      <c r="AD15" s="21">
        <v>0.66877968347615102</v>
      </c>
      <c r="AE15" s="21">
        <v>0.34176631395742202</v>
      </c>
      <c r="AF15" s="21"/>
      <c r="AG15" s="21">
        <v>0.72744261781542996</v>
      </c>
      <c r="AH15" s="21">
        <v>0.50037383461203899</v>
      </c>
      <c r="AI15" s="21"/>
      <c r="AJ15" s="21">
        <v>0.58871437218646205</v>
      </c>
      <c r="AK15" s="21">
        <v>0.54815274149235205</v>
      </c>
      <c r="AL15" s="21"/>
      <c r="AM15" s="21">
        <v>0.530259625666201</v>
      </c>
      <c r="AN15" s="21">
        <v>0.58378276442663402</v>
      </c>
      <c r="AO15" s="21"/>
      <c r="AP15" s="21">
        <v>0.21872586970777999</v>
      </c>
      <c r="AQ15" s="21">
        <v>0.50161868229493101</v>
      </c>
      <c r="AR15" s="21">
        <v>0.64461415815169099</v>
      </c>
      <c r="AS15" s="21">
        <v>0.65487663221285997</v>
      </c>
      <c r="AT15" s="21">
        <v>0.81881698926150703</v>
      </c>
      <c r="AU15" s="21">
        <v>0.79526419002709503</v>
      </c>
    </row>
    <row r="16" spans="2:47" x14ac:dyDescent="0.35">
      <c r="B16" s="18" t="s">
        <v>96</v>
      </c>
      <c r="C16" s="21">
        <v>7.7974510638591205E-2</v>
      </c>
      <c r="D16" s="21">
        <v>8.4771327369737304E-2</v>
      </c>
      <c r="E16" s="21">
        <v>6.9711889587179499E-2</v>
      </c>
      <c r="F16" s="21"/>
      <c r="G16" s="21">
        <v>0.105590908371963</v>
      </c>
      <c r="H16" s="21">
        <v>6.6785078543002502E-2</v>
      </c>
      <c r="I16" s="21">
        <v>8.2297144344762693E-2</v>
      </c>
      <c r="J16" s="21">
        <v>8.19801399263414E-2</v>
      </c>
      <c r="K16" s="21">
        <v>7.5657400076592302E-2</v>
      </c>
      <c r="L16" s="21">
        <v>6.3514936407245204E-2</v>
      </c>
      <c r="M16" s="21"/>
      <c r="N16" s="21">
        <v>8.2271067813344201E-2</v>
      </c>
      <c r="O16" s="21">
        <v>5.6634579642243402E-2</v>
      </c>
      <c r="P16" s="21"/>
      <c r="Q16" s="21">
        <v>8.1170974082116598E-2</v>
      </c>
      <c r="R16" s="21">
        <v>7.9247369707030002E-2</v>
      </c>
      <c r="S16" s="21">
        <v>5.78816812069467E-2</v>
      </c>
      <c r="T16" s="21">
        <v>7.2095022695451205E-2</v>
      </c>
      <c r="U16" s="21">
        <v>8.1302495873093697E-2</v>
      </c>
      <c r="V16" s="21">
        <v>4.6562206374529402E-2</v>
      </c>
      <c r="W16" s="21">
        <v>8.7012293914112096E-2</v>
      </c>
      <c r="X16" s="21">
        <v>7.6088935121358295E-2</v>
      </c>
      <c r="Y16" s="21">
        <v>0.110727626644021</v>
      </c>
      <c r="Z16" s="21">
        <v>7.0383444215601998E-2</v>
      </c>
      <c r="AA16" s="21">
        <v>9.1294732778485904E-2</v>
      </c>
      <c r="AB16" s="21">
        <v>7.4147946508656096E-2</v>
      </c>
      <c r="AC16" s="21"/>
      <c r="AD16" s="21">
        <v>4.93227753532312E-2</v>
      </c>
      <c r="AE16" s="21">
        <v>0.140315529936865</v>
      </c>
      <c r="AF16" s="21"/>
      <c r="AG16" s="21">
        <v>3.4516430783532698E-2</v>
      </c>
      <c r="AH16" s="21">
        <v>9.4222074427779398E-2</v>
      </c>
      <c r="AI16" s="21"/>
      <c r="AJ16" s="21">
        <v>5.8175519517420698E-2</v>
      </c>
      <c r="AK16" s="21">
        <v>0.10137009643879</v>
      </c>
      <c r="AL16" s="21"/>
      <c r="AM16" s="21">
        <v>0.11377860290681301</v>
      </c>
      <c r="AN16" s="21">
        <v>6.5630338528300095E-2</v>
      </c>
      <c r="AO16" s="21"/>
      <c r="AP16" s="21">
        <v>0.15066004098222299</v>
      </c>
      <c r="AQ16" s="21">
        <v>7.21129048020894E-2</v>
      </c>
      <c r="AR16" s="21">
        <v>8.5134944077361899E-2</v>
      </c>
      <c r="AS16" s="21">
        <v>5.7006451252127902E-2</v>
      </c>
      <c r="AT16" s="21">
        <v>2.3522360802170902E-2</v>
      </c>
      <c r="AU16" s="21">
        <v>3.5038318381038103E-2</v>
      </c>
    </row>
    <row r="17" spans="2:47" x14ac:dyDescent="0.35">
      <c r="B17" s="18" t="s">
        <v>97</v>
      </c>
      <c r="C17" s="22">
        <v>0.491206244238235</v>
      </c>
      <c r="D17" s="22">
        <v>0.51723206653269904</v>
      </c>
      <c r="E17" s="22">
        <v>0.471629084822203</v>
      </c>
      <c r="F17" s="22"/>
      <c r="G17" s="22">
        <v>0.53419462745874402</v>
      </c>
      <c r="H17" s="22">
        <v>0.52892210810423401</v>
      </c>
      <c r="I17" s="22">
        <v>0.48111124701815899</v>
      </c>
      <c r="J17" s="22">
        <v>0.50794476647875597</v>
      </c>
      <c r="K17" s="22">
        <v>0.44711171042436598</v>
      </c>
      <c r="L17" s="22">
        <v>0.45587767110852201</v>
      </c>
      <c r="M17" s="22"/>
      <c r="N17" s="22">
        <v>0.46781096888227403</v>
      </c>
      <c r="O17" s="22">
        <v>0.60740475886999901</v>
      </c>
      <c r="P17" s="22"/>
      <c r="Q17" s="22">
        <v>0.50217218212856496</v>
      </c>
      <c r="R17" s="22">
        <v>0.483748594791861</v>
      </c>
      <c r="S17" s="22">
        <v>0.51871852083250003</v>
      </c>
      <c r="T17" s="22">
        <v>0.51837568252921096</v>
      </c>
      <c r="U17" s="22">
        <v>0.42953370897684701</v>
      </c>
      <c r="V17" s="22">
        <v>0.60022797338529499</v>
      </c>
      <c r="W17" s="22">
        <v>0.49984546215988301</v>
      </c>
      <c r="X17" s="22">
        <v>0.53355590612567705</v>
      </c>
      <c r="Y17" s="22">
        <v>0.45206904513876001</v>
      </c>
      <c r="Z17" s="22">
        <v>0.411655570514386</v>
      </c>
      <c r="AA17" s="22">
        <v>0.47983906247663299</v>
      </c>
      <c r="AB17" s="22">
        <v>0.45614925141079399</v>
      </c>
      <c r="AC17" s="22"/>
      <c r="AD17" s="22">
        <v>0.61945690812291898</v>
      </c>
      <c r="AE17" s="22">
        <v>0.20145078402055699</v>
      </c>
      <c r="AF17" s="22"/>
      <c r="AG17" s="22">
        <v>0.69292618703189701</v>
      </c>
      <c r="AH17" s="22">
        <v>0.40615176018425903</v>
      </c>
      <c r="AI17" s="22"/>
      <c r="AJ17" s="22">
        <v>0.53053885266904199</v>
      </c>
      <c r="AK17" s="22">
        <v>0.44678264505356202</v>
      </c>
      <c r="AL17" s="22"/>
      <c r="AM17" s="22">
        <v>0.41648102275938798</v>
      </c>
      <c r="AN17" s="22">
        <v>0.51815242589833399</v>
      </c>
      <c r="AO17" s="22"/>
      <c r="AP17" s="22">
        <v>6.8065828725556901E-2</v>
      </c>
      <c r="AQ17" s="22">
        <v>0.42950577749284202</v>
      </c>
      <c r="AR17" s="22">
        <v>0.55947921407432899</v>
      </c>
      <c r="AS17" s="22">
        <v>0.59787018096073197</v>
      </c>
      <c r="AT17" s="22">
        <v>0.79529462845933596</v>
      </c>
      <c r="AU17" s="22">
        <v>0.76022587164605704</v>
      </c>
    </row>
    <row r="18" spans="2:47" x14ac:dyDescent="0.35">
      <c r="B18" s="16"/>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dimension ref="B2:AU22"/>
  <sheetViews>
    <sheetView showGridLines="0" topLeftCell="A7"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730</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89</v>
      </c>
      <c r="C9" s="17">
        <v>0.16429902181623199</v>
      </c>
      <c r="D9" s="17">
        <v>0.189372422297126</v>
      </c>
      <c r="E9" s="17">
        <v>0.14042047542122099</v>
      </c>
      <c r="F9" s="17"/>
      <c r="G9" s="17">
        <v>0.24306155671683399</v>
      </c>
      <c r="H9" s="17">
        <v>0.17718216528842401</v>
      </c>
      <c r="I9" s="17">
        <v>0.20767917268039801</v>
      </c>
      <c r="J9" s="17">
        <v>0.13075614655350101</v>
      </c>
      <c r="K9" s="17">
        <v>0.11275644466189499</v>
      </c>
      <c r="L9" s="17">
        <v>0.12756111812593601</v>
      </c>
      <c r="M9" s="17"/>
      <c r="N9" s="17">
        <v>0.15030148339834901</v>
      </c>
      <c r="O9" s="17">
        <v>0.23382131415568499</v>
      </c>
      <c r="P9" s="17"/>
      <c r="Q9" s="17">
        <v>0.16445459763983999</v>
      </c>
      <c r="R9" s="17">
        <v>0.13354360677300101</v>
      </c>
      <c r="S9" s="17">
        <v>0.140530443713732</v>
      </c>
      <c r="T9" s="17">
        <v>0.202037520963328</v>
      </c>
      <c r="U9" s="17">
        <v>9.9027832019085105E-2</v>
      </c>
      <c r="V9" s="17">
        <v>0.20456458720391199</v>
      </c>
      <c r="W9" s="17">
        <v>0.19300832247899499</v>
      </c>
      <c r="X9" s="17">
        <v>0.206677084814509</v>
      </c>
      <c r="Y9" s="17">
        <v>0.17746271049956799</v>
      </c>
      <c r="Z9" s="17">
        <v>0.133582180850432</v>
      </c>
      <c r="AA9" s="17">
        <v>0.195121699650387</v>
      </c>
      <c r="AB9" s="17">
        <v>0.13794388187210199</v>
      </c>
      <c r="AC9" s="17"/>
      <c r="AD9" s="17">
        <v>0.20860220274639299</v>
      </c>
      <c r="AE9" s="17">
        <v>7.0820197330867404E-2</v>
      </c>
      <c r="AF9" s="17"/>
      <c r="AG9" s="17">
        <v>0.29160786729678601</v>
      </c>
      <c r="AH9" s="17">
        <v>0.104700969400094</v>
      </c>
      <c r="AI9" s="17"/>
      <c r="AJ9" s="17">
        <v>0.169063970926704</v>
      </c>
      <c r="AK9" s="17">
        <v>0.15853218352307699</v>
      </c>
      <c r="AL9" s="17"/>
      <c r="AM9" s="17">
        <v>0.13451568109700701</v>
      </c>
      <c r="AN9" s="17">
        <v>0.174642212075723</v>
      </c>
      <c r="AO9" s="17"/>
      <c r="AP9" s="17">
        <v>3.0246671275926201E-2</v>
      </c>
      <c r="AQ9" s="17">
        <v>8.0161201714443506E-2</v>
      </c>
      <c r="AR9" s="17">
        <v>0.188344537852251</v>
      </c>
      <c r="AS9" s="17">
        <v>0.147847437415012</v>
      </c>
      <c r="AT9" s="17">
        <v>0.29925649262954601</v>
      </c>
      <c r="AU9" s="17">
        <v>0.34000874282948002</v>
      </c>
    </row>
    <row r="10" spans="2:47" x14ac:dyDescent="0.35">
      <c r="B10" s="18" t="s">
        <v>90</v>
      </c>
      <c r="C10" s="17">
        <v>0.33082409967061099</v>
      </c>
      <c r="D10" s="17">
        <v>0.31998853360153601</v>
      </c>
      <c r="E10" s="17">
        <v>0.344331922143222</v>
      </c>
      <c r="F10" s="17"/>
      <c r="G10" s="17">
        <v>0.37373345091029098</v>
      </c>
      <c r="H10" s="17">
        <v>0.38253693818279899</v>
      </c>
      <c r="I10" s="17">
        <v>0.305872012023301</v>
      </c>
      <c r="J10" s="17">
        <v>0.38442000301071</v>
      </c>
      <c r="K10" s="17">
        <v>0.28318980143118</v>
      </c>
      <c r="L10" s="17">
        <v>0.26871886633277298</v>
      </c>
      <c r="M10" s="17"/>
      <c r="N10" s="17">
        <v>0.31830677007063402</v>
      </c>
      <c r="O10" s="17">
        <v>0.39299456291771101</v>
      </c>
      <c r="P10" s="17"/>
      <c r="Q10" s="17">
        <v>0.35966957989882198</v>
      </c>
      <c r="R10" s="17">
        <v>0.33625178012339402</v>
      </c>
      <c r="S10" s="17">
        <v>0.384101927943646</v>
      </c>
      <c r="T10" s="17">
        <v>0.31844041531578798</v>
      </c>
      <c r="U10" s="17">
        <v>0.40051194582138699</v>
      </c>
      <c r="V10" s="17">
        <v>0.31374323255860298</v>
      </c>
      <c r="W10" s="17">
        <v>0.27962867313154899</v>
      </c>
      <c r="X10" s="17">
        <v>0.29163707377091902</v>
      </c>
      <c r="Y10" s="17">
        <v>0.31585955296037599</v>
      </c>
      <c r="Z10" s="17">
        <v>0.30147548373205901</v>
      </c>
      <c r="AA10" s="17">
        <v>0.28793312001351801</v>
      </c>
      <c r="AB10" s="17">
        <v>0.35976144606897598</v>
      </c>
      <c r="AC10" s="17"/>
      <c r="AD10" s="17">
        <v>0.37021745628943298</v>
      </c>
      <c r="AE10" s="17">
        <v>0.248418816469095</v>
      </c>
      <c r="AF10" s="17"/>
      <c r="AG10" s="17">
        <v>0.36925992796257501</v>
      </c>
      <c r="AH10" s="17">
        <v>0.316946987381928</v>
      </c>
      <c r="AI10" s="17"/>
      <c r="AJ10" s="17">
        <v>0.32905415824928402</v>
      </c>
      <c r="AK10" s="17">
        <v>0.33480319734918301</v>
      </c>
      <c r="AL10" s="17"/>
      <c r="AM10" s="17">
        <v>0.32215609440823201</v>
      </c>
      <c r="AN10" s="17">
        <v>0.33374723237707399</v>
      </c>
      <c r="AO10" s="17"/>
      <c r="AP10" s="17">
        <v>0.17290109008113</v>
      </c>
      <c r="AQ10" s="17">
        <v>0.32493815812167698</v>
      </c>
      <c r="AR10" s="17">
        <v>0.41037327963706899</v>
      </c>
      <c r="AS10" s="17">
        <v>0.356452254924154</v>
      </c>
      <c r="AT10" s="17">
        <v>0.47952251723181899</v>
      </c>
      <c r="AU10" s="17">
        <v>0.37206173650756702</v>
      </c>
    </row>
    <row r="11" spans="2:47" x14ac:dyDescent="0.35">
      <c r="B11" s="18" t="s">
        <v>91</v>
      </c>
      <c r="C11" s="17">
        <v>0.29870857228433301</v>
      </c>
      <c r="D11" s="17">
        <v>0.30451770749593399</v>
      </c>
      <c r="E11" s="17">
        <v>0.29090030180529802</v>
      </c>
      <c r="F11" s="17"/>
      <c r="G11" s="17">
        <v>0.20183454381604299</v>
      </c>
      <c r="H11" s="17">
        <v>0.23940829104921801</v>
      </c>
      <c r="I11" s="17">
        <v>0.28624507237552999</v>
      </c>
      <c r="J11" s="17">
        <v>0.28344671139469602</v>
      </c>
      <c r="K11" s="17">
        <v>0.34587091520619301</v>
      </c>
      <c r="L11" s="17">
        <v>0.40269997765516402</v>
      </c>
      <c r="M11" s="17"/>
      <c r="N11" s="17">
        <v>0.31612528493610598</v>
      </c>
      <c r="O11" s="17">
        <v>0.21220409182355399</v>
      </c>
      <c r="P11" s="17"/>
      <c r="Q11" s="17">
        <v>0.28381762615605999</v>
      </c>
      <c r="R11" s="17">
        <v>0.33013463039275898</v>
      </c>
      <c r="S11" s="17">
        <v>0.29187545684286798</v>
      </c>
      <c r="T11" s="17">
        <v>0.30358508027697001</v>
      </c>
      <c r="U11" s="17">
        <v>0.307938658479743</v>
      </c>
      <c r="V11" s="17">
        <v>0.246666410026428</v>
      </c>
      <c r="W11" s="17">
        <v>0.30390336035877202</v>
      </c>
      <c r="X11" s="17">
        <v>0.26929164849278903</v>
      </c>
      <c r="Y11" s="17">
        <v>0.31371971904171297</v>
      </c>
      <c r="Z11" s="17">
        <v>0.31601404101522101</v>
      </c>
      <c r="AA11" s="17">
        <v>0.28356828148893598</v>
      </c>
      <c r="AB11" s="17">
        <v>0.31394653331188299</v>
      </c>
      <c r="AC11" s="17"/>
      <c r="AD11" s="17">
        <v>0.27471632055982298</v>
      </c>
      <c r="AE11" s="17">
        <v>0.34972951781307499</v>
      </c>
      <c r="AF11" s="17"/>
      <c r="AG11" s="17">
        <v>0.232473319910389</v>
      </c>
      <c r="AH11" s="17">
        <v>0.33015523534666003</v>
      </c>
      <c r="AI11" s="17"/>
      <c r="AJ11" s="17">
        <v>0.311329533596927</v>
      </c>
      <c r="AK11" s="17">
        <v>0.28322208811955801</v>
      </c>
      <c r="AL11" s="17"/>
      <c r="AM11" s="17">
        <v>0.31452714595311698</v>
      </c>
      <c r="AN11" s="17">
        <v>0.29374216117691898</v>
      </c>
      <c r="AO11" s="17"/>
      <c r="AP11" s="17">
        <v>0.36517141429695399</v>
      </c>
      <c r="AQ11" s="17">
        <v>0.39455120853318798</v>
      </c>
      <c r="AR11" s="17">
        <v>0.24357528606564</v>
      </c>
      <c r="AS11" s="17">
        <v>0.33946476581672902</v>
      </c>
      <c r="AT11" s="17">
        <v>0.168962429926308</v>
      </c>
      <c r="AU11" s="17">
        <v>0.19168336611432099</v>
      </c>
    </row>
    <row r="12" spans="2:47" x14ac:dyDescent="0.35">
      <c r="B12" s="18" t="s">
        <v>92</v>
      </c>
      <c r="C12" s="17">
        <v>8.6044550009236997E-2</v>
      </c>
      <c r="D12" s="17">
        <v>9.6102416738799296E-2</v>
      </c>
      <c r="E12" s="17">
        <v>7.5789316498908799E-2</v>
      </c>
      <c r="F12" s="17"/>
      <c r="G12" s="17">
        <v>9.4607563063997105E-2</v>
      </c>
      <c r="H12" s="17">
        <v>0.100275444507332</v>
      </c>
      <c r="I12" s="17">
        <v>5.7258025027402397E-2</v>
      </c>
      <c r="J12" s="17">
        <v>7.9058434622320997E-2</v>
      </c>
      <c r="K12" s="17">
        <v>0.123757763143805</v>
      </c>
      <c r="L12" s="17">
        <v>7.2676673145670001E-2</v>
      </c>
      <c r="M12" s="17"/>
      <c r="N12" s="17">
        <v>8.8436979989609601E-2</v>
      </c>
      <c r="O12" s="17">
        <v>7.4161945258916603E-2</v>
      </c>
      <c r="P12" s="17"/>
      <c r="Q12" s="17">
        <v>7.6871655823642596E-2</v>
      </c>
      <c r="R12" s="17">
        <v>7.2712961307535795E-2</v>
      </c>
      <c r="S12" s="17">
        <v>8.9031066777242304E-2</v>
      </c>
      <c r="T12" s="17">
        <v>6.3917183198049801E-2</v>
      </c>
      <c r="U12" s="17">
        <v>8.8281191535214701E-2</v>
      </c>
      <c r="V12" s="17">
        <v>9.1927604529117607E-2</v>
      </c>
      <c r="W12" s="17">
        <v>0.111487864589872</v>
      </c>
      <c r="X12" s="17">
        <v>0.12846528629465101</v>
      </c>
      <c r="Y12" s="17">
        <v>8.4522889117684297E-2</v>
      </c>
      <c r="Z12" s="17">
        <v>9.2334680914659906E-2</v>
      </c>
      <c r="AA12" s="17">
        <v>9.3332156277615E-2</v>
      </c>
      <c r="AB12" s="17">
        <v>7.2251491494727496E-2</v>
      </c>
      <c r="AC12" s="17"/>
      <c r="AD12" s="17">
        <v>8.8772238090724404E-2</v>
      </c>
      <c r="AE12" s="17">
        <v>7.5952663276548996E-2</v>
      </c>
      <c r="AF12" s="17"/>
      <c r="AG12" s="17">
        <v>6.9005206327750396E-2</v>
      </c>
      <c r="AH12" s="17">
        <v>9.6475540260413203E-2</v>
      </c>
      <c r="AI12" s="17"/>
      <c r="AJ12" s="17">
        <v>7.3462726822232899E-2</v>
      </c>
      <c r="AK12" s="17">
        <v>0.101743232503498</v>
      </c>
      <c r="AL12" s="17"/>
      <c r="AM12" s="17">
        <v>9.3014650724485601E-2</v>
      </c>
      <c r="AN12" s="17">
        <v>8.4601288765198304E-2</v>
      </c>
      <c r="AO12" s="17"/>
      <c r="AP12" s="17">
        <v>6.8538805505908004E-2</v>
      </c>
      <c r="AQ12" s="17">
        <v>0.104332644155625</v>
      </c>
      <c r="AR12" s="17">
        <v>0.110671074077554</v>
      </c>
      <c r="AS12" s="17">
        <v>0.107855018992127</v>
      </c>
      <c r="AT12" s="17">
        <v>3.4523316945057198E-2</v>
      </c>
      <c r="AU12" s="17">
        <v>7.1219166135940801E-2</v>
      </c>
    </row>
    <row r="13" spans="2:47" x14ac:dyDescent="0.35">
      <c r="B13" s="18" t="s">
        <v>93</v>
      </c>
      <c r="C13" s="17">
        <v>3.0368927871028399E-2</v>
      </c>
      <c r="D13" s="17">
        <v>3.2186200932725603E-2</v>
      </c>
      <c r="E13" s="17">
        <v>2.7749815799027699E-2</v>
      </c>
      <c r="F13" s="17"/>
      <c r="G13" s="17">
        <v>3.7753697871604298E-2</v>
      </c>
      <c r="H13" s="17">
        <v>3.6947581316164102E-2</v>
      </c>
      <c r="I13" s="17">
        <v>2.5885078099616099E-2</v>
      </c>
      <c r="J13" s="17">
        <v>2.5436506239837699E-2</v>
      </c>
      <c r="K13" s="17">
        <v>2.9949711821170701E-2</v>
      </c>
      <c r="L13" s="17">
        <v>2.8011786972893998E-2</v>
      </c>
      <c r="M13" s="17"/>
      <c r="N13" s="17">
        <v>3.0494148478638902E-2</v>
      </c>
      <c r="O13" s="17">
        <v>2.9746988253552199E-2</v>
      </c>
      <c r="P13" s="17"/>
      <c r="Q13" s="17">
        <v>3.4662754305552497E-2</v>
      </c>
      <c r="R13" s="17">
        <v>2.3318196650250499E-2</v>
      </c>
      <c r="S13" s="17">
        <v>1.3836922489341199E-2</v>
      </c>
      <c r="T13" s="17">
        <v>1.6684844944426E-2</v>
      </c>
      <c r="U13" s="17">
        <v>3.4949896133787399E-2</v>
      </c>
      <c r="V13" s="17">
        <v>3.8178182993491697E-2</v>
      </c>
      <c r="W13" s="17">
        <v>5.43199149099391E-2</v>
      </c>
      <c r="X13" s="17">
        <v>3.17418656312419E-2</v>
      </c>
      <c r="Y13" s="17">
        <v>2.8901500134854902E-2</v>
      </c>
      <c r="Z13" s="17">
        <v>3.68539601235994E-2</v>
      </c>
      <c r="AA13" s="17">
        <v>9.3482713315371797E-3</v>
      </c>
      <c r="AB13" s="17">
        <v>4.7375534813216297E-2</v>
      </c>
      <c r="AC13" s="17"/>
      <c r="AD13" s="17">
        <v>1.5985169666227102E-2</v>
      </c>
      <c r="AE13" s="17">
        <v>6.3097200304762693E-2</v>
      </c>
      <c r="AF13" s="17"/>
      <c r="AG13" s="17">
        <v>9.2000939815435698E-3</v>
      </c>
      <c r="AH13" s="17">
        <v>4.0435233335604802E-2</v>
      </c>
      <c r="AI13" s="17"/>
      <c r="AJ13" s="17">
        <v>2.14591441715349E-2</v>
      </c>
      <c r="AK13" s="17">
        <v>4.0417404130535399E-2</v>
      </c>
      <c r="AL13" s="17"/>
      <c r="AM13" s="17">
        <v>4.5857381317620703E-2</v>
      </c>
      <c r="AN13" s="17">
        <v>2.4932856748069599E-2</v>
      </c>
      <c r="AO13" s="17"/>
      <c r="AP13" s="17">
        <v>8.4276277629733401E-2</v>
      </c>
      <c r="AQ13" s="17">
        <v>1.8413362508880302E-2</v>
      </c>
      <c r="AR13" s="17">
        <v>1.6727904716474298E-2</v>
      </c>
      <c r="AS13" s="17">
        <v>1.4981840264894099E-2</v>
      </c>
      <c r="AT13" s="17">
        <v>5.7567964712707904E-3</v>
      </c>
      <c r="AU13" s="17">
        <v>1.3392970491298299E-2</v>
      </c>
    </row>
    <row r="14" spans="2:47" x14ac:dyDescent="0.35">
      <c r="B14" s="18" t="s">
        <v>94</v>
      </c>
      <c r="C14" s="17">
        <v>8.9754828348558593E-2</v>
      </c>
      <c r="D14" s="17">
        <v>5.7832718933878098E-2</v>
      </c>
      <c r="E14" s="17">
        <v>0.120808168332322</v>
      </c>
      <c r="F14" s="17"/>
      <c r="G14" s="17">
        <v>4.9009187621230597E-2</v>
      </c>
      <c r="H14" s="17">
        <v>6.3649579656062799E-2</v>
      </c>
      <c r="I14" s="17">
        <v>0.117060639793753</v>
      </c>
      <c r="J14" s="17">
        <v>9.6882198178934495E-2</v>
      </c>
      <c r="K14" s="17">
        <v>0.104475363735756</v>
      </c>
      <c r="L14" s="17">
        <v>0.100331577767563</v>
      </c>
      <c r="M14" s="17"/>
      <c r="N14" s="17">
        <v>9.6335333126663106E-2</v>
      </c>
      <c r="O14" s="17">
        <v>5.7071097590581397E-2</v>
      </c>
      <c r="P14" s="17"/>
      <c r="Q14" s="17">
        <v>8.0523786176083301E-2</v>
      </c>
      <c r="R14" s="17">
        <v>0.10403882475306001</v>
      </c>
      <c r="S14" s="17">
        <v>8.062418223317E-2</v>
      </c>
      <c r="T14" s="17">
        <v>9.5334955301438706E-2</v>
      </c>
      <c r="U14" s="17">
        <v>6.9290476010783406E-2</v>
      </c>
      <c r="V14" s="17">
        <v>0.104919982688448</v>
      </c>
      <c r="W14" s="17">
        <v>5.7651864530874099E-2</v>
      </c>
      <c r="X14" s="17">
        <v>7.2187040995890295E-2</v>
      </c>
      <c r="Y14" s="17">
        <v>7.9533628245804705E-2</v>
      </c>
      <c r="Z14" s="17">
        <v>0.119739653364029</v>
      </c>
      <c r="AA14" s="17">
        <v>0.13069647123800701</v>
      </c>
      <c r="AB14" s="17">
        <v>6.8721112439095594E-2</v>
      </c>
      <c r="AC14" s="17"/>
      <c r="AD14" s="17">
        <v>4.17066126474002E-2</v>
      </c>
      <c r="AE14" s="17">
        <v>0.19198160480565099</v>
      </c>
      <c r="AF14" s="17"/>
      <c r="AG14" s="17">
        <v>2.8453584520956501E-2</v>
      </c>
      <c r="AH14" s="17">
        <v>0.111286034275299</v>
      </c>
      <c r="AI14" s="17"/>
      <c r="AJ14" s="17">
        <v>9.5630466233316502E-2</v>
      </c>
      <c r="AK14" s="17">
        <v>8.1281894374149302E-2</v>
      </c>
      <c r="AL14" s="17"/>
      <c r="AM14" s="17">
        <v>8.9929046499537604E-2</v>
      </c>
      <c r="AN14" s="17">
        <v>8.8334248857016406E-2</v>
      </c>
      <c r="AO14" s="17"/>
      <c r="AP14" s="17">
        <v>0.27886574121034902</v>
      </c>
      <c r="AQ14" s="17">
        <v>7.7603424966186205E-2</v>
      </c>
      <c r="AR14" s="17">
        <v>3.0307917651012099E-2</v>
      </c>
      <c r="AS14" s="17">
        <v>3.3398682587083797E-2</v>
      </c>
      <c r="AT14" s="17">
        <v>1.1978446795999201E-2</v>
      </c>
      <c r="AU14" s="17">
        <v>1.16340179213936E-2</v>
      </c>
    </row>
    <row r="15" spans="2:47" x14ac:dyDescent="0.35">
      <c r="B15" s="18" t="s">
        <v>95</v>
      </c>
      <c r="C15" s="21">
        <v>0.49512312148684301</v>
      </c>
      <c r="D15" s="21">
        <v>0.50936095589866304</v>
      </c>
      <c r="E15" s="21">
        <v>0.48475239756444299</v>
      </c>
      <c r="F15" s="21"/>
      <c r="G15" s="21">
        <v>0.61679500762712502</v>
      </c>
      <c r="H15" s="21">
        <v>0.559719103471223</v>
      </c>
      <c r="I15" s="21">
        <v>0.51355118470369898</v>
      </c>
      <c r="J15" s="21">
        <v>0.51517614956421098</v>
      </c>
      <c r="K15" s="21">
        <v>0.39594624609307499</v>
      </c>
      <c r="L15" s="21">
        <v>0.39627998445870899</v>
      </c>
      <c r="M15" s="21"/>
      <c r="N15" s="21">
        <v>0.46860825346898299</v>
      </c>
      <c r="O15" s="21">
        <v>0.62681587707339603</v>
      </c>
      <c r="P15" s="21"/>
      <c r="Q15" s="21">
        <v>0.52412417753866203</v>
      </c>
      <c r="R15" s="21">
        <v>0.469795386896395</v>
      </c>
      <c r="S15" s="21">
        <v>0.52463237165737797</v>
      </c>
      <c r="T15" s="21">
        <v>0.52047793627911598</v>
      </c>
      <c r="U15" s="21">
        <v>0.49953977784047199</v>
      </c>
      <c r="V15" s="21">
        <v>0.51830781976251405</v>
      </c>
      <c r="W15" s="21">
        <v>0.47263699561054301</v>
      </c>
      <c r="X15" s="21">
        <v>0.49831415858542699</v>
      </c>
      <c r="Y15" s="21">
        <v>0.49332226345994301</v>
      </c>
      <c r="Z15" s="21">
        <v>0.43505766458249101</v>
      </c>
      <c r="AA15" s="21">
        <v>0.48305481966390501</v>
      </c>
      <c r="AB15" s="21">
        <v>0.49770532794107802</v>
      </c>
      <c r="AC15" s="21"/>
      <c r="AD15" s="21">
        <v>0.578819659035826</v>
      </c>
      <c r="AE15" s="21">
        <v>0.319239013799963</v>
      </c>
      <c r="AF15" s="21"/>
      <c r="AG15" s="21">
        <v>0.66086779525936101</v>
      </c>
      <c r="AH15" s="21">
        <v>0.42164795678202199</v>
      </c>
      <c r="AI15" s="21"/>
      <c r="AJ15" s="21">
        <v>0.49811812917598902</v>
      </c>
      <c r="AK15" s="21">
        <v>0.49333538087225998</v>
      </c>
      <c r="AL15" s="21"/>
      <c r="AM15" s="21">
        <v>0.45667177550523902</v>
      </c>
      <c r="AN15" s="21">
        <v>0.50838944445279699</v>
      </c>
      <c r="AO15" s="21"/>
      <c r="AP15" s="21">
        <v>0.20314776135705601</v>
      </c>
      <c r="AQ15" s="21">
        <v>0.40509935983612</v>
      </c>
      <c r="AR15" s="21">
        <v>0.59871781748931996</v>
      </c>
      <c r="AS15" s="21">
        <v>0.50429969233916605</v>
      </c>
      <c r="AT15" s="21">
        <v>0.77877900986136495</v>
      </c>
      <c r="AU15" s="21">
        <v>0.71207047933704604</v>
      </c>
    </row>
    <row r="16" spans="2:47" x14ac:dyDescent="0.35">
      <c r="B16" s="18" t="s">
        <v>96</v>
      </c>
      <c r="C16" s="21">
        <v>0.116413477880265</v>
      </c>
      <c r="D16" s="21">
        <v>0.128288617671525</v>
      </c>
      <c r="E16" s="21">
        <v>0.103539132297936</v>
      </c>
      <c r="F16" s="21"/>
      <c r="G16" s="21">
        <v>0.13236126093560099</v>
      </c>
      <c r="H16" s="21">
        <v>0.13722302582349599</v>
      </c>
      <c r="I16" s="21">
        <v>8.3143103127018503E-2</v>
      </c>
      <c r="J16" s="21">
        <v>0.10449494086215901</v>
      </c>
      <c r="K16" s="21">
        <v>0.153707474964976</v>
      </c>
      <c r="L16" s="21">
        <v>0.100688460118564</v>
      </c>
      <c r="M16" s="21"/>
      <c r="N16" s="21">
        <v>0.11893112846824901</v>
      </c>
      <c r="O16" s="21">
        <v>0.10390893351246901</v>
      </c>
      <c r="P16" s="21"/>
      <c r="Q16" s="21">
        <v>0.111534410129195</v>
      </c>
      <c r="R16" s="21">
        <v>9.6031157957786301E-2</v>
      </c>
      <c r="S16" s="21">
        <v>0.102867989266584</v>
      </c>
      <c r="T16" s="21">
        <v>8.0602028142475801E-2</v>
      </c>
      <c r="U16" s="21">
        <v>0.123231087669002</v>
      </c>
      <c r="V16" s="21">
        <v>0.13010578752260901</v>
      </c>
      <c r="W16" s="21">
        <v>0.16580777949981099</v>
      </c>
      <c r="X16" s="21">
        <v>0.16020715192589299</v>
      </c>
      <c r="Y16" s="21">
        <v>0.113424389252539</v>
      </c>
      <c r="Z16" s="21">
        <v>0.129188641038259</v>
      </c>
      <c r="AA16" s="21">
        <v>0.102680427609152</v>
      </c>
      <c r="AB16" s="21">
        <v>0.119627026307944</v>
      </c>
      <c r="AC16" s="21"/>
      <c r="AD16" s="21">
        <v>0.104757407756951</v>
      </c>
      <c r="AE16" s="21">
        <v>0.13904986358131199</v>
      </c>
      <c r="AF16" s="21"/>
      <c r="AG16" s="21">
        <v>7.8205300309293999E-2</v>
      </c>
      <c r="AH16" s="21">
        <v>0.136910773596018</v>
      </c>
      <c r="AI16" s="21"/>
      <c r="AJ16" s="21">
        <v>9.4921870993767796E-2</v>
      </c>
      <c r="AK16" s="21">
        <v>0.142160636634033</v>
      </c>
      <c r="AL16" s="21"/>
      <c r="AM16" s="21">
        <v>0.13887203204210599</v>
      </c>
      <c r="AN16" s="21">
        <v>0.109534145513268</v>
      </c>
      <c r="AO16" s="21"/>
      <c r="AP16" s="21">
        <v>0.15281508313564099</v>
      </c>
      <c r="AQ16" s="21">
        <v>0.122746006664505</v>
      </c>
      <c r="AR16" s="21">
        <v>0.12739897879402801</v>
      </c>
      <c r="AS16" s="21">
        <v>0.12283685925702099</v>
      </c>
      <c r="AT16" s="21">
        <v>4.0280113416327999E-2</v>
      </c>
      <c r="AU16" s="21">
        <v>8.4612136627239196E-2</v>
      </c>
    </row>
    <row r="17" spans="2:47" x14ac:dyDescent="0.35">
      <c r="B17" s="18" t="s">
        <v>97</v>
      </c>
      <c r="C17" s="22">
        <v>0.37870964360657799</v>
      </c>
      <c r="D17" s="22">
        <v>0.38107233822713799</v>
      </c>
      <c r="E17" s="22">
        <v>0.38121326526650701</v>
      </c>
      <c r="F17" s="22"/>
      <c r="G17" s="22">
        <v>0.484433746691524</v>
      </c>
      <c r="H17" s="22">
        <v>0.42249607764772801</v>
      </c>
      <c r="I17" s="22">
        <v>0.43040808157667998</v>
      </c>
      <c r="J17" s="22">
        <v>0.41068120870205299</v>
      </c>
      <c r="K17" s="22">
        <v>0.242238771128099</v>
      </c>
      <c r="L17" s="22">
        <v>0.29559152434014502</v>
      </c>
      <c r="M17" s="22"/>
      <c r="N17" s="22">
        <v>0.349677125000734</v>
      </c>
      <c r="O17" s="22">
        <v>0.52290694356092704</v>
      </c>
      <c r="P17" s="22"/>
      <c r="Q17" s="22">
        <v>0.41258976740946701</v>
      </c>
      <c r="R17" s="22">
        <v>0.373764228938609</v>
      </c>
      <c r="S17" s="22">
        <v>0.421764382390795</v>
      </c>
      <c r="T17" s="22">
        <v>0.43987590813664001</v>
      </c>
      <c r="U17" s="22">
        <v>0.37630869017147001</v>
      </c>
      <c r="V17" s="22">
        <v>0.38820203223990501</v>
      </c>
      <c r="W17" s="22">
        <v>0.30682921611073199</v>
      </c>
      <c r="X17" s="22">
        <v>0.33810700665953403</v>
      </c>
      <c r="Y17" s="22">
        <v>0.37989787420740401</v>
      </c>
      <c r="Z17" s="22">
        <v>0.30586902354423201</v>
      </c>
      <c r="AA17" s="22">
        <v>0.38037439205475199</v>
      </c>
      <c r="AB17" s="22">
        <v>0.378078301633134</v>
      </c>
      <c r="AC17" s="22"/>
      <c r="AD17" s="22">
        <v>0.47406225127887403</v>
      </c>
      <c r="AE17" s="22">
        <v>0.18018915021865101</v>
      </c>
      <c r="AF17" s="22"/>
      <c r="AG17" s="22">
        <v>0.58266249495006694</v>
      </c>
      <c r="AH17" s="22">
        <v>0.28473718318600399</v>
      </c>
      <c r="AI17" s="22"/>
      <c r="AJ17" s="22">
        <v>0.40319625818222099</v>
      </c>
      <c r="AK17" s="22">
        <v>0.35117474423822698</v>
      </c>
      <c r="AL17" s="22"/>
      <c r="AM17" s="22">
        <v>0.317799743463132</v>
      </c>
      <c r="AN17" s="22">
        <v>0.39885529893952898</v>
      </c>
      <c r="AO17" s="22"/>
      <c r="AP17" s="22">
        <v>5.0332678221414399E-2</v>
      </c>
      <c r="AQ17" s="22">
        <v>0.28235335317161497</v>
      </c>
      <c r="AR17" s="22">
        <v>0.47131883869529201</v>
      </c>
      <c r="AS17" s="22">
        <v>0.38146283308214501</v>
      </c>
      <c r="AT17" s="22">
        <v>0.73849889644503697</v>
      </c>
      <c r="AU17" s="22">
        <v>0.62745834270980705</v>
      </c>
    </row>
    <row r="18" spans="2:47" x14ac:dyDescent="0.35">
      <c r="B18" s="16"/>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B2:AU22"/>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731</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89</v>
      </c>
      <c r="C9" s="17">
        <v>0.13864336341195599</v>
      </c>
      <c r="D9" s="17">
        <v>0.173577365474988</v>
      </c>
      <c r="E9" s="17">
        <v>0.104919173432935</v>
      </c>
      <c r="F9" s="17"/>
      <c r="G9" s="17">
        <v>0.26716520809237698</v>
      </c>
      <c r="H9" s="17">
        <v>0.207868183313143</v>
      </c>
      <c r="I9" s="17">
        <v>0.16735675818590701</v>
      </c>
      <c r="J9" s="17">
        <v>8.9324939725692401E-2</v>
      </c>
      <c r="K9" s="17">
        <v>6.03570481916079E-2</v>
      </c>
      <c r="L9" s="17">
        <v>6.5341823523683507E-2</v>
      </c>
      <c r="M9" s="17"/>
      <c r="N9" s="17">
        <v>0.114614494397629</v>
      </c>
      <c r="O9" s="17">
        <v>0.25798878017938798</v>
      </c>
      <c r="P9" s="17"/>
      <c r="Q9" s="17">
        <v>0.14921938556681999</v>
      </c>
      <c r="R9" s="17">
        <v>0.12920389286631001</v>
      </c>
      <c r="S9" s="17">
        <v>0.13778104236986199</v>
      </c>
      <c r="T9" s="17">
        <v>0.12398340956018</v>
      </c>
      <c r="U9" s="17">
        <v>0.109162407623208</v>
      </c>
      <c r="V9" s="17">
        <v>0.17754889532012799</v>
      </c>
      <c r="W9" s="17">
        <v>0.15320083302281601</v>
      </c>
      <c r="X9" s="17">
        <v>0.157293895540072</v>
      </c>
      <c r="Y9" s="17">
        <v>0.16399763864587899</v>
      </c>
      <c r="Z9" s="17">
        <v>0.105558869010402</v>
      </c>
      <c r="AA9" s="17">
        <v>0.14464994047858801</v>
      </c>
      <c r="AB9" s="17">
        <v>6.0977241542926899E-2</v>
      </c>
      <c r="AC9" s="17"/>
      <c r="AD9" s="17">
        <v>0.18140468446851099</v>
      </c>
      <c r="AE9" s="17">
        <v>4.0908921691900697E-2</v>
      </c>
      <c r="AF9" s="17"/>
      <c r="AG9" s="17">
        <v>0.27551528584791701</v>
      </c>
      <c r="AH9" s="17">
        <v>7.0862622133568198E-2</v>
      </c>
      <c r="AI9" s="17"/>
      <c r="AJ9" s="17">
        <v>0.13922701787686201</v>
      </c>
      <c r="AK9" s="17">
        <v>0.13760966774236899</v>
      </c>
      <c r="AL9" s="17"/>
      <c r="AM9" s="17">
        <v>0.11685108746099999</v>
      </c>
      <c r="AN9" s="17">
        <v>0.14537384911397699</v>
      </c>
      <c r="AO9" s="17"/>
      <c r="AP9" s="17">
        <v>1.0078256603143199E-2</v>
      </c>
      <c r="AQ9" s="17">
        <v>1.7388686027282801E-2</v>
      </c>
      <c r="AR9" s="17">
        <v>0.15933139175278399</v>
      </c>
      <c r="AS9" s="17">
        <v>8.10038663049715E-2</v>
      </c>
      <c r="AT9" s="17">
        <v>0.32881684884818202</v>
      </c>
      <c r="AU9" s="17">
        <v>0.36180694517198903</v>
      </c>
    </row>
    <row r="10" spans="2:47" x14ac:dyDescent="0.35">
      <c r="B10" s="18" t="s">
        <v>90</v>
      </c>
      <c r="C10" s="17">
        <v>0.26497390144924299</v>
      </c>
      <c r="D10" s="17">
        <v>0.27952899054032598</v>
      </c>
      <c r="E10" s="17">
        <v>0.25313146936064601</v>
      </c>
      <c r="F10" s="17"/>
      <c r="G10" s="17">
        <v>0.39572978249830898</v>
      </c>
      <c r="H10" s="17">
        <v>0.32885490614528801</v>
      </c>
      <c r="I10" s="17">
        <v>0.291994399134551</v>
      </c>
      <c r="J10" s="17">
        <v>0.27701561430277999</v>
      </c>
      <c r="K10" s="17">
        <v>0.19487554359331599</v>
      </c>
      <c r="L10" s="17">
        <v>0.14073754800793101</v>
      </c>
      <c r="M10" s="17"/>
      <c r="N10" s="17">
        <v>0.244880846851248</v>
      </c>
      <c r="O10" s="17">
        <v>0.36477110678998598</v>
      </c>
      <c r="P10" s="17"/>
      <c r="Q10" s="17">
        <v>0.32865552968747103</v>
      </c>
      <c r="R10" s="17">
        <v>0.230452025498151</v>
      </c>
      <c r="S10" s="17">
        <v>0.23150712386219899</v>
      </c>
      <c r="T10" s="17">
        <v>0.27660254128190198</v>
      </c>
      <c r="U10" s="17">
        <v>0.36757861037387801</v>
      </c>
      <c r="V10" s="17">
        <v>0.27701438371166998</v>
      </c>
      <c r="W10" s="17">
        <v>0.20310729488934101</v>
      </c>
      <c r="X10" s="17">
        <v>0.30090898290419399</v>
      </c>
      <c r="Y10" s="17">
        <v>0.226537638272892</v>
      </c>
      <c r="Z10" s="17">
        <v>0.219686426866185</v>
      </c>
      <c r="AA10" s="17">
        <v>0.25673244221067298</v>
      </c>
      <c r="AB10" s="17">
        <v>0.304352371120304</v>
      </c>
      <c r="AC10" s="17"/>
      <c r="AD10" s="17">
        <v>0.33446354139950102</v>
      </c>
      <c r="AE10" s="17">
        <v>0.112694110066293</v>
      </c>
      <c r="AF10" s="17"/>
      <c r="AG10" s="17">
        <v>0.32237642474019201</v>
      </c>
      <c r="AH10" s="17">
        <v>0.23816250371839101</v>
      </c>
      <c r="AI10" s="17"/>
      <c r="AJ10" s="17">
        <v>0.24682114650232201</v>
      </c>
      <c r="AK10" s="17">
        <v>0.28887994387038501</v>
      </c>
      <c r="AL10" s="17"/>
      <c r="AM10" s="17">
        <v>0.23184713086501499</v>
      </c>
      <c r="AN10" s="17">
        <v>0.27409012350487599</v>
      </c>
      <c r="AO10" s="17"/>
      <c r="AP10" s="17">
        <v>5.1484068634087901E-2</v>
      </c>
      <c r="AQ10" s="17">
        <v>0.13795725854521701</v>
      </c>
      <c r="AR10" s="17">
        <v>0.466298351874254</v>
      </c>
      <c r="AS10" s="17">
        <v>0.26926197712245797</v>
      </c>
      <c r="AT10" s="17">
        <v>0.49676106641034901</v>
      </c>
      <c r="AU10" s="17">
        <v>0.36976433193824498</v>
      </c>
    </row>
    <row r="11" spans="2:47" x14ac:dyDescent="0.35">
      <c r="B11" s="18" t="s">
        <v>91</v>
      </c>
      <c r="C11" s="17">
        <v>0.33414049027045301</v>
      </c>
      <c r="D11" s="17">
        <v>0.34838720419517799</v>
      </c>
      <c r="E11" s="17">
        <v>0.31857297469246998</v>
      </c>
      <c r="F11" s="17"/>
      <c r="G11" s="17">
        <v>0.18609299084002501</v>
      </c>
      <c r="H11" s="17">
        <v>0.27651690150303898</v>
      </c>
      <c r="I11" s="17">
        <v>0.28951531074109299</v>
      </c>
      <c r="J11" s="17">
        <v>0.36578914444718202</v>
      </c>
      <c r="K11" s="17">
        <v>0.40509125258638401</v>
      </c>
      <c r="L11" s="17">
        <v>0.44315302538810702</v>
      </c>
      <c r="M11" s="17"/>
      <c r="N11" s="17">
        <v>0.354064997920159</v>
      </c>
      <c r="O11" s="17">
        <v>0.235180415706715</v>
      </c>
      <c r="P11" s="17"/>
      <c r="Q11" s="17">
        <v>0.30945251969422299</v>
      </c>
      <c r="R11" s="17">
        <v>0.35685508673518501</v>
      </c>
      <c r="S11" s="17">
        <v>0.34135236412280601</v>
      </c>
      <c r="T11" s="17">
        <v>0.34146002565817601</v>
      </c>
      <c r="U11" s="17">
        <v>0.25087661411016698</v>
      </c>
      <c r="V11" s="17">
        <v>0.30501657026101098</v>
      </c>
      <c r="W11" s="17">
        <v>0.318225081993114</v>
      </c>
      <c r="X11" s="17">
        <v>0.28724957146355601</v>
      </c>
      <c r="Y11" s="17">
        <v>0.39511829671078902</v>
      </c>
      <c r="Z11" s="17">
        <v>0.40736677982930503</v>
      </c>
      <c r="AA11" s="17">
        <v>0.341969907713365</v>
      </c>
      <c r="AB11" s="17">
        <v>0.23960723045772001</v>
      </c>
      <c r="AC11" s="17"/>
      <c r="AD11" s="17">
        <v>0.36757560161088498</v>
      </c>
      <c r="AE11" s="17">
        <v>0.25640751643214299</v>
      </c>
      <c r="AF11" s="17"/>
      <c r="AG11" s="17">
        <v>0.31576261360675001</v>
      </c>
      <c r="AH11" s="17">
        <v>0.34775852357926901</v>
      </c>
      <c r="AI11" s="17"/>
      <c r="AJ11" s="17">
        <v>0.36582204887134601</v>
      </c>
      <c r="AK11" s="17">
        <v>0.297697436029702</v>
      </c>
      <c r="AL11" s="17"/>
      <c r="AM11" s="17">
        <v>0.33220652207247597</v>
      </c>
      <c r="AN11" s="17">
        <v>0.334257485280333</v>
      </c>
      <c r="AO11" s="17"/>
      <c r="AP11" s="17">
        <v>0.21915278826099599</v>
      </c>
      <c r="AQ11" s="17">
        <v>0.53558841024755299</v>
      </c>
      <c r="AR11" s="17">
        <v>0.25926891177457501</v>
      </c>
      <c r="AS11" s="17">
        <v>0.52802990611737199</v>
      </c>
      <c r="AT11" s="17">
        <v>0.16217781755049501</v>
      </c>
      <c r="AU11" s="17">
        <v>0.22862387774805101</v>
      </c>
    </row>
    <row r="12" spans="2:47" x14ac:dyDescent="0.35">
      <c r="B12" s="18" t="s">
        <v>92</v>
      </c>
      <c r="C12" s="17">
        <v>0.112043645653488</v>
      </c>
      <c r="D12" s="17">
        <v>9.7125360105515299E-2</v>
      </c>
      <c r="E12" s="17">
        <v>0.127589892322061</v>
      </c>
      <c r="F12" s="17"/>
      <c r="G12" s="17">
        <v>7.6335276976662994E-2</v>
      </c>
      <c r="H12" s="17">
        <v>8.6785123503344802E-2</v>
      </c>
      <c r="I12" s="17">
        <v>8.3876504931778798E-2</v>
      </c>
      <c r="J12" s="17">
        <v>0.115758474307081</v>
      </c>
      <c r="K12" s="17">
        <v>0.13957489971095</v>
      </c>
      <c r="L12" s="17">
        <v>0.15803885827921299</v>
      </c>
      <c r="M12" s="17"/>
      <c r="N12" s="17">
        <v>0.12392431679100301</v>
      </c>
      <c r="O12" s="17">
        <v>5.3035306661832399E-2</v>
      </c>
      <c r="P12" s="17"/>
      <c r="Q12" s="17">
        <v>0.10113131087381499</v>
      </c>
      <c r="R12" s="17">
        <v>0.104455722207798</v>
      </c>
      <c r="S12" s="17">
        <v>0.13448377138437501</v>
      </c>
      <c r="T12" s="17">
        <v>0.123067482486378</v>
      </c>
      <c r="U12" s="17">
        <v>8.6092217053078707E-2</v>
      </c>
      <c r="V12" s="17">
        <v>9.2363616597546605E-2</v>
      </c>
      <c r="W12" s="17">
        <v>0.13843523348772399</v>
      </c>
      <c r="X12" s="17">
        <v>0.10736273981568099</v>
      </c>
      <c r="Y12" s="17">
        <v>8.3853686845579603E-2</v>
      </c>
      <c r="Z12" s="17">
        <v>0.12701410634799201</v>
      </c>
      <c r="AA12" s="17">
        <v>9.6387181669494795E-2</v>
      </c>
      <c r="AB12" s="17">
        <v>0.24351684047070299</v>
      </c>
      <c r="AC12" s="17"/>
      <c r="AD12" s="17">
        <v>6.9638106707351502E-2</v>
      </c>
      <c r="AE12" s="17">
        <v>0.20929950174971201</v>
      </c>
      <c r="AF12" s="17"/>
      <c r="AG12" s="17">
        <v>5.2932834319809698E-2</v>
      </c>
      <c r="AH12" s="17">
        <v>0.141760008650926</v>
      </c>
      <c r="AI12" s="17"/>
      <c r="AJ12" s="17">
        <v>0.10419137641388899</v>
      </c>
      <c r="AK12" s="17">
        <v>0.12128900329322601</v>
      </c>
      <c r="AL12" s="17"/>
      <c r="AM12" s="17">
        <v>0.11951813513745201</v>
      </c>
      <c r="AN12" s="17">
        <v>0.11064929300196499</v>
      </c>
      <c r="AO12" s="17"/>
      <c r="AP12" s="17">
        <v>0.195756794502048</v>
      </c>
      <c r="AQ12" s="17">
        <v>0.18897299677561899</v>
      </c>
      <c r="AR12" s="17">
        <v>7.56537041763303E-2</v>
      </c>
      <c r="AS12" s="17">
        <v>9.7525452187935902E-2</v>
      </c>
      <c r="AT12" s="17">
        <v>1.2244267190973599E-2</v>
      </c>
      <c r="AU12" s="17">
        <v>2.9913858449392601E-2</v>
      </c>
    </row>
    <row r="13" spans="2:47" x14ac:dyDescent="0.35">
      <c r="B13" s="18" t="s">
        <v>93</v>
      </c>
      <c r="C13" s="17">
        <v>0.115333490226664</v>
      </c>
      <c r="D13" s="17">
        <v>8.0018285678636294E-2</v>
      </c>
      <c r="E13" s="17">
        <v>0.147441908961814</v>
      </c>
      <c r="F13" s="17"/>
      <c r="G13" s="17">
        <v>5.6974074312743102E-2</v>
      </c>
      <c r="H13" s="17">
        <v>7.0004126609008593E-2</v>
      </c>
      <c r="I13" s="17">
        <v>0.105491887287484</v>
      </c>
      <c r="J13" s="17">
        <v>0.11964585264092099</v>
      </c>
      <c r="K13" s="17">
        <v>0.172242555443261</v>
      </c>
      <c r="L13" s="17">
        <v>0.15776128934706299</v>
      </c>
      <c r="M13" s="17"/>
      <c r="N13" s="17">
        <v>0.12647252915868301</v>
      </c>
      <c r="O13" s="17">
        <v>6.0008653966669302E-2</v>
      </c>
      <c r="P13" s="17"/>
      <c r="Q13" s="17">
        <v>8.1786639684905696E-2</v>
      </c>
      <c r="R13" s="17">
        <v>0.140892096218527</v>
      </c>
      <c r="S13" s="17">
        <v>0.14444568033424099</v>
      </c>
      <c r="T13" s="17">
        <v>0.11504978082395401</v>
      </c>
      <c r="U13" s="17">
        <v>0.13933849035696799</v>
      </c>
      <c r="V13" s="17">
        <v>9.8610272762196194E-2</v>
      </c>
      <c r="W13" s="17">
        <v>0.14314445039351401</v>
      </c>
      <c r="X13" s="17">
        <v>0.124340423925021</v>
      </c>
      <c r="Y13" s="17">
        <v>9.7283408434108806E-2</v>
      </c>
      <c r="Z13" s="17">
        <v>0.102574231430915</v>
      </c>
      <c r="AA13" s="17">
        <v>0.10166650206516301</v>
      </c>
      <c r="AB13" s="17">
        <v>0.119367620353218</v>
      </c>
      <c r="AC13" s="17"/>
      <c r="AD13" s="17">
        <v>2.7338906188019301E-2</v>
      </c>
      <c r="AE13" s="17">
        <v>0.31534582715880499</v>
      </c>
      <c r="AF13" s="17"/>
      <c r="AG13" s="17">
        <v>1.6788887405694099E-2</v>
      </c>
      <c r="AH13" s="17">
        <v>0.16425844929283101</v>
      </c>
      <c r="AI13" s="17"/>
      <c r="AJ13" s="17">
        <v>0.10937061411361</v>
      </c>
      <c r="AK13" s="17">
        <v>0.12264278998490601</v>
      </c>
      <c r="AL13" s="17"/>
      <c r="AM13" s="17">
        <v>0.161465133448359</v>
      </c>
      <c r="AN13" s="17">
        <v>0.103327254638856</v>
      </c>
      <c r="AO13" s="17"/>
      <c r="AP13" s="17">
        <v>0.42065544817443101</v>
      </c>
      <c r="AQ13" s="17">
        <v>8.3060066323140405E-2</v>
      </c>
      <c r="AR13" s="17">
        <v>2.4068765326647E-2</v>
      </c>
      <c r="AS13" s="17">
        <v>1.4467891264129999E-2</v>
      </c>
      <c r="AT13" s="17">
        <v>0</v>
      </c>
      <c r="AU13" s="17">
        <v>2.4227165104622598E-3</v>
      </c>
    </row>
    <row r="14" spans="2:47" x14ac:dyDescent="0.35">
      <c r="B14" s="18" t="s">
        <v>94</v>
      </c>
      <c r="C14" s="17">
        <v>3.4865108988195698E-2</v>
      </c>
      <c r="D14" s="17">
        <v>2.1362794005356199E-2</v>
      </c>
      <c r="E14" s="17">
        <v>4.8344581230073201E-2</v>
      </c>
      <c r="F14" s="17"/>
      <c r="G14" s="17">
        <v>1.7702667279882001E-2</v>
      </c>
      <c r="H14" s="17">
        <v>2.9970758926177898E-2</v>
      </c>
      <c r="I14" s="17">
        <v>6.1765139719186901E-2</v>
      </c>
      <c r="J14" s="17">
        <v>3.2465974576343502E-2</v>
      </c>
      <c r="K14" s="17">
        <v>2.7858700474481701E-2</v>
      </c>
      <c r="L14" s="17">
        <v>3.4967455454003302E-2</v>
      </c>
      <c r="M14" s="17"/>
      <c r="N14" s="17">
        <v>3.6042814881278397E-2</v>
      </c>
      <c r="O14" s="17">
        <v>2.9015736695408498E-2</v>
      </c>
      <c r="P14" s="17"/>
      <c r="Q14" s="17">
        <v>2.97546144927654E-2</v>
      </c>
      <c r="R14" s="17">
        <v>3.8141176474028302E-2</v>
      </c>
      <c r="S14" s="17">
        <v>1.04300179265182E-2</v>
      </c>
      <c r="T14" s="17">
        <v>1.9836760189410701E-2</v>
      </c>
      <c r="U14" s="17">
        <v>4.69516604827004E-2</v>
      </c>
      <c r="V14" s="17">
        <v>4.9446261347448298E-2</v>
      </c>
      <c r="W14" s="17">
        <v>4.3887106213489797E-2</v>
      </c>
      <c r="X14" s="17">
        <v>2.2844386351476401E-2</v>
      </c>
      <c r="Y14" s="17">
        <v>3.3209331090751699E-2</v>
      </c>
      <c r="Z14" s="17">
        <v>3.77995865152011E-2</v>
      </c>
      <c r="AA14" s="17">
        <v>5.8594025862715303E-2</v>
      </c>
      <c r="AB14" s="17">
        <v>3.2178696055129401E-2</v>
      </c>
      <c r="AC14" s="17"/>
      <c r="AD14" s="17">
        <v>1.9579159625732399E-2</v>
      </c>
      <c r="AE14" s="17">
        <v>6.5344122901145302E-2</v>
      </c>
      <c r="AF14" s="17"/>
      <c r="AG14" s="17">
        <v>1.6623954079637501E-2</v>
      </c>
      <c r="AH14" s="17">
        <v>3.7197892625015001E-2</v>
      </c>
      <c r="AI14" s="17"/>
      <c r="AJ14" s="17">
        <v>3.4567796221969802E-2</v>
      </c>
      <c r="AK14" s="17">
        <v>3.1881159079411699E-2</v>
      </c>
      <c r="AL14" s="17"/>
      <c r="AM14" s="17">
        <v>3.81119910156981E-2</v>
      </c>
      <c r="AN14" s="17">
        <v>3.2301994459993003E-2</v>
      </c>
      <c r="AO14" s="17"/>
      <c r="AP14" s="17">
        <v>0.102872643825294</v>
      </c>
      <c r="AQ14" s="17">
        <v>3.7032582081187503E-2</v>
      </c>
      <c r="AR14" s="17">
        <v>1.53788750954095E-2</v>
      </c>
      <c r="AS14" s="17">
        <v>9.7109070031327505E-3</v>
      </c>
      <c r="AT14" s="17">
        <v>0</v>
      </c>
      <c r="AU14" s="17">
        <v>7.4682701818599003E-3</v>
      </c>
    </row>
    <row r="15" spans="2:47" x14ac:dyDescent="0.35">
      <c r="B15" s="18" t="s">
        <v>95</v>
      </c>
      <c r="C15" s="21">
        <v>0.40361726486119898</v>
      </c>
      <c r="D15" s="21">
        <v>0.45310635601531402</v>
      </c>
      <c r="E15" s="21">
        <v>0.35805064279358101</v>
      </c>
      <c r="F15" s="21"/>
      <c r="G15" s="21">
        <v>0.66289499059068702</v>
      </c>
      <c r="H15" s="21">
        <v>0.53672308945842995</v>
      </c>
      <c r="I15" s="21">
        <v>0.459351157320458</v>
      </c>
      <c r="J15" s="21">
        <v>0.36634055402847199</v>
      </c>
      <c r="K15" s="21">
        <v>0.25523259178492302</v>
      </c>
      <c r="L15" s="21">
        <v>0.20607937153161399</v>
      </c>
      <c r="M15" s="21"/>
      <c r="N15" s="21">
        <v>0.359495341248877</v>
      </c>
      <c r="O15" s="21">
        <v>0.62275988696937501</v>
      </c>
      <c r="P15" s="21"/>
      <c r="Q15" s="21">
        <v>0.47787491525429099</v>
      </c>
      <c r="R15" s="21">
        <v>0.35965591836446198</v>
      </c>
      <c r="S15" s="21">
        <v>0.36928816623206101</v>
      </c>
      <c r="T15" s="21">
        <v>0.40058595084208198</v>
      </c>
      <c r="U15" s="21">
        <v>0.47674101799708601</v>
      </c>
      <c r="V15" s="21">
        <v>0.454563279031798</v>
      </c>
      <c r="W15" s="21">
        <v>0.35630812791215799</v>
      </c>
      <c r="X15" s="21">
        <v>0.45820287844426599</v>
      </c>
      <c r="Y15" s="21">
        <v>0.39053527691877099</v>
      </c>
      <c r="Z15" s="21">
        <v>0.32524529587658702</v>
      </c>
      <c r="AA15" s="21">
        <v>0.40138238268926202</v>
      </c>
      <c r="AB15" s="21">
        <v>0.36532961266323</v>
      </c>
      <c r="AC15" s="21"/>
      <c r="AD15" s="21">
        <v>0.51586822586801195</v>
      </c>
      <c r="AE15" s="21">
        <v>0.15360303175819401</v>
      </c>
      <c r="AF15" s="21"/>
      <c r="AG15" s="21">
        <v>0.59789171058810897</v>
      </c>
      <c r="AH15" s="21">
        <v>0.30902512585195901</v>
      </c>
      <c r="AI15" s="21"/>
      <c r="AJ15" s="21">
        <v>0.38604816437918399</v>
      </c>
      <c r="AK15" s="21">
        <v>0.426489611612754</v>
      </c>
      <c r="AL15" s="21"/>
      <c r="AM15" s="21">
        <v>0.348698218326015</v>
      </c>
      <c r="AN15" s="21">
        <v>0.41946397261885299</v>
      </c>
      <c r="AO15" s="21"/>
      <c r="AP15" s="21">
        <v>6.1562325237231201E-2</v>
      </c>
      <c r="AQ15" s="21">
        <v>0.15534594457250001</v>
      </c>
      <c r="AR15" s="21">
        <v>0.62562974362703805</v>
      </c>
      <c r="AS15" s="21">
        <v>0.35026584342743</v>
      </c>
      <c r="AT15" s="21">
        <v>0.82557791525853097</v>
      </c>
      <c r="AU15" s="21">
        <v>0.73157127711023395</v>
      </c>
    </row>
    <row r="16" spans="2:47" x14ac:dyDescent="0.35">
      <c r="B16" s="18" t="s">
        <v>96</v>
      </c>
      <c r="C16" s="21">
        <v>0.22737713588015199</v>
      </c>
      <c r="D16" s="21">
        <v>0.17714364578415201</v>
      </c>
      <c r="E16" s="21">
        <v>0.275031801283876</v>
      </c>
      <c r="F16" s="21"/>
      <c r="G16" s="21">
        <v>0.13330935128940599</v>
      </c>
      <c r="H16" s="21">
        <v>0.15678925011235301</v>
      </c>
      <c r="I16" s="21">
        <v>0.18936839221926299</v>
      </c>
      <c r="J16" s="21">
        <v>0.23540432694800301</v>
      </c>
      <c r="K16" s="21">
        <v>0.311817455154211</v>
      </c>
      <c r="L16" s="21">
        <v>0.31580014762627501</v>
      </c>
      <c r="M16" s="21"/>
      <c r="N16" s="21">
        <v>0.25039684594968598</v>
      </c>
      <c r="O16" s="21">
        <v>0.113043960628502</v>
      </c>
      <c r="P16" s="21"/>
      <c r="Q16" s="21">
        <v>0.18291795055872001</v>
      </c>
      <c r="R16" s="21">
        <v>0.245347818426325</v>
      </c>
      <c r="S16" s="21">
        <v>0.278929451718615</v>
      </c>
      <c r="T16" s="21">
        <v>0.23811726331033201</v>
      </c>
      <c r="U16" s="21">
        <v>0.22543070741004601</v>
      </c>
      <c r="V16" s="21">
        <v>0.19097388935974299</v>
      </c>
      <c r="W16" s="21">
        <v>0.281579683881239</v>
      </c>
      <c r="X16" s="21">
        <v>0.23170316374070199</v>
      </c>
      <c r="Y16" s="21">
        <v>0.18113709527968799</v>
      </c>
      <c r="Z16" s="21">
        <v>0.229588337778907</v>
      </c>
      <c r="AA16" s="21">
        <v>0.19805368373465801</v>
      </c>
      <c r="AB16" s="21">
        <v>0.36288446082392001</v>
      </c>
      <c r="AC16" s="21"/>
      <c r="AD16" s="21">
        <v>9.6977012895370807E-2</v>
      </c>
      <c r="AE16" s="21">
        <v>0.524645328908518</v>
      </c>
      <c r="AF16" s="21"/>
      <c r="AG16" s="21">
        <v>6.9721721725503796E-2</v>
      </c>
      <c r="AH16" s="21">
        <v>0.30601845794375598</v>
      </c>
      <c r="AI16" s="21"/>
      <c r="AJ16" s="21">
        <v>0.2135619905275</v>
      </c>
      <c r="AK16" s="21">
        <v>0.243931793278132</v>
      </c>
      <c r="AL16" s="21"/>
      <c r="AM16" s="21">
        <v>0.28098326858581102</v>
      </c>
      <c r="AN16" s="21">
        <v>0.213976547640821</v>
      </c>
      <c r="AO16" s="21"/>
      <c r="AP16" s="21">
        <v>0.61641224267647898</v>
      </c>
      <c r="AQ16" s="21">
        <v>0.27203306309875902</v>
      </c>
      <c r="AR16" s="21">
        <v>9.9722469502977307E-2</v>
      </c>
      <c r="AS16" s="21">
        <v>0.111993343452066</v>
      </c>
      <c r="AT16" s="21">
        <v>1.2244267190973599E-2</v>
      </c>
      <c r="AU16" s="21">
        <v>3.2336574959854897E-2</v>
      </c>
    </row>
    <row r="17" spans="2:47" x14ac:dyDescent="0.35">
      <c r="B17" s="18" t="s">
        <v>97</v>
      </c>
      <c r="C17" s="22">
        <v>0.17624012898104699</v>
      </c>
      <c r="D17" s="22">
        <v>0.27596271023116298</v>
      </c>
      <c r="E17" s="22">
        <v>8.3018841509705205E-2</v>
      </c>
      <c r="F17" s="22"/>
      <c r="G17" s="22">
        <v>0.529585639301281</v>
      </c>
      <c r="H17" s="22">
        <v>0.379933839346077</v>
      </c>
      <c r="I17" s="22">
        <v>0.26998276510119501</v>
      </c>
      <c r="J17" s="22">
        <v>0.13093622708047001</v>
      </c>
      <c r="K17" s="22">
        <v>-5.6584863369287801E-2</v>
      </c>
      <c r="L17" s="22">
        <v>-0.10972077609466099</v>
      </c>
      <c r="M17" s="22"/>
      <c r="N17" s="22">
        <v>0.109098495299191</v>
      </c>
      <c r="O17" s="22">
        <v>0.50971592634087304</v>
      </c>
      <c r="P17" s="22"/>
      <c r="Q17" s="22">
        <v>0.29495696469557098</v>
      </c>
      <c r="R17" s="22">
        <v>0.114308099938136</v>
      </c>
      <c r="S17" s="22">
        <v>9.0358714513445501E-2</v>
      </c>
      <c r="T17" s="22">
        <v>0.16246868753175001</v>
      </c>
      <c r="U17" s="22">
        <v>0.25131031058704001</v>
      </c>
      <c r="V17" s="22">
        <v>0.26358938967205497</v>
      </c>
      <c r="W17" s="22">
        <v>7.4728444030919106E-2</v>
      </c>
      <c r="X17" s="22">
        <v>0.226499714703564</v>
      </c>
      <c r="Y17" s="22">
        <v>0.209398181639083</v>
      </c>
      <c r="Z17" s="22">
        <v>9.5656958097680697E-2</v>
      </c>
      <c r="AA17" s="22">
        <v>0.20332869895460401</v>
      </c>
      <c r="AB17" s="22">
        <v>2.4451518393101002E-3</v>
      </c>
      <c r="AC17" s="22"/>
      <c r="AD17" s="22">
        <v>0.41889121297264098</v>
      </c>
      <c r="AE17" s="22">
        <v>-0.371042297150324</v>
      </c>
      <c r="AF17" s="22"/>
      <c r="AG17" s="22">
        <v>0.52816998886260502</v>
      </c>
      <c r="AH17" s="22">
        <v>3.0066679082030299E-3</v>
      </c>
      <c r="AI17" s="22"/>
      <c r="AJ17" s="22">
        <v>0.17248617385168399</v>
      </c>
      <c r="AK17" s="22">
        <v>0.18255781833462301</v>
      </c>
      <c r="AL17" s="22"/>
      <c r="AM17" s="22">
        <v>6.7714949740203895E-2</v>
      </c>
      <c r="AN17" s="22">
        <v>0.20548742497803199</v>
      </c>
      <c r="AO17" s="22"/>
      <c r="AP17" s="22">
        <v>-0.55484991743924805</v>
      </c>
      <c r="AQ17" s="22">
        <v>-0.116687118526259</v>
      </c>
      <c r="AR17" s="22">
        <v>0.52590727412406102</v>
      </c>
      <c r="AS17" s="22">
        <v>0.23827249997536401</v>
      </c>
      <c r="AT17" s="22">
        <v>0.81333364806755803</v>
      </c>
      <c r="AU17" s="22">
        <v>0.69923470215037897</v>
      </c>
    </row>
    <row r="18" spans="2:47" x14ac:dyDescent="0.35">
      <c r="B18" s="16"/>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dimension ref="B2:AU22"/>
  <sheetViews>
    <sheetView showGridLines="0" topLeftCell="A8"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732</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89</v>
      </c>
      <c r="C9" s="17">
        <v>0.16228043996285799</v>
      </c>
      <c r="D9" s="17">
        <v>0.169738991981321</v>
      </c>
      <c r="E9" s="17">
        <v>0.156447371612016</v>
      </c>
      <c r="F9" s="17"/>
      <c r="G9" s="17">
        <v>0.29452124029090498</v>
      </c>
      <c r="H9" s="17">
        <v>0.22291562431002299</v>
      </c>
      <c r="I9" s="17">
        <v>0.179998264122333</v>
      </c>
      <c r="J9" s="17">
        <v>0.13281788514353501</v>
      </c>
      <c r="K9" s="17">
        <v>8.8825401755184802E-2</v>
      </c>
      <c r="L9" s="17">
        <v>8.3175990921481605E-2</v>
      </c>
      <c r="M9" s="17"/>
      <c r="N9" s="17">
        <v>0.14350289903059099</v>
      </c>
      <c r="O9" s="17">
        <v>0.255543816074847</v>
      </c>
      <c r="P9" s="17"/>
      <c r="Q9" s="17">
        <v>0.1667801155185</v>
      </c>
      <c r="R9" s="17">
        <v>0.15779621372855701</v>
      </c>
      <c r="S9" s="17">
        <v>0.16859703404205001</v>
      </c>
      <c r="T9" s="17">
        <v>0.21207055194903501</v>
      </c>
      <c r="U9" s="17">
        <v>0.16951662658745001</v>
      </c>
      <c r="V9" s="17">
        <v>0.21162087634336299</v>
      </c>
      <c r="W9" s="17">
        <v>0.189723379073125</v>
      </c>
      <c r="X9" s="17">
        <v>0.20969942025107299</v>
      </c>
      <c r="Y9" s="17">
        <v>0.16623114314089699</v>
      </c>
      <c r="Z9" s="17">
        <v>5.5265477186357E-2</v>
      </c>
      <c r="AA9" s="17">
        <v>0.13429627775605299</v>
      </c>
      <c r="AB9" s="17">
        <v>4.6170992341071297E-2</v>
      </c>
      <c r="AC9" s="17"/>
      <c r="AD9" s="17">
        <v>0.198845536981124</v>
      </c>
      <c r="AE9" s="17">
        <v>8.3011243687642705E-2</v>
      </c>
      <c r="AF9" s="17"/>
      <c r="AG9" s="17">
        <v>0.27090343482887802</v>
      </c>
      <c r="AH9" s="17">
        <v>0.111052905458457</v>
      </c>
      <c r="AI9" s="17"/>
      <c r="AJ9" s="17">
        <v>0.15568951891920599</v>
      </c>
      <c r="AK9" s="17">
        <v>0.17154971402382399</v>
      </c>
      <c r="AL9" s="17"/>
      <c r="AM9" s="17">
        <v>0.15311733171435901</v>
      </c>
      <c r="AN9" s="17">
        <v>0.16321939829217699</v>
      </c>
      <c r="AO9" s="17"/>
      <c r="AP9" s="17">
        <v>4.8268082247928598E-2</v>
      </c>
      <c r="AQ9" s="17">
        <v>7.8558308960280404E-2</v>
      </c>
      <c r="AR9" s="17">
        <v>0.19721803168819099</v>
      </c>
      <c r="AS9" s="17">
        <v>0.10985973270344999</v>
      </c>
      <c r="AT9" s="17">
        <v>0.32850870965934298</v>
      </c>
      <c r="AU9" s="17">
        <v>0.32812941028215797</v>
      </c>
    </row>
    <row r="10" spans="2:47" x14ac:dyDescent="0.35">
      <c r="B10" s="18" t="s">
        <v>90</v>
      </c>
      <c r="C10" s="17">
        <v>0.17846452629151699</v>
      </c>
      <c r="D10" s="17">
        <v>0.17258306348965799</v>
      </c>
      <c r="E10" s="17">
        <v>0.184904195451464</v>
      </c>
      <c r="F10" s="17"/>
      <c r="G10" s="17">
        <v>0.24632302442870699</v>
      </c>
      <c r="H10" s="17">
        <v>0.21544564365536101</v>
      </c>
      <c r="I10" s="17">
        <v>0.18008957767268299</v>
      </c>
      <c r="J10" s="17">
        <v>0.18537410858938999</v>
      </c>
      <c r="K10" s="17">
        <v>0.132844474193585</v>
      </c>
      <c r="L10" s="17">
        <v>0.12660825937615799</v>
      </c>
      <c r="M10" s="17"/>
      <c r="N10" s="17">
        <v>0.16377638965762401</v>
      </c>
      <c r="O10" s="17">
        <v>0.25141684822825699</v>
      </c>
      <c r="P10" s="17"/>
      <c r="Q10" s="17">
        <v>0.24873015215840999</v>
      </c>
      <c r="R10" s="17">
        <v>0.20188399715522201</v>
      </c>
      <c r="S10" s="17">
        <v>0.185774771075296</v>
      </c>
      <c r="T10" s="17">
        <v>0.15566723073393099</v>
      </c>
      <c r="U10" s="17">
        <v>0.202504384518956</v>
      </c>
      <c r="V10" s="17">
        <v>0.18872416340623799</v>
      </c>
      <c r="W10" s="17">
        <v>0.111178750447433</v>
      </c>
      <c r="X10" s="17">
        <v>0.12664636607232899</v>
      </c>
      <c r="Y10" s="17">
        <v>0.18945058558138</v>
      </c>
      <c r="Z10" s="17">
        <v>8.8540206574701602E-2</v>
      </c>
      <c r="AA10" s="17">
        <v>0.13442540236089401</v>
      </c>
      <c r="AB10" s="17">
        <v>0.26380255840371603</v>
      </c>
      <c r="AC10" s="17"/>
      <c r="AD10" s="17">
        <v>0.20526276555210299</v>
      </c>
      <c r="AE10" s="17">
        <v>0.110761896534492</v>
      </c>
      <c r="AF10" s="17"/>
      <c r="AG10" s="17">
        <v>0.22742808401575701</v>
      </c>
      <c r="AH10" s="17">
        <v>0.154065578697311</v>
      </c>
      <c r="AI10" s="17"/>
      <c r="AJ10" s="17">
        <v>0.195014690233481</v>
      </c>
      <c r="AK10" s="17">
        <v>0.16041623695911</v>
      </c>
      <c r="AL10" s="17"/>
      <c r="AM10" s="17">
        <v>0.15898195221867401</v>
      </c>
      <c r="AN10" s="17">
        <v>0.185902937285708</v>
      </c>
      <c r="AO10" s="17"/>
      <c r="AP10" s="17">
        <v>8.0033151315753101E-2</v>
      </c>
      <c r="AQ10" s="17">
        <v>0.13260034926272299</v>
      </c>
      <c r="AR10" s="17">
        <v>0.26431335407244</v>
      </c>
      <c r="AS10" s="17">
        <v>0.14809965065467101</v>
      </c>
      <c r="AT10" s="17">
        <v>0.30748636412659602</v>
      </c>
      <c r="AU10" s="17">
        <v>0.24465962047685599</v>
      </c>
    </row>
    <row r="11" spans="2:47" x14ac:dyDescent="0.35">
      <c r="B11" s="18" t="s">
        <v>91</v>
      </c>
      <c r="C11" s="17">
        <v>0.26246487140497499</v>
      </c>
      <c r="D11" s="17">
        <v>0.25833224538017402</v>
      </c>
      <c r="E11" s="17">
        <v>0.26699005819312499</v>
      </c>
      <c r="F11" s="17"/>
      <c r="G11" s="17">
        <v>0.17285206254139701</v>
      </c>
      <c r="H11" s="17">
        <v>0.21186405452165399</v>
      </c>
      <c r="I11" s="17">
        <v>0.22105921463634001</v>
      </c>
      <c r="J11" s="17">
        <v>0.28950653748545102</v>
      </c>
      <c r="K11" s="17">
        <v>0.31459953979488198</v>
      </c>
      <c r="L11" s="17">
        <v>0.34051666122507801</v>
      </c>
      <c r="M11" s="17"/>
      <c r="N11" s="17">
        <v>0.27046906274225602</v>
      </c>
      <c r="O11" s="17">
        <v>0.22271004355750401</v>
      </c>
      <c r="P11" s="17"/>
      <c r="Q11" s="17">
        <v>0.211209706840607</v>
      </c>
      <c r="R11" s="17">
        <v>0.25867854743999802</v>
      </c>
      <c r="S11" s="17">
        <v>0.22100902418127799</v>
      </c>
      <c r="T11" s="17">
        <v>0.27498247148185301</v>
      </c>
      <c r="U11" s="17">
        <v>0.25693733872456997</v>
      </c>
      <c r="V11" s="17">
        <v>0.26219994897767601</v>
      </c>
      <c r="W11" s="17">
        <v>0.368734132842855</v>
      </c>
      <c r="X11" s="17">
        <v>0.29529932387339303</v>
      </c>
      <c r="Y11" s="17">
        <v>0.269794923296448</v>
      </c>
      <c r="Z11" s="17">
        <v>0.26055460725331397</v>
      </c>
      <c r="AA11" s="17">
        <v>0.28324400000495997</v>
      </c>
      <c r="AB11" s="17">
        <v>0.221058061855404</v>
      </c>
      <c r="AC11" s="17"/>
      <c r="AD11" s="17">
        <v>0.25628800061227303</v>
      </c>
      <c r="AE11" s="17">
        <v>0.27684658704267101</v>
      </c>
      <c r="AF11" s="17"/>
      <c r="AG11" s="17">
        <v>0.21320874262348</v>
      </c>
      <c r="AH11" s="17">
        <v>0.287219350405228</v>
      </c>
      <c r="AI11" s="17"/>
      <c r="AJ11" s="17">
        <v>0.28499762124196298</v>
      </c>
      <c r="AK11" s="17">
        <v>0.23358893108345699</v>
      </c>
      <c r="AL11" s="17"/>
      <c r="AM11" s="17">
        <v>0.25999032981202902</v>
      </c>
      <c r="AN11" s="17">
        <v>0.26349819256902601</v>
      </c>
      <c r="AO11" s="17"/>
      <c r="AP11" s="17">
        <v>0.27430881044022698</v>
      </c>
      <c r="AQ11" s="17">
        <v>0.34801814379631302</v>
      </c>
      <c r="AR11" s="17">
        <v>0.21310837614315301</v>
      </c>
      <c r="AS11" s="17">
        <v>0.32029795422701501</v>
      </c>
      <c r="AT11" s="17">
        <v>0.21454436894505899</v>
      </c>
      <c r="AU11" s="17">
        <v>0.172718643770262</v>
      </c>
    </row>
    <row r="12" spans="2:47" x14ac:dyDescent="0.35">
      <c r="B12" s="18" t="s">
        <v>92</v>
      </c>
      <c r="C12" s="17">
        <v>0.154328505550659</v>
      </c>
      <c r="D12" s="17">
        <v>0.172022222747025</v>
      </c>
      <c r="E12" s="17">
        <v>0.13844174299394699</v>
      </c>
      <c r="F12" s="17"/>
      <c r="G12" s="17">
        <v>0.109114730920123</v>
      </c>
      <c r="H12" s="17">
        <v>0.16034689165131599</v>
      </c>
      <c r="I12" s="17">
        <v>0.165515578361111</v>
      </c>
      <c r="J12" s="17">
        <v>0.17270034534555001</v>
      </c>
      <c r="K12" s="17">
        <v>0.15104890950326699</v>
      </c>
      <c r="L12" s="17">
        <v>0.15767587808130701</v>
      </c>
      <c r="M12" s="17"/>
      <c r="N12" s="17">
        <v>0.16647702272352299</v>
      </c>
      <c r="O12" s="17">
        <v>9.3989841910793903E-2</v>
      </c>
      <c r="P12" s="17"/>
      <c r="Q12" s="17">
        <v>0.14173792107327099</v>
      </c>
      <c r="R12" s="17">
        <v>0.156854998342987</v>
      </c>
      <c r="S12" s="17">
        <v>0.19039933442375501</v>
      </c>
      <c r="T12" s="17">
        <v>0.168229321521772</v>
      </c>
      <c r="U12" s="17">
        <v>0.13000691902206599</v>
      </c>
      <c r="V12" s="17">
        <v>0.144959969755284</v>
      </c>
      <c r="W12" s="17">
        <v>9.0957601075087602E-2</v>
      </c>
      <c r="X12" s="17">
        <v>0.12856403042353101</v>
      </c>
      <c r="Y12" s="17">
        <v>0.18965886028788101</v>
      </c>
      <c r="Z12" s="17">
        <v>0.18016777923951499</v>
      </c>
      <c r="AA12" s="17">
        <v>0.12276200250822</v>
      </c>
      <c r="AB12" s="17">
        <v>0.198460376250086</v>
      </c>
      <c r="AC12" s="17"/>
      <c r="AD12" s="17">
        <v>0.160816136107756</v>
      </c>
      <c r="AE12" s="17">
        <v>0.14265512267104</v>
      </c>
      <c r="AF12" s="17"/>
      <c r="AG12" s="17">
        <v>0.15792230517428801</v>
      </c>
      <c r="AH12" s="17">
        <v>0.15543018938078901</v>
      </c>
      <c r="AI12" s="17"/>
      <c r="AJ12" s="17">
        <v>0.13838263961226099</v>
      </c>
      <c r="AK12" s="17">
        <v>0.17462852166402601</v>
      </c>
      <c r="AL12" s="17"/>
      <c r="AM12" s="17">
        <v>0.13203660427524699</v>
      </c>
      <c r="AN12" s="17">
        <v>0.16131907791004799</v>
      </c>
      <c r="AO12" s="17"/>
      <c r="AP12" s="17">
        <v>0.132311247159657</v>
      </c>
      <c r="AQ12" s="17">
        <v>0.16772411825615</v>
      </c>
      <c r="AR12" s="17">
        <v>0.15387989701742</v>
      </c>
      <c r="AS12" s="17">
        <v>0.21602529423179001</v>
      </c>
      <c r="AT12" s="17">
        <v>8.6915248564446698E-2</v>
      </c>
      <c r="AU12" s="17">
        <v>0.135205332047762</v>
      </c>
    </row>
    <row r="13" spans="2:47" x14ac:dyDescent="0.35">
      <c r="B13" s="18" t="s">
        <v>93</v>
      </c>
      <c r="C13" s="17">
        <v>0.11047313831627199</v>
      </c>
      <c r="D13" s="17">
        <v>0.12993333730054199</v>
      </c>
      <c r="E13" s="17">
        <v>8.9099741556054393E-2</v>
      </c>
      <c r="F13" s="17"/>
      <c r="G13" s="17">
        <v>0.104003866508852</v>
      </c>
      <c r="H13" s="17">
        <v>9.73416580518464E-2</v>
      </c>
      <c r="I13" s="17">
        <v>0.11666126918469</v>
      </c>
      <c r="J13" s="17">
        <v>0.116867892553065</v>
      </c>
      <c r="K13" s="17">
        <v>0.14265512118006199</v>
      </c>
      <c r="L13" s="17">
        <v>9.3793983073543905E-2</v>
      </c>
      <c r="M13" s="17"/>
      <c r="N13" s="17">
        <v>0.11958959554609799</v>
      </c>
      <c r="O13" s="17">
        <v>6.5193962384714102E-2</v>
      </c>
      <c r="P13" s="17"/>
      <c r="Q13" s="17">
        <v>9.3648819522514803E-2</v>
      </c>
      <c r="R13" s="17">
        <v>9.7085209807278305E-2</v>
      </c>
      <c r="S13" s="17">
        <v>7.9518316236369999E-2</v>
      </c>
      <c r="T13" s="17">
        <v>6.4405426487226802E-2</v>
      </c>
      <c r="U13" s="17">
        <v>9.7782915913213406E-2</v>
      </c>
      <c r="V13" s="17">
        <v>9.0693317288218195E-2</v>
      </c>
      <c r="W13" s="17">
        <v>0.10147408741173999</v>
      </c>
      <c r="X13" s="17">
        <v>8.1865578657335403E-2</v>
      </c>
      <c r="Y13" s="17">
        <v>7.1699500271000596E-2</v>
      </c>
      <c r="Z13" s="17">
        <v>0.275109595333076</v>
      </c>
      <c r="AA13" s="17">
        <v>0.155323887606546</v>
      </c>
      <c r="AB13" s="17">
        <v>0.19206877496541699</v>
      </c>
      <c r="AC13" s="17"/>
      <c r="AD13" s="17">
        <v>9.4497544638590905E-2</v>
      </c>
      <c r="AE13" s="17">
        <v>0.14883330755318699</v>
      </c>
      <c r="AF13" s="17"/>
      <c r="AG13" s="17">
        <v>7.5140671122387301E-2</v>
      </c>
      <c r="AH13" s="17">
        <v>0.12660888193828099</v>
      </c>
      <c r="AI13" s="17"/>
      <c r="AJ13" s="17">
        <v>9.18219400124312E-2</v>
      </c>
      <c r="AK13" s="17">
        <v>0.131449644559823</v>
      </c>
      <c r="AL13" s="17"/>
      <c r="AM13" s="17">
        <v>0.13426827425430601</v>
      </c>
      <c r="AN13" s="17">
        <v>0.10359769869843399</v>
      </c>
      <c r="AO13" s="17"/>
      <c r="AP13" s="17">
        <v>0.160399693072106</v>
      </c>
      <c r="AQ13" s="17">
        <v>0.116900304450777</v>
      </c>
      <c r="AR13" s="17">
        <v>9.2460560925350696E-2</v>
      </c>
      <c r="AS13" s="17">
        <v>0.109791896886631</v>
      </c>
      <c r="AT13" s="17">
        <v>2.69927559053014E-2</v>
      </c>
      <c r="AU13" s="17">
        <v>9.5916799742354994E-2</v>
      </c>
    </row>
    <row r="14" spans="2:47" x14ac:dyDescent="0.35">
      <c r="B14" s="18" t="s">
        <v>94</v>
      </c>
      <c r="C14" s="17">
        <v>0.13198851847371901</v>
      </c>
      <c r="D14" s="17">
        <v>9.7390139101279E-2</v>
      </c>
      <c r="E14" s="17">
        <v>0.16411689019339401</v>
      </c>
      <c r="F14" s="17"/>
      <c r="G14" s="17">
        <v>7.3185075310017098E-2</v>
      </c>
      <c r="H14" s="17">
        <v>9.2086127809799398E-2</v>
      </c>
      <c r="I14" s="17">
        <v>0.136676096022844</v>
      </c>
      <c r="J14" s="17">
        <v>0.10273323088300999</v>
      </c>
      <c r="K14" s="17">
        <v>0.17002655357301899</v>
      </c>
      <c r="L14" s="17">
        <v>0.19822922732243201</v>
      </c>
      <c r="M14" s="17"/>
      <c r="N14" s="17">
        <v>0.136185030299908</v>
      </c>
      <c r="O14" s="17">
        <v>0.111145487843885</v>
      </c>
      <c r="P14" s="17"/>
      <c r="Q14" s="17">
        <v>0.137893284886697</v>
      </c>
      <c r="R14" s="17">
        <v>0.12770103352595699</v>
      </c>
      <c r="S14" s="17">
        <v>0.15470152004125201</v>
      </c>
      <c r="T14" s="17">
        <v>0.124644997826183</v>
      </c>
      <c r="U14" s="17">
        <v>0.143251815233745</v>
      </c>
      <c r="V14" s="17">
        <v>0.101801724229221</v>
      </c>
      <c r="W14" s="17">
        <v>0.13793204914976001</v>
      </c>
      <c r="X14" s="17">
        <v>0.157925280722338</v>
      </c>
      <c r="Y14" s="17">
        <v>0.113164987422394</v>
      </c>
      <c r="Z14" s="17">
        <v>0.140362334413036</v>
      </c>
      <c r="AA14" s="17">
        <v>0.169948429763326</v>
      </c>
      <c r="AB14" s="17">
        <v>7.8439236184305997E-2</v>
      </c>
      <c r="AC14" s="17"/>
      <c r="AD14" s="17">
        <v>8.4290016108152802E-2</v>
      </c>
      <c r="AE14" s="17">
        <v>0.23789184251096701</v>
      </c>
      <c r="AF14" s="17"/>
      <c r="AG14" s="17">
        <v>5.5396762235209701E-2</v>
      </c>
      <c r="AH14" s="17">
        <v>0.16562309411993401</v>
      </c>
      <c r="AI14" s="17"/>
      <c r="AJ14" s="17">
        <v>0.13409358998065901</v>
      </c>
      <c r="AK14" s="17">
        <v>0.12836695170976101</v>
      </c>
      <c r="AL14" s="17"/>
      <c r="AM14" s="17">
        <v>0.16160550772538501</v>
      </c>
      <c r="AN14" s="17">
        <v>0.122462695244608</v>
      </c>
      <c r="AO14" s="17"/>
      <c r="AP14" s="17">
        <v>0.30467901576432799</v>
      </c>
      <c r="AQ14" s="17">
        <v>0.156198775273756</v>
      </c>
      <c r="AR14" s="17">
        <v>7.9019780153445296E-2</v>
      </c>
      <c r="AS14" s="17">
        <v>9.59254712964447E-2</v>
      </c>
      <c r="AT14" s="17">
        <v>3.5552552799253699E-2</v>
      </c>
      <c r="AU14" s="17">
        <v>2.3370193680606999E-2</v>
      </c>
    </row>
    <row r="15" spans="2:47" x14ac:dyDescent="0.35">
      <c r="B15" s="18" t="s">
        <v>95</v>
      </c>
      <c r="C15" s="21">
        <v>0.340744966254375</v>
      </c>
      <c r="D15" s="21">
        <v>0.34232205547097899</v>
      </c>
      <c r="E15" s="21">
        <v>0.34135156706348002</v>
      </c>
      <c r="F15" s="21"/>
      <c r="G15" s="21">
        <v>0.540844264719612</v>
      </c>
      <c r="H15" s="21">
        <v>0.43836126796538299</v>
      </c>
      <c r="I15" s="21">
        <v>0.36008784179501602</v>
      </c>
      <c r="J15" s="21">
        <v>0.31819199373292401</v>
      </c>
      <c r="K15" s="21">
        <v>0.22166987594877</v>
      </c>
      <c r="L15" s="21">
        <v>0.209784250297639</v>
      </c>
      <c r="M15" s="21"/>
      <c r="N15" s="21">
        <v>0.30727928868821502</v>
      </c>
      <c r="O15" s="21">
        <v>0.50696066430310305</v>
      </c>
      <c r="P15" s="21"/>
      <c r="Q15" s="21">
        <v>0.41551026767691102</v>
      </c>
      <c r="R15" s="21">
        <v>0.35968021088377899</v>
      </c>
      <c r="S15" s="21">
        <v>0.35437180511734501</v>
      </c>
      <c r="T15" s="21">
        <v>0.36773778268296597</v>
      </c>
      <c r="U15" s="21">
        <v>0.37202101110640601</v>
      </c>
      <c r="V15" s="21">
        <v>0.40034503974960101</v>
      </c>
      <c r="W15" s="21">
        <v>0.300902129520558</v>
      </c>
      <c r="X15" s="21">
        <v>0.33634578632340201</v>
      </c>
      <c r="Y15" s="21">
        <v>0.35568172872227699</v>
      </c>
      <c r="Z15" s="21">
        <v>0.14380568376105901</v>
      </c>
      <c r="AA15" s="21">
        <v>0.26872168011694703</v>
      </c>
      <c r="AB15" s="21">
        <v>0.309973550744788</v>
      </c>
      <c r="AC15" s="21"/>
      <c r="AD15" s="21">
        <v>0.40410830253322699</v>
      </c>
      <c r="AE15" s="21">
        <v>0.19377314022213499</v>
      </c>
      <c r="AF15" s="21"/>
      <c r="AG15" s="21">
        <v>0.498331518844635</v>
      </c>
      <c r="AH15" s="21">
        <v>0.265118484155768</v>
      </c>
      <c r="AI15" s="21"/>
      <c r="AJ15" s="21">
        <v>0.35070420915268602</v>
      </c>
      <c r="AK15" s="21">
        <v>0.33196595098293402</v>
      </c>
      <c r="AL15" s="21"/>
      <c r="AM15" s="21">
        <v>0.31209928393303299</v>
      </c>
      <c r="AN15" s="21">
        <v>0.34912233557788502</v>
      </c>
      <c r="AO15" s="21"/>
      <c r="AP15" s="21">
        <v>0.128301233563682</v>
      </c>
      <c r="AQ15" s="21">
        <v>0.211158658223004</v>
      </c>
      <c r="AR15" s="21">
        <v>0.46153138576063102</v>
      </c>
      <c r="AS15" s="21">
        <v>0.25795938335812002</v>
      </c>
      <c r="AT15" s="21">
        <v>0.635995073785939</v>
      </c>
      <c r="AU15" s="21">
        <v>0.572789030759014</v>
      </c>
    </row>
    <row r="16" spans="2:47" x14ac:dyDescent="0.35">
      <c r="B16" s="18" t="s">
        <v>96</v>
      </c>
      <c r="C16" s="21">
        <v>0.264801643866931</v>
      </c>
      <c r="D16" s="21">
        <v>0.30195556004756802</v>
      </c>
      <c r="E16" s="21">
        <v>0.22754148455000101</v>
      </c>
      <c r="F16" s="21"/>
      <c r="G16" s="21">
        <v>0.21311859742897399</v>
      </c>
      <c r="H16" s="21">
        <v>0.25768854970316302</v>
      </c>
      <c r="I16" s="21">
        <v>0.28217684754580002</v>
      </c>
      <c r="J16" s="21">
        <v>0.28956823789861502</v>
      </c>
      <c r="K16" s="21">
        <v>0.29370403068332901</v>
      </c>
      <c r="L16" s="21">
        <v>0.25146986115485098</v>
      </c>
      <c r="M16" s="21"/>
      <c r="N16" s="21">
        <v>0.28606661826962099</v>
      </c>
      <c r="O16" s="21">
        <v>0.15918380429550799</v>
      </c>
      <c r="P16" s="21"/>
      <c r="Q16" s="21">
        <v>0.23538674059578499</v>
      </c>
      <c r="R16" s="21">
        <v>0.25394020815026602</v>
      </c>
      <c r="S16" s="21">
        <v>0.26991765066012502</v>
      </c>
      <c r="T16" s="21">
        <v>0.232634748008999</v>
      </c>
      <c r="U16" s="21">
        <v>0.22778983493527899</v>
      </c>
      <c r="V16" s="21">
        <v>0.235653287043502</v>
      </c>
      <c r="W16" s="21">
        <v>0.19243168848682701</v>
      </c>
      <c r="X16" s="21">
        <v>0.210429609080866</v>
      </c>
      <c r="Y16" s="21">
        <v>0.26135836055888201</v>
      </c>
      <c r="Z16" s="21">
        <v>0.45527737457259099</v>
      </c>
      <c r="AA16" s="21">
        <v>0.27808589011476598</v>
      </c>
      <c r="AB16" s="21">
        <v>0.39052915121550202</v>
      </c>
      <c r="AC16" s="21"/>
      <c r="AD16" s="21">
        <v>0.25531368074634703</v>
      </c>
      <c r="AE16" s="21">
        <v>0.29148843022422799</v>
      </c>
      <c r="AF16" s="21"/>
      <c r="AG16" s="21">
        <v>0.233062976296675</v>
      </c>
      <c r="AH16" s="21">
        <v>0.28203907131907002</v>
      </c>
      <c r="AI16" s="21"/>
      <c r="AJ16" s="21">
        <v>0.23020457962469201</v>
      </c>
      <c r="AK16" s="21">
        <v>0.30607816622384898</v>
      </c>
      <c r="AL16" s="21"/>
      <c r="AM16" s="21">
        <v>0.26630487852955298</v>
      </c>
      <c r="AN16" s="21">
        <v>0.26491677660848201</v>
      </c>
      <c r="AO16" s="21"/>
      <c r="AP16" s="21">
        <v>0.29271094023176403</v>
      </c>
      <c r="AQ16" s="21">
        <v>0.284624422706927</v>
      </c>
      <c r="AR16" s="21">
        <v>0.24634045794277001</v>
      </c>
      <c r="AS16" s="21">
        <v>0.325817191118421</v>
      </c>
      <c r="AT16" s="21">
        <v>0.113908004469748</v>
      </c>
      <c r="AU16" s="21">
        <v>0.23112213179011701</v>
      </c>
    </row>
    <row r="17" spans="2:47" x14ac:dyDescent="0.35">
      <c r="B17" s="18" t="s">
        <v>97</v>
      </c>
      <c r="C17" s="22">
        <v>7.5943322387444098E-2</v>
      </c>
      <c r="D17" s="22">
        <v>4.0366495423411503E-2</v>
      </c>
      <c r="E17" s="22">
        <v>0.113810082513478</v>
      </c>
      <c r="F17" s="22"/>
      <c r="G17" s="22">
        <v>0.32772566729063701</v>
      </c>
      <c r="H17" s="22">
        <v>0.180672718262221</v>
      </c>
      <c r="I17" s="22">
        <v>7.7910994249215507E-2</v>
      </c>
      <c r="J17" s="22">
        <v>2.86237558343094E-2</v>
      </c>
      <c r="K17" s="22">
        <v>-7.2034154734559194E-2</v>
      </c>
      <c r="L17" s="22">
        <v>-4.16856108572113E-2</v>
      </c>
      <c r="M17" s="22"/>
      <c r="N17" s="22">
        <v>2.1212670418594499E-2</v>
      </c>
      <c r="O17" s="22">
        <v>0.347776860007595</v>
      </c>
      <c r="P17" s="22"/>
      <c r="Q17" s="22">
        <v>0.180123527081125</v>
      </c>
      <c r="R17" s="22">
        <v>0.105740002733514</v>
      </c>
      <c r="S17" s="22">
        <v>8.4454154457220806E-2</v>
      </c>
      <c r="T17" s="22">
        <v>0.135103034673967</v>
      </c>
      <c r="U17" s="22">
        <v>0.14423117617112599</v>
      </c>
      <c r="V17" s="22">
        <v>0.16469175270609901</v>
      </c>
      <c r="W17" s="22">
        <v>0.108470441033731</v>
      </c>
      <c r="X17" s="22">
        <v>0.12591617724253601</v>
      </c>
      <c r="Y17" s="22">
        <v>9.4323368163395302E-2</v>
      </c>
      <c r="Z17" s="22">
        <v>-0.31147169081153298</v>
      </c>
      <c r="AA17" s="22">
        <v>-9.3642099978185605E-3</v>
      </c>
      <c r="AB17" s="22">
        <v>-8.0555600470714694E-2</v>
      </c>
      <c r="AC17" s="22"/>
      <c r="AD17" s="22">
        <v>0.14879462178687999</v>
      </c>
      <c r="AE17" s="22">
        <v>-9.77152900020931E-2</v>
      </c>
      <c r="AF17" s="22"/>
      <c r="AG17" s="22">
        <v>0.26526854254796001</v>
      </c>
      <c r="AH17" s="22">
        <v>-1.6920587163302098E-2</v>
      </c>
      <c r="AI17" s="22"/>
      <c r="AJ17" s="22">
        <v>0.12049962952799401</v>
      </c>
      <c r="AK17" s="22">
        <v>2.5887784759085201E-2</v>
      </c>
      <c r="AL17" s="22"/>
      <c r="AM17" s="22">
        <v>4.5794405403480599E-2</v>
      </c>
      <c r="AN17" s="22">
        <v>8.4205558969403099E-2</v>
      </c>
      <c r="AO17" s="22"/>
      <c r="AP17" s="22">
        <v>-0.164409706668082</v>
      </c>
      <c r="AQ17" s="22">
        <v>-7.3465764483923196E-2</v>
      </c>
      <c r="AR17" s="22">
        <v>0.21519092781786101</v>
      </c>
      <c r="AS17" s="22">
        <v>-6.7857807760300204E-2</v>
      </c>
      <c r="AT17" s="22">
        <v>0.52208706931619098</v>
      </c>
      <c r="AU17" s="22">
        <v>0.34166689896889801</v>
      </c>
    </row>
    <row r="18" spans="2:47" x14ac:dyDescent="0.35">
      <c r="B18" s="16"/>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dimension ref="B2:AU22"/>
  <sheetViews>
    <sheetView showGridLines="0" topLeftCell="A1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733</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89</v>
      </c>
      <c r="C9" s="17">
        <v>0.248384146720521</v>
      </c>
      <c r="D9" s="17">
        <v>0.28094985240964898</v>
      </c>
      <c r="E9" s="17">
        <v>0.21882735711948501</v>
      </c>
      <c r="F9" s="17"/>
      <c r="G9" s="17">
        <v>0.21469275130444801</v>
      </c>
      <c r="H9" s="17">
        <v>0.24710958180945999</v>
      </c>
      <c r="I9" s="17">
        <v>0.23506314369975101</v>
      </c>
      <c r="J9" s="17">
        <v>0.27953340893899897</v>
      </c>
      <c r="K9" s="17">
        <v>0.26020133219708402</v>
      </c>
      <c r="L9" s="17">
        <v>0.249580309629373</v>
      </c>
      <c r="M9" s="17"/>
      <c r="N9" s="17">
        <v>0.24494961110548899</v>
      </c>
      <c r="O9" s="17">
        <v>0.26544263100183202</v>
      </c>
      <c r="P9" s="17"/>
      <c r="Q9" s="17">
        <v>0.25769377994110199</v>
      </c>
      <c r="R9" s="17">
        <v>0.240339271861536</v>
      </c>
      <c r="S9" s="17">
        <v>0.24913730149371999</v>
      </c>
      <c r="T9" s="17">
        <v>0.24686409680844301</v>
      </c>
      <c r="U9" s="17">
        <v>0.23375735869160699</v>
      </c>
      <c r="V9" s="17">
        <v>0.208750641517708</v>
      </c>
      <c r="W9" s="17">
        <v>0.26912300302647202</v>
      </c>
      <c r="X9" s="17">
        <v>0.25979925452527503</v>
      </c>
      <c r="Y9" s="17">
        <v>0.25120250296007701</v>
      </c>
      <c r="Z9" s="17">
        <v>0.25257683992312402</v>
      </c>
      <c r="AA9" s="17">
        <v>0.27287711581570301</v>
      </c>
      <c r="AB9" s="17">
        <v>0.26116012727269</v>
      </c>
      <c r="AC9" s="17"/>
      <c r="AD9" s="17">
        <v>0.31154291165968701</v>
      </c>
      <c r="AE9" s="17">
        <v>0.112094023924825</v>
      </c>
      <c r="AF9" s="17"/>
      <c r="AG9" s="17">
        <v>0.36234600566244102</v>
      </c>
      <c r="AH9" s="17">
        <v>0.19520371173833001</v>
      </c>
      <c r="AI9" s="17"/>
      <c r="AJ9" s="17">
        <v>0.26342093459545102</v>
      </c>
      <c r="AK9" s="17">
        <v>0.23275556335625699</v>
      </c>
      <c r="AL9" s="17"/>
      <c r="AM9" s="17">
        <v>0.27161584641805597</v>
      </c>
      <c r="AN9" s="17">
        <v>0.24450924667982499</v>
      </c>
      <c r="AO9" s="17"/>
      <c r="AP9" s="17">
        <v>6.2548928829433303E-2</v>
      </c>
      <c r="AQ9" s="17">
        <v>0.20701709380694799</v>
      </c>
      <c r="AR9" s="17">
        <v>0.206763485037745</v>
      </c>
      <c r="AS9" s="17">
        <v>0.319830392371943</v>
      </c>
      <c r="AT9" s="17">
        <v>0.393815473109562</v>
      </c>
      <c r="AU9" s="17">
        <v>0.405912079331604</v>
      </c>
    </row>
    <row r="10" spans="2:47" x14ac:dyDescent="0.35">
      <c r="B10" s="18" t="s">
        <v>90</v>
      </c>
      <c r="C10" s="17">
        <v>0.45133418285017501</v>
      </c>
      <c r="D10" s="17">
        <v>0.46697029195645001</v>
      </c>
      <c r="E10" s="17">
        <v>0.43921808207775398</v>
      </c>
      <c r="F10" s="17"/>
      <c r="G10" s="17">
        <v>0.41774306193390798</v>
      </c>
      <c r="H10" s="17">
        <v>0.43328841684953101</v>
      </c>
      <c r="I10" s="17">
        <v>0.44558075460584601</v>
      </c>
      <c r="J10" s="17">
        <v>0.48154339073575098</v>
      </c>
      <c r="K10" s="17">
        <v>0.48890413816056499</v>
      </c>
      <c r="L10" s="17">
        <v>0.44356585359752099</v>
      </c>
      <c r="M10" s="17"/>
      <c r="N10" s="17">
        <v>0.44856011172812099</v>
      </c>
      <c r="O10" s="17">
        <v>0.46511230424268601</v>
      </c>
      <c r="P10" s="17"/>
      <c r="Q10" s="17">
        <v>0.47698767723711299</v>
      </c>
      <c r="R10" s="17">
        <v>0.43424914396528702</v>
      </c>
      <c r="S10" s="17">
        <v>0.40512750242117801</v>
      </c>
      <c r="T10" s="17">
        <v>0.486976247061496</v>
      </c>
      <c r="U10" s="17">
        <v>0.43925336851028701</v>
      </c>
      <c r="V10" s="17">
        <v>0.48562431877050399</v>
      </c>
      <c r="W10" s="17">
        <v>0.42138923379789101</v>
      </c>
      <c r="X10" s="17">
        <v>0.47582201641171101</v>
      </c>
      <c r="Y10" s="17">
        <v>0.424702267271647</v>
      </c>
      <c r="Z10" s="17">
        <v>0.46255109479461898</v>
      </c>
      <c r="AA10" s="17">
        <v>0.46035840420677798</v>
      </c>
      <c r="AB10" s="17">
        <v>0.44371567477881202</v>
      </c>
      <c r="AC10" s="17"/>
      <c r="AD10" s="17">
        <v>0.48604052158970601</v>
      </c>
      <c r="AE10" s="17">
        <v>0.377649753791863</v>
      </c>
      <c r="AF10" s="17"/>
      <c r="AG10" s="17">
        <v>0.48786323599773201</v>
      </c>
      <c r="AH10" s="17">
        <v>0.445191720423324</v>
      </c>
      <c r="AI10" s="17"/>
      <c r="AJ10" s="17">
        <v>0.47052797587365602</v>
      </c>
      <c r="AK10" s="17">
        <v>0.42858551487345498</v>
      </c>
      <c r="AL10" s="17"/>
      <c r="AM10" s="17">
        <v>0.417862163290526</v>
      </c>
      <c r="AN10" s="17">
        <v>0.46029735064139699</v>
      </c>
      <c r="AO10" s="17"/>
      <c r="AP10" s="17">
        <v>0.28733462682448602</v>
      </c>
      <c r="AQ10" s="17">
        <v>0.48951654390694999</v>
      </c>
      <c r="AR10" s="17">
        <v>0.48679189791809302</v>
      </c>
      <c r="AS10" s="17">
        <v>0.54333838227596498</v>
      </c>
      <c r="AT10" s="17">
        <v>0.48690666913332797</v>
      </c>
      <c r="AU10" s="17">
        <v>0.476808284552526</v>
      </c>
    </row>
    <row r="11" spans="2:47" x14ac:dyDescent="0.35">
      <c r="B11" s="18" t="s">
        <v>91</v>
      </c>
      <c r="C11" s="17">
        <v>0.190276294825375</v>
      </c>
      <c r="D11" s="17">
        <v>0.16828714432332301</v>
      </c>
      <c r="E11" s="17">
        <v>0.20773086103927299</v>
      </c>
      <c r="F11" s="17"/>
      <c r="G11" s="17">
        <v>0.21063438246791399</v>
      </c>
      <c r="H11" s="17">
        <v>0.206077472267437</v>
      </c>
      <c r="I11" s="17">
        <v>0.19334465318965299</v>
      </c>
      <c r="J11" s="17">
        <v>0.15615198260891699</v>
      </c>
      <c r="K11" s="17">
        <v>0.17467627608730699</v>
      </c>
      <c r="L11" s="17">
        <v>0.19938076391405499</v>
      </c>
      <c r="M11" s="17"/>
      <c r="N11" s="17">
        <v>0.190735300748853</v>
      </c>
      <c r="O11" s="17">
        <v>0.18799652655148899</v>
      </c>
      <c r="P11" s="17"/>
      <c r="Q11" s="17">
        <v>0.18078378136947101</v>
      </c>
      <c r="R11" s="17">
        <v>0.19696926209533799</v>
      </c>
      <c r="S11" s="17">
        <v>0.25119741510860299</v>
      </c>
      <c r="T11" s="17">
        <v>0.18538408656073499</v>
      </c>
      <c r="U11" s="17">
        <v>0.17512897329810501</v>
      </c>
      <c r="V11" s="17">
        <v>0.175843533263602</v>
      </c>
      <c r="W11" s="17">
        <v>0.20194433972789899</v>
      </c>
      <c r="X11" s="17">
        <v>0.116107368970417</v>
      </c>
      <c r="Y11" s="17">
        <v>0.20627846253767401</v>
      </c>
      <c r="Z11" s="17">
        <v>0.17295625620552099</v>
      </c>
      <c r="AA11" s="17">
        <v>0.21775509929269299</v>
      </c>
      <c r="AB11" s="17">
        <v>0.15066556142006099</v>
      </c>
      <c r="AC11" s="17"/>
      <c r="AD11" s="17">
        <v>0.15731000345931501</v>
      </c>
      <c r="AE11" s="17">
        <v>0.25831693530005501</v>
      </c>
      <c r="AF11" s="17"/>
      <c r="AG11" s="17">
        <v>0.108732262908195</v>
      </c>
      <c r="AH11" s="17">
        <v>0.22669196361439201</v>
      </c>
      <c r="AI11" s="17"/>
      <c r="AJ11" s="17">
        <v>0.17558698223150801</v>
      </c>
      <c r="AK11" s="17">
        <v>0.207578970850049</v>
      </c>
      <c r="AL11" s="17"/>
      <c r="AM11" s="17">
        <v>0.18220411833425901</v>
      </c>
      <c r="AN11" s="17">
        <v>0.191932642510177</v>
      </c>
      <c r="AO11" s="17"/>
      <c r="AP11" s="17">
        <v>0.308775686263565</v>
      </c>
      <c r="AQ11" s="17">
        <v>0.22933094408993901</v>
      </c>
      <c r="AR11" s="17">
        <v>0.23191033517388701</v>
      </c>
      <c r="AS11" s="17">
        <v>0.12646103578057</v>
      </c>
      <c r="AT11" s="17">
        <v>9.5140091429566004E-2</v>
      </c>
      <c r="AU11" s="17">
        <v>8.6314716605660396E-2</v>
      </c>
    </row>
    <row r="12" spans="2:47" x14ac:dyDescent="0.35">
      <c r="B12" s="18" t="s">
        <v>92</v>
      </c>
      <c r="C12" s="17">
        <v>2.8447698836770601E-2</v>
      </c>
      <c r="D12" s="17">
        <v>2.7950463977252701E-2</v>
      </c>
      <c r="E12" s="17">
        <v>2.7975855195767899E-2</v>
      </c>
      <c r="F12" s="17"/>
      <c r="G12" s="17">
        <v>5.9792392793818303E-2</v>
      </c>
      <c r="H12" s="17">
        <v>4.7769467806629801E-2</v>
      </c>
      <c r="I12" s="17">
        <v>2.49917970689028E-2</v>
      </c>
      <c r="J12" s="17">
        <v>2.19298694817468E-2</v>
      </c>
      <c r="K12" s="17">
        <v>2.9146881280970498E-3</v>
      </c>
      <c r="L12" s="17">
        <v>1.6942695150199499E-2</v>
      </c>
      <c r="M12" s="17"/>
      <c r="N12" s="17">
        <v>2.8036476681794101E-2</v>
      </c>
      <c r="O12" s="17">
        <v>3.0490137015630199E-2</v>
      </c>
      <c r="P12" s="17"/>
      <c r="Q12" s="17">
        <v>1.7838191012568599E-2</v>
      </c>
      <c r="R12" s="17">
        <v>1.5787413941410401E-2</v>
      </c>
      <c r="S12" s="17">
        <v>5.0649170351756E-2</v>
      </c>
      <c r="T12" s="17">
        <v>2.0760555123997899E-2</v>
      </c>
      <c r="U12" s="17">
        <v>4.1424046594358797E-2</v>
      </c>
      <c r="V12" s="17">
        <v>4.1852167439791997E-2</v>
      </c>
      <c r="W12" s="17">
        <v>1.1582532289213399E-2</v>
      </c>
      <c r="X12" s="17">
        <v>6.9267128667447803E-2</v>
      </c>
      <c r="Y12" s="17">
        <v>3.2209763053583002E-2</v>
      </c>
      <c r="Z12" s="17">
        <v>2.8969708322879002E-2</v>
      </c>
      <c r="AA12" s="17">
        <v>2.9208043653887399E-2</v>
      </c>
      <c r="AB12" s="17">
        <v>0</v>
      </c>
      <c r="AC12" s="17"/>
      <c r="AD12" s="17">
        <v>1.9249944491879299E-2</v>
      </c>
      <c r="AE12" s="17">
        <v>4.9534844314738299E-2</v>
      </c>
      <c r="AF12" s="17"/>
      <c r="AG12" s="17">
        <v>1.84722662388975E-2</v>
      </c>
      <c r="AH12" s="17">
        <v>3.2495365269491303E-2</v>
      </c>
      <c r="AI12" s="17"/>
      <c r="AJ12" s="17">
        <v>2.1242123941795098E-2</v>
      </c>
      <c r="AK12" s="17">
        <v>3.7252467195299198E-2</v>
      </c>
      <c r="AL12" s="17"/>
      <c r="AM12" s="17">
        <v>3.0674541477387001E-2</v>
      </c>
      <c r="AN12" s="17">
        <v>2.7654481162402999E-2</v>
      </c>
      <c r="AO12" s="17"/>
      <c r="AP12" s="17">
        <v>5.2546065933910001E-2</v>
      </c>
      <c r="AQ12" s="17">
        <v>3.2657952421371199E-2</v>
      </c>
      <c r="AR12" s="17">
        <v>3.8118943257372799E-2</v>
      </c>
      <c r="AS12" s="17">
        <v>2.4775507024451101E-3</v>
      </c>
      <c r="AT12" s="17">
        <v>1.12605590845935E-2</v>
      </c>
      <c r="AU12" s="17">
        <v>2.2094792808924402E-2</v>
      </c>
    </row>
    <row r="13" spans="2:47" x14ac:dyDescent="0.35">
      <c r="B13" s="18" t="s">
        <v>93</v>
      </c>
      <c r="C13" s="17">
        <v>2.63870799800143E-2</v>
      </c>
      <c r="D13" s="17">
        <v>2.1313806090797902E-2</v>
      </c>
      <c r="E13" s="17">
        <v>3.04534064176776E-2</v>
      </c>
      <c r="F13" s="17"/>
      <c r="G13" s="17">
        <v>5.9260603836701398E-2</v>
      </c>
      <c r="H13" s="17">
        <v>2.8169145195901999E-2</v>
      </c>
      <c r="I13" s="17">
        <v>2.6582212641349499E-2</v>
      </c>
      <c r="J13" s="17">
        <v>4.9775971605733899E-3</v>
      </c>
      <c r="K13" s="17">
        <v>1.5236662410765101E-2</v>
      </c>
      <c r="L13" s="17">
        <v>2.7688743754329299E-2</v>
      </c>
      <c r="M13" s="17"/>
      <c r="N13" s="17">
        <v>2.8729339797208198E-2</v>
      </c>
      <c r="O13" s="17">
        <v>1.4753657953620099E-2</v>
      </c>
      <c r="P13" s="17"/>
      <c r="Q13" s="17">
        <v>1.8368996658379301E-2</v>
      </c>
      <c r="R13" s="17">
        <v>3.5838139229269102E-2</v>
      </c>
      <c r="S13" s="17">
        <v>6.7116763420038599E-3</v>
      </c>
      <c r="T13" s="17">
        <v>1.2558962077115101E-2</v>
      </c>
      <c r="U13" s="17">
        <v>5.0623042676276202E-2</v>
      </c>
      <c r="V13" s="17">
        <v>1.8024589547817198E-2</v>
      </c>
      <c r="W13" s="17">
        <v>3.6477205286880601E-2</v>
      </c>
      <c r="X13" s="17">
        <v>4.5582490314051399E-2</v>
      </c>
      <c r="Y13" s="17">
        <v>2.4892731616046701E-2</v>
      </c>
      <c r="Z13" s="17">
        <v>2.27207855562798E-2</v>
      </c>
      <c r="AA13" s="17">
        <v>0</v>
      </c>
      <c r="AB13" s="17">
        <v>9.3916135477498899E-2</v>
      </c>
      <c r="AC13" s="17"/>
      <c r="AD13" s="17">
        <v>6.9993543786082699E-3</v>
      </c>
      <c r="AE13" s="17">
        <v>6.8476418854379995E-2</v>
      </c>
      <c r="AF13" s="17"/>
      <c r="AG13" s="17">
        <v>5.2720217877540399E-3</v>
      </c>
      <c r="AH13" s="17">
        <v>3.3043784709954803E-2</v>
      </c>
      <c r="AI13" s="17"/>
      <c r="AJ13" s="17">
        <v>1.51114093982977E-2</v>
      </c>
      <c r="AK13" s="17">
        <v>3.9207674595927902E-2</v>
      </c>
      <c r="AL13" s="17"/>
      <c r="AM13" s="17">
        <v>3.3626638631786401E-2</v>
      </c>
      <c r="AN13" s="17">
        <v>2.48283968730546E-2</v>
      </c>
      <c r="AO13" s="17"/>
      <c r="AP13" s="17">
        <v>9.2410782146377698E-2</v>
      </c>
      <c r="AQ13" s="17">
        <v>2.6408213126897298E-3</v>
      </c>
      <c r="AR13" s="17">
        <v>2.1251934804573502E-2</v>
      </c>
      <c r="AS13" s="17">
        <v>3.0420721622739701E-3</v>
      </c>
      <c r="AT13" s="17">
        <v>6.2002569497578699E-3</v>
      </c>
      <c r="AU13" s="17">
        <v>4.76290526359877E-3</v>
      </c>
    </row>
    <row r="14" spans="2:47" x14ac:dyDescent="0.35">
      <c r="B14" s="18" t="s">
        <v>94</v>
      </c>
      <c r="C14" s="17">
        <v>5.51705967871437E-2</v>
      </c>
      <c r="D14" s="17">
        <v>3.45284412425267E-2</v>
      </c>
      <c r="E14" s="17">
        <v>7.5794438150042595E-2</v>
      </c>
      <c r="F14" s="17"/>
      <c r="G14" s="17">
        <v>3.7876807663211103E-2</v>
      </c>
      <c r="H14" s="17">
        <v>3.75859160710399E-2</v>
      </c>
      <c r="I14" s="17">
        <v>7.4437438794498101E-2</v>
      </c>
      <c r="J14" s="17">
        <v>5.5863751074013403E-2</v>
      </c>
      <c r="K14" s="17">
        <v>5.80669030161821E-2</v>
      </c>
      <c r="L14" s="17">
        <v>6.2841633954522899E-2</v>
      </c>
      <c r="M14" s="17"/>
      <c r="N14" s="17">
        <v>5.8989159938534999E-2</v>
      </c>
      <c r="O14" s="17">
        <v>3.6204743234742202E-2</v>
      </c>
      <c r="P14" s="17"/>
      <c r="Q14" s="17">
        <v>4.8327573781367102E-2</v>
      </c>
      <c r="R14" s="17">
        <v>7.68167689071593E-2</v>
      </c>
      <c r="S14" s="17">
        <v>3.7176934282739098E-2</v>
      </c>
      <c r="T14" s="17">
        <v>4.74560523682135E-2</v>
      </c>
      <c r="U14" s="17">
        <v>5.9813210229366399E-2</v>
      </c>
      <c r="V14" s="17">
        <v>6.9904749460576995E-2</v>
      </c>
      <c r="W14" s="17">
        <v>5.9483685871644203E-2</v>
      </c>
      <c r="X14" s="17">
        <v>3.34217411110969E-2</v>
      </c>
      <c r="Y14" s="17">
        <v>6.0714272560971699E-2</v>
      </c>
      <c r="Z14" s="17">
        <v>6.0225315197576998E-2</v>
      </c>
      <c r="AA14" s="17">
        <v>1.9801337030938702E-2</v>
      </c>
      <c r="AB14" s="17">
        <v>5.0542501050938701E-2</v>
      </c>
      <c r="AC14" s="17"/>
      <c r="AD14" s="17">
        <v>1.88572644208044E-2</v>
      </c>
      <c r="AE14" s="17">
        <v>0.13392802381413901</v>
      </c>
      <c r="AF14" s="17"/>
      <c r="AG14" s="17">
        <v>1.7314207404980901E-2</v>
      </c>
      <c r="AH14" s="17">
        <v>6.7373454244507705E-2</v>
      </c>
      <c r="AI14" s="17"/>
      <c r="AJ14" s="17">
        <v>5.4110573959292703E-2</v>
      </c>
      <c r="AK14" s="17">
        <v>5.4619809129012403E-2</v>
      </c>
      <c r="AL14" s="17"/>
      <c r="AM14" s="17">
        <v>6.4016691847985904E-2</v>
      </c>
      <c r="AN14" s="17">
        <v>5.07778821331435E-2</v>
      </c>
      <c r="AO14" s="17"/>
      <c r="AP14" s="17">
        <v>0.19638391000222699</v>
      </c>
      <c r="AQ14" s="17">
        <v>3.8836644462101798E-2</v>
      </c>
      <c r="AR14" s="17">
        <v>1.5163403808329401E-2</v>
      </c>
      <c r="AS14" s="17">
        <v>4.8505667068020402E-3</v>
      </c>
      <c r="AT14" s="17">
        <v>6.6769502931932996E-3</v>
      </c>
      <c r="AU14" s="17">
        <v>4.1072214376859E-3</v>
      </c>
    </row>
    <row r="15" spans="2:47" x14ac:dyDescent="0.35">
      <c r="B15" s="18" t="s">
        <v>95</v>
      </c>
      <c r="C15" s="21">
        <v>0.69971832957069602</v>
      </c>
      <c r="D15" s="21">
        <v>0.74792014436609999</v>
      </c>
      <c r="E15" s="21">
        <v>0.65804543919723901</v>
      </c>
      <c r="F15" s="21"/>
      <c r="G15" s="21">
        <v>0.63243581323835596</v>
      </c>
      <c r="H15" s="21">
        <v>0.68039799865899098</v>
      </c>
      <c r="I15" s="21">
        <v>0.68064389830559602</v>
      </c>
      <c r="J15" s="21">
        <v>0.76107679967474895</v>
      </c>
      <c r="K15" s="21">
        <v>0.74910547035764896</v>
      </c>
      <c r="L15" s="21">
        <v>0.69314616322689404</v>
      </c>
      <c r="M15" s="21"/>
      <c r="N15" s="21">
        <v>0.69350972283360901</v>
      </c>
      <c r="O15" s="21">
        <v>0.73055493524451798</v>
      </c>
      <c r="P15" s="21"/>
      <c r="Q15" s="21">
        <v>0.73468145717821398</v>
      </c>
      <c r="R15" s="21">
        <v>0.67458841582682305</v>
      </c>
      <c r="S15" s="21">
        <v>0.65426480391489805</v>
      </c>
      <c r="T15" s="21">
        <v>0.73384034386993802</v>
      </c>
      <c r="U15" s="21">
        <v>0.67301072720189403</v>
      </c>
      <c r="V15" s="21">
        <v>0.694374960288212</v>
      </c>
      <c r="W15" s="21">
        <v>0.69051223682436302</v>
      </c>
      <c r="X15" s="21">
        <v>0.73562127093698604</v>
      </c>
      <c r="Y15" s="21">
        <v>0.67590477023172402</v>
      </c>
      <c r="Z15" s="21">
        <v>0.71512793471774305</v>
      </c>
      <c r="AA15" s="21">
        <v>0.73323552002248105</v>
      </c>
      <c r="AB15" s="21">
        <v>0.70487580205150202</v>
      </c>
      <c r="AC15" s="21"/>
      <c r="AD15" s="21">
        <v>0.79758343324939296</v>
      </c>
      <c r="AE15" s="21">
        <v>0.48974377771668798</v>
      </c>
      <c r="AF15" s="21"/>
      <c r="AG15" s="21">
        <v>0.85020924166017298</v>
      </c>
      <c r="AH15" s="21">
        <v>0.64039543216165395</v>
      </c>
      <c r="AI15" s="21"/>
      <c r="AJ15" s="21">
        <v>0.73394891046910704</v>
      </c>
      <c r="AK15" s="21">
        <v>0.661341078229711</v>
      </c>
      <c r="AL15" s="21"/>
      <c r="AM15" s="21">
        <v>0.68947800970858197</v>
      </c>
      <c r="AN15" s="21">
        <v>0.70480659732122197</v>
      </c>
      <c r="AO15" s="21"/>
      <c r="AP15" s="21">
        <v>0.34988355565391899</v>
      </c>
      <c r="AQ15" s="21">
        <v>0.69653363771389798</v>
      </c>
      <c r="AR15" s="21">
        <v>0.69355538295583796</v>
      </c>
      <c r="AS15" s="21">
        <v>0.86316877464790798</v>
      </c>
      <c r="AT15" s="21">
        <v>0.88072214224288903</v>
      </c>
      <c r="AU15" s="21">
        <v>0.882720363884131</v>
      </c>
    </row>
    <row r="16" spans="2:47" x14ac:dyDescent="0.35">
      <c r="B16" s="18" t="s">
        <v>96</v>
      </c>
      <c r="C16" s="21">
        <v>5.4834778816785001E-2</v>
      </c>
      <c r="D16" s="21">
        <v>4.9264270068050599E-2</v>
      </c>
      <c r="E16" s="21">
        <v>5.8429261613445499E-2</v>
      </c>
      <c r="F16" s="21"/>
      <c r="G16" s="21">
        <v>0.11905299663052001</v>
      </c>
      <c r="H16" s="21">
        <v>7.5938613002531796E-2</v>
      </c>
      <c r="I16" s="21">
        <v>5.1574009710252298E-2</v>
      </c>
      <c r="J16" s="21">
        <v>2.6907466642320198E-2</v>
      </c>
      <c r="K16" s="21">
        <v>1.8151350538862202E-2</v>
      </c>
      <c r="L16" s="21">
        <v>4.4631438904528802E-2</v>
      </c>
      <c r="M16" s="21"/>
      <c r="N16" s="21">
        <v>5.67658164790023E-2</v>
      </c>
      <c r="O16" s="21">
        <v>4.5243794969250302E-2</v>
      </c>
      <c r="P16" s="21"/>
      <c r="Q16" s="21">
        <v>3.6207187670948E-2</v>
      </c>
      <c r="R16" s="21">
        <v>5.1625553170679503E-2</v>
      </c>
      <c r="S16" s="21">
        <v>5.73608466937598E-2</v>
      </c>
      <c r="T16" s="21">
        <v>3.3319517201113001E-2</v>
      </c>
      <c r="U16" s="21">
        <v>9.2047089270635096E-2</v>
      </c>
      <c r="V16" s="21">
        <v>5.9876756987609199E-2</v>
      </c>
      <c r="W16" s="21">
        <v>4.8059737576093997E-2</v>
      </c>
      <c r="X16" s="21">
        <v>0.11484961898149899</v>
      </c>
      <c r="Y16" s="21">
        <v>5.7102494669629703E-2</v>
      </c>
      <c r="Z16" s="21">
        <v>5.1690493879158798E-2</v>
      </c>
      <c r="AA16" s="21">
        <v>2.9208043653887399E-2</v>
      </c>
      <c r="AB16" s="21">
        <v>9.3916135477498899E-2</v>
      </c>
      <c r="AC16" s="21"/>
      <c r="AD16" s="21">
        <v>2.6249298870487599E-2</v>
      </c>
      <c r="AE16" s="21">
        <v>0.118011263169118</v>
      </c>
      <c r="AF16" s="21"/>
      <c r="AG16" s="21">
        <v>2.3744288026651499E-2</v>
      </c>
      <c r="AH16" s="21">
        <v>6.5539149979446099E-2</v>
      </c>
      <c r="AI16" s="21"/>
      <c r="AJ16" s="21">
        <v>3.6353533340092802E-2</v>
      </c>
      <c r="AK16" s="21">
        <v>7.6460141791227093E-2</v>
      </c>
      <c r="AL16" s="21"/>
      <c r="AM16" s="21">
        <v>6.4301180109173406E-2</v>
      </c>
      <c r="AN16" s="21">
        <v>5.2482878035457599E-2</v>
      </c>
      <c r="AO16" s="21"/>
      <c r="AP16" s="21">
        <v>0.144956848080288</v>
      </c>
      <c r="AQ16" s="21">
        <v>3.5298773734060901E-2</v>
      </c>
      <c r="AR16" s="21">
        <v>5.93708780619462E-2</v>
      </c>
      <c r="AS16" s="21">
        <v>5.5196228647190898E-3</v>
      </c>
      <c r="AT16" s="21">
        <v>1.7460816034351401E-2</v>
      </c>
      <c r="AU16" s="21">
        <v>2.6857698072523101E-2</v>
      </c>
    </row>
    <row r="17" spans="2:47" x14ac:dyDescent="0.35">
      <c r="B17" s="18" t="s">
        <v>97</v>
      </c>
      <c r="C17" s="22">
        <v>0.64488355075391102</v>
      </c>
      <c r="D17" s="22">
        <v>0.69865587429804898</v>
      </c>
      <c r="E17" s="22">
        <v>0.59961617758379404</v>
      </c>
      <c r="F17" s="22"/>
      <c r="G17" s="22">
        <v>0.51338281660783602</v>
      </c>
      <c r="H17" s="22">
        <v>0.60445938565645896</v>
      </c>
      <c r="I17" s="22">
        <v>0.62906988859534396</v>
      </c>
      <c r="J17" s="22">
        <v>0.73416933303242904</v>
      </c>
      <c r="K17" s="22">
        <v>0.730954119818787</v>
      </c>
      <c r="L17" s="22">
        <v>0.64851472432236501</v>
      </c>
      <c r="M17" s="22"/>
      <c r="N17" s="22">
        <v>0.63674390635460698</v>
      </c>
      <c r="O17" s="22">
        <v>0.68531114027526796</v>
      </c>
      <c r="P17" s="22"/>
      <c r="Q17" s="22">
        <v>0.69847426950726599</v>
      </c>
      <c r="R17" s="22">
        <v>0.62296286265614298</v>
      </c>
      <c r="S17" s="22">
        <v>0.59690395722113798</v>
      </c>
      <c r="T17" s="22">
        <v>0.70052082666882498</v>
      </c>
      <c r="U17" s="22">
        <v>0.58096363793125905</v>
      </c>
      <c r="V17" s="22">
        <v>0.63449820330060203</v>
      </c>
      <c r="W17" s="22">
        <v>0.64245249924826897</v>
      </c>
      <c r="X17" s="22">
        <v>0.620771651955487</v>
      </c>
      <c r="Y17" s="22">
        <v>0.61880227556209499</v>
      </c>
      <c r="Z17" s="22">
        <v>0.66343744083858402</v>
      </c>
      <c r="AA17" s="22">
        <v>0.70402747636859297</v>
      </c>
      <c r="AB17" s="22">
        <v>0.61095966657400302</v>
      </c>
      <c r="AC17" s="22"/>
      <c r="AD17" s="22">
        <v>0.77133413437890597</v>
      </c>
      <c r="AE17" s="22">
        <v>0.37173251454757</v>
      </c>
      <c r="AF17" s="22"/>
      <c r="AG17" s="22">
        <v>0.82646495363352102</v>
      </c>
      <c r="AH17" s="22">
        <v>0.57485628218220797</v>
      </c>
      <c r="AI17" s="22"/>
      <c r="AJ17" s="22">
        <v>0.69759537712901398</v>
      </c>
      <c r="AK17" s="22">
        <v>0.58488093643848404</v>
      </c>
      <c r="AL17" s="22"/>
      <c r="AM17" s="22">
        <v>0.62517682959940801</v>
      </c>
      <c r="AN17" s="22">
        <v>0.65232371928576405</v>
      </c>
      <c r="AO17" s="22"/>
      <c r="AP17" s="22">
        <v>0.20492670757363199</v>
      </c>
      <c r="AQ17" s="22">
        <v>0.66123486397983799</v>
      </c>
      <c r="AR17" s="22">
        <v>0.634184504893891</v>
      </c>
      <c r="AS17" s="22">
        <v>0.85764915178318901</v>
      </c>
      <c r="AT17" s="22">
        <v>0.86326132620853802</v>
      </c>
      <c r="AU17" s="22">
        <v>0.85586266581160697</v>
      </c>
    </row>
    <row r="18" spans="2:47" x14ac:dyDescent="0.35">
      <c r="B18" s="16"/>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B2:AU22"/>
  <sheetViews>
    <sheetView showGridLines="0" topLeftCell="A7"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734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89</v>
      </c>
      <c r="C9" s="17">
        <v>0.24103675882317899</v>
      </c>
      <c r="D9" s="17">
        <v>0.27933964457996602</v>
      </c>
      <c r="E9" s="17">
        <v>0.20493637072043999</v>
      </c>
      <c r="F9" s="17"/>
      <c r="G9" s="17">
        <v>0.234459760387313</v>
      </c>
      <c r="H9" s="17">
        <v>0.23441174734548401</v>
      </c>
      <c r="I9" s="17">
        <v>0.265965242709441</v>
      </c>
      <c r="J9" s="17">
        <v>0.26207760224124699</v>
      </c>
      <c r="K9" s="17">
        <v>0.20863313021364899</v>
      </c>
      <c r="L9" s="17">
        <v>0.23507718231599201</v>
      </c>
      <c r="M9" s="17"/>
      <c r="N9" s="17">
        <v>0.23542019369738201</v>
      </c>
      <c r="O9" s="17">
        <v>0.26893284104577603</v>
      </c>
      <c r="P9" s="17"/>
      <c r="Q9" s="17">
        <v>0.25465646772365402</v>
      </c>
      <c r="R9" s="17">
        <v>0.23935835481155901</v>
      </c>
      <c r="S9" s="17">
        <v>0.26418857394974299</v>
      </c>
      <c r="T9" s="17">
        <v>0.25126951582531099</v>
      </c>
      <c r="U9" s="17">
        <v>0.21581596134811101</v>
      </c>
      <c r="V9" s="17">
        <v>0.25099912612548098</v>
      </c>
      <c r="W9" s="17">
        <v>0.253859603826811</v>
      </c>
      <c r="X9" s="17">
        <v>0.24512414308921501</v>
      </c>
      <c r="Y9" s="17">
        <v>0.236872388257682</v>
      </c>
      <c r="Z9" s="17">
        <v>0.19067473859668899</v>
      </c>
      <c r="AA9" s="17">
        <v>0.26400097088262298</v>
      </c>
      <c r="AB9" s="17">
        <v>0.20951253479911899</v>
      </c>
      <c r="AC9" s="17"/>
      <c r="AD9" s="17">
        <v>0.304792295326068</v>
      </c>
      <c r="AE9" s="17">
        <v>0.10394931907999699</v>
      </c>
      <c r="AF9" s="17"/>
      <c r="AG9" s="17">
        <v>0.36765727404932802</v>
      </c>
      <c r="AH9" s="17">
        <v>0.181293691208161</v>
      </c>
      <c r="AI9" s="17"/>
      <c r="AJ9" s="17">
        <v>0.25540882884661997</v>
      </c>
      <c r="AK9" s="17">
        <v>0.22455355717119199</v>
      </c>
      <c r="AL9" s="17"/>
      <c r="AM9" s="17">
        <v>0.26308865925257002</v>
      </c>
      <c r="AN9" s="17">
        <v>0.236842456596178</v>
      </c>
      <c r="AO9" s="17"/>
      <c r="AP9" s="17">
        <v>5.6849472147947097E-2</v>
      </c>
      <c r="AQ9" s="17">
        <v>0.17835698649998</v>
      </c>
      <c r="AR9" s="17">
        <v>0.22188190165369101</v>
      </c>
      <c r="AS9" s="17">
        <v>0.302553688971123</v>
      </c>
      <c r="AT9" s="17">
        <v>0.39172657771406699</v>
      </c>
      <c r="AU9" s="17">
        <v>0.40555640798218201</v>
      </c>
    </row>
    <row r="10" spans="2:47" x14ac:dyDescent="0.35">
      <c r="B10" s="18" t="s">
        <v>90</v>
      </c>
      <c r="C10" s="17">
        <v>0.42833179746339201</v>
      </c>
      <c r="D10" s="17">
        <v>0.42899645331472602</v>
      </c>
      <c r="E10" s="17">
        <v>0.429578438832452</v>
      </c>
      <c r="F10" s="17"/>
      <c r="G10" s="17">
        <v>0.40407243016658601</v>
      </c>
      <c r="H10" s="17">
        <v>0.417260247654691</v>
      </c>
      <c r="I10" s="17">
        <v>0.37721568285018298</v>
      </c>
      <c r="J10" s="17">
        <v>0.48211564014797198</v>
      </c>
      <c r="K10" s="17">
        <v>0.47150548197743702</v>
      </c>
      <c r="L10" s="17">
        <v>0.42280809962328197</v>
      </c>
      <c r="M10" s="17"/>
      <c r="N10" s="17">
        <v>0.42775967270984699</v>
      </c>
      <c r="O10" s="17">
        <v>0.43117339883522399</v>
      </c>
      <c r="P10" s="17"/>
      <c r="Q10" s="17">
        <v>0.47582994637514903</v>
      </c>
      <c r="R10" s="17">
        <v>0.41514288259045501</v>
      </c>
      <c r="S10" s="17">
        <v>0.387047410382653</v>
      </c>
      <c r="T10" s="17">
        <v>0.473325994705943</v>
      </c>
      <c r="U10" s="17">
        <v>0.41197869282062499</v>
      </c>
      <c r="V10" s="17">
        <v>0.418286536939658</v>
      </c>
      <c r="W10" s="17">
        <v>0.408922513012758</v>
      </c>
      <c r="X10" s="17">
        <v>0.40574524931393002</v>
      </c>
      <c r="Y10" s="17">
        <v>0.403748164811918</v>
      </c>
      <c r="Z10" s="17">
        <v>0.47046655840016</v>
      </c>
      <c r="AA10" s="17">
        <v>0.41649350598635998</v>
      </c>
      <c r="AB10" s="17">
        <v>0.37264657342631202</v>
      </c>
      <c r="AC10" s="17"/>
      <c r="AD10" s="17">
        <v>0.46125873584807697</v>
      </c>
      <c r="AE10" s="17">
        <v>0.35849545174529901</v>
      </c>
      <c r="AF10" s="17"/>
      <c r="AG10" s="17">
        <v>0.440002724017931</v>
      </c>
      <c r="AH10" s="17">
        <v>0.43200967407741803</v>
      </c>
      <c r="AI10" s="17"/>
      <c r="AJ10" s="17">
        <v>0.43199504457766302</v>
      </c>
      <c r="AK10" s="17">
        <v>0.42645882434814403</v>
      </c>
      <c r="AL10" s="17"/>
      <c r="AM10" s="17">
        <v>0.40702556088879899</v>
      </c>
      <c r="AN10" s="17">
        <v>0.43420192236169902</v>
      </c>
      <c r="AO10" s="17"/>
      <c r="AP10" s="17">
        <v>0.25824337777726802</v>
      </c>
      <c r="AQ10" s="17">
        <v>0.49486296837330701</v>
      </c>
      <c r="AR10" s="17">
        <v>0.50200111015700299</v>
      </c>
      <c r="AS10" s="17">
        <v>0.51407823164363298</v>
      </c>
      <c r="AT10" s="17">
        <v>0.42885104502214899</v>
      </c>
      <c r="AU10" s="17">
        <v>0.42710225297861798</v>
      </c>
    </row>
    <row r="11" spans="2:47" x14ac:dyDescent="0.35">
      <c r="B11" s="18" t="s">
        <v>91</v>
      </c>
      <c r="C11" s="17">
        <v>0.20643497280635201</v>
      </c>
      <c r="D11" s="17">
        <v>0.19400035823922501</v>
      </c>
      <c r="E11" s="17">
        <v>0.21663194255587401</v>
      </c>
      <c r="F11" s="17"/>
      <c r="G11" s="17">
        <v>0.21882357358017701</v>
      </c>
      <c r="H11" s="17">
        <v>0.210134733872335</v>
      </c>
      <c r="I11" s="17">
        <v>0.20597443639466501</v>
      </c>
      <c r="J11" s="17">
        <v>0.159016596961016</v>
      </c>
      <c r="K11" s="17">
        <v>0.22264977091904301</v>
      </c>
      <c r="L11" s="17">
        <v>0.22314538845568199</v>
      </c>
      <c r="M11" s="17"/>
      <c r="N11" s="17">
        <v>0.208696872146972</v>
      </c>
      <c r="O11" s="17">
        <v>0.19520068128263099</v>
      </c>
      <c r="P11" s="17"/>
      <c r="Q11" s="17">
        <v>0.176122949572389</v>
      </c>
      <c r="R11" s="17">
        <v>0.19682563245568599</v>
      </c>
      <c r="S11" s="17">
        <v>0.19611535415359099</v>
      </c>
      <c r="T11" s="17">
        <v>0.194137747960031</v>
      </c>
      <c r="U11" s="17">
        <v>0.23850895065844199</v>
      </c>
      <c r="V11" s="17">
        <v>0.19521199089313801</v>
      </c>
      <c r="W11" s="17">
        <v>0.21847015992747601</v>
      </c>
      <c r="X11" s="17">
        <v>0.21325491736472801</v>
      </c>
      <c r="Y11" s="17">
        <v>0.22786976980167301</v>
      </c>
      <c r="Z11" s="17">
        <v>0.231755658978963</v>
      </c>
      <c r="AA11" s="17">
        <v>0.207652614868782</v>
      </c>
      <c r="AB11" s="17">
        <v>0.214680374107936</v>
      </c>
      <c r="AC11" s="17"/>
      <c r="AD11" s="17">
        <v>0.170090015689463</v>
      </c>
      <c r="AE11" s="17">
        <v>0.27848820153290499</v>
      </c>
      <c r="AF11" s="17"/>
      <c r="AG11" s="17">
        <v>0.137124471219678</v>
      </c>
      <c r="AH11" s="17">
        <v>0.239516076433472</v>
      </c>
      <c r="AI11" s="17"/>
      <c r="AJ11" s="17">
        <v>0.20444754736957199</v>
      </c>
      <c r="AK11" s="17">
        <v>0.207735625917537</v>
      </c>
      <c r="AL11" s="17"/>
      <c r="AM11" s="17">
        <v>0.17582822738423901</v>
      </c>
      <c r="AN11" s="17">
        <v>0.21324122328415401</v>
      </c>
      <c r="AO11" s="17"/>
      <c r="AP11" s="17">
        <v>0.34187694802789498</v>
      </c>
      <c r="AQ11" s="17">
        <v>0.21853479015079399</v>
      </c>
      <c r="AR11" s="17">
        <v>0.18140993137581701</v>
      </c>
      <c r="AS11" s="17">
        <v>0.155022670510328</v>
      </c>
      <c r="AT11" s="17">
        <v>0.13165196840443699</v>
      </c>
      <c r="AU11" s="17">
        <v>0.137619480044505</v>
      </c>
    </row>
    <row r="12" spans="2:47" x14ac:dyDescent="0.35">
      <c r="B12" s="18" t="s">
        <v>92</v>
      </c>
      <c r="C12" s="17">
        <v>4.24901820341878E-2</v>
      </c>
      <c r="D12" s="17">
        <v>4.2738885700386003E-2</v>
      </c>
      <c r="E12" s="17">
        <v>4.1415532948860197E-2</v>
      </c>
      <c r="F12" s="17"/>
      <c r="G12" s="17">
        <v>8.6117261112601401E-2</v>
      </c>
      <c r="H12" s="17">
        <v>6.1325578577014601E-2</v>
      </c>
      <c r="I12" s="17">
        <v>3.6095535838032003E-2</v>
      </c>
      <c r="J12" s="17">
        <v>3.7169854792682498E-2</v>
      </c>
      <c r="K12" s="17">
        <v>2.1666117653955201E-2</v>
      </c>
      <c r="L12" s="17">
        <v>2.1490737574603801E-2</v>
      </c>
      <c r="M12" s="17"/>
      <c r="N12" s="17">
        <v>4.2975461580463899E-2</v>
      </c>
      <c r="O12" s="17">
        <v>4.0079919209728802E-2</v>
      </c>
      <c r="P12" s="17"/>
      <c r="Q12" s="17">
        <v>1.6473433042104201E-2</v>
      </c>
      <c r="R12" s="17">
        <v>4.2432683175699398E-2</v>
      </c>
      <c r="S12" s="17">
        <v>6.9899069475116593E-2</v>
      </c>
      <c r="T12" s="17">
        <v>2.8563816584216299E-2</v>
      </c>
      <c r="U12" s="17">
        <v>4.06313159519456E-2</v>
      </c>
      <c r="V12" s="17">
        <v>3.76593914502487E-2</v>
      </c>
      <c r="W12" s="17">
        <v>3.3583016669068502E-2</v>
      </c>
      <c r="X12" s="17">
        <v>7.0476811260489505E-2</v>
      </c>
      <c r="Y12" s="17">
        <v>4.8518351654731E-2</v>
      </c>
      <c r="Z12" s="17">
        <v>4.05090297586711E-2</v>
      </c>
      <c r="AA12" s="17">
        <v>8.1709925521257706E-2</v>
      </c>
      <c r="AB12" s="17">
        <v>5.63205714203854E-2</v>
      </c>
      <c r="AC12" s="17"/>
      <c r="AD12" s="17">
        <v>3.3338437421649797E-2</v>
      </c>
      <c r="AE12" s="17">
        <v>6.4823152262643402E-2</v>
      </c>
      <c r="AF12" s="17"/>
      <c r="AG12" s="17">
        <v>2.74013462093078E-2</v>
      </c>
      <c r="AH12" s="17">
        <v>4.6632336616605798E-2</v>
      </c>
      <c r="AI12" s="17"/>
      <c r="AJ12" s="17">
        <v>3.3447154607133101E-2</v>
      </c>
      <c r="AK12" s="17">
        <v>5.3600761870430703E-2</v>
      </c>
      <c r="AL12" s="17"/>
      <c r="AM12" s="17">
        <v>4.4609649591100101E-2</v>
      </c>
      <c r="AN12" s="17">
        <v>4.2129849609716802E-2</v>
      </c>
      <c r="AO12" s="17"/>
      <c r="AP12" s="17">
        <v>6.5226279226570594E-2</v>
      </c>
      <c r="AQ12" s="17">
        <v>5.2551994010170099E-2</v>
      </c>
      <c r="AR12" s="17">
        <v>6.6872851912005996E-2</v>
      </c>
      <c r="AS12" s="17">
        <v>8.8387776435675299E-3</v>
      </c>
      <c r="AT12" s="17">
        <v>2.8351627519590101E-2</v>
      </c>
      <c r="AU12" s="17">
        <v>2.7401806208359299E-2</v>
      </c>
    </row>
    <row r="13" spans="2:47" x14ac:dyDescent="0.35">
      <c r="B13" s="18" t="s">
        <v>93</v>
      </c>
      <c r="C13" s="17">
        <v>3.0570192717191601E-2</v>
      </c>
      <c r="D13" s="17">
        <v>2.3710806702000702E-2</v>
      </c>
      <c r="E13" s="17">
        <v>3.6415798995983101E-2</v>
      </c>
      <c r="F13" s="17"/>
      <c r="G13" s="17">
        <v>3.9468522230172498E-2</v>
      </c>
      <c r="H13" s="17">
        <v>2.9326213643097201E-2</v>
      </c>
      <c r="I13" s="17">
        <v>3.5593820717265801E-2</v>
      </c>
      <c r="J13" s="17">
        <v>1.31360133119423E-2</v>
      </c>
      <c r="K13" s="17">
        <v>2.6026585845714399E-2</v>
      </c>
      <c r="L13" s="17">
        <v>3.8730141591552698E-2</v>
      </c>
      <c r="M13" s="17"/>
      <c r="N13" s="17">
        <v>3.2346763077883998E-2</v>
      </c>
      <c r="O13" s="17">
        <v>2.1746409542582501E-2</v>
      </c>
      <c r="P13" s="17"/>
      <c r="Q13" s="17">
        <v>1.5626888452285999E-2</v>
      </c>
      <c r="R13" s="17">
        <v>3.8726275409163999E-2</v>
      </c>
      <c r="S13" s="17">
        <v>2.59101363792517E-2</v>
      </c>
      <c r="T13" s="17">
        <v>8.2372694333377808E-3</v>
      </c>
      <c r="U13" s="17">
        <v>3.9783751780036597E-2</v>
      </c>
      <c r="V13" s="17">
        <v>3.3397137456998502E-2</v>
      </c>
      <c r="W13" s="17">
        <v>4.5270979100792502E-2</v>
      </c>
      <c r="X13" s="17">
        <v>4.5015789259897701E-2</v>
      </c>
      <c r="Y13" s="17">
        <v>3.2539663579469899E-2</v>
      </c>
      <c r="Z13" s="17">
        <v>1.8578314612783101E-2</v>
      </c>
      <c r="AA13" s="17">
        <v>1.03416457100388E-2</v>
      </c>
      <c r="AB13" s="17">
        <v>0.11902565270597899</v>
      </c>
      <c r="AC13" s="17"/>
      <c r="AD13" s="17">
        <v>8.9980201856403597E-3</v>
      </c>
      <c r="AE13" s="17">
        <v>7.9518760812731598E-2</v>
      </c>
      <c r="AF13" s="17"/>
      <c r="AG13" s="17">
        <v>4.2420591141264499E-3</v>
      </c>
      <c r="AH13" s="17">
        <v>4.1811636913231802E-2</v>
      </c>
      <c r="AI13" s="17"/>
      <c r="AJ13" s="17">
        <v>2.2930920675122701E-2</v>
      </c>
      <c r="AK13" s="17">
        <v>3.9112725409138599E-2</v>
      </c>
      <c r="AL13" s="17"/>
      <c r="AM13" s="17">
        <v>5.0544027201885097E-2</v>
      </c>
      <c r="AN13" s="17">
        <v>2.49181990751518E-2</v>
      </c>
      <c r="AO13" s="17"/>
      <c r="AP13" s="17">
        <v>0.10601471720970999</v>
      </c>
      <c r="AQ13" s="17">
        <v>1.6017483126425099E-2</v>
      </c>
      <c r="AR13" s="17">
        <v>1.0345805540008499E-2</v>
      </c>
      <c r="AS13" s="17">
        <v>7.6167626636601104E-3</v>
      </c>
      <c r="AT13" s="17">
        <v>1.2741831046562801E-2</v>
      </c>
      <c r="AU13" s="17">
        <v>0</v>
      </c>
    </row>
    <row r="14" spans="2:47" x14ac:dyDescent="0.35">
      <c r="B14" s="18" t="s">
        <v>94</v>
      </c>
      <c r="C14" s="17">
        <v>5.1136096155697898E-2</v>
      </c>
      <c r="D14" s="17">
        <v>3.1213851463695701E-2</v>
      </c>
      <c r="E14" s="17">
        <v>7.1021915946390804E-2</v>
      </c>
      <c r="F14" s="17"/>
      <c r="G14" s="17">
        <v>1.70584525231498E-2</v>
      </c>
      <c r="H14" s="17">
        <v>4.7541478907378198E-2</v>
      </c>
      <c r="I14" s="17">
        <v>7.9155281490413704E-2</v>
      </c>
      <c r="J14" s="17">
        <v>4.64842925451407E-2</v>
      </c>
      <c r="K14" s="17">
        <v>4.9518913390201098E-2</v>
      </c>
      <c r="L14" s="17">
        <v>5.8748450438887198E-2</v>
      </c>
      <c r="M14" s="17"/>
      <c r="N14" s="17">
        <v>5.2801036787450802E-2</v>
      </c>
      <c r="O14" s="17">
        <v>4.28667500840577E-2</v>
      </c>
      <c r="P14" s="17"/>
      <c r="Q14" s="17">
        <v>6.12903148344182E-2</v>
      </c>
      <c r="R14" s="17">
        <v>6.7514171557436706E-2</v>
      </c>
      <c r="S14" s="17">
        <v>5.6839455659644503E-2</v>
      </c>
      <c r="T14" s="17">
        <v>4.4465655491160397E-2</v>
      </c>
      <c r="U14" s="17">
        <v>5.3281327440840097E-2</v>
      </c>
      <c r="V14" s="17">
        <v>6.4445817134474601E-2</v>
      </c>
      <c r="W14" s="17">
        <v>3.9893727463094601E-2</v>
      </c>
      <c r="X14" s="17">
        <v>2.0383089711739199E-2</v>
      </c>
      <c r="Y14" s="17">
        <v>5.0451661894526802E-2</v>
      </c>
      <c r="Z14" s="17">
        <v>4.8015699652734098E-2</v>
      </c>
      <c r="AA14" s="17">
        <v>1.9801337030938702E-2</v>
      </c>
      <c r="AB14" s="17">
        <v>2.78142935402678E-2</v>
      </c>
      <c r="AC14" s="17"/>
      <c r="AD14" s="17">
        <v>2.15224955291018E-2</v>
      </c>
      <c r="AE14" s="17">
        <v>0.11472511456642399</v>
      </c>
      <c r="AF14" s="17"/>
      <c r="AG14" s="17">
        <v>2.3572125389628801E-2</v>
      </c>
      <c r="AH14" s="17">
        <v>5.8736584751111598E-2</v>
      </c>
      <c r="AI14" s="17"/>
      <c r="AJ14" s="17">
        <v>5.1770503923889599E-2</v>
      </c>
      <c r="AK14" s="17">
        <v>4.8538505283557E-2</v>
      </c>
      <c r="AL14" s="17"/>
      <c r="AM14" s="17">
        <v>5.8903875681407203E-2</v>
      </c>
      <c r="AN14" s="17">
        <v>4.8666349073101099E-2</v>
      </c>
      <c r="AO14" s="17"/>
      <c r="AP14" s="17">
        <v>0.17178920561060901</v>
      </c>
      <c r="AQ14" s="17">
        <v>3.9675777839323502E-2</v>
      </c>
      <c r="AR14" s="17">
        <v>1.7488399361474199E-2</v>
      </c>
      <c r="AS14" s="17">
        <v>1.1889868567688099E-2</v>
      </c>
      <c r="AT14" s="17">
        <v>6.6769502931932996E-3</v>
      </c>
      <c r="AU14" s="17">
        <v>2.3200527863361602E-3</v>
      </c>
    </row>
    <row r="15" spans="2:47" x14ac:dyDescent="0.35">
      <c r="B15" s="18" t="s">
        <v>95</v>
      </c>
      <c r="C15" s="21">
        <v>0.66936855628657099</v>
      </c>
      <c r="D15" s="21">
        <v>0.70833609789469199</v>
      </c>
      <c r="E15" s="21">
        <v>0.63451480955289197</v>
      </c>
      <c r="F15" s="21"/>
      <c r="G15" s="21">
        <v>0.63853219055389898</v>
      </c>
      <c r="H15" s="21">
        <v>0.65167199500017503</v>
      </c>
      <c r="I15" s="21">
        <v>0.64318092555962403</v>
      </c>
      <c r="J15" s="21">
        <v>0.74419324238921902</v>
      </c>
      <c r="K15" s="21">
        <v>0.68013861219108596</v>
      </c>
      <c r="L15" s="21">
        <v>0.65788528193927398</v>
      </c>
      <c r="M15" s="21"/>
      <c r="N15" s="21">
        <v>0.66317986640722904</v>
      </c>
      <c r="O15" s="21">
        <v>0.70010623988099996</v>
      </c>
      <c r="P15" s="21"/>
      <c r="Q15" s="21">
        <v>0.73048641409880299</v>
      </c>
      <c r="R15" s="21">
        <v>0.65450123740201405</v>
      </c>
      <c r="S15" s="21">
        <v>0.65123598433239605</v>
      </c>
      <c r="T15" s="21">
        <v>0.72459551053125404</v>
      </c>
      <c r="U15" s="21">
        <v>0.62779465416873503</v>
      </c>
      <c r="V15" s="21">
        <v>0.66928566306514004</v>
      </c>
      <c r="W15" s="21">
        <v>0.662782116839569</v>
      </c>
      <c r="X15" s="21">
        <v>0.65086939240314501</v>
      </c>
      <c r="Y15" s="21">
        <v>0.64062055306959997</v>
      </c>
      <c r="Z15" s="21">
        <v>0.66114129699684798</v>
      </c>
      <c r="AA15" s="21">
        <v>0.68049447686898201</v>
      </c>
      <c r="AB15" s="21">
        <v>0.58215910822543104</v>
      </c>
      <c r="AC15" s="21"/>
      <c r="AD15" s="21">
        <v>0.76605103117414497</v>
      </c>
      <c r="AE15" s="21">
        <v>0.462444770825296</v>
      </c>
      <c r="AF15" s="21"/>
      <c r="AG15" s="21">
        <v>0.80765999806725897</v>
      </c>
      <c r="AH15" s="21">
        <v>0.61330336528557905</v>
      </c>
      <c r="AI15" s="21"/>
      <c r="AJ15" s="21">
        <v>0.687403873424283</v>
      </c>
      <c r="AK15" s="21">
        <v>0.65101238151933605</v>
      </c>
      <c r="AL15" s="21"/>
      <c r="AM15" s="21">
        <v>0.67011422014136801</v>
      </c>
      <c r="AN15" s="21">
        <v>0.67104437895787605</v>
      </c>
      <c r="AO15" s="21"/>
      <c r="AP15" s="21">
        <v>0.31509284992521602</v>
      </c>
      <c r="AQ15" s="21">
        <v>0.67321995487328701</v>
      </c>
      <c r="AR15" s="21">
        <v>0.72388301181069403</v>
      </c>
      <c r="AS15" s="21">
        <v>0.81663192061475598</v>
      </c>
      <c r="AT15" s="21">
        <v>0.82057762273621604</v>
      </c>
      <c r="AU15" s="21">
        <v>0.83265866096079999</v>
      </c>
    </row>
    <row r="16" spans="2:47" x14ac:dyDescent="0.35">
      <c r="B16" s="18" t="s">
        <v>96</v>
      </c>
      <c r="C16" s="21">
        <v>7.3060374751379401E-2</v>
      </c>
      <c r="D16" s="21">
        <v>6.6449692402386698E-2</v>
      </c>
      <c r="E16" s="21">
        <v>7.7831331944843402E-2</v>
      </c>
      <c r="F16" s="21"/>
      <c r="G16" s="21">
        <v>0.12558578334277401</v>
      </c>
      <c r="H16" s="21">
        <v>9.0651792220111702E-2</v>
      </c>
      <c r="I16" s="21">
        <v>7.1689356555297706E-2</v>
      </c>
      <c r="J16" s="21">
        <v>5.0305868104624799E-2</v>
      </c>
      <c r="K16" s="21">
        <v>4.7692703499669503E-2</v>
      </c>
      <c r="L16" s="21">
        <v>6.0220879166156503E-2</v>
      </c>
      <c r="M16" s="21"/>
      <c r="N16" s="21">
        <v>7.5322224658347897E-2</v>
      </c>
      <c r="O16" s="21">
        <v>6.1826328752311303E-2</v>
      </c>
      <c r="P16" s="21"/>
      <c r="Q16" s="21">
        <v>3.2100321494390301E-2</v>
      </c>
      <c r="R16" s="21">
        <v>8.1158958584863494E-2</v>
      </c>
      <c r="S16" s="21">
        <v>9.5809205854368307E-2</v>
      </c>
      <c r="T16" s="21">
        <v>3.6801086017554101E-2</v>
      </c>
      <c r="U16" s="21">
        <v>8.0415067731982107E-2</v>
      </c>
      <c r="V16" s="21">
        <v>7.1056528907247202E-2</v>
      </c>
      <c r="W16" s="21">
        <v>7.8853995769860893E-2</v>
      </c>
      <c r="X16" s="21">
        <v>0.115492600520387</v>
      </c>
      <c r="Y16" s="21">
        <v>8.1058015234200906E-2</v>
      </c>
      <c r="Z16" s="21">
        <v>5.9087344371454201E-2</v>
      </c>
      <c r="AA16" s="21">
        <v>9.2051571231296495E-2</v>
      </c>
      <c r="AB16" s="21">
        <v>0.175346224126365</v>
      </c>
      <c r="AC16" s="21"/>
      <c r="AD16" s="21">
        <v>4.2336457607290198E-2</v>
      </c>
      <c r="AE16" s="21">
        <v>0.144341913075375</v>
      </c>
      <c r="AF16" s="21"/>
      <c r="AG16" s="21">
        <v>3.1643405323434202E-2</v>
      </c>
      <c r="AH16" s="21">
        <v>8.8443973529837502E-2</v>
      </c>
      <c r="AI16" s="21"/>
      <c r="AJ16" s="21">
        <v>5.6378075282255802E-2</v>
      </c>
      <c r="AK16" s="21">
        <v>9.2713487279569295E-2</v>
      </c>
      <c r="AL16" s="21"/>
      <c r="AM16" s="21">
        <v>9.5153676792985198E-2</v>
      </c>
      <c r="AN16" s="21">
        <v>6.7048048684868605E-2</v>
      </c>
      <c r="AO16" s="21"/>
      <c r="AP16" s="21">
        <v>0.17124099643628099</v>
      </c>
      <c r="AQ16" s="21">
        <v>6.85694771365951E-2</v>
      </c>
      <c r="AR16" s="21">
        <v>7.7218657452014505E-2</v>
      </c>
      <c r="AS16" s="21">
        <v>1.6455540307227599E-2</v>
      </c>
      <c r="AT16" s="21">
        <v>4.1093458566152902E-2</v>
      </c>
      <c r="AU16" s="21">
        <v>2.7401806208359299E-2</v>
      </c>
    </row>
    <row r="17" spans="2:47" x14ac:dyDescent="0.35">
      <c r="B17" s="18" t="s">
        <v>97</v>
      </c>
      <c r="C17" s="22">
        <v>0.59630818153519105</v>
      </c>
      <c r="D17" s="22">
        <v>0.64188640549230502</v>
      </c>
      <c r="E17" s="22">
        <v>0.55668347760804904</v>
      </c>
      <c r="F17" s="22"/>
      <c r="G17" s="22">
        <v>0.51294640721112505</v>
      </c>
      <c r="H17" s="22">
        <v>0.56102020278006404</v>
      </c>
      <c r="I17" s="22">
        <v>0.57149156900432596</v>
      </c>
      <c r="J17" s="22">
        <v>0.69388737428459402</v>
      </c>
      <c r="K17" s="22">
        <v>0.63244590869141704</v>
      </c>
      <c r="L17" s="22">
        <v>0.59766440277311805</v>
      </c>
      <c r="M17" s="22"/>
      <c r="N17" s="22">
        <v>0.587857641748881</v>
      </c>
      <c r="O17" s="22">
        <v>0.63827991112868898</v>
      </c>
      <c r="P17" s="22"/>
      <c r="Q17" s="22">
        <v>0.69838609260441298</v>
      </c>
      <c r="R17" s="22">
        <v>0.57334227881715105</v>
      </c>
      <c r="S17" s="22">
        <v>0.55542677847802802</v>
      </c>
      <c r="T17" s="22">
        <v>0.68779442451369999</v>
      </c>
      <c r="U17" s="22">
        <v>0.547379586436753</v>
      </c>
      <c r="V17" s="22">
        <v>0.59822913415789303</v>
      </c>
      <c r="W17" s="22">
        <v>0.58392812106970804</v>
      </c>
      <c r="X17" s="22">
        <v>0.535376791882758</v>
      </c>
      <c r="Y17" s="22">
        <v>0.559562537835399</v>
      </c>
      <c r="Z17" s="22">
        <v>0.60205395262539396</v>
      </c>
      <c r="AA17" s="22">
        <v>0.58844290563768598</v>
      </c>
      <c r="AB17" s="22">
        <v>0.40681288409906602</v>
      </c>
      <c r="AC17" s="22"/>
      <c r="AD17" s="22">
        <v>0.72371457356685498</v>
      </c>
      <c r="AE17" s="22">
        <v>0.31810285774992098</v>
      </c>
      <c r="AF17" s="22"/>
      <c r="AG17" s="22">
        <v>0.77601659274382495</v>
      </c>
      <c r="AH17" s="22">
        <v>0.52485939175574103</v>
      </c>
      <c r="AI17" s="22"/>
      <c r="AJ17" s="22">
        <v>0.63102579814202697</v>
      </c>
      <c r="AK17" s="22">
        <v>0.55829889423976697</v>
      </c>
      <c r="AL17" s="22"/>
      <c r="AM17" s="22">
        <v>0.57496054334838298</v>
      </c>
      <c r="AN17" s="22">
        <v>0.60399633027300803</v>
      </c>
      <c r="AO17" s="22"/>
      <c r="AP17" s="22">
        <v>0.14385185348893401</v>
      </c>
      <c r="AQ17" s="22">
        <v>0.604650477736692</v>
      </c>
      <c r="AR17" s="22">
        <v>0.64666435435867997</v>
      </c>
      <c r="AS17" s="22">
        <v>0.80017638030752802</v>
      </c>
      <c r="AT17" s="22">
        <v>0.77948416417006305</v>
      </c>
      <c r="AU17" s="22">
        <v>0.80525685475244002</v>
      </c>
    </row>
    <row r="18" spans="2:47" x14ac:dyDescent="0.35">
      <c r="B18" s="16"/>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B2:AU22"/>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735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89</v>
      </c>
      <c r="C9" s="17">
        <v>0.23504211119760801</v>
      </c>
      <c r="D9" s="17">
        <v>0.27785002068895098</v>
      </c>
      <c r="E9" s="17">
        <v>0.19537687447612401</v>
      </c>
      <c r="F9" s="17"/>
      <c r="G9" s="17">
        <v>0.253493251735669</v>
      </c>
      <c r="H9" s="17">
        <v>0.216077021979281</v>
      </c>
      <c r="I9" s="17">
        <v>0.24069312983421401</v>
      </c>
      <c r="J9" s="17">
        <v>0.25021198538747602</v>
      </c>
      <c r="K9" s="17">
        <v>0.23822296526315401</v>
      </c>
      <c r="L9" s="17">
        <v>0.219235435884124</v>
      </c>
      <c r="M9" s="17"/>
      <c r="N9" s="17">
        <v>0.22792594888707199</v>
      </c>
      <c r="O9" s="17">
        <v>0.27038631970900801</v>
      </c>
      <c r="P9" s="17"/>
      <c r="Q9" s="17">
        <v>0.23922799253615701</v>
      </c>
      <c r="R9" s="17">
        <v>0.21551967511335901</v>
      </c>
      <c r="S9" s="17">
        <v>0.23726538024139501</v>
      </c>
      <c r="T9" s="17">
        <v>0.22549202423560299</v>
      </c>
      <c r="U9" s="17">
        <v>0.20304679266790401</v>
      </c>
      <c r="V9" s="17">
        <v>0.236129583452272</v>
      </c>
      <c r="W9" s="17">
        <v>0.27081688951708399</v>
      </c>
      <c r="X9" s="17">
        <v>0.227812914671081</v>
      </c>
      <c r="Y9" s="17">
        <v>0.23603319837654199</v>
      </c>
      <c r="Z9" s="17">
        <v>0.23872137526582601</v>
      </c>
      <c r="AA9" s="17">
        <v>0.26122506763400699</v>
      </c>
      <c r="AB9" s="17">
        <v>0.24993849112208999</v>
      </c>
      <c r="AC9" s="17"/>
      <c r="AD9" s="17">
        <v>0.29853611991037199</v>
      </c>
      <c r="AE9" s="17">
        <v>9.9841846258084996E-2</v>
      </c>
      <c r="AF9" s="17"/>
      <c r="AG9" s="17">
        <v>0.33502771070938397</v>
      </c>
      <c r="AH9" s="17">
        <v>0.19034705497837001</v>
      </c>
      <c r="AI9" s="17"/>
      <c r="AJ9" s="17">
        <v>0.23701782991151901</v>
      </c>
      <c r="AK9" s="17">
        <v>0.23321640437084601</v>
      </c>
      <c r="AL9" s="17"/>
      <c r="AM9" s="17">
        <v>0.23424276995341101</v>
      </c>
      <c r="AN9" s="17">
        <v>0.23550888693527</v>
      </c>
      <c r="AO9" s="17"/>
      <c r="AP9" s="17">
        <v>5.5943663525460902E-2</v>
      </c>
      <c r="AQ9" s="17">
        <v>0.17764804011229399</v>
      </c>
      <c r="AR9" s="17">
        <v>0.21500230585277899</v>
      </c>
      <c r="AS9" s="17">
        <v>0.29979387716807299</v>
      </c>
      <c r="AT9" s="17">
        <v>0.38322566525998802</v>
      </c>
      <c r="AU9" s="17">
        <v>0.38718118889653802</v>
      </c>
    </row>
    <row r="10" spans="2:47" x14ac:dyDescent="0.35">
      <c r="B10" s="18" t="s">
        <v>90</v>
      </c>
      <c r="C10" s="17">
        <v>0.45574267431180598</v>
      </c>
      <c r="D10" s="17">
        <v>0.45616415692171403</v>
      </c>
      <c r="E10" s="17">
        <v>0.45570770445681702</v>
      </c>
      <c r="F10" s="17"/>
      <c r="G10" s="17">
        <v>0.45758724265560402</v>
      </c>
      <c r="H10" s="17">
        <v>0.46659543878347898</v>
      </c>
      <c r="I10" s="17">
        <v>0.44495082908064798</v>
      </c>
      <c r="J10" s="17">
        <v>0.47880861623520998</v>
      </c>
      <c r="K10" s="17">
        <v>0.437396473133287</v>
      </c>
      <c r="L10" s="17">
        <v>0.44800310734645099</v>
      </c>
      <c r="M10" s="17"/>
      <c r="N10" s="17">
        <v>0.459724338921771</v>
      </c>
      <c r="O10" s="17">
        <v>0.43596673637560501</v>
      </c>
      <c r="P10" s="17"/>
      <c r="Q10" s="17">
        <v>0.45332376184075701</v>
      </c>
      <c r="R10" s="17">
        <v>0.465529343057624</v>
      </c>
      <c r="S10" s="17">
        <v>0.46335908202750797</v>
      </c>
      <c r="T10" s="17">
        <v>0.47114833558824998</v>
      </c>
      <c r="U10" s="17">
        <v>0.479821867370197</v>
      </c>
      <c r="V10" s="17">
        <v>0.42824478705406499</v>
      </c>
      <c r="W10" s="17">
        <v>0.37619558492645999</v>
      </c>
      <c r="X10" s="17">
        <v>0.52008983457529501</v>
      </c>
      <c r="Y10" s="17">
        <v>0.43803894107091401</v>
      </c>
      <c r="Z10" s="17">
        <v>0.46412934246847498</v>
      </c>
      <c r="AA10" s="17">
        <v>0.487486569969933</v>
      </c>
      <c r="AB10" s="17">
        <v>0.498101542231491</v>
      </c>
      <c r="AC10" s="17"/>
      <c r="AD10" s="17">
        <v>0.48918163672080001</v>
      </c>
      <c r="AE10" s="17">
        <v>0.38754592467975402</v>
      </c>
      <c r="AF10" s="17"/>
      <c r="AG10" s="17">
        <v>0.49797885461679797</v>
      </c>
      <c r="AH10" s="17">
        <v>0.44188939860999499</v>
      </c>
      <c r="AI10" s="17"/>
      <c r="AJ10" s="17">
        <v>0.486311930987257</v>
      </c>
      <c r="AK10" s="17">
        <v>0.42218438861056101</v>
      </c>
      <c r="AL10" s="17"/>
      <c r="AM10" s="17">
        <v>0.45432864604370798</v>
      </c>
      <c r="AN10" s="17">
        <v>0.45989404215238999</v>
      </c>
      <c r="AO10" s="17"/>
      <c r="AP10" s="17">
        <v>0.312779790910231</v>
      </c>
      <c r="AQ10" s="17">
        <v>0.45032009476842799</v>
      </c>
      <c r="AR10" s="17">
        <v>0.50874544354725804</v>
      </c>
      <c r="AS10" s="17">
        <v>0.53308505565842601</v>
      </c>
      <c r="AT10" s="17">
        <v>0.49244316440722802</v>
      </c>
      <c r="AU10" s="17">
        <v>0.49526165973810699</v>
      </c>
    </row>
    <row r="11" spans="2:47" x14ac:dyDescent="0.35">
      <c r="B11" s="18" t="s">
        <v>91</v>
      </c>
      <c r="C11" s="17">
        <v>0.19418707511559899</v>
      </c>
      <c r="D11" s="17">
        <v>0.17852738522523201</v>
      </c>
      <c r="E11" s="17">
        <v>0.20830072290511401</v>
      </c>
      <c r="F11" s="17"/>
      <c r="G11" s="17">
        <v>0.17158626944674299</v>
      </c>
      <c r="H11" s="17">
        <v>0.195421241354574</v>
      </c>
      <c r="I11" s="17">
        <v>0.18394454153908599</v>
      </c>
      <c r="J11" s="17">
        <v>0.159646407279359</v>
      </c>
      <c r="K11" s="17">
        <v>0.21170027474943301</v>
      </c>
      <c r="L11" s="17">
        <v>0.232875801223734</v>
      </c>
      <c r="M11" s="17"/>
      <c r="N11" s="17">
        <v>0.195728306199899</v>
      </c>
      <c r="O11" s="17">
        <v>0.18653216360140901</v>
      </c>
      <c r="P11" s="17"/>
      <c r="Q11" s="17">
        <v>0.18730087947270699</v>
      </c>
      <c r="R11" s="17">
        <v>0.184229757675726</v>
      </c>
      <c r="S11" s="17">
        <v>0.165253696553709</v>
      </c>
      <c r="T11" s="17">
        <v>0.204406943870378</v>
      </c>
      <c r="U11" s="17">
        <v>0.196891690469398</v>
      </c>
      <c r="V11" s="17">
        <v>0.223940732733584</v>
      </c>
      <c r="W11" s="17">
        <v>0.18726437772671001</v>
      </c>
      <c r="X11" s="17">
        <v>0.16399479168563</v>
      </c>
      <c r="Y11" s="17">
        <v>0.206295124501535</v>
      </c>
      <c r="Z11" s="17">
        <v>0.20776001620377901</v>
      </c>
      <c r="AA11" s="17">
        <v>0.22170477422338999</v>
      </c>
      <c r="AB11" s="17">
        <v>0.14740946918379</v>
      </c>
      <c r="AC11" s="17"/>
      <c r="AD11" s="17">
        <v>0.16366029040631999</v>
      </c>
      <c r="AE11" s="17">
        <v>0.25392908747738102</v>
      </c>
      <c r="AF11" s="17"/>
      <c r="AG11" s="17">
        <v>0.125281297119306</v>
      </c>
      <c r="AH11" s="17">
        <v>0.22610648247575901</v>
      </c>
      <c r="AI11" s="17"/>
      <c r="AJ11" s="17">
        <v>0.174434577848218</v>
      </c>
      <c r="AK11" s="17">
        <v>0.216460594893676</v>
      </c>
      <c r="AL11" s="17"/>
      <c r="AM11" s="17">
        <v>0.17603165610129601</v>
      </c>
      <c r="AN11" s="17">
        <v>0.198849314129074</v>
      </c>
      <c r="AO11" s="17"/>
      <c r="AP11" s="17">
        <v>0.28873523671087797</v>
      </c>
      <c r="AQ11" s="17">
        <v>0.28262556774802</v>
      </c>
      <c r="AR11" s="17">
        <v>0.19496965769433799</v>
      </c>
      <c r="AS11" s="17">
        <v>0.14315859914642801</v>
      </c>
      <c r="AT11" s="17">
        <v>0.100490662787781</v>
      </c>
      <c r="AU11" s="17">
        <v>9.3962738232599693E-2</v>
      </c>
    </row>
    <row r="12" spans="2:47" x14ac:dyDescent="0.35">
      <c r="B12" s="18" t="s">
        <v>92</v>
      </c>
      <c r="C12" s="17">
        <v>3.3001201574705902E-2</v>
      </c>
      <c r="D12" s="17">
        <v>3.0259879459904399E-2</v>
      </c>
      <c r="E12" s="17">
        <v>3.4758622460230398E-2</v>
      </c>
      <c r="F12" s="17"/>
      <c r="G12" s="17">
        <v>5.0744223708144E-2</v>
      </c>
      <c r="H12" s="17">
        <v>4.9604930554328901E-2</v>
      </c>
      <c r="I12" s="17">
        <v>2.4741809543032199E-2</v>
      </c>
      <c r="J12" s="17">
        <v>3.7132696359021403E-2</v>
      </c>
      <c r="K12" s="17">
        <v>2.1432125691975501E-2</v>
      </c>
      <c r="L12" s="17">
        <v>1.87344213939553E-2</v>
      </c>
      <c r="M12" s="17"/>
      <c r="N12" s="17">
        <v>3.2625328694516099E-2</v>
      </c>
      <c r="O12" s="17">
        <v>3.4868068696544803E-2</v>
      </c>
      <c r="P12" s="17"/>
      <c r="Q12" s="17">
        <v>3.8497366650446403E-2</v>
      </c>
      <c r="R12" s="17">
        <v>2.6882762935366299E-2</v>
      </c>
      <c r="S12" s="17">
        <v>5.4374479542905203E-2</v>
      </c>
      <c r="T12" s="17">
        <v>2.5856188513952001E-2</v>
      </c>
      <c r="U12" s="17">
        <v>5.9960021277594699E-2</v>
      </c>
      <c r="V12" s="17">
        <v>2.5271963847112201E-2</v>
      </c>
      <c r="W12" s="17">
        <v>3.7414226912936402E-2</v>
      </c>
      <c r="X12" s="17">
        <v>2.30714254178002E-2</v>
      </c>
      <c r="Y12" s="17">
        <v>4.9213847125661098E-2</v>
      </c>
      <c r="Z12" s="17">
        <v>4.7559955522704497E-3</v>
      </c>
      <c r="AA12" s="17">
        <v>9.7822511417315506E-3</v>
      </c>
      <c r="AB12" s="17">
        <v>2.39968195525904E-2</v>
      </c>
      <c r="AC12" s="17"/>
      <c r="AD12" s="17">
        <v>2.4765576551398501E-2</v>
      </c>
      <c r="AE12" s="17">
        <v>5.2449956940934302E-2</v>
      </c>
      <c r="AF12" s="17"/>
      <c r="AG12" s="17">
        <v>2.05318600459031E-2</v>
      </c>
      <c r="AH12" s="17">
        <v>3.9102351405277298E-2</v>
      </c>
      <c r="AI12" s="17"/>
      <c r="AJ12" s="17">
        <v>2.48752967996855E-2</v>
      </c>
      <c r="AK12" s="17">
        <v>4.2938763926313898E-2</v>
      </c>
      <c r="AL12" s="17"/>
      <c r="AM12" s="17">
        <v>3.7561025916401702E-2</v>
      </c>
      <c r="AN12" s="17">
        <v>3.1324650511645402E-2</v>
      </c>
      <c r="AO12" s="17"/>
      <c r="AP12" s="17">
        <v>4.8655993708063602E-2</v>
      </c>
      <c r="AQ12" s="17">
        <v>4.1135395549323203E-2</v>
      </c>
      <c r="AR12" s="17">
        <v>5.8314320538487299E-2</v>
      </c>
      <c r="AS12" s="17">
        <v>6.90017580969226E-3</v>
      </c>
      <c r="AT12" s="17">
        <v>2.38405075450027E-2</v>
      </c>
      <c r="AU12" s="17">
        <v>1.74987232873892E-2</v>
      </c>
    </row>
    <row r="13" spans="2:47" x14ac:dyDescent="0.35">
      <c r="B13" s="18" t="s">
        <v>93</v>
      </c>
      <c r="C13" s="17">
        <v>2.3985177402985801E-2</v>
      </c>
      <c r="D13" s="17">
        <v>1.9831177179433401E-2</v>
      </c>
      <c r="E13" s="17">
        <v>2.7133534894082E-2</v>
      </c>
      <c r="F13" s="17"/>
      <c r="G13" s="17">
        <v>3.9812103250029603E-2</v>
      </c>
      <c r="H13" s="17">
        <v>2.4160894063787401E-2</v>
      </c>
      <c r="I13" s="17">
        <v>2.4747096562329401E-2</v>
      </c>
      <c r="J13" s="17">
        <v>1.6019710931098999E-2</v>
      </c>
      <c r="K13" s="17">
        <v>2.39953837320869E-2</v>
      </c>
      <c r="L13" s="17">
        <v>1.9135239210812699E-2</v>
      </c>
      <c r="M13" s="17"/>
      <c r="N13" s="17">
        <v>2.3442416177258001E-2</v>
      </c>
      <c r="O13" s="17">
        <v>2.6680937434432402E-2</v>
      </c>
      <c r="P13" s="17"/>
      <c r="Q13" s="17">
        <v>2.7665505358317799E-2</v>
      </c>
      <c r="R13" s="17">
        <v>2.1822568807776301E-2</v>
      </c>
      <c r="S13" s="17">
        <v>2.50863131041415E-2</v>
      </c>
      <c r="T13" s="17">
        <v>5.4785095492841298E-3</v>
      </c>
      <c r="U13" s="17">
        <v>1.9262540393913299E-2</v>
      </c>
      <c r="V13" s="17">
        <v>2.28816375372294E-2</v>
      </c>
      <c r="W13" s="17">
        <v>6.5246796125774997E-2</v>
      </c>
      <c r="X13" s="17">
        <v>3.3481753435434802E-2</v>
      </c>
      <c r="Y13" s="17">
        <v>2.1353777265168399E-2</v>
      </c>
      <c r="Z13" s="17">
        <v>1.8518893530803202E-2</v>
      </c>
      <c r="AA13" s="17">
        <v>0</v>
      </c>
      <c r="AB13" s="17">
        <v>2.6628123091447801E-2</v>
      </c>
      <c r="AC13" s="17"/>
      <c r="AD13" s="17">
        <v>4.4680874257546598E-3</v>
      </c>
      <c r="AE13" s="17">
        <v>6.7810988078061005E-2</v>
      </c>
      <c r="AF13" s="17"/>
      <c r="AG13" s="17">
        <v>6.3820309193802103E-3</v>
      </c>
      <c r="AH13" s="17">
        <v>3.05913714414312E-2</v>
      </c>
      <c r="AI13" s="17"/>
      <c r="AJ13" s="17">
        <v>1.67662514439164E-2</v>
      </c>
      <c r="AK13" s="17">
        <v>3.19701326818492E-2</v>
      </c>
      <c r="AL13" s="17"/>
      <c r="AM13" s="17">
        <v>3.1207605662283699E-2</v>
      </c>
      <c r="AN13" s="17">
        <v>2.1291163683800698E-2</v>
      </c>
      <c r="AO13" s="17"/>
      <c r="AP13" s="17">
        <v>9.2017254503178603E-2</v>
      </c>
      <c r="AQ13" s="17">
        <v>2.9683637622386801E-3</v>
      </c>
      <c r="AR13" s="17">
        <v>8.0662577845470092E-3</v>
      </c>
      <c r="AS13" s="17">
        <v>4.51933372539745E-3</v>
      </c>
      <c r="AT13" s="17">
        <v>0</v>
      </c>
      <c r="AU13" s="17">
        <v>3.7756370590296801E-3</v>
      </c>
    </row>
    <row r="14" spans="2:47" x14ac:dyDescent="0.35">
      <c r="B14" s="18" t="s">
        <v>94</v>
      </c>
      <c r="C14" s="17">
        <v>5.8041760397296603E-2</v>
      </c>
      <c r="D14" s="17">
        <v>3.7367380524766097E-2</v>
      </c>
      <c r="E14" s="17">
        <v>7.8722540807633398E-2</v>
      </c>
      <c r="F14" s="17"/>
      <c r="G14" s="17">
        <v>2.6776909203810199E-2</v>
      </c>
      <c r="H14" s="17">
        <v>4.8140473264549802E-2</v>
      </c>
      <c r="I14" s="17">
        <v>8.0922593440689805E-2</v>
      </c>
      <c r="J14" s="17">
        <v>5.8180583807834203E-2</v>
      </c>
      <c r="K14" s="17">
        <v>6.7252777430063804E-2</v>
      </c>
      <c r="L14" s="17">
        <v>6.20159949409229E-2</v>
      </c>
      <c r="M14" s="17"/>
      <c r="N14" s="17">
        <v>6.05536611194838E-2</v>
      </c>
      <c r="O14" s="17">
        <v>4.5565774183001298E-2</v>
      </c>
      <c r="P14" s="17"/>
      <c r="Q14" s="17">
        <v>5.3984494141614797E-2</v>
      </c>
      <c r="R14" s="17">
        <v>8.6015892410148606E-2</v>
      </c>
      <c r="S14" s="17">
        <v>5.4661048530340803E-2</v>
      </c>
      <c r="T14" s="17">
        <v>6.7617998242532701E-2</v>
      </c>
      <c r="U14" s="17">
        <v>4.1017087820992497E-2</v>
      </c>
      <c r="V14" s="17">
        <v>6.3531295375738095E-2</v>
      </c>
      <c r="W14" s="17">
        <v>6.3062124791035096E-2</v>
      </c>
      <c r="X14" s="17">
        <v>3.1549280214758502E-2</v>
      </c>
      <c r="Y14" s="17">
        <v>4.9065111660179003E-2</v>
      </c>
      <c r="Z14" s="17">
        <v>6.6114376978845493E-2</v>
      </c>
      <c r="AA14" s="17">
        <v>1.9801337030938702E-2</v>
      </c>
      <c r="AB14" s="17">
        <v>5.3925554818589697E-2</v>
      </c>
      <c r="AC14" s="17"/>
      <c r="AD14" s="17">
        <v>1.9388288985354201E-2</v>
      </c>
      <c r="AE14" s="17">
        <v>0.138422196565785</v>
      </c>
      <c r="AF14" s="17"/>
      <c r="AG14" s="17">
        <v>1.47982465892296E-2</v>
      </c>
      <c r="AH14" s="17">
        <v>7.1963341089166202E-2</v>
      </c>
      <c r="AI14" s="17"/>
      <c r="AJ14" s="17">
        <v>6.0594113009403899E-2</v>
      </c>
      <c r="AK14" s="17">
        <v>5.3229715516754497E-2</v>
      </c>
      <c r="AL14" s="17"/>
      <c r="AM14" s="17">
        <v>6.6628296322899405E-2</v>
      </c>
      <c r="AN14" s="17">
        <v>5.3131942587819898E-2</v>
      </c>
      <c r="AO14" s="17"/>
      <c r="AP14" s="17">
        <v>0.20186806064218801</v>
      </c>
      <c r="AQ14" s="17">
        <v>4.5302538059696799E-2</v>
      </c>
      <c r="AR14" s="17">
        <v>1.4902014582591E-2</v>
      </c>
      <c r="AS14" s="17">
        <v>1.2542958491982699E-2</v>
      </c>
      <c r="AT14" s="17">
        <v>0</v>
      </c>
      <c r="AU14" s="17">
        <v>2.3200527863361602E-3</v>
      </c>
    </row>
    <row r="15" spans="2:47" x14ac:dyDescent="0.35">
      <c r="B15" s="18" t="s">
        <v>95</v>
      </c>
      <c r="C15" s="21">
        <v>0.69078478550941302</v>
      </c>
      <c r="D15" s="21">
        <v>0.73401417761066501</v>
      </c>
      <c r="E15" s="21">
        <v>0.65108457893294003</v>
      </c>
      <c r="F15" s="21"/>
      <c r="G15" s="21">
        <v>0.71108049439127297</v>
      </c>
      <c r="H15" s="21">
        <v>0.682672460762759</v>
      </c>
      <c r="I15" s="21">
        <v>0.68564395891486196</v>
      </c>
      <c r="J15" s="21">
        <v>0.729020601622687</v>
      </c>
      <c r="K15" s="21">
        <v>0.67561943839644101</v>
      </c>
      <c r="L15" s="21">
        <v>0.66723854323057497</v>
      </c>
      <c r="M15" s="21"/>
      <c r="N15" s="21">
        <v>0.68765028780884296</v>
      </c>
      <c r="O15" s="21">
        <v>0.70635305608461296</v>
      </c>
      <c r="P15" s="21"/>
      <c r="Q15" s="21">
        <v>0.69255175437691396</v>
      </c>
      <c r="R15" s="21">
        <v>0.68104901817098296</v>
      </c>
      <c r="S15" s="21">
        <v>0.70062446226890396</v>
      </c>
      <c r="T15" s="21">
        <v>0.69664035982385297</v>
      </c>
      <c r="U15" s="21">
        <v>0.68286866003810098</v>
      </c>
      <c r="V15" s="21">
        <v>0.66437437050633696</v>
      </c>
      <c r="W15" s="21">
        <v>0.64701247444354404</v>
      </c>
      <c r="X15" s="21">
        <v>0.74790274924637601</v>
      </c>
      <c r="Y15" s="21">
        <v>0.67407213944745603</v>
      </c>
      <c r="Z15" s="21">
        <v>0.70285071773430197</v>
      </c>
      <c r="AA15" s="21">
        <v>0.74871163760393999</v>
      </c>
      <c r="AB15" s="21">
        <v>0.74804003335358205</v>
      </c>
      <c r="AC15" s="21"/>
      <c r="AD15" s="21">
        <v>0.78771775663117305</v>
      </c>
      <c r="AE15" s="21">
        <v>0.48738777093783903</v>
      </c>
      <c r="AF15" s="21"/>
      <c r="AG15" s="21">
        <v>0.833006565326181</v>
      </c>
      <c r="AH15" s="21">
        <v>0.632236453588366</v>
      </c>
      <c r="AI15" s="21"/>
      <c r="AJ15" s="21">
        <v>0.72332976089877599</v>
      </c>
      <c r="AK15" s="21">
        <v>0.65540079298140697</v>
      </c>
      <c r="AL15" s="21"/>
      <c r="AM15" s="21">
        <v>0.68857141599711902</v>
      </c>
      <c r="AN15" s="21">
        <v>0.69540292908765999</v>
      </c>
      <c r="AO15" s="21"/>
      <c r="AP15" s="21">
        <v>0.36872345443569199</v>
      </c>
      <c r="AQ15" s="21">
        <v>0.62796813488072101</v>
      </c>
      <c r="AR15" s="21">
        <v>0.72374774940003705</v>
      </c>
      <c r="AS15" s="21">
        <v>0.83287893282650005</v>
      </c>
      <c r="AT15" s="21">
        <v>0.87566882966721604</v>
      </c>
      <c r="AU15" s="21">
        <v>0.88244284863464495</v>
      </c>
    </row>
    <row r="16" spans="2:47" x14ac:dyDescent="0.35">
      <c r="B16" s="18" t="s">
        <v>96</v>
      </c>
      <c r="C16" s="21">
        <v>5.6986378977691703E-2</v>
      </c>
      <c r="D16" s="21">
        <v>5.0091056639337703E-2</v>
      </c>
      <c r="E16" s="21">
        <v>6.1892157354312402E-2</v>
      </c>
      <c r="F16" s="21"/>
      <c r="G16" s="21">
        <v>9.0556326958173602E-2</v>
      </c>
      <c r="H16" s="21">
        <v>7.3765824618116399E-2</v>
      </c>
      <c r="I16" s="21">
        <v>4.9488906105361601E-2</v>
      </c>
      <c r="J16" s="21">
        <v>5.3152407290120503E-2</v>
      </c>
      <c r="K16" s="21">
        <v>4.5427509424062401E-2</v>
      </c>
      <c r="L16" s="21">
        <v>3.7869660604767999E-2</v>
      </c>
      <c r="M16" s="21"/>
      <c r="N16" s="21">
        <v>5.60677448717741E-2</v>
      </c>
      <c r="O16" s="21">
        <v>6.1549006130977198E-2</v>
      </c>
      <c r="P16" s="21"/>
      <c r="Q16" s="21">
        <v>6.6162872008764195E-2</v>
      </c>
      <c r="R16" s="21">
        <v>4.8705331743142698E-2</v>
      </c>
      <c r="S16" s="21">
        <v>7.9460792647046696E-2</v>
      </c>
      <c r="T16" s="21">
        <v>3.1334698063236098E-2</v>
      </c>
      <c r="U16" s="21">
        <v>7.9222561671508096E-2</v>
      </c>
      <c r="V16" s="21">
        <v>4.8153601384341597E-2</v>
      </c>
      <c r="W16" s="21">
        <v>0.102661023038711</v>
      </c>
      <c r="X16" s="21">
        <v>5.6553178853234902E-2</v>
      </c>
      <c r="Y16" s="21">
        <v>7.0567624390829503E-2</v>
      </c>
      <c r="Z16" s="21">
        <v>2.32748890830736E-2</v>
      </c>
      <c r="AA16" s="21">
        <v>9.7822511417315506E-3</v>
      </c>
      <c r="AB16" s="21">
        <v>5.0624942644038197E-2</v>
      </c>
      <c r="AC16" s="21"/>
      <c r="AD16" s="21">
        <v>2.9233663977153101E-2</v>
      </c>
      <c r="AE16" s="21">
        <v>0.12026094501899499</v>
      </c>
      <c r="AF16" s="21"/>
      <c r="AG16" s="21">
        <v>2.6913890965283301E-2</v>
      </c>
      <c r="AH16" s="21">
        <v>6.9693722846708606E-2</v>
      </c>
      <c r="AI16" s="21"/>
      <c r="AJ16" s="21">
        <v>4.1641548243601903E-2</v>
      </c>
      <c r="AK16" s="21">
        <v>7.4908896608163106E-2</v>
      </c>
      <c r="AL16" s="21"/>
      <c r="AM16" s="21">
        <v>6.8768631578685402E-2</v>
      </c>
      <c r="AN16" s="21">
        <v>5.2615814195446101E-2</v>
      </c>
      <c r="AO16" s="21"/>
      <c r="AP16" s="21">
        <v>0.140673248211242</v>
      </c>
      <c r="AQ16" s="21">
        <v>4.4103759311561901E-2</v>
      </c>
      <c r="AR16" s="21">
        <v>6.6380578323034303E-2</v>
      </c>
      <c r="AS16" s="21">
        <v>1.14195095350897E-2</v>
      </c>
      <c r="AT16" s="21">
        <v>2.38405075450027E-2</v>
      </c>
      <c r="AU16" s="21">
        <v>2.12743603464189E-2</v>
      </c>
    </row>
    <row r="17" spans="2:47" x14ac:dyDescent="0.35">
      <c r="B17" s="18" t="s">
        <v>97</v>
      </c>
      <c r="C17" s="22">
        <v>0.63379840653172104</v>
      </c>
      <c r="D17" s="22">
        <v>0.68392312097132701</v>
      </c>
      <c r="E17" s="22">
        <v>0.58919242157862795</v>
      </c>
      <c r="F17" s="22"/>
      <c r="G17" s="22">
        <v>0.62052416743310002</v>
      </c>
      <c r="H17" s="22">
        <v>0.60890663614464302</v>
      </c>
      <c r="I17" s="22">
        <v>0.63615505280950102</v>
      </c>
      <c r="J17" s="22">
        <v>0.67586819433256595</v>
      </c>
      <c r="K17" s="22">
        <v>0.63019192897237897</v>
      </c>
      <c r="L17" s="22">
        <v>0.62936888262580704</v>
      </c>
      <c r="M17" s="22"/>
      <c r="N17" s="22">
        <v>0.63158254293706895</v>
      </c>
      <c r="O17" s="22">
        <v>0.64480404995363605</v>
      </c>
      <c r="P17" s="22"/>
      <c r="Q17" s="22">
        <v>0.62638888236815005</v>
      </c>
      <c r="R17" s="22">
        <v>0.63234368642784</v>
      </c>
      <c r="S17" s="22">
        <v>0.62116366962185698</v>
      </c>
      <c r="T17" s="22">
        <v>0.66530566176061701</v>
      </c>
      <c r="U17" s="22">
        <v>0.603646098366593</v>
      </c>
      <c r="V17" s="22">
        <v>0.61622076912199497</v>
      </c>
      <c r="W17" s="22">
        <v>0.54435145140483299</v>
      </c>
      <c r="X17" s="22">
        <v>0.69134957039314104</v>
      </c>
      <c r="Y17" s="22">
        <v>0.60350451505662694</v>
      </c>
      <c r="Z17" s="22">
        <v>0.67957582865122801</v>
      </c>
      <c r="AA17" s="22">
        <v>0.73892938646220896</v>
      </c>
      <c r="AB17" s="22">
        <v>0.69741509070954399</v>
      </c>
      <c r="AC17" s="22"/>
      <c r="AD17" s="22">
        <v>0.75848409265401995</v>
      </c>
      <c r="AE17" s="22">
        <v>0.36712682591884399</v>
      </c>
      <c r="AF17" s="22"/>
      <c r="AG17" s="22">
        <v>0.80609267436089804</v>
      </c>
      <c r="AH17" s="22">
        <v>0.56254273074165695</v>
      </c>
      <c r="AI17" s="22"/>
      <c r="AJ17" s="22">
        <v>0.68168821265517399</v>
      </c>
      <c r="AK17" s="22">
        <v>0.58049189637324305</v>
      </c>
      <c r="AL17" s="22"/>
      <c r="AM17" s="22">
        <v>0.61980278441843395</v>
      </c>
      <c r="AN17" s="22">
        <v>0.64278711489221396</v>
      </c>
      <c r="AO17" s="22"/>
      <c r="AP17" s="22">
        <v>0.22805020622444999</v>
      </c>
      <c r="AQ17" s="22">
        <v>0.58386437556915904</v>
      </c>
      <c r="AR17" s="22">
        <v>0.65736717107700204</v>
      </c>
      <c r="AS17" s="22">
        <v>0.82145942329140997</v>
      </c>
      <c r="AT17" s="22">
        <v>0.85182832212221304</v>
      </c>
      <c r="AU17" s="22">
        <v>0.86116848828822601</v>
      </c>
    </row>
    <row r="18" spans="2:47" x14ac:dyDescent="0.35">
      <c r="B18" s="16"/>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AU19"/>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111</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106</v>
      </c>
      <c r="C9" s="17">
        <v>0.17284245465503301</v>
      </c>
      <c r="D9" s="17">
        <v>0.201374780356528</v>
      </c>
      <c r="E9" s="17">
        <v>0.14654855174190301</v>
      </c>
      <c r="F9" s="17"/>
      <c r="G9" s="17">
        <v>7.1433247227076294E-2</v>
      </c>
      <c r="H9" s="17">
        <v>0.104896104639257</v>
      </c>
      <c r="I9" s="17">
        <v>0.15107678080960499</v>
      </c>
      <c r="J9" s="17">
        <v>0.162302578054969</v>
      </c>
      <c r="K9" s="17">
        <v>0.246704313591494</v>
      </c>
      <c r="L9" s="17">
        <v>0.272853423371332</v>
      </c>
      <c r="M9" s="17"/>
      <c r="N9" s="17">
        <v>0.18531308975779001</v>
      </c>
      <c r="O9" s="17">
        <v>0.11090391136339101</v>
      </c>
      <c r="P9" s="17"/>
      <c r="Q9" s="17">
        <v>0.14767318979726399</v>
      </c>
      <c r="R9" s="17">
        <v>0.18994891739431799</v>
      </c>
      <c r="S9" s="17">
        <v>0.146431711080281</v>
      </c>
      <c r="T9" s="17">
        <v>0.213430463116797</v>
      </c>
      <c r="U9" s="17">
        <v>0.15244090133906699</v>
      </c>
      <c r="V9" s="17">
        <v>0.141744315189195</v>
      </c>
      <c r="W9" s="17">
        <v>0.22612712147962399</v>
      </c>
      <c r="X9" s="17">
        <v>0.208825173578427</v>
      </c>
      <c r="Y9" s="17">
        <v>0.16478380143149299</v>
      </c>
      <c r="Z9" s="17">
        <v>0.18483127904579699</v>
      </c>
      <c r="AA9" s="17">
        <v>0.15536438704439201</v>
      </c>
      <c r="AB9" s="17">
        <v>0.138461375316801</v>
      </c>
      <c r="AC9" s="17"/>
      <c r="AD9" s="17">
        <v>0.166954070961956</v>
      </c>
      <c r="AE9" s="17">
        <v>0.185904494914893</v>
      </c>
      <c r="AF9" s="17"/>
      <c r="AG9" s="17">
        <v>0.164287756318268</v>
      </c>
      <c r="AH9" s="17">
        <v>0.17995334276501199</v>
      </c>
      <c r="AI9" s="17"/>
      <c r="AJ9" s="17">
        <v>0.206044629396402</v>
      </c>
      <c r="AK9" s="17">
        <v>0.13498276960905101</v>
      </c>
      <c r="AL9" s="17"/>
      <c r="AM9" s="17">
        <v>0.14703331730013999</v>
      </c>
      <c r="AN9" s="17">
        <v>0.18253420345659699</v>
      </c>
      <c r="AO9" s="17"/>
      <c r="AP9" s="17">
        <v>0.18830238759666201</v>
      </c>
      <c r="AQ9" s="17">
        <v>0.18058114142071</v>
      </c>
      <c r="AR9" s="17">
        <v>9.9339470435424501E-2</v>
      </c>
      <c r="AS9" s="17">
        <v>0.27792163560150601</v>
      </c>
      <c r="AT9" s="17">
        <v>8.5077795487056296E-2</v>
      </c>
      <c r="AU9" s="17">
        <v>0.13606634208618101</v>
      </c>
    </row>
    <row r="10" spans="2:47" x14ac:dyDescent="0.35">
      <c r="B10" s="18" t="s">
        <v>107</v>
      </c>
      <c r="C10" s="17">
        <v>0.265969093018188</v>
      </c>
      <c r="D10" s="17">
        <v>0.272117097803874</v>
      </c>
      <c r="E10" s="17">
        <v>0.26121908628761698</v>
      </c>
      <c r="F10" s="17"/>
      <c r="G10" s="17">
        <v>0.22054897394167</v>
      </c>
      <c r="H10" s="17">
        <v>0.237409255961638</v>
      </c>
      <c r="I10" s="17">
        <v>0.24233520841334599</v>
      </c>
      <c r="J10" s="17">
        <v>0.229102867272796</v>
      </c>
      <c r="K10" s="17">
        <v>0.31268652154459797</v>
      </c>
      <c r="L10" s="17">
        <v>0.33750725830754402</v>
      </c>
      <c r="M10" s="17"/>
      <c r="N10" s="17">
        <v>0.26977758032537602</v>
      </c>
      <c r="O10" s="17">
        <v>0.24705328367823101</v>
      </c>
      <c r="P10" s="17"/>
      <c r="Q10" s="17">
        <v>0.272036326313711</v>
      </c>
      <c r="R10" s="17">
        <v>0.247116561003943</v>
      </c>
      <c r="S10" s="17">
        <v>0.299697800103504</v>
      </c>
      <c r="T10" s="17">
        <v>0.27187158845968401</v>
      </c>
      <c r="U10" s="17">
        <v>0.31577610284698499</v>
      </c>
      <c r="V10" s="17">
        <v>0.25972149324232702</v>
      </c>
      <c r="W10" s="17">
        <v>0.202433269032953</v>
      </c>
      <c r="X10" s="17">
        <v>0.27191100472847402</v>
      </c>
      <c r="Y10" s="17">
        <v>0.27513834098889101</v>
      </c>
      <c r="Z10" s="17">
        <v>0.281041220473224</v>
      </c>
      <c r="AA10" s="17">
        <v>0.21782084580028699</v>
      </c>
      <c r="AB10" s="17">
        <v>0.27743226271737997</v>
      </c>
      <c r="AC10" s="17"/>
      <c r="AD10" s="17">
        <v>0.271200390518399</v>
      </c>
      <c r="AE10" s="17">
        <v>0.25723539364488801</v>
      </c>
      <c r="AF10" s="17"/>
      <c r="AG10" s="17">
        <v>0.27461596904193603</v>
      </c>
      <c r="AH10" s="17">
        <v>0.26564368636631802</v>
      </c>
      <c r="AI10" s="17"/>
      <c r="AJ10" s="17">
        <v>0.28503158434091402</v>
      </c>
      <c r="AK10" s="17">
        <v>0.244647393943245</v>
      </c>
      <c r="AL10" s="17"/>
      <c r="AM10" s="17">
        <v>0.23191061055730899</v>
      </c>
      <c r="AN10" s="17">
        <v>0.27805582376066701</v>
      </c>
      <c r="AO10" s="17"/>
      <c r="AP10" s="17">
        <v>0.235634821397915</v>
      </c>
      <c r="AQ10" s="17">
        <v>0.310408683947133</v>
      </c>
      <c r="AR10" s="17">
        <v>0.232757222553509</v>
      </c>
      <c r="AS10" s="17">
        <v>0.31128523084674298</v>
      </c>
      <c r="AT10" s="17">
        <v>0.213152586341364</v>
      </c>
      <c r="AU10" s="17">
        <v>0.26587472352185998</v>
      </c>
    </row>
    <row r="11" spans="2:47" x14ac:dyDescent="0.35">
      <c r="B11" s="18" t="s">
        <v>108</v>
      </c>
      <c r="C11" s="17">
        <v>0.25904312947611002</v>
      </c>
      <c r="D11" s="17">
        <v>0.23596128447617401</v>
      </c>
      <c r="E11" s="17">
        <v>0.28008984737968601</v>
      </c>
      <c r="F11" s="17"/>
      <c r="G11" s="17">
        <v>0.31188580300010799</v>
      </c>
      <c r="H11" s="17">
        <v>0.331192623217063</v>
      </c>
      <c r="I11" s="17">
        <v>0.29905727811687099</v>
      </c>
      <c r="J11" s="17">
        <v>0.22698820828420199</v>
      </c>
      <c r="K11" s="17">
        <v>0.19638939152219501</v>
      </c>
      <c r="L11" s="17">
        <v>0.20007204150104599</v>
      </c>
      <c r="M11" s="17"/>
      <c r="N11" s="17">
        <v>0.24724739787001099</v>
      </c>
      <c r="O11" s="17">
        <v>0.31762959493844001</v>
      </c>
      <c r="P11" s="17"/>
      <c r="Q11" s="17">
        <v>0.267462925642171</v>
      </c>
      <c r="R11" s="17">
        <v>0.25736841231327301</v>
      </c>
      <c r="S11" s="17">
        <v>0.25747094279127503</v>
      </c>
      <c r="T11" s="17">
        <v>0.275014568503539</v>
      </c>
      <c r="U11" s="17">
        <v>0.238452246073006</v>
      </c>
      <c r="V11" s="17">
        <v>0.35782095660181601</v>
      </c>
      <c r="W11" s="17">
        <v>0.18544288486198701</v>
      </c>
      <c r="X11" s="17">
        <v>0.26608891863795903</v>
      </c>
      <c r="Y11" s="17">
        <v>0.241892936049111</v>
      </c>
      <c r="Z11" s="17">
        <v>0.21205101948275201</v>
      </c>
      <c r="AA11" s="17">
        <v>0.26788885678385399</v>
      </c>
      <c r="AB11" s="17">
        <v>0.31147604875152002</v>
      </c>
      <c r="AC11" s="17"/>
      <c r="AD11" s="17">
        <v>0.27473516731606201</v>
      </c>
      <c r="AE11" s="17">
        <v>0.226742023622547</v>
      </c>
      <c r="AF11" s="17"/>
      <c r="AG11" s="17">
        <v>0.27583485806256902</v>
      </c>
      <c r="AH11" s="17">
        <v>0.25188458030823702</v>
      </c>
      <c r="AI11" s="17"/>
      <c r="AJ11" s="17">
        <v>0.239916274632168</v>
      </c>
      <c r="AK11" s="17">
        <v>0.28112744600003697</v>
      </c>
      <c r="AL11" s="17"/>
      <c r="AM11" s="17">
        <v>0.229747634847879</v>
      </c>
      <c r="AN11" s="17">
        <v>0.266556563820601</v>
      </c>
      <c r="AO11" s="17"/>
      <c r="AP11" s="17">
        <v>0.22741239340540101</v>
      </c>
      <c r="AQ11" s="17">
        <v>0.26617587736068099</v>
      </c>
      <c r="AR11" s="17">
        <v>0.316037392381465</v>
      </c>
      <c r="AS11" s="17">
        <v>0.18118387327527499</v>
      </c>
      <c r="AT11" s="17">
        <v>0.363852832441246</v>
      </c>
      <c r="AU11" s="17">
        <v>0.27983952413887198</v>
      </c>
    </row>
    <row r="12" spans="2:47" x14ac:dyDescent="0.35">
      <c r="B12" s="18" t="s">
        <v>109</v>
      </c>
      <c r="C12" s="17">
        <v>0.17315157452873001</v>
      </c>
      <c r="D12" s="17">
        <v>0.154339888016893</v>
      </c>
      <c r="E12" s="17">
        <v>0.19200265991464699</v>
      </c>
      <c r="F12" s="17"/>
      <c r="G12" s="17">
        <v>0.24670604802610999</v>
      </c>
      <c r="H12" s="17">
        <v>0.193964166547026</v>
      </c>
      <c r="I12" s="17">
        <v>0.14903439030235299</v>
      </c>
      <c r="J12" s="17">
        <v>0.21328409731825099</v>
      </c>
      <c r="K12" s="17">
        <v>0.14578685750192599</v>
      </c>
      <c r="L12" s="17">
        <v>0.112604135452421</v>
      </c>
      <c r="M12" s="17"/>
      <c r="N12" s="17">
        <v>0.171164423275115</v>
      </c>
      <c r="O12" s="17">
        <v>0.18302126063011501</v>
      </c>
      <c r="P12" s="17"/>
      <c r="Q12" s="17">
        <v>0.191051444993176</v>
      </c>
      <c r="R12" s="17">
        <v>0.16899750398461899</v>
      </c>
      <c r="S12" s="17">
        <v>0.193865591608232</v>
      </c>
      <c r="T12" s="17">
        <v>0.118629420759196</v>
      </c>
      <c r="U12" s="17">
        <v>0.18006865809891501</v>
      </c>
      <c r="V12" s="17">
        <v>0.12977262508781601</v>
      </c>
      <c r="W12" s="17">
        <v>0.25721002101717999</v>
      </c>
      <c r="X12" s="17">
        <v>0.150929344948254</v>
      </c>
      <c r="Y12" s="17">
        <v>0.16190006204105301</v>
      </c>
      <c r="Z12" s="17">
        <v>0.15807990676494299</v>
      </c>
      <c r="AA12" s="17">
        <v>0.21149804122917601</v>
      </c>
      <c r="AB12" s="17">
        <v>0.15732156745017001</v>
      </c>
      <c r="AC12" s="17"/>
      <c r="AD12" s="17">
        <v>0.17021477103455199</v>
      </c>
      <c r="AE12" s="17">
        <v>0.173423557036505</v>
      </c>
      <c r="AF12" s="17"/>
      <c r="AG12" s="17">
        <v>0.16002417398951199</v>
      </c>
      <c r="AH12" s="17">
        <v>0.17718865994138999</v>
      </c>
      <c r="AI12" s="17"/>
      <c r="AJ12" s="17">
        <v>0.16395597455904601</v>
      </c>
      <c r="AK12" s="17">
        <v>0.18430939923511599</v>
      </c>
      <c r="AL12" s="17"/>
      <c r="AM12" s="17">
        <v>0.210339123011448</v>
      </c>
      <c r="AN12" s="17">
        <v>0.16076805536977801</v>
      </c>
      <c r="AO12" s="17"/>
      <c r="AP12" s="17">
        <v>0.18200002372330401</v>
      </c>
      <c r="AQ12" s="17">
        <v>0.14543348471300299</v>
      </c>
      <c r="AR12" s="17">
        <v>0.21339585738018399</v>
      </c>
      <c r="AS12" s="17">
        <v>0.126852476573176</v>
      </c>
      <c r="AT12" s="17">
        <v>0.21717755838328001</v>
      </c>
      <c r="AU12" s="17">
        <v>0.183506408283301</v>
      </c>
    </row>
    <row r="13" spans="2:47" x14ac:dyDescent="0.35">
      <c r="B13" s="18" t="s">
        <v>110</v>
      </c>
      <c r="C13" s="17">
        <v>0.12163261935229699</v>
      </c>
      <c r="D13" s="17">
        <v>0.13099184339586001</v>
      </c>
      <c r="E13" s="17">
        <v>0.110620165837977</v>
      </c>
      <c r="F13" s="17"/>
      <c r="G13" s="17">
        <v>0.12964833394206601</v>
      </c>
      <c r="H13" s="17">
        <v>0.121575753236699</v>
      </c>
      <c r="I13" s="17">
        <v>0.14951109624410899</v>
      </c>
      <c r="J13" s="17">
        <v>0.16563392273414099</v>
      </c>
      <c r="K13" s="17">
        <v>9.3144235904043096E-2</v>
      </c>
      <c r="L13" s="17">
        <v>7.6963141367657098E-2</v>
      </c>
      <c r="M13" s="17"/>
      <c r="N13" s="17">
        <v>0.12354914497319799</v>
      </c>
      <c r="O13" s="17">
        <v>0.11211371320505201</v>
      </c>
      <c r="P13" s="17"/>
      <c r="Q13" s="17">
        <v>0.110443827519469</v>
      </c>
      <c r="R13" s="17">
        <v>0.12613606470963001</v>
      </c>
      <c r="S13" s="17">
        <v>0.102533954416707</v>
      </c>
      <c r="T13" s="17">
        <v>0.121053959160783</v>
      </c>
      <c r="U13" s="17">
        <v>0.1049150721194</v>
      </c>
      <c r="V13" s="17">
        <v>9.2269881119729599E-2</v>
      </c>
      <c r="W13" s="17">
        <v>0.119693018655151</v>
      </c>
      <c r="X13" s="17">
        <v>0.102245558106886</v>
      </c>
      <c r="Y13" s="17">
        <v>0.156284859489452</v>
      </c>
      <c r="Z13" s="17">
        <v>0.15752555142913</v>
      </c>
      <c r="AA13" s="17">
        <v>0.130625434530908</v>
      </c>
      <c r="AB13" s="17">
        <v>0.115308745764129</v>
      </c>
      <c r="AC13" s="17"/>
      <c r="AD13" s="17">
        <v>0.10996437224444799</v>
      </c>
      <c r="AE13" s="17">
        <v>0.15101185987350699</v>
      </c>
      <c r="AF13" s="17"/>
      <c r="AG13" s="17">
        <v>0.115115281219566</v>
      </c>
      <c r="AH13" s="17">
        <v>0.120287617411496</v>
      </c>
      <c r="AI13" s="17"/>
      <c r="AJ13" s="17">
        <v>0.101393365779883</v>
      </c>
      <c r="AK13" s="17">
        <v>0.144909137663845</v>
      </c>
      <c r="AL13" s="17"/>
      <c r="AM13" s="17">
        <v>0.17618975961397701</v>
      </c>
      <c r="AN13" s="17">
        <v>0.104916701537978</v>
      </c>
      <c r="AO13" s="17"/>
      <c r="AP13" s="17">
        <v>0.15109806681784499</v>
      </c>
      <c r="AQ13" s="17">
        <v>9.74008125584718E-2</v>
      </c>
      <c r="AR13" s="17">
        <v>0.127051936084529</v>
      </c>
      <c r="AS13" s="17">
        <v>0.10275678370330001</v>
      </c>
      <c r="AT13" s="17">
        <v>0.11356651923245201</v>
      </c>
      <c r="AU13" s="17">
        <v>0.126263232530859</v>
      </c>
    </row>
    <row r="14" spans="2:47" x14ac:dyDescent="0.35">
      <c r="B14" s="18" t="s">
        <v>63</v>
      </c>
      <c r="C14" s="19">
        <v>7.3611289696406297E-3</v>
      </c>
      <c r="D14" s="19">
        <v>5.2151059506711896E-3</v>
      </c>
      <c r="E14" s="19">
        <v>9.5196888381697195E-3</v>
      </c>
      <c r="F14" s="19"/>
      <c r="G14" s="19">
        <v>1.9777593862969199E-2</v>
      </c>
      <c r="H14" s="19">
        <v>1.09620963983173E-2</v>
      </c>
      <c r="I14" s="19">
        <v>8.98524611371611E-3</v>
      </c>
      <c r="J14" s="19">
        <v>2.6883263356405301E-3</v>
      </c>
      <c r="K14" s="19">
        <v>5.2886799357440102E-3</v>
      </c>
      <c r="L14" s="19">
        <v>0</v>
      </c>
      <c r="M14" s="19"/>
      <c r="N14" s="19">
        <v>2.9483637985104798E-3</v>
      </c>
      <c r="O14" s="19">
        <v>2.9278236184771701E-2</v>
      </c>
      <c r="P14" s="19"/>
      <c r="Q14" s="19">
        <v>1.1332285734209699E-2</v>
      </c>
      <c r="R14" s="19">
        <v>1.04325405942177E-2</v>
      </c>
      <c r="S14" s="19">
        <v>0</v>
      </c>
      <c r="T14" s="19">
        <v>0</v>
      </c>
      <c r="U14" s="19">
        <v>8.3470195226260594E-3</v>
      </c>
      <c r="V14" s="19">
        <v>1.8670728759115501E-2</v>
      </c>
      <c r="W14" s="19">
        <v>9.0936849531053302E-3</v>
      </c>
      <c r="X14" s="19">
        <v>0</v>
      </c>
      <c r="Y14" s="19">
        <v>0</v>
      </c>
      <c r="Z14" s="19">
        <v>6.4710228041537201E-3</v>
      </c>
      <c r="AA14" s="19">
        <v>1.6802434611383501E-2</v>
      </c>
      <c r="AB14" s="19">
        <v>0</v>
      </c>
      <c r="AC14" s="19"/>
      <c r="AD14" s="19">
        <v>6.9312279245831599E-3</v>
      </c>
      <c r="AE14" s="19">
        <v>5.6826709076607104E-3</v>
      </c>
      <c r="AF14" s="19"/>
      <c r="AG14" s="19">
        <v>1.0121961368147799E-2</v>
      </c>
      <c r="AH14" s="19">
        <v>5.0421132075471799E-3</v>
      </c>
      <c r="AI14" s="19"/>
      <c r="AJ14" s="19">
        <v>3.6581712915871498E-3</v>
      </c>
      <c r="AK14" s="19">
        <v>1.00238535487054E-2</v>
      </c>
      <c r="AL14" s="19"/>
      <c r="AM14" s="19">
        <v>4.7795546692476201E-3</v>
      </c>
      <c r="AN14" s="19">
        <v>7.1686520543787196E-3</v>
      </c>
      <c r="AO14" s="19"/>
      <c r="AP14" s="19">
        <v>1.55523070588738E-2</v>
      </c>
      <c r="AQ14" s="19">
        <v>0</v>
      </c>
      <c r="AR14" s="19">
        <v>1.14181211648881E-2</v>
      </c>
      <c r="AS14" s="19">
        <v>0</v>
      </c>
      <c r="AT14" s="19">
        <v>7.1727081146025903E-3</v>
      </c>
      <c r="AU14" s="19">
        <v>8.4497694389260494E-3</v>
      </c>
    </row>
    <row r="15" spans="2:47" x14ac:dyDescent="0.35">
      <c r="B15" s="16"/>
    </row>
    <row r="16" spans="2:47" x14ac:dyDescent="0.35">
      <c r="B16" t="s">
        <v>66</v>
      </c>
    </row>
    <row r="17" spans="2:2" x14ac:dyDescent="0.35">
      <c r="B17" t="s">
        <v>67</v>
      </c>
    </row>
    <row r="19" spans="2:2" x14ac:dyDescent="0.35">
      <c r="B19"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dimension ref="B2:AU22"/>
  <sheetViews>
    <sheetView showGridLines="0" topLeftCell="A7"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736</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89</v>
      </c>
      <c r="C9" s="17">
        <v>0.32471189844135601</v>
      </c>
      <c r="D9" s="17">
        <v>0.38742371975989498</v>
      </c>
      <c r="E9" s="17">
        <v>0.264511668728661</v>
      </c>
      <c r="F9" s="17"/>
      <c r="G9" s="17">
        <v>0.28852848581844298</v>
      </c>
      <c r="H9" s="17">
        <v>0.29830018489035998</v>
      </c>
      <c r="I9" s="17">
        <v>0.325195702122762</v>
      </c>
      <c r="J9" s="17">
        <v>0.334087169077049</v>
      </c>
      <c r="K9" s="17">
        <v>0.369715093845147</v>
      </c>
      <c r="L9" s="17">
        <v>0.332341001703364</v>
      </c>
      <c r="M9" s="17"/>
      <c r="N9" s="17">
        <v>0.327858834259045</v>
      </c>
      <c r="O9" s="17">
        <v>0.309081850831602</v>
      </c>
      <c r="P9" s="17"/>
      <c r="Q9" s="17">
        <v>0.314406295042154</v>
      </c>
      <c r="R9" s="17">
        <v>0.29999730836868999</v>
      </c>
      <c r="S9" s="17">
        <v>0.268217825938597</v>
      </c>
      <c r="T9" s="17">
        <v>0.33387872671676999</v>
      </c>
      <c r="U9" s="17">
        <v>0.27502144971206999</v>
      </c>
      <c r="V9" s="17">
        <v>0.25348997018175801</v>
      </c>
      <c r="W9" s="17">
        <v>0.36646388492242998</v>
      </c>
      <c r="X9" s="17">
        <v>0.38544053176594401</v>
      </c>
      <c r="Y9" s="17">
        <v>0.308577406894045</v>
      </c>
      <c r="Z9" s="17">
        <v>0.41429686826224998</v>
      </c>
      <c r="AA9" s="17">
        <v>0.39682520368963298</v>
      </c>
      <c r="AB9" s="17">
        <v>0.41088608865661502</v>
      </c>
      <c r="AC9" s="17"/>
      <c r="AD9" s="17">
        <v>0.39252379643317897</v>
      </c>
      <c r="AE9" s="17">
        <v>0.18000816856392099</v>
      </c>
      <c r="AF9" s="17"/>
      <c r="AG9" s="17">
        <v>0.44929754603923799</v>
      </c>
      <c r="AH9" s="17">
        <v>0.26900949740848301</v>
      </c>
      <c r="AI9" s="17"/>
      <c r="AJ9" s="17">
        <v>0.34828141014050201</v>
      </c>
      <c r="AK9" s="17">
        <v>0.298291406061585</v>
      </c>
      <c r="AL9" s="17"/>
      <c r="AM9" s="17">
        <v>0.334772920414526</v>
      </c>
      <c r="AN9" s="17">
        <v>0.32347535510407199</v>
      </c>
      <c r="AO9" s="17"/>
      <c r="AP9" s="17">
        <v>0.113941422131408</v>
      </c>
      <c r="AQ9" s="17">
        <v>0.255887905780114</v>
      </c>
      <c r="AR9" s="17">
        <v>0.26587132986913498</v>
      </c>
      <c r="AS9" s="17">
        <v>0.48000887944755199</v>
      </c>
      <c r="AT9" s="17">
        <v>0.40878050938020499</v>
      </c>
      <c r="AU9" s="17">
        <v>0.49099100744503299</v>
      </c>
    </row>
    <row r="10" spans="2:47" x14ac:dyDescent="0.35">
      <c r="B10" s="18" t="s">
        <v>90</v>
      </c>
      <c r="C10" s="17">
        <v>0.40853346769544902</v>
      </c>
      <c r="D10" s="17">
        <v>0.40893453656105799</v>
      </c>
      <c r="E10" s="17">
        <v>0.41001701102933502</v>
      </c>
      <c r="F10" s="17"/>
      <c r="G10" s="17">
        <v>0.334972936843695</v>
      </c>
      <c r="H10" s="17">
        <v>0.42105844985596902</v>
      </c>
      <c r="I10" s="17">
        <v>0.37293977519376698</v>
      </c>
      <c r="J10" s="17">
        <v>0.44947852529594901</v>
      </c>
      <c r="K10" s="17">
        <v>0.40751397920460097</v>
      </c>
      <c r="L10" s="17">
        <v>0.443785593669349</v>
      </c>
      <c r="M10" s="17"/>
      <c r="N10" s="17">
        <v>0.40796848625883902</v>
      </c>
      <c r="O10" s="17">
        <v>0.41133958998850501</v>
      </c>
      <c r="P10" s="17"/>
      <c r="Q10" s="17">
        <v>0.39353318850692098</v>
      </c>
      <c r="R10" s="17">
        <v>0.42373690085049598</v>
      </c>
      <c r="S10" s="17">
        <v>0.47705796269866402</v>
      </c>
      <c r="T10" s="17">
        <v>0.42070869652825998</v>
      </c>
      <c r="U10" s="17">
        <v>0.38987436221615002</v>
      </c>
      <c r="V10" s="17">
        <v>0.44877198804708301</v>
      </c>
      <c r="W10" s="17">
        <v>0.39960077822962897</v>
      </c>
      <c r="X10" s="17">
        <v>0.40665098369303398</v>
      </c>
      <c r="Y10" s="17">
        <v>0.39457083234740398</v>
      </c>
      <c r="Z10" s="17">
        <v>0.33835683473170097</v>
      </c>
      <c r="AA10" s="17">
        <v>0.38590523417252398</v>
      </c>
      <c r="AB10" s="17">
        <v>0.44218262290482802</v>
      </c>
      <c r="AC10" s="17"/>
      <c r="AD10" s="17">
        <v>0.42522763894119803</v>
      </c>
      <c r="AE10" s="17">
        <v>0.37145212417990398</v>
      </c>
      <c r="AF10" s="17"/>
      <c r="AG10" s="17">
        <v>0.40322243107116701</v>
      </c>
      <c r="AH10" s="17">
        <v>0.41568640897207199</v>
      </c>
      <c r="AI10" s="17"/>
      <c r="AJ10" s="17">
        <v>0.42196977694253601</v>
      </c>
      <c r="AK10" s="17">
        <v>0.39516028188132801</v>
      </c>
      <c r="AL10" s="17"/>
      <c r="AM10" s="17">
        <v>0.41382013208593699</v>
      </c>
      <c r="AN10" s="17">
        <v>0.408322338054529</v>
      </c>
      <c r="AO10" s="17"/>
      <c r="AP10" s="17">
        <v>0.32239453680781799</v>
      </c>
      <c r="AQ10" s="17">
        <v>0.49630580726718398</v>
      </c>
      <c r="AR10" s="17">
        <v>0.41845543158953002</v>
      </c>
      <c r="AS10" s="17">
        <v>0.441489900741449</v>
      </c>
      <c r="AT10" s="17">
        <v>0.40965112177013202</v>
      </c>
      <c r="AU10" s="17">
        <v>0.391992311654279</v>
      </c>
    </row>
    <row r="11" spans="2:47" x14ac:dyDescent="0.35">
      <c r="B11" s="18" t="s">
        <v>91</v>
      </c>
      <c r="C11" s="17">
        <v>0.15953461435296601</v>
      </c>
      <c r="D11" s="17">
        <v>0.13104547158593799</v>
      </c>
      <c r="E11" s="17">
        <v>0.18585382659837599</v>
      </c>
      <c r="F11" s="17"/>
      <c r="G11" s="17">
        <v>0.19617946545241299</v>
      </c>
      <c r="H11" s="17">
        <v>0.162170970934364</v>
      </c>
      <c r="I11" s="17">
        <v>0.17280675070998999</v>
      </c>
      <c r="J11" s="17">
        <v>0.14235370252825499</v>
      </c>
      <c r="K11" s="17">
        <v>0.15077679147841</v>
      </c>
      <c r="L11" s="17">
        <v>0.141936078686453</v>
      </c>
      <c r="M11" s="17"/>
      <c r="N11" s="17">
        <v>0.15457531593863599</v>
      </c>
      <c r="O11" s="17">
        <v>0.184166216272282</v>
      </c>
      <c r="P11" s="17"/>
      <c r="Q11" s="17">
        <v>0.181484788401683</v>
      </c>
      <c r="R11" s="17">
        <v>0.161952294393475</v>
      </c>
      <c r="S11" s="17">
        <v>0.14763111295808501</v>
      </c>
      <c r="T11" s="17">
        <v>0.17226265036393901</v>
      </c>
      <c r="U11" s="17">
        <v>0.192094711661876</v>
      </c>
      <c r="V11" s="17">
        <v>0.14939429005267299</v>
      </c>
      <c r="W11" s="17">
        <v>0.14331010404341801</v>
      </c>
      <c r="X11" s="17">
        <v>0.101021118374373</v>
      </c>
      <c r="Y11" s="17">
        <v>0.17284125655815899</v>
      </c>
      <c r="Z11" s="17">
        <v>0.13419488692166001</v>
      </c>
      <c r="AA11" s="17">
        <v>0.17118461069165999</v>
      </c>
      <c r="AB11" s="17">
        <v>0.12320133687804501</v>
      </c>
      <c r="AC11" s="17"/>
      <c r="AD11" s="17">
        <v>0.127782594476719</v>
      </c>
      <c r="AE11" s="17">
        <v>0.22340676438322901</v>
      </c>
      <c r="AF11" s="17"/>
      <c r="AG11" s="17">
        <v>0.102423030366738</v>
      </c>
      <c r="AH11" s="17">
        <v>0.18551761735838601</v>
      </c>
      <c r="AI11" s="17"/>
      <c r="AJ11" s="17">
        <v>0.144522058337682</v>
      </c>
      <c r="AK11" s="17">
        <v>0.17694664157498999</v>
      </c>
      <c r="AL11" s="17"/>
      <c r="AM11" s="17">
        <v>0.132975317360537</v>
      </c>
      <c r="AN11" s="17">
        <v>0.16443582712962199</v>
      </c>
      <c r="AO11" s="17"/>
      <c r="AP11" s="17">
        <v>0.24805665142557201</v>
      </c>
      <c r="AQ11" s="17">
        <v>0.18019302008707999</v>
      </c>
      <c r="AR11" s="17">
        <v>0.21434732920194199</v>
      </c>
      <c r="AS11" s="17">
        <v>6.4555424163341604E-2</v>
      </c>
      <c r="AT11" s="17">
        <v>0.164244125580425</v>
      </c>
      <c r="AU11" s="17">
        <v>8.62094795276203E-2</v>
      </c>
    </row>
    <row r="12" spans="2:47" x14ac:dyDescent="0.35">
      <c r="B12" s="18" t="s">
        <v>92</v>
      </c>
      <c r="C12" s="17">
        <v>1.56353588143948E-2</v>
      </c>
      <c r="D12" s="17">
        <v>1.9740717161785999E-2</v>
      </c>
      <c r="E12" s="17">
        <v>1.05604662811039E-2</v>
      </c>
      <c r="F12" s="17"/>
      <c r="G12" s="17">
        <v>2.63666838587454E-2</v>
      </c>
      <c r="H12" s="17">
        <v>2.8992807073468199E-2</v>
      </c>
      <c r="I12" s="17">
        <v>1.7564473798501901E-2</v>
      </c>
      <c r="J12" s="17">
        <v>7.9069482243052294E-3</v>
      </c>
      <c r="K12" s="17">
        <v>5.2401564474659499E-3</v>
      </c>
      <c r="L12" s="17">
        <v>9.2057414273055797E-3</v>
      </c>
      <c r="M12" s="17"/>
      <c r="N12" s="17">
        <v>1.6250319220079201E-2</v>
      </c>
      <c r="O12" s="17">
        <v>1.25810034109793E-2</v>
      </c>
      <c r="P12" s="17"/>
      <c r="Q12" s="17">
        <v>1.2675840958398899E-2</v>
      </c>
      <c r="R12" s="17">
        <v>0</v>
      </c>
      <c r="S12" s="17">
        <v>2.0342131462294799E-2</v>
      </c>
      <c r="T12" s="17">
        <v>1.29371936995273E-2</v>
      </c>
      <c r="U12" s="17">
        <v>5.7552596342127199E-2</v>
      </c>
      <c r="V12" s="17">
        <v>4.7764515999065404E-3</v>
      </c>
      <c r="W12" s="17">
        <v>1.03387599388015E-2</v>
      </c>
      <c r="X12" s="17">
        <v>0</v>
      </c>
      <c r="Y12" s="17">
        <v>3.4636123437900602E-2</v>
      </c>
      <c r="Z12" s="17">
        <v>1.25120205355361E-2</v>
      </c>
      <c r="AA12" s="17">
        <v>1.66778593753577E-2</v>
      </c>
      <c r="AB12" s="17">
        <v>0</v>
      </c>
      <c r="AC12" s="17"/>
      <c r="AD12" s="17">
        <v>1.5556911067022399E-2</v>
      </c>
      <c r="AE12" s="17">
        <v>1.7182992990743801E-2</v>
      </c>
      <c r="AF12" s="17"/>
      <c r="AG12" s="17">
        <v>1.5508892600223201E-2</v>
      </c>
      <c r="AH12" s="17">
        <v>1.61835142434174E-2</v>
      </c>
      <c r="AI12" s="17"/>
      <c r="AJ12" s="17">
        <v>1.4012923235561499E-2</v>
      </c>
      <c r="AK12" s="17">
        <v>1.7700215900775002E-2</v>
      </c>
      <c r="AL12" s="17"/>
      <c r="AM12" s="17">
        <v>2.17727349552728E-2</v>
      </c>
      <c r="AN12" s="17">
        <v>1.41892102038358E-2</v>
      </c>
      <c r="AO12" s="17"/>
      <c r="AP12" s="17">
        <v>1.9097982026532598E-2</v>
      </c>
      <c r="AQ12" s="17">
        <v>1.0406663767775199E-2</v>
      </c>
      <c r="AR12" s="17">
        <v>2.8725770909981501E-2</v>
      </c>
      <c r="AS12" s="17">
        <v>4.3067394109279301E-3</v>
      </c>
      <c r="AT12" s="17">
        <v>5.3457964732380103E-3</v>
      </c>
      <c r="AU12" s="17">
        <v>2.18008247547683E-2</v>
      </c>
    </row>
    <row r="13" spans="2:47" x14ac:dyDescent="0.35">
      <c r="B13" s="18" t="s">
        <v>93</v>
      </c>
      <c r="C13" s="17">
        <v>1.4195589368495199E-2</v>
      </c>
      <c r="D13" s="17">
        <v>9.2144107855366697E-3</v>
      </c>
      <c r="E13" s="17">
        <v>1.80637752956666E-2</v>
      </c>
      <c r="F13" s="17"/>
      <c r="G13" s="17">
        <v>3.2480217187754901E-2</v>
      </c>
      <c r="H13" s="17">
        <v>1.3631743281705799E-2</v>
      </c>
      <c r="I13" s="17">
        <v>8.1995390467312305E-3</v>
      </c>
      <c r="J13" s="17">
        <v>7.9471701625093601E-3</v>
      </c>
      <c r="K13" s="17">
        <v>1.4897236054529899E-2</v>
      </c>
      <c r="L13" s="17">
        <v>1.1973845533873401E-2</v>
      </c>
      <c r="M13" s="17"/>
      <c r="N13" s="17">
        <v>1.6538816470072801E-2</v>
      </c>
      <c r="O13" s="17">
        <v>2.5573630811163298E-3</v>
      </c>
      <c r="P13" s="17"/>
      <c r="Q13" s="17">
        <v>1.50237952314883E-2</v>
      </c>
      <c r="R13" s="17">
        <v>1.16555948258399E-2</v>
      </c>
      <c r="S13" s="17">
        <v>7.4104578090889803E-3</v>
      </c>
      <c r="T13" s="17">
        <v>0</v>
      </c>
      <c r="U13" s="17">
        <v>2.5868269043619802E-2</v>
      </c>
      <c r="V13" s="17">
        <v>2.6004877242518501E-2</v>
      </c>
      <c r="W13" s="17">
        <v>3.7124274557101697E-2</v>
      </c>
      <c r="X13" s="17">
        <v>9.9699650519929697E-3</v>
      </c>
      <c r="Y13" s="17">
        <v>1.2068556506542901E-2</v>
      </c>
      <c r="Z13" s="17">
        <v>1.25953204123566E-2</v>
      </c>
      <c r="AA13" s="17">
        <v>0</v>
      </c>
      <c r="AB13" s="17">
        <v>0</v>
      </c>
      <c r="AC13" s="17"/>
      <c r="AD13" s="17">
        <v>1.6441569891638701E-3</v>
      </c>
      <c r="AE13" s="17">
        <v>4.3195779993321297E-2</v>
      </c>
      <c r="AF13" s="17"/>
      <c r="AG13" s="17">
        <v>4.3063434257423301E-3</v>
      </c>
      <c r="AH13" s="17">
        <v>1.8733316945899602E-2</v>
      </c>
      <c r="AI13" s="17"/>
      <c r="AJ13" s="17">
        <v>9.6841949853441293E-3</v>
      </c>
      <c r="AK13" s="17">
        <v>1.8098077018877601E-2</v>
      </c>
      <c r="AL13" s="17"/>
      <c r="AM13" s="17">
        <v>1.74038330754515E-2</v>
      </c>
      <c r="AN13" s="17">
        <v>1.3024735183494901E-2</v>
      </c>
      <c r="AO13" s="17"/>
      <c r="AP13" s="17">
        <v>5.4159547521690603E-2</v>
      </c>
      <c r="AQ13" s="17">
        <v>0</v>
      </c>
      <c r="AR13" s="17">
        <v>1.34370113126389E-2</v>
      </c>
      <c r="AS13" s="17">
        <v>0</v>
      </c>
      <c r="AT13" s="17">
        <v>0</v>
      </c>
      <c r="AU13" s="17">
        <v>0</v>
      </c>
    </row>
    <row r="14" spans="2:47" x14ac:dyDescent="0.35">
      <c r="B14" s="18" t="s">
        <v>94</v>
      </c>
      <c r="C14" s="17">
        <v>7.7389071327338896E-2</v>
      </c>
      <c r="D14" s="17">
        <v>4.3641144145786098E-2</v>
      </c>
      <c r="E14" s="17">
        <v>0.11099325206685701</v>
      </c>
      <c r="F14" s="17"/>
      <c r="G14" s="17">
        <v>0.12147221083894801</v>
      </c>
      <c r="H14" s="17">
        <v>7.5845843964132298E-2</v>
      </c>
      <c r="I14" s="17">
        <v>0.10329375912824799</v>
      </c>
      <c r="J14" s="17">
        <v>5.82264847119318E-2</v>
      </c>
      <c r="K14" s="17">
        <v>5.1856742969845902E-2</v>
      </c>
      <c r="L14" s="17">
        <v>6.0757738979655099E-2</v>
      </c>
      <c r="M14" s="17"/>
      <c r="N14" s="17">
        <v>7.6808227853327304E-2</v>
      </c>
      <c r="O14" s="17">
        <v>8.0273976415515397E-2</v>
      </c>
      <c r="P14" s="17"/>
      <c r="Q14" s="17">
        <v>8.28760918593546E-2</v>
      </c>
      <c r="R14" s="17">
        <v>0.102657901561499</v>
      </c>
      <c r="S14" s="17">
        <v>7.9340509133269593E-2</v>
      </c>
      <c r="T14" s="17">
        <v>6.0212732691504199E-2</v>
      </c>
      <c r="U14" s="17">
        <v>5.9588611024157599E-2</v>
      </c>
      <c r="V14" s="17">
        <v>0.11756242287606</v>
      </c>
      <c r="W14" s="17">
        <v>4.3162198308619303E-2</v>
      </c>
      <c r="X14" s="17">
        <v>9.6917401114654994E-2</v>
      </c>
      <c r="Y14" s="17">
        <v>7.7305824255949201E-2</v>
      </c>
      <c r="Z14" s="17">
        <v>8.80440691364964E-2</v>
      </c>
      <c r="AA14" s="17">
        <v>2.9407092070825501E-2</v>
      </c>
      <c r="AB14" s="17">
        <v>2.3729951560512299E-2</v>
      </c>
      <c r="AC14" s="17"/>
      <c r="AD14" s="17">
        <v>3.7264902092718599E-2</v>
      </c>
      <c r="AE14" s="17">
        <v>0.16475416988888</v>
      </c>
      <c r="AF14" s="17"/>
      <c r="AG14" s="17">
        <v>2.52417564968914E-2</v>
      </c>
      <c r="AH14" s="17">
        <v>9.4869645071742004E-2</v>
      </c>
      <c r="AI14" s="17"/>
      <c r="AJ14" s="17">
        <v>6.15296363583753E-2</v>
      </c>
      <c r="AK14" s="17">
        <v>9.3803377562444001E-2</v>
      </c>
      <c r="AL14" s="17"/>
      <c r="AM14" s="17">
        <v>7.9255062108275598E-2</v>
      </c>
      <c r="AN14" s="17">
        <v>7.6552534324446198E-2</v>
      </c>
      <c r="AO14" s="17"/>
      <c r="AP14" s="17">
        <v>0.24234986008697901</v>
      </c>
      <c r="AQ14" s="17">
        <v>5.7206603097845997E-2</v>
      </c>
      <c r="AR14" s="17">
        <v>5.9163127116772803E-2</v>
      </c>
      <c r="AS14" s="17">
        <v>9.6390562367298701E-3</v>
      </c>
      <c r="AT14" s="17">
        <v>1.1978446795999201E-2</v>
      </c>
      <c r="AU14" s="17">
        <v>9.0063766182999702E-3</v>
      </c>
    </row>
    <row r="15" spans="2:47" x14ac:dyDescent="0.35">
      <c r="B15" s="18" t="s">
        <v>95</v>
      </c>
      <c r="C15" s="21">
        <v>0.73324536613680502</v>
      </c>
      <c r="D15" s="21">
        <v>0.79635825632095303</v>
      </c>
      <c r="E15" s="21">
        <v>0.67452867975799602</v>
      </c>
      <c r="F15" s="21"/>
      <c r="G15" s="21">
        <v>0.62350142266213804</v>
      </c>
      <c r="H15" s="21">
        <v>0.719358634746329</v>
      </c>
      <c r="I15" s="21">
        <v>0.69813547731652803</v>
      </c>
      <c r="J15" s="21">
        <v>0.78356569437299795</v>
      </c>
      <c r="K15" s="21">
        <v>0.77722907304974798</v>
      </c>
      <c r="L15" s="21">
        <v>0.776126595372713</v>
      </c>
      <c r="M15" s="21"/>
      <c r="N15" s="21">
        <v>0.73582732051788502</v>
      </c>
      <c r="O15" s="21">
        <v>0.72042144082010695</v>
      </c>
      <c r="P15" s="21"/>
      <c r="Q15" s="21">
        <v>0.70793948354907599</v>
      </c>
      <c r="R15" s="21">
        <v>0.72373420921918596</v>
      </c>
      <c r="S15" s="21">
        <v>0.74527578863726196</v>
      </c>
      <c r="T15" s="21">
        <v>0.75458742324503003</v>
      </c>
      <c r="U15" s="21">
        <v>0.664895811928219</v>
      </c>
      <c r="V15" s="21">
        <v>0.70226195822884097</v>
      </c>
      <c r="W15" s="21">
        <v>0.76606466315205901</v>
      </c>
      <c r="X15" s="21">
        <v>0.79209151545897905</v>
      </c>
      <c r="Y15" s="21">
        <v>0.70314823924144898</v>
      </c>
      <c r="Z15" s="21">
        <v>0.75265370299395096</v>
      </c>
      <c r="AA15" s="21">
        <v>0.78273043786215601</v>
      </c>
      <c r="AB15" s="21">
        <v>0.85306871156144304</v>
      </c>
      <c r="AC15" s="21"/>
      <c r="AD15" s="21">
        <v>0.817751435374377</v>
      </c>
      <c r="AE15" s="21">
        <v>0.55146029274382502</v>
      </c>
      <c r="AF15" s="21"/>
      <c r="AG15" s="21">
        <v>0.85251997711040495</v>
      </c>
      <c r="AH15" s="21">
        <v>0.684695906380556</v>
      </c>
      <c r="AI15" s="21"/>
      <c r="AJ15" s="21">
        <v>0.77025118708303797</v>
      </c>
      <c r="AK15" s="21">
        <v>0.69345168794291301</v>
      </c>
      <c r="AL15" s="21"/>
      <c r="AM15" s="21">
        <v>0.74859305250046304</v>
      </c>
      <c r="AN15" s="21">
        <v>0.73179769315860099</v>
      </c>
      <c r="AO15" s="21"/>
      <c r="AP15" s="21">
        <v>0.436335958939226</v>
      </c>
      <c r="AQ15" s="21">
        <v>0.75219371304729898</v>
      </c>
      <c r="AR15" s="21">
        <v>0.684326761458665</v>
      </c>
      <c r="AS15" s="21">
        <v>0.921498780189001</v>
      </c>
      <c r="AT15" s="21">
        <v>0.81843163115033701</v>
      </c>
      <c r="AU15" s="21">
        <v>0.88298331909931105</v>
      </c>
    </row>
    <row r="16" spans="2:47" x14ac:dyDescent="0.35">
      <c r="B16" s="18" t="s">
        <v>96</v>
      </c>
      <c r="C16" s="21">
        <v>2.9830948182890001E-2</v>
      </c>
      <c r="D16" s="21">
        <v>2.89551279473227E-2</v>
      </c>
      <c r="E16" s="21">
        <v>2.8624241576770501E-2</v>
      </c>
      <c r="F16" s="21"/>
      <c r="G16" s="21">
        <v>5.8846901046500297E-2</v>
      </c>
      <c r="H16" s="21">
        <v>4.2624550355173998E-2</v>
      </c>
      <c r="I16" s="21">
        <v>2.5764012845233199E-2</v>
      </c>
      <c r="J16" s="21">
        <v>1.5854118386814602E-2</v>
      </c>
      <c r="K16" s="21">
        <v>2.01373925019958E-2</v>
      </c>
      <c r="L16" s="21">
        <v>2.1179586961179001E-2</v>
      </c>
      <c r="M16" s="21"/>
      <c r="N16" s="21">
        <v>3.2789135690152002E-2</v>
      </c>
      <c r="O16" s="21">
        <v>1.5138366492095601E-2</v>
      </c>
      <c r="P16" s="21"/>
      <c r="Q16" s="21">
        <v>2.7699636189887099E-2</v>
      </c>
      <c r="R16" s="21">
        <v>1.16555948258399E-2</v>
      </c>
      <c r="S16" s="21">
        <v>2.7752589271383798E-2</v>
      </c>
      <c r="T16" s="21">
        <v>1.29371936995273E-2</v>
      </c>
      <c r="U16" s="21">
        <v>8.3420865385747001E-2</v>
      </c>
      <c r="V16" s="21">
        <v>3.0781328842425001E-2</v>
      </c>
      <c r="W16" s="21">
        <v>4.7463034495903202E-2</v>
      </c>
      <c r="X16" s="21">
        <v>9.9699650519929697E-3</v>
      </c>
      <c r="Y16" s="21">
        <v>4.6704679944443397E-2</v>
      </c>
      <c r="Z16" s="21">
        <v>2.5107340947892701E-2</v>
      </c>
      <c r="AA16" s="21">
        <v>1.66778593753577E-2</v>
      </c>
      <c r="AB16" s="21">
        <v>0</v>
      </c>
      <c r="AC16" s="21"/>
      <c r="AD16" s="21">
        <v>1.7201068056186299E-2</v>
      </c>
      <c r="AE16" s="21">
        <v>6.0378772984065097E-2</v>
      </c>
      <c r="AF16" s="21"/>
      <c r="AG16" s="21">
        <v>1.9815236025965501E-2</v>
      </c>
      <c r="AH16" s="21">
        <v>3.4916831189317002E-2</v>
      </c>
      <c r="AI16" s="21"/>
      <c r="AJ16" s="21">
        <v>2.3697118220905599E-2</v>
      </c>
      <c r="AK16" s="21">
        <v>3.57982929196526E-2</v>
      </c>
      <c r="AL16" s="21"/>
      <c r="AM16" s="21">
        <v>3.91765680307243E-2</v>
      </c>
      <c r="AN16" s="21">
        <v>2.7213945387330699E-2</v>
      </c>
      <c r="AO16" s="21"/>
      <c r="AP16" s="21">
        <v>7.3257529548223205E-2</v>
      </c>
      <c r="AQ16" s="21">
        <v>1.0406663767775199E-2</v>
      </c>
      <c r="AR16" s="21">
        <v>4.2162782222620397E-2</v>
      </c>
      <c r="AS16" s="21">
        <v>4.3067394109279301E-3</v>
      </c>
      <c r="AT16" s="21">
        <v>5.3457964732380103E-3</v>
      </c>
      <c r="AU16" s="21">
        <v>2.18008247547683E-2</v>
      </c>
    </row>
    <row r="17" spans="2:47" x14ac:dyDescent="0.35">
      <c r="B17" s="18" t="s">
        <v>97</v>
      </c>
      <c r="C17" s="22">
        <v>0.70341441795391502</v>
      </c>
      <c r="D17" s="22">
        <v>0.76740312837363001</v>
      </c>
      <c r="E17" s="22">
        <v>0.645904438181225</v>
      </c>
      <c r="F17" s="22"/>
      <c r="G17" s="22">
        <v>0.56465452161563801</v>
      </c>
      <c r="H17" s="22">
        <v>0.67673408439115501</v>
      </c>
      <c r="I17" s="22">
        <v>0.67237146447129503</v>
      </c>
      <c r="J17" s="22">
        <v>0.767711575986184</v>
      </c>
      <c r="K17" s="22">
        <v>0.757091680547752</v>
      </c>
      <c r="L17" s="22">
        <v>0.75494700841153395</v>
      </c>
      <c r="M17" s="22"/>
      <c r="N17" s="22">
        <v>0.70303818482773295</v>
      </c>
      <c r="O17" s="22">
        <v>0.70528307432801096</v>
      </c>
      <c r="P17" s="22"/>
      <c r="Q17" s="22">
        <v>0.68023984735918797</v>
      </c>
      <c r="R17" s="22">
        <v>0.71207861439334597</v>
      </c>
      <c r="S17" s="22">
        <v>0.71752319936587805</v>
      </c>
      <c r="T17" s="22">
        <v>0.74165022954550297</v>
      </c>
      <c r="U17" s="22">
        <v>0.581474946542472</v>
      </c>
      <c r="V17" s="22">
        <v>0.67148062938641595</v>
      </c>
      <c r="W17" s="22">
        <v>0.71860162865615596</v>
      </c>
      <c r="X17" s="22">
        <v>0.78212155040698605</v>
      </c>
      <c r="Y17" s="22">
        <v>0.65644355929700504</v>
      </c>
      <c r="Z17" s="22">
        <v>0.72754636204605805</v>
      </c>
      <c r="AA17" s="22">
        <v>0.76605257848679897</v>
      </c>
      <c r="AB17" s="22">
        <v>0.85306871156144304</v>
      </c>
      <c r="AC17" s="22"/>
      <c r="AD17" s="22">
        <v>0.80055036731818996</v>
      </c>
      <c r="AE17" s="22">
        <v>0.49108151975976</v>
      </c>
      <c r="AF17" s="22"/>
      <c r="AG17" s="22">
        <v>0.83270474108444004</v>
      </c>
      <c r="AH17" s="22">
        <v>0.64977907519123901</v>
      </c>
      <c r="AI17" s="22"/>
      <c r="AJ17" s="22">
        <v>0.74655406886213205</v>
      </c>
      <c r="AK17" s="22">
        <v>0.65765339502326003</v>
      </c>
      <c r="AL17" s="22"/>
      <c r="AM17" s="22">
        <v>0.70941648446973904</v>
      </c>
      <c r="AN17" s="22">
        <v>0.70458374777126997</v>
      </c>
      <c r="AO17" s="22"/>
      <c r="AP17" s="22">
        <v>0.36307842939100299</v>
      </c>
      <c r="AQ17" s="22">
        <v>0.74178704927952399</v>
      </c>
      <c r="AR17" s="22">
        <v>0.64216397923604496</v>
      </c>
      <c r="AS17" s="22">
        <v>0.91719204077807304</v>
      </c>
      <c r="AT17" s="22">
        <v>0.81308583467709905</v>
      </c>
      <c r="AU17" s="22">
        <v>0.86118249434454297</v>
      </c>
    </row>
    <row r="18" spans="2:47" x14ac:dyDescent="0.35">
      <c r="B18" s="16"/>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dimension ref="B2:AU22"/>
  <sheetViews>
    <sheetView showGridLines="0" topLeftCell="A11"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737</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89</v>
      </c>
      <c r="C9" s="17">
        <v>0.24277898218273899</v>
      </c>
      <c r="D9" s="17">
        <v>0.233543775721749</v>
      </c>
      <c r="E9" s="17">
        <v>0.25115064259262299</v>
      </c>
      <c r="F9" s="17"/>
      <c r="G9" s="17">
        <v>0.341809137118333</v>
      </c>
      <c r="H9" s="17">
        <v>0.28476494962040799</v>
      </c>
      <c r="I9" s="17">
        <v>0.286381423750869</v>
      </c>
      <c r="J9" s="17">
        <v>0.216891676617399</v>
      </c>
      <c r="K9" s="17">
        <v>0.19910260370798899</v>
      </c>
      <c r="L9" s="17">
        <v>0.157125953594107</v>
      </c>
      <c r="M9" s="17"/>
      <c r="N9" s="17">
        <v>0.22592465281025501</v>
      </c>
      <c r="O9" s="17">
        <v>0.32649024475175398</v>
      </c>
      <c r="P9" s="17"/>
      <c r="Q9" s="17">
        <v>0.27282859236137502</v>
      </c>
      <c r="R9" s="17">
        <v>0.223926013439712</v>
      </c>
      <c r="S9" s="17">
        <v>0.22265451066543401</v>
      </c>
      <c r="T9" s="17">
        <v>0.237200828175817</v>
      </c>
      <c r="U9" s="17">
        <v>0.16335961529495199</v>
      </c>
      <c r="V9" s="17">
        <v>0.246382243294996</v>
      </c>
      <c r="W9" s="17">
        <v>0.24202408292547001</v>
      </c>
      <c r="X9" s="17">
        <v>0.313363967726351</v>
      </c>
      <c r="Y9" s="17">
        <v>0.259708402015977</v>
      </c>
      <c r="Z9" s="17">
        <v>0.23524450487856399</v>
      </c>
      <c r="AA9" s="17">
        <v>0.29673605196165098</v>
      </c>
      <c r="AB9" s="17">
        <v>0.20811791920400299</v>
      </c>
      <c r="AC9" s="17"/>
      <c r="AD9" s="17">
        <v>0.28415680354101602</v>
      </c>
      <c r="AE9" s="17">
        <v>0.155182798988929</v>
      </c>
      <c r="AF9" s="17"/>
      <c r="AG9" s="17">
        <v>0.32236982846406698</v>
      </c>
      <c r="AH9" s="17">
        <v>0.206659203255987</v>
      </c>
      <c r="AI9" s="17"/>
      <c r="AJ9" s="17">
        <v>0.22366144359715601</v>
      </c>
      <c r="AK9" s="17">
        <v>0.26605404444935399</v>
      </c>
      <c r="AL9" s="17"/>
      <c r="AM9" s="17">
        <v>0.23357982782153699</v>
      </c>
      <c r="AN9" s="17">
        <v>0.24747511072487799</v>
      </c>
      <c r="AO9" s="17"/>
      <c r="AP9" s="17">
        <v>0.13317169261185599</v>
      </c>
      <c r="AQ9" s="17">
        <v>0.17083822756185901</v>
      </c>
      <c r="AR9" s="17">
        <v>0.25773003474540002</v>
      </c>
      <c r="AS9" s="17">
        <v>0.225144308964986</v>
      </c>
      <c r="AT9" s="17">
        <v>0.431577029959826</v>
      </c>
      <c r="AU9" s="17">
        <v>0.363155094315949</v>
      </c>
    </row>
    <row r="10" spans="2:47" x14ac:dyDescent="0.35">
      <c r="B10" s="18" t="s">
        <v>90</v>
      </c>
      <c r="C10" s="17">
        <v>0.39751432551059701</v>
      </c>
      <c r="D10" s="17">
        <v>0.37956330246799602</v>
      </c>
      <c r="E10" s="17">
        <v>0.416465403531806</v>
      </c>
      <c r="F10" s="17"/>
      <c r="G10" s="17">
        <v>0.43141100773426699</v>
      </c>
      <c r="H10" s="17">
        <v>0.37017772530830101</v>
      </c>
      <c r="I10" s="17">
        <v>0.379706883671663</v>
      </c>
      <c r="J10" s="17">
        <v>0.44131836434003202</v>
      </c>
      <c r="K10" s="17">
        <v>0.38591434939847102</v>
      </c>
      <c r="L10" s="17">
        <v>0.38406855217171698</v>
      </c>
      <c r="M10" s="17"/>
      <c r="N10" s="17">
        <v>0.39235850217752599</v>
      </c>
      <c r="O10" s="17">
        <v>0.423122017828442</v>
      </c>
      <c r="P10" s="17"/>
      <c r="Q10" s="17">
        <v>0.399943702449921</v>
      </c>
      <c r="R10" s="17">
        <v>0.41130462888610902</v>
      </c>
      <c r="S10" s="17">
        <v>0.43468374114747999</v>
      </c>
      <c r="T10" s="17">
        <v>0.37096347321627798</v>
      </c>
      <c r="U10" s="17">
        <v>0.488083664669273</v>
      </c>
      <c r="V10" s="17">
        <v>0.40487487090994001</v>
      </c>
      <c r="W10" s="17">
        <v>0.34968793782843599</v>
      </c>
      <c r="X10" s="17">
        <v>0.40164195010694098</v>
      </c>
      <c r="Y10" s="17">
        <v>0.304005124725028</v>
      </c>
      <c r="Z10" s="17">
        <v>0.408185062971755</v>
      </c>
      <c r="AA10" s="17">
        <v>0.41995995317379903</v>
      </c>
      <c r="AB10" s="17">
        <v>0.468781839372303</v>
      </c>
      <c r="AC10" s="17"/>
      <c r="AD10" s="17">
        <v>0.41336431492986903</v>
      </c>
      <c r="AE10" s="17">
        <v>0.369260418624974</v>
      </c>
      <c r="AF10" s="17"/>
      <c r="AG10" s="17">
        <v>0.42227913688840202</v>
      </c>
      <c r="AH10" s="17">
        <v>0.394795380054145</v>
      </c>
      <c r="AI10" s="17"/>
      <c r="AJ10" s="17">
        <v>0.41947568352739001</v>
      </c>
      <c r="AK10" s="17">
        <v>0.37392600868926501</v>
      </c>
      <c r="AL10" s="17"/>
      <c r="AM10" s="17">
        <v>0.43714291267616701</v>
      </c>
      <c r="AN10" s="17">
        <v>0.38826398245508897</v>
      </c>
      <c r="AO10" s="17"/>
      <c r="AP10" s="17">
        <v>0.31285453174696298</v>
      </c>
      <c r="AQ10" s="17">
        <v>0.40697148151659601</v>
      </c>
      <c r="AR10" s="17">
        <v>0.45497944403775398</v>
      </c>
      <c r="AS10" s="17">
        <v>0.40653884191860701</v>
      </c>
      <c r="AT10" s="17">
        <v>0.40336711837595701</v>
      </c>
      <c r="AU10" s="17">
        <v>0.43356592416164103</v>
      </c>
    </row>
    <row r="11" spans="2:47" x14ac:dyDescent="0.35">
      <c r="B11" s="18" t="s">
        <v>91</v>
      </c>
      <c r="C11" s="17">
        <v>0.22081683215942</v>
      </c>
      <c r="D11" s="17">
        <v>0.246727985304693</v>
      </c>
      <c r="E11" s="17">
        <v>0.19462022435611401</v>
      </c>
      <c r="F11" s="17"/>
      <c r="G11" s="17">
        <v>0.14474383548331601</v>
      </c>
      <c r="H11" s="17">
        <v>0.194613663033506</v>
      </c>
      <c r="I11" s="17">
        <v>0.19776736643249401</v>
      </c>
      <c r="J11" s="17">
        <v>0.20825738267847799</v>
      </c>
      <c r="K11" s="17">
        <v>0.26021492090171899</v>
      </c>
      <c r="L11" s="17">
        <v>0.29554053079296799</v>
      </c>
      <c r="M11" s="17"/>
      <c r="N11" s="17">
        <v>0.23221762371225299</v>
      </c>
      <c r="O11" s="17">
        <v>0.16419193572587701</v>
      </c>
      <c r="P11" s="17"/>
      <c r="Q11" s="17">
        <v>0.204898921495832</v>
      </c>
      <c r="R11" s="17">
        <v>0.20232051706422099</v>
      </c>
      <c r="S11" s="17">
        <v>0.19828440678773801</v>
      </c>
      <c r="T11" s="17">
        <v>0.23231169345527899</v>
      </c>
      <c r="U11" s="17">
        <v>0.22254164086719699</v>
      </c>
      <c r="V11" s="17">
        <v>0.21954744231305501</v>
      </c>
      <c r="W11" s="17">
        <v>0.23363722848392501</v>
      </c>
      <c r="X11" s="17">
        <v>0.219017190167384</v>
      </c>
      <c r="Y11" s="17">
        <v>0.28803470113963903</v>
      </c>
      <c r="Z11" s="17">
        <v>0.20809486735820401</v>
      </c>
      <c r="AA11" s="17">
        <v>0.20112265575378799</v>
      </c>
      <c r="AB11" s="17">
        <v>0.19329048089969</v>
      </c>
      <c r="AC11" s="17"/>
      <c r="AD11" s="17">
        <v>0.210555338689565</v>
      </c>
      <c r="AE11" s="17">
        <v>0.23587122792961601</v>
      </c>
      <c r="AF11" s="17"/>
      <c r="AG11" s="17">
        <v>0.183422482133693</v>
      </c>
      <c r="AH11" s="17">
        <v>0.238127843299102</v>
      </c>
      <c r="AI11" s="17"/>
      <c r="AJ11" s="17">
        <v>0.22300173504655699</v>
      </c>
      <c r="AK11" s="17">
        <v>0.21836702605469399</v>
      </c>
      <c r="AL11" s="17"/>
      <c r="AM11" s="17">
        <v>0.18761350420603101</v>
      </c>
      <c r="AN11" s="17">
        <v>0.2282858587455</v>
      </c>
      <c r="AO11" s="17"/>
      <c r="AP11" s="17">
        <v>0.25265922953422498</v>
      </c>
      <c r="AQ11" s="17">
        <v>0.28920256660416299</v>
      </c>
      <c r="AR11" s="17">
        <v>0.18982187333997999</v>
      </c>
      <c r="AS11" s="17">
        <v>0.26812125241803902</v>
      </c>
      <c r="AT11" s="17">
        <v>0.123942539931351</v>
      </c>
      <c r="AU11" s="17">
        <v>0.139718963757751</v>
      </c>
    </row>
    <row r="12" spans="2:47" x14ac:dyDescent="0.35">
      <c r="B12" s="18" t="s">
        <v>92</v>
      </c>
      <c r="C12" s="17">
        <v>4.0720439958900102E-2</v>
      </c>
      <c r="D12" s="17">
        <v>4.8180350686809502E-2</v>
      </c>
      <c r="E12" s="17">
        <v>3.3806061957198402E-2</v>
      </c>
      <c r="F12" s="17"/>
      <c r="G12" s="17">
        <v>2.3586468605678399E-2</v>
      </c>
      <c r="H12" s="17">
        <v>5.8361247267658199E-2</v>
      </c>
      <c r="I12" s="17">
        <v>3.7043994423114797E-2</v>
      </c>
      <c r="J12" s="17">
        <v>4.72953193759326E-2</v>
      </c>
      <c r="K12" s="17">
        <v>2.8302596579904901E-2</v>
      </c>
      <c r="L12" s="17">
        <v>4.36664440987986E-2</v>
      </c>
      <c r="M12" s="17"/>
      <c r="N12" s="17">
        <v>4.4504469813024999E-2</v>
      </c>
      <c r="O12" s="17">
        <v>2.19261047060972E-2</v>
      </c>
      <c r="P12" s="17"/>
      <c r="Q12" s="17">
        <v>3.1871803494841998E-2</v>
      </c>
      <c r="R12" s="17">
        <v>5.1076999364290901E-2</v>
      </c>
      <c r="S12" s="17">
        <v>4.7708371691728299E-2</v>
      </c>
      <c r="T12" s="17">
        <v>5.57689352556347E-2</v>
      </c>
      <c r="U12" s="17">
        <v>3.4919089785415497E-2</v>
      </c>
      <c r="V12" s="17">
        <v>3.4604621873826E-2</v>
      </c>
      <c r="W12" s="17">
        <v>5.9437007242673402E-2</v>
      </c>
      <c r="X12" s="17">
        <v>2.4089801411129E-2</v>
      </c>
      <c r="Y12" s="17">
        <v>4.5285653378809798E-2</v>
      </c>
      <c r="Z12" s="17">
        <v>3.04223896758237E-2</v>
      </c>
      <c r="AA12" s="17">
        <v>2.14735205912857E-2</v>
      </c>
      <c r="AB12" s="17">
        <v>2.3635709740543399E-2</v>
      </c>
      <c r="AC12" s="17"/>
      <c r="AD12" s="17">
        <v>4.2294090030259003E-2</v>
      </c>
      <c r="AE12" s="17">
        <v>3.7520075217509698E-2</v>
      </c>
      <c r="AF12" s="17"/>
      <c r="AG12" s="17">
        <v>3.3369479570969002E-2</v>
      </c>
      <c r="AH12" s="17">
        <v>4.4529600969146099E-2</v>
      </c>
      <c r="AI12" s="17"/>
      <c r="AJ12" s="17">
        <v>3.9520166282060801E-2</v>
      </c>
      <c r="AK12" s="17">
        <v>4.2508094788627798E-2</v>
      </c>
      <c r="AL12" s="17"/>
      <c r="AM12" s="17">
        <v>3.2452798525471699E-2</v>
      </c>
      <c r="AN12" s="17">
        <v>4.3813168821823303E-2</v>
      </c>
      <c r="AO12" s="17"/>
      <c r="AP12" s="17">
        <v>3.6455426372733003E-2</v>
      </c>
      <c r="AQ12" s="17">
        <v>5.2818875642846999E-2</v>
      </c>
      <c r="AR12" s="17">
        <v>4.2965607615355401E-2</v>
      </c>
      <c r="AS12" s="17">
        <v>5.1795885843763899E-2</v>
      </c>
      <c r="AT12" s="17">
        <v>2.26177287672506E-2</v>
      </c>
      <c r="AU12" s="17">
        <v>2.97860229651618E-2</v>
      </c>
    </row>
    <row r="13" spans="2:47" x14ac:dyDescent="0.35">
      <c r="B13" s="18" t="s">
        <v>93</v>
      </c>
      <c r="C13" s="17">
        <v>4.0991769679153099E-2</v>
      </c>
      <c r="D13" s="17">
        <v>5.7246662176000301E-2</v>
      </c>
      <c r="E13" s="17">
        <v>2.4385051843665399E-2</v>
      </c>
      <c r="F13" s="17"/>
      <c r="G13" s="17">
        <v>3.5284216185747397E-2</v>
      </c>
      <c r="H13" s="17">
        <v>4.4538568294626303E-2</v>
      </c>
      <c r="I13" s="17">
        <v>3.5794279586156899E-2</v>
      </c>
      <c r="J13" s="17">
        <v>3.6343704255185003E-2</v>
      </c>
      <c r="K13" s="17">
        <v>5.3500403963434202E-2</v>
      </c>
      <c r="L13" s="17">
        <v>4.1546290009671402E-2</v>
      </c>
      <c r="M13" s="17"/>
      <c r="N13" s="17">
        <v>4.4494698347504899E-2</v>
      </c>
      <c r="O13" s="17">
        <v>2.3593594110349399E-2</v>
      </c>
      <c r="P13" s="17"/>
      <c r="Q13" s="17">
        <v>4.08674067001467E-2</v>
      </c>
      <c r="R13" s="17">
        <v>3.4418485352661302E-2</v>
      </c>
      <c r="S13" s="17">
        <v>3.3066747290085102E-2</v>
      </c>
      <c r="T13" s="17">
        <v>5.1174252175564802E-2</v>
      </c>
      <c r="U13" s="17">
        <v>3.0057364459306301E-2</v>
      </c>
      <c r="V13" s="17">
        <v>3.4122961384366497E-2</v>
      </c>
      <c r="W13" s="17">
        <v>7.9546342132001693E-2</v>
      </c>
      <c r="X13" s="17">
        <v>3.17418656312419E-2</v>
      </c>
      <c r="Y13" s="17">
        <v>2.95150420625837E-2</v>
      </c>
      <c r="Z13" s="17">
        <v>3.8494167753397597E-2</v>
      </c>
      <c r="AA13" s="17">
        <v>3.1275882705189502E-2</v>
      </c>
      <c r="AB13" s="17">
        <v>8.2177231230870104E-2</v>
      </c>
      <c r="AC13" s="17"/>
      <c r="AD13" s="17">
        <v>2.4425453916088E-2</v>
      </c>
      <c r="AE13" s="17">
        <v>7.9171067356003696E-2</v>
      </c>
      <c r="AF13" s="17"/>
      <c r="AG13" s="17">
        <v>1.55097820836099E-2</v>
      </c>
      <c r="AH13" s="17">
        <v>4.9305521250096802E-2</v>
      </c>
      <c r="AI13" s="17"/>
      <c r="AJ13" s="17">
        <v>3.2869314744975599E-2</v>
      </c>
      <c r="AK13" s="17">
        <v>5.0200675455495801E-2</v>
      </c>
      <c r="AL13" s="17"/>
      <c r="AM13" s="17">
        <v>4.8269254248023301E-2</v>
      </c>
      <c r="AN13" s="17">
        <v>3.7448215000741698E-2</v>
      </c>
      <c r="AO13" s="17"/>
      <c r="AP13" s="17">
        <v>8.6143548311130802E-2</v>
      </c>
      <c r="AQ13" s="17">
        <v>3.2366423770541802E-2</v>
      </c>
      <c r="AR13" s="17">
        <v>3.5357576601346301E-2</v>
      </c>
      <c r="AS13" s="17">
        <v>2.87772712263921E-2</v>
      </c>
      <c r="AT13" s="17">
        <v>0</v>
      </c>
      <c r="AU13" s="17">
        <v>2.9093236712837998E-2</v>
      </c>
    </row>
    <row r="14" spans="2:47" x14ac:dyDescent="0.35">
      <c r="B14" s="18" t="s">
        <v>94</v>
      </c>
      <c r="C14" s="17">
        <v>5.71776505091895E-2</v>
      </c>
      <c r="D14" s="17">
        <v>3.4737923642752598E-2</v>
      </c>
      <c r="E14" s="17">
        <v>7.9572615718592796E-2</v>
      </c>
      <c r="F14" s="17"/>
      <c r="G14" s="17">
        <v>2.31653348726585E-2</v>
      </c>
      <c r="H14" s="17">
        <v>4.7543846475500702E-2</v>
      </c>
      <c r="I14" s="17">
        <v>6.3306052135702701E-2</v>
      </c>
      <c r="J14" s="17">
        <v>4.9893552732973398E-2</v>
      </c>
      <c r="K14" s="17">
        <v>7.2965125448482396E-2</v>
      </c>
      <c r="L14" s="17">
        <v>7.8052229332737394E-2</v>
      </c>
      <c r="M14" s="17"/>
      <c r="N14" s="17">
        <v>6.05000531394361E-2</v>
      </c>
      <c r="O14" s="17">
        <v>4.0676102877481003E-2</v>
      </c>
      <c r="P14" s="17"/>
      <c r="Q14" s="17">
        <v>4.95895734978824E-2</v>
      </c>
      <c r="R14" s="17">
        <v>7.6953355893005906E-2</v>
      </c>
      <c r="S14" s="17">
        <v>6.3602222417533896E-2</v>
      </c>
      <c r="T14" s="17">
        <v>5.2580817721427198E-2</v>
      </c>
      <c r="U14" s="17">
        <v>6.1038624923856401E-2</v>
      </c>
      <c r="V14" s="17">
        <v>6.0467860223817303E-2</v>
      </c>
      <c r="W14" s="17">
        <v>3.5667401387493199E-2</v>
      </c>
      <c r="X14" s="17">
        <v>1.0145224956953299E-2</v>
      </c>
      <c r="Y14" s="17">
        <v>7.3451076677963106E-2</v>
      </c>
      <c r="Z14" s="17">
        <v>7.9559007362255699E-2</v>
      </c>
      <c r="AA14" s="17">
        <v>2.94319358142873E-2</v>
      </c>
      <c r="AB14" s="17">
        <v>2.39968195525904E-2</v>
      </c>
      <c r="AC14" s="17"/>
      <c r="AD14" s="17">
        <v>2.5203998893203398E-2</v>
      </c>
      <c r="AE14" s="17">
        <v>0.122994411882967</v>
      </c>
      <c r="AF14" s="17"/>
      <c r="AG14" s="17">
        <v>2.3049290859259702E-2</v>
      </c>
      <c r="AH14" s="17">
        <v>6.6582451171523199E-2</v>
      </c>
      <c r="AI14" s="17"/>
      <c r="AJ14" s="17">
        <v>6.1471656801861001E-2</v>
      </c>
      <c r="AK14" s="17">
        <v>4.8944150562563397E-2</v>
      </c>
      <c r="AL14" s="17"/>
      <c r="AM14" s="17">
        <v>6.0941702522770202E-2</v>
      </c>
      <c r="AN14" s="17">
        <v>5.4713664251968303E-2</v>
      </c>
      <c r="AO14" s="17"/>
      <c r="AP14" s="17">
        <v>0.178715571423092</v>
      </c>
      <c r="AQ14" s="17">
        <v>4.7802424903992898E-2</v>
      </c>
      <c r="AR14" s="17">
        <v>1.9145463660164501E-2</v>
      </c>
      <c r="AS14" s="17">
        <v>1.96224396282117E-2</v>
      </c>
      <c r="AT14" s="17">
        <v>1.8495582965615699E-2</v>
      </c>
      <c r="AU14" s="17">
        <v>4.6807580866596397E-3</v>
      </c>
    </row>
    <row r="15" spans="2:47" x14ac:dyDescent="0.35">
      <c r="B15" s="18" t="s">
        <v>95</v>
      </c>
      <c r="C15" s="21">
        <v>0.64029330769333703</v>
      </c>
      <c r="D15" s="21">
        <v>0.61310707818974497</v>
      </c>
      <c r="E15" s="21">
        <v>0.66761604612442904</v>
      </c>
      <c r="F15" s="21"/>
      <c r="G15" s="21">
        <v>0.77322014485260004</v>
      </c>
      <c r="H15" s="21">
        <v>0.65494267492870795</v>
      </c>
      <c r="I15" s="21">
        <v>0.666088307422531</v>
      </c>
      <c r="J15" s="21">
        <v>0.65821004095743096</v>
      </c>
      <c r="K15" s="21">
        <v>0.58501695310645996</v>
      </c>
      <c r="L15" s="21">
        <v>0.54119450576582495</v>
      </c>
      <c r="M15" s="21"/>
      <c r="N15" s="21">
        <v>0.61828315498778097</v>
      </c>
      <c r="O15" s="21">
        <v>0.74961226258019598</v>
      </c>
      <c r="P15" s="21"/>
      <c r="Q15" s="21">
        <v>0.67277229481129697</v>
      </c>
      <c r="R15" s="21">
        <v>0.63523064232582105</v>
      </c>
      <c r="S15" s="21">
        <v>0.65733825181291405</v>
      </c>
      <c r="T15" s="21">
        <v>0.60816430139209399</v>
      </c>
      <c r="U15" s="21">
        <v>0.65144327996422502</v>
      </c>
      <c r="V15" s="21">
        <v>0.65125711420493504</v>
      </c>
      <c r="W15" s="21">
        <v>0.59171202075390705</v>
      </c>
      <c r="X15" s="21">
        <v>0.71500591783329204</v>
      </c>
      <c r="Y15" s="21">
        <v>0.56371352674100506</v>
      </c>
      <c r="Z15" s="21">
        <v>0.64342956785031902</v>
      </c>
      <c r="AA15" s="21">
        <v>0.71669600513544995</v>
      </c>
      <c r="AB15" s="21">
        <v>0.67689975857630702</v>
      </c>
      <c r="AC15" s="21"/>
      <c r="AD15" s="21">
        <v>0.69752111847088505</v>
      </c>
      <c r="AE15" s="21">
        <v>0.524443217613903</v>
      </c>
      <c r="AF15" s="21"/>
      <c r="AG15" s="21">
        <v>0.74464896535246805</v>
      </c>
      <c r="AH15" s="21">
        <v>0.60145458331013202</v>
      </c>
      <c r="AI15" s="21"/>
      <c r="AJ15" s="21">
        <v>0.64313712712454596</v>
      </c>
      <c r="AK15" s="21">
        <v>0.63998005313861905</v>
      </c>
      <c r="AL15" s="21"/>
      <c r="AM15" s="21">
        <v>0.67072274049770397</v>
      </c>
      <c r="AN15" s="21">
        <v>0.63573909317996702</v>
      </c>
      <c r="AO15" s="21"/>
      <c r="AP15" s="21">
        <v>0.446026224358819</v>
      </c>
      <c r="AQ15" s="21">
        <v>0.57780970907845597</v>
      </c>
      <c r="AR15" s="21">
        <v>0.71270947878315405</v>
      </c>
      <c r="AS15" s="21">
        <v>0.63168315088359295</v>
      </c>
      <c r="AT15" s="21">
        <v>0.83494414833578301</v>
      </c>
      <c r="AU15" s="21">
        <v>0.79672101847758903</v>
      </c>
    </row>
    <row r="16" spans="2:47" x14ac:dyDescent="0.35">
      <c r="B16" s="18" t="s">
        <v>96</v>
      </c>
      <c r="C16" s="21">
        <v>8.1712209638053104E-2</v>
      </c>
      <c r="D16" s="21">
        <v>0.10542701286281</v>
      </c>
      <c r="E16" s="21">
        <v>5.8191113800863802E-2</v>
      </c>
      <c r="F16" s="21"/>
      <c r="G16" s="21">
        <v>5.8870684791425799E-2</v>
      </c>
      <c r="H16" s="21">
        <v>0.102899815562284</v>
      </c>
      <c r="I16" s="21">
        <v>7.28382740092718E-2</v>
      </c>
      <c r="J16" s="21">
        <v>8.3639023631117596E-2</v>
      </c>
      <c r="K16" s="21">
        <v>8.1803000543339097E-2</v>
      </c>
      <c r="L16" s="21">
        <v>8.5212734108469995E-2</v>
      </c>
      <c r="M16" s="21"/>
      <c r="N16" s="21">
        <v>8.8999168160529898E-2</v>
      </c>
      <c r="O16" s="21">
        <v>4.5519698816446602E-2</v>
      </c>
      <c r="P16" s="21"/>
      <c r="Q16" s="21">
        <v>7.2739210194988704E-2</v>
      </c>
      <c r="R16" s="21">
        <v>8.5495484716952203E-2</v>
      </c>
      <c r="S16" s="21">
        <v>8.0775118981813401E-2</v>
      </c>
      <c r="T16" s="21">
        <v>0.106943187431199</v>
      </c>
      <c r="U16" s="21">
        <v>6.4976454244721801E-2</v>
      </c>
      <c r="V16" s="21">
        <v>6.8727583258192407E-2</v>
      </c>
      <c r="W16" s="21">
        <v>0.13898334937467499</v>
      </c>
      <c r="X16" s="21">
        <v>5.58316670423709E-2</v>
      </c>
      <c r="Y16" s="21">
        <v>7.4800695441393505E-2</v>
      </c>
      <c r="Z16" s="21">
        <v>6.8916557429221204E-2</v>
      </c>
      <c r="AA16" s="21">
        <v>5.2749403296475199E-2</v>
      </c>
      <c r="AB16" s="21">
        <v>0.105812940971413</v>
      </c>
      <c r="AC16" s="21"/>
      <c r="AD16" s="21">
        <v>6.6719543946347007E-2</v>
      </c>
      <c r="AE16" s="21">
        <v>0.116691142573513</v>
      </c>
      <c r="AF16" s="21"/>
      <c r="AG16" s="21">
        <v>4.8879261654578898E-2</v>
      </c>
      <c r="AH16" s="21">
        <v>9.3835122219242895E-2</v>
      </c>
      <c r="AI16" s="21"/>
      <c r="AJ16" s="21">
        <v>7.2389481027036406E-2</v>
      </c>
      <c r="AK16" s="21">
        <v>9.2708770244123606E-2</v>
      </c>
      <c r="AL16" s="21"/>
      <c r="AM16" s="21">
        <v>8.0722052773495104E-2</v>
      </c>
      <c r="AN16" s="21">
        <v>8.1261383822564995E-2</v>
      </c>
      <c r="AO16" s="21"/>
      <c r="AP16" s="21">
        <v>0.12259897468386401</v>
      </c>
      <c r="AQ16" s="21">
        <v>8.5185299413388801E-2</v>
      </c>
      <c r="AR16" s="21">
        <v>7.8323184216701702E-2</v>
      </c>
      <c r="AS16" s="21">
        <v>8.0573157070155998E-2</v>
      </c>
      <c r="AT16" s="21">
        <v>2.26177287672506E-2</v>
      </c>
      <c r="AU16" s="21">
        <v>5.8879259677999798E-2</v>
      </c>
    </row>
    <row r="17" spans="2:47" x14ac:dyDescent="0.35">
      <c r="B17" s="18" t="s">
        <v>97</v>
      </c>
      <c r="C17" s="22">
        <v>0.558581098055284</v>
      </c>
      <c r="D17" s="22">
        <v>0.50768006532693499</v>
      </c>
      <c r="E17" s="22">
        <v>0.60942493232356598</v>
      </c>
      <c r="F17" s="22"/>
      <c r="G17" s="22">
        <v>0.71434946006117395</v>
      </c>
      <c r="H17" s="22">
        <v>0.55204285936642405</v>
      </c>
      <c r="I17" s="22">
        <v>0.59325003341325899</v>
      </c>
      <c r="J17" s="22">
        <v>0.57457101732631299</v>
      </c>
      <c r="K17" s="22">
        <v>0.50321395256312096</v>
      </c>
      <c r="L17" s="22">
        <v>0.45598177165735498</v>
      </c>
      <c r="M17" s="22"/>
      <c r="N17" s="22">
        <v>0.52928398682725097</v>
      </c>
      <c r="O17" s="22">
        <v>0.70409256376374896</v>
      </c>
      <c r="P17" s="22"/>
      <c r="Q17" s="22">
        <v>0.600033084616308</v>
      </c>
      <c r="R17" s="22">
        <v>0.54973515760886904</v>
      </c>
      <c r="S17" s="22">
        <v>0.57656313283110106</v>
      </c>
      <c r="T17" s="22">
        <v>0.50122111396089497</v>
      </c>
      <c r="U17" s="22">
        <v>0.58646682571950304</v>
      </c>
      <c r="V17" s="22">
        <v>0.58252953094674298</v>
      </c>
      <c r="W17" s="22">
        <v>0.45272867137923201</v>
      </c>
      <c r="X17" s="22">
        <v>0.65917425079092096</v>
      </c>
      <c r="Y17" s="22">
        <v>0.48891283129961099</v>
      </c>
      <c r="Z17" s="22">
        <v>0.57451301042109804</v>
      </c>
      <c r="AA17" s="22">
        <v>0.66394660183897503</v>
      </c>
      <c r="AB17" s="22">
        <v>0.57108681760489299</v>
      </c>
      <c r="AC17" s="22"/>
      <c r="AD17" s="22">
        <v>0.630801574524538</v>
      </c>
      <c r="AE17" s="22">
        <v>0.40775207504039002</v>
      </c>
      <c r="AF17" s="22"/>
      <c r="AG17" s="22">
        <v>0.69576970369788904</v>
      </c>
      <c r="AH17" s="22">
        <v>0.50761946109088896</v>
      </c>
      <c r="AI17" s="22"/>
      <c r="AJ17" s="22">
        <v>0.57074764609750905</v>
      </c>
      <c r="AK17" s="22">
        <v>0.547271282894496</v>
      </c>
      <c r="AL17" s="22"/>
      <c r="AM17" s="22">
        <v>0.59000068772420899</v>
      </c>
      <c r="AN17" s="22">
        <v>0.55447770935740204</v>
      </c>
      <c r="AO17" s="22"/>
      <c r="AP17" s="22">
        <v>0.32342724967495501</v>
      </c>
      <c r="AQ17" s="22">
        <v>0.49262440966506699</v>
      </c>
      <c r="AR17" s="22">
        <v>0.63438629456645201</v>
      </c>
      <c r="AS17" s="22">
        <v>0.55110999381343695</v>
      </c>
      <c r="AT17" s="22">
        <v>0.81232641956853202</v>
      </c>
      <c r="AU17" s="22">
        <v>0.73784175879959002</v>
      </c>
    </row>
    <row r="18" spans="2:47" x14ac:dyDescent="0.35">
      <c r="B18" s="16"/>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dimension ref="B2:G23"/>
  <sheetViews>
    <sheetView showGridLines="0" topLeftCell="A14" workbookViewId="0">
      <pane xSplit="2" topLeftCell="C1" activePane="topRight" state="frozen"/>
      <selection pane="topRight"/>
    </sheetView>
  </sheetViews>
  <sheetFormatPr defaultColWidth="10.90625" defaultRowHeight="14.5" x14ac:dyDescent="0.35"/>
  <cols>
    <col min="2" max="2" width="25.7265625" customWidth="1"/>
    <col min="3" max="7" width="20.7265625" customWidth="1"/>
  </cols>
  <sheetData>
    <row r="2" spans="2:7" ht="40" customHeight="1" x14ac:dyDescent="0.35">
      <c r="D2" s="30" t="s">
        <v>742</v>
      </c>
      <c r="E2" s="26"/>
      <c r="F2" s="26"/>
      <c r="G2" s="26"/>
    </row>
    <row r="6" spans="2:7" ht="50" customHeight="1" x14ac:dyDescent="0.35">
      <c r="B6" s="20" t="s">
        <v>15</v>
      </c>
      <c r="C6" s="20" t="s">
        <v>738</v>
      </c>
      <c r="D6" s="20" t="s">
        <v>739</v>
      </c>
      <c r="E6" s="20" t="s">
        <v>740</v>
      </c>
      <c r="F6" s="20" t="s">
        <v>741</v>
      </c>
    </row>
    <row r="7" spans="2:7" x14ac:dyDescent="0.35">
      <c r="B7" s="18" t="s">
        <v>89</v>
      </c>
      <c r="C7" s="17">
        <v>0.17210883725255</v>
      </c>
      <c r="D7" s="17">
        <v>0.15550223438092201</v>
      </c>
      <c r="E7" s="17">
        <v>0.13757102074416</v>
      </c>
      <c r="F7" s="17">
        <v>0.146138608996492</v>
      </c>
    </row>
    <row r="8" spans="2:7" x14ac:dyDescent="0.35">
      <c r="B8" s="18" t="s">
        <v>90</v>
      </c>
      <c r="C8" s="17">
        <v>0.36944289758828402</v>
      </c>
      <c r="D8" s="17">
        <v>0.393641833119383</v>
      </c>
      <c r="E8" s="17">
        <v>0.35866543061987699</v>
      </c>
      <c r="F8" s="17">
        <v>0.31260603572060702</v>
      </c>
    </row>
    <row r="9" spans="2:7" x14ac:dyDescent="0.35">
      <c r="B9" s="18" t="s">
        <v>91</v>
      </c>
      <c r="C9" s="17">
        <v>0.220984912533604</v>
      </c>
      <c r="D9" s="17">
        <v>0.20505284372520799</v>
      </c>
      <c r="E9" s="17">
        <v>0.228833500046046</v>
      </c>
      <c r="F9" s="17">
        <v>0.244589698857166</v>
      </c>
    </row>
    <row r="10" spans="2:7" x14ac:dyDescent="0.35">
      <c r="B10" s="18" t="s">
        <v>92</v>
      </c>
      <c r="C10" s="17">
        <v>7.1431245228615298E-2</v>
      </c>
      <c r="D10" s="17">
        <v>8.0509911404278003E-2</v>
      </c>
      <c r="E10" s="17">
        <v>0.114549027023928</v>
      </c>
      <c r="F10" s="17">
        <v>0.12009761363546401</v>
      </c>
    </row>
    <row r="11" spans="2:7" x14ac:dyDescent="0.35">
      <c r="B11" s="18" t="s">
        <v>93</v>
      </c>
      <c r="C11" s="17">
        <v>8.0345613123650197E-2</v>
      </c>
      <c r="D11" s="17">
        <v>9.4197510901606996E-2</v>
      </c>
      <c r="E11" s="17">
        <v>9.8193947876357698E-2</v>
      </c>
      <c r="F11" s="17">
        <v>0.108249091938017</v>
      </c>
    </row>
    <row r="12" spans="2:7" x14ac:dyDescent="0.35">
      <c r="B12" s="18" t="s">
        <v>94</v>
      </c>
      <c r="C12" s="17">
        <v>2.3476469412591999E-2</v>
      </c>
      <c r="D12" s="17">
        <v>1.3898577956787599E-2</v>
      </c>
      <c r="E12" s="17">
        <v>1.28335283877078E-2</v>
      </c>
      <c r="F12" s="17">
        <v>1.19405191012158E-2</v>
      </c>
    </row>
    <row r="13" spans="2:7" x14ac:dyDescent="0.35">
      <c r="B13" s="18" t="s">
        <v>323</v>
      </c>
      <c r="C13" s="17">
        <v>6.22100248607039E-2</v>
      </c>
      <c r="D13" s="17">
        <v>5.7197088511815097E-2</v>
      </c>
      <c r="E13" s="17">
        <v>4.9353545301923901E-2</v>
      </c>
      <c r="F13" s="17">
        <v>5.6378431751038197E-2</v>
      </c>
    </row>
    <row r="14" spans="2:7" x14ac:dyDescent="0.35">
      <c r="B14" s="23" t="s">
        <v>95</v>
      </c>
      <c r="C14" s="21">
        <v>0.54155173484083496</v>
      </c>
      <c r="D14" s="21">
        <v>0.54914406750030498</v>
      </c>
      <c r="E14" s="21">
        <v>0.49623645136403699</v>
      </c>
      <c r="F14" s="21">
        <v>0.45874464471709903</v>
      </c>
    </row>
    <row r="15" spans="2:7" x14ac:dyDescent="0.35">
      <c r="B15" s="23" t="s">
        <v>96</v>
      </c>
      <c r="C15" s="21">
        <v>0.15177685835226501</v>
      </c>
      <c r="D15" s="21">
        <v>0.17470742230588501</v>
      </c>
      <c r="E15" s="21">
        <v>0.21274297490028499</v>
      </c>
      <c r="F15" s="21">
        <v>0.228346705573481</v>
      </c>
    </row>
    <row r="16" spans="2:7" x14ac:dyDescent="0.35">
      <c r="B16" s="23" t="s">
        <v>97</v>
      </c>
      <c r="C16" s="22">
        <v>0.38977487648856901</v>
      </c>
      <c r="D16" s="22">
        <v>0.37443664519441999</v>
      </c>
      <c r="E16" s="22">
        <v>0.21274297490028499</v>
      </c>
      <c r="F16" s="22">
        <v>0.230397939143618</v>
      </c>
    </row>
    <row r="17" spans="2:6" x14ac:dyDescent="0.35">
      <c r="B17" s="16"/>
      <c r="C17" s="16"/>
      <c r="D17" s="16"/>
      <c r="E17" s="16"/>
      <c r="F17" s="16"/>
    </row>
    <row r="18" spans="2:6" x14ac:dyDescent="0.35">
      <c r="B18" t="s">
        <v>66</v>
      </c>
    </row>
    <row r="19" spans="2:6" x14ac:dyDescent="0.35">
      <c r="B19" t="s">
        <v>67</v>
      </c>
    </row>
    <row r="23" spans="2:6" x14ac:dyDescent="0.35">
      <c r="B23"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dimension ref="B2:AU23"/>
  <sheetViews>
    <sheetView showGridLines="0" topLeftCell="A7"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743</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89</v>
      </c>
      <c r="C9" s="17">
        <v>0.17210883725255</v>
      </c>
      <c r="D9" s="17">
        <v>0.22556538052150399</v>
      </c>
      <c r="E9" s="17">
        <v>0.12061568452986</v>
      </c>
      <c r="F9" s="17"/>
      <c r="G9" s="17">
        <v>0.28292586898868799</v>
      </c>
      <c r="H9" s="17">
        <v>0.189288816730384</v>
      </c>
      <c r="I9" s="17">
        <v>0.19216145706611301</v>
      </c>
      <c r="J9" s="17">
        <v>0.130460598385229</v>
      </c>
      <c r="K9" s="17">
        <v>0.154509383883916</v>
      </c>
      <c r="L9" s="17">
        <v>0.113459387900368</v>
      </c>
      <c r="M9" s="17"/>
      <c r="N9" s="17">
        <v>0.15838284845462999</v>
      </c>
      <c r="O9" s="17">
        <v>0.24028241016005</v>
      </c>
      <c r="P9" s="17"/>
      <c r="Q9" s="17">
        <v>0.20721370739734099</v>
      </c>
      <c r="R9" s="17">
        <v>0.15760810968887401</v>
      </c>
      <c r="S9" s="17">
        <v>0.13612213749291899</v>
      </c>
      <c r="T9" s="17">
        <v>0.164484321820072</v>
      </c>
      <c r="U9" s="17">
        <v>0.139899785612838</v>
      </c>
      <c r="V9" s="17">
        <v>0.16956459204889199</v>
      </c>
      <c r="W9" s="17">
        <v>0.19857524256921399</v>
      </c>
      <c r="X9" s="17">
        <v>0.20648801662918001</v>
      </c>
      <c r="Y9" s="17">
        <v>0.17786311495482701</v>
      </c>
      <c r="Z9" s="17">
        <v>0.159639475933813</v>
      </c>
      <c r="AA9" s="17">
        <v>0.19674134483457401</v>
      </c>
      <c r="AB9" s="17">
        <v>0.13181360458426999</v>
      </c>
      <c r="AC9" s="17"/>
      <c r="AD9" s="17">
        <v>0.231474175574263</v>
      </c>
      <c r="AE9" s="17">
        <v>4.6084559632906703E-2</v>
      </c>
      <c r="AF9" s="17"/>
      <c r="AG9" s="17">
        <v>0.31177272147330198</v>
      </c>
      <c r="AH9" s="17">
        <v>0.104722612491434</v>
      </c>
      <c r="AI9" s="17"/>
      <c r="AJ9" s="17">
        <v>0.17700144202937401</v>
      </c>
      <c r="AK9" s="17">
        <v>0.16783808394350599</v>
      </c>
      <c r="AL9" s="17"/>
      <c r="AM9" s="17">
        <v>0.13309894313931001</v>
      </c>
      <c r="AN9" s="17">
        <v>0.18392085888326601</v>
      </c>
      <c r="AO9" s="17"/>
      <c r="AP9" s="17">
        <v>1.2358379903921E-2</v>
      </c>
      <c r="AQ9" s="17">
        <v>5.7097470219226301E-2</v>
      </c>
      <c r="AR9" s="17">
        <v>0.19811426444986699</v>
      </c>
      <c r="AS9" s="17">
        <v>0.18806943874823501</v>
      </c>
      <c r="AT9" s="17">
        <v>0.31543393725472102</v>
      </c>
      <c r="AU9" s="17">
        <v>0.367783863998493</v>
      </c>
    </row>
    <row r="10" spans="2:47" x14ac:dyDescent="0.35">
      <c r="B10" s="18" t="s">
        <v>90</v>
      </c>
      <c r="C10" s="17">
        <v>0.36944289758828402</v>
      </c>
      <c r="D10" s="17">
        <v>0.42573879924351199</v>
      </c>
      <c r="E10" s="17">
        <v>0.317815980025145</v>
      </c>
      <c r="F10" s="17"/>
      <c r="G10" s="17">
        <v>0.35796303151860998</v>
      </c>
      <c r="H10" s="17">
        <v>0.407641844335973</v>
      </c>
      <c r="I10" s="17">
        <v>0.39454539216845902</v>
      </c>
      <c r="J10" s="17">
        <v>0.41517516225715301</v>
      </c>
      <c r="K10" s="17">
        <v>0.33332046202363302</v>
      </c>
      <c r="L10" s="17">
        <v>0.312438158869287</v>
      </c>
      <c r="M10" s="17"/>
      <c r="N10" s="17">
        <v>0.35922901585438199</v>
      </c>
      <c r="O10" s="17">
        <v>0.42017270811823598</v>
      </c>
      <c r="P10" s="17"/>
      <c r="Q10" s="17">
        <v>0.41308603221204698</v>
      </c>
      <c r="R10" s="17">
        <v>0.36947247991802401</v>
      </c>
      <c r="S10" s="17">
        <v>0.37455588267788797</v>
      </c>
      <c r="T10" s="17">
        <v>0.36421899084419501</v>
      </c>
      <c r="U10" s="17">
        <v>0.43188166767485098</v>
      </c>
      <c r="V10" s="17">
        <v>0.39781264955912399</v>
      </c>
      <c r="W10" s="17">
        <v>0.30248471821281803</v>
      </c>
      <c r="X10" s="17">
        <v>0.33900288570399201</v>
      </c>
      <c r="Y10" s="17">
        <v>0.35730114965219401</v>
      </c>
      <c r="Z10" s="17">
        <v>0.32798000838070601</v>
      </c>
      <c r="AA10" s="17">
        <v>0.37418959612362601</v>
      </c>
      <c r="AB10" s="17">
        <v>0.31671266628473599</v>
      </c>
      <c r="AC10" s="17"/>
      <c r="AD10" s="17">
        <v>0.45490274732941299</v>
      </c>
      <c r="AE10" s="17">
        <v>0.183320650459943</v>
      </c>
      <c r="AF10" s="17"/>
      <c r="AG10" s="17">
        <v>0.45463788939385502</v>
      </c>
      <c r="AH10" s="17">
        <v>0.33387400654905902</v>
      </c>
      <c r="AI10" s="17"/>
      <c r="AJ10" s="17">
        <v>0.37829526528810697</v>
      </c>
      <c r="AK10" s="17">
        <v>0.36088655174464601</v>
      </c>
      <c r="AL10" s="17"/>
      <c r="AM10" s="17">
        <v>0.34665736796207702</v>
      </c>
      <c r="AN10" s="17">
        <v>0.37647572342928998</v>
      </c>
      <c r="AO10" s="17"/>
      <c r="AP10" s="17">
        <v>8.7687150263476898E-2</v>
      </c>
      <c r="AQ10" s="17">
        <v>0.30715001468707098</v>
      </c>
      <c r="AR10" s="17">
        <v>0.47644983282108699</v>
      </c>
      <c r="AS10" s="17">
        <v>0.51085314073472499</v>
      </c>
      <c r="AT10" s="17">
        <v>0.51562323911463903</v>
      </c>
      <c r="AU10" s="17">
        <v>0.47044853451766999</v>
      </c>
    </row>
    <row r="11" spans="2:47" x14ac:dyDescent="0.35">
      <c r="B11" s="18" t="s">
        <v>91</v>
      </c>
      <c r="C11" s="17">
        <v>0.220984912533604</v>
      </c>
      <c r="D11" s="17">
        <v>0.20420862712134299</v>
      </c>
      <c r="E11" s="17">
        <v>0.236425733162236</v>
      </c>
      <c r="F11" s="17"/>
      <c r="G11" s="17">
        <v>0.157618520659598</v>
      </c>
      <c r="H11" s="17">
        <v>0.22336112840498201</v>
      </c>
      <c r="I11" s="17">
        <v>0.186041937842779</v>
      </c>
      <c r="J11" s="17">
        <v>0.21396288774267599</v>
      </c>
      <c r="K11" s="17">
        <v>0.25518833097570498</v>
      </c>
      <c r="L11" s="17">
        <v>0.27257410623329498</v>
      </c>
      <c r="M11" s="17"/>
      <c r="N11" s="17">
        <v>0.22438083296233099</v>
      </c>
      <c r="O11" s="17">
        <v>0.204118220279639</v>
      </c>
      <c r="P11" s="17"/>
      <c r="Q11" s="17">
        <v>0.212623919520458</v>
      </c>
      <c r="R11" s="17">
        <v>0.210477520741021</v>
      </c>
      <c r="S11" s="17">
        <v>0.211487420080157</v>
      </c>
      <c r="T11" s="17">
        <v>0.25186256117370098</v>
      </c>
      <c r="U11" s="17">
        <v>0.19663821679657401</v>
      </c>
      <c r="V11" s="17">
        <v>0.22235236364182301</v>
      </c>
      <c r="W11" s="17">
        <v>0.210632336760986</v>
      </c>
      <c r="X11" s="17">
        <v>0.15303633016392801</v>
      </c>
      <c r="Y11" s="17">
        <v>0.23632641671465399</v>
      </c>
      <c r="Z11" s="17">
        <v>0.24715313043319301</v>
      </c>
      <c r="AA11" s="17">
        <v>0.21464334099908899</v>
      </c>
      <c r="AB11" s="17">
        <v>0.28489510496640902</v>
      </c>
      <c r="AC11" s="17"/>
      <c r="AD11" s="17">
        <v>0.216177468080574</v>
      </c>
      <c r="AE11" s="17">
        <v>0.22687778903637201</v>
      </c>
      <c r="AF11" s="17"/>
      <c r="AG11" s="17">
        <v>0.16232095754613299</v>
      </c>
      <c r="AH11" s="17">
        <v>0.25139855979167802</v>
      </c>
      <c r="AI11" s="17"/>
      <c r="AJ11" s="17">
        <v>0.22466612981227299</v>
      </c>
      <c r="AK11" s="17">
        <v>0.21493577410824599</v>
      </c>
      <c r="AL11" s="17"/>
      <c r="AM11" s="17">
        <v>0.215614098499853</v>
      </c>
      <c r="AN11" s="17">
        <v>0.22188754964444199</v>
      </c>
      <c r="AO11" s="17"/>
      <c r="AP11" s="17">
        <v>0.20105686207877299</v>
      </c>
      <c r="AQ11" s="17">
        <v>0.41821388058243197</v>
      </c>
      <c r="AR11" s="17">
        <v>0.20723007332885399</v>
      </c>
      <c r="AS11" s="17">
        <v>0.209104584874995</v>
      </c>
      <c r="AT11" s="17">
        <v>0.11966284619638699</v>
      </c>
      <c r="AU11" s="17">
        <v>0.13665427084798101</v>
      </c>
    </row>
    <row r="12" spans="2:47" x14ac:dyDescent="0.35">
      <c r="B12" s="18" t="s">
        <v>92</v>
      </c>
      <c r="C12" s="17">
        <v>7.1431245228615298E-2</v>
      </c>
      <c r="D12" s="17">
        <v>4.707590841499E-2</v>
      </c>
      <c r="E12" s="17">
        <v>9.4611697872752795E-2</v>
      </c>
      <c r="F12" s="17"/>
      <c r="G12" s="17">
        <v>9.1275690201117393E-2</v>
      </c>
      <c r="H12" s="17">
        <v>6.67585035595233E-2</v>
      </c>
      <c r="I12" s="17">
        <v>7.0128307185399502E-2</v>
      </c>
      <c r="J12" s="17">
        <v>6.2811886109039497E-2</v>
      </c>
      <c r="K12" s="17">
        <v>5.6896298904728901E-2</v>
      </c>
      <c r="L12" s="17">
        <v>7.9796434905764296E-2</v>
      </c>
      <c r="M12" s="17"/>
      <c r="N12" s="17">
        <v>7.7651096851502302E-2</v>
      </c>
      <c r="O12" s="17">
        <v>4.0538789003461202E-2</v>
      </c>
      <c r="P12" s="17"/>
      <c r="Q12" s="17">
        <v>4.4120002965797302E-2</v>
      </c>
      <c r="R12" s="17">
        <v>6.00452605781924E-2</v>
      </c>
      <c r="S12" s="17">
        <v>9.5472195460624895E-2</v>
      </c>
      <c r="T12" s="17">
        <v>7.2550478433941107E-2</v>
      </c>
      <c r="U12" s="17">
        <v>5.4682096164186102E-2</v>
      </c>
      <c r="V12" s="17">
        <v>5.4508800590516403E-2</v>
      </c>
      <c r="W12" s="17">
        <v>9.2911118454400102E-2</v>
      </c>
      <c r="X12" s="17">
        <v>0.14007657053512501</v>
      </c>
      <c r="Y12" s="17">
        <v>8.0104081499887805E-2</v>
      </c>
      <c r="Z12" s="17">
        <v>5.2653581013344199E-2</v>
      </c>
      <c r="AA12" s="17">
        <v>0.11387173556030999</v>
      </c>
      <c r="AB12" s="17">
        <v>7.5467591880440499E-2</v>
      </c>
      <c r="AC12" s="17"/>
      <c r="AD12" s="17">
        <v>4.0699802629718299E-2</v>
      </c>
      <c r="AE12" s="17">
        <v>0.13988528326271299</v>
      </c>
      <c r="AF12" s="17"/>
      <c r="AG12" s="17">
        <v>2.3726972173263201E-2</v>
      </c>
      <c r="AH12" s="17">
        <v>9.1856130830160795E-2</v>
      </c>
      <c r="AI12" s="17"/>
      <c r="AJ12" s="17">
        <v>6.1632717616592197E-2</v>
      </c>
      <c r="AK12" s="17">
        <v>8.1869717879937506E-2</v>
      </c>
      <c r="AL12" s="17"/>
      <c r="AM12" s="17">
        <v>7.4084322997986798E-2</v>
      </c>
      <c r="AN12" s="17">
        <v>7.01522182427608E-2</v>
      </c>
      <c r="AO12" s="17"/>
      <c r="AP12" s="17">
        <v>0.16115241738888</v>
      </c>
      <c r="AQ12" s="17">
        <v>8.6164524376381196E-2</v>
      </c>
      <c r="AR12" s="17">
        <v>6.0911153646265898E-2</v>
      </c>
      <c r="AS12" s="17">
        <v>2.4424832091526998E-2</v>
      </c>
      <c r="AT12" s="17">
        <v>4.2603027141059499E-2</v>
      </c>
      <c r="AU12" s="17">
        <v>1.93310284385609E-2</v>
      </c>
    </row>
    <row r="13" spans="2:47" x14ac:dyDescent="0.35">
      <c r="B13" s="18" t="s">
        <v>93</v>
      </c>
      <c r="C13" s="17">
        <v>8.0345613123650197E-2</v>
      </c>
      <c r="D13" s="17">
        <v>4.5158004969550303E-2</v>
      </c>
      <c r="E13" s="17">
        <v>0.113228303417152</v>
      </c>
      <c r="F13" s="17"/>
      <c r="G13" s="17">
        <v>4.8763393217086698E-2</v>
      </c>
      <c r="H13" s="17">
        <v>4.6410049046719998E-2</v>
      </c>
      <c r="I13" s="17">
        <v>7.4319131809886294E-2</v>
      </c>
      <c r="J13" s="17">
        <v>8.7032127433223E-2</v>
      </c>
      <c r="K13" s="17">
        <v>0.1216109008626</v>
      </c>
      <c r="L13" s="17">
        <v>0.10104772291004099</v>
      </c>
      <c r="M13" s="17"/>
      <c r="N13" s="17">
        <v>8.9387095494702903E-2</v>
      </c>
      <c r="O13" s="17">
        <v>3.5438818670473098E-2</v>
      </c>
      <c r="P13" s="17"/>
      <c r="Q13" s="17">
        <v>4.9512688140519803E-2</v>
      </c>
      <c r="R13" s="17">
        <v>7.7497391358214707E-2</v>
      </c>
      <c r="S13" s="17">
        <v>0.118520665787798</v>
      </c>
      <c r="T13" s="17">
        <v>6.39109709130498E-2</v>
      </c>
      <c r="U13" s="17">
        <v>7.4677142460534293E-2</v>
      </c>
      <c r="V13" s="17">
        <v>7.3136886001795604E-2</v>
      </c>
      <c r="W13" s="17">
        <v>0.124032525156069</v>
      </c>
      <c r="X13" s="17">
        <v>7.9593836293828102E-2</v>
      </c>
      <c r="Y13" s="17">
        <v>7.1962218726682001E-2</v>
      </c>
      <c r="Z13" s="17">
        <v>0.106204233164303</v>
      </c>
      <c r="AA13" s="17">
        <v>4.1935407412475603E-2</v>
      </c>
      <c r="AB13" s="17">
        <v>0.120649751578636</v>
      </c>
      <c r="AC13" s="17"/>
      <c r="AD13" s="17">
        <v>2.2641716047506501E-2</v>
      </c>
      <c r="AE13" s="17">
        <v>0.21196892959948199</v>
      </c>
      <c r="AF13" s="17"/>
      <c r="AG13" s="17">
        <v>2.44961326956992E-2</v>
      </c>
      <c r="AH13" s="17">
        <v>0.10888669489819</v>
      </c>
      <c r="AI13" s="17"/>
      <c r="AJ13" s="17">
        <v>7.96888065623583E-2</v>
      </c>
      <c r="AK13" s="17">
        <v>8.1841823277630205E-2</v>
      </c>
      <c r="AL13" s="17"/>
      <c r="AM13" s="17">
        <v>0.116186649126615</v>
      </c>
      <c r="AN13" s="17">
        <v>7.06483759013041E-2</v>
      </c>
      <c r="AO13" s="17"/>
      <c r="AP13" s="17">
        <v>0.27239735772777102</v>
      </c>
      <c r="AQ13" s="17">
        <v>5.8544744637653301E-2</v>
      </c>
      <c r="AR13" s="17">
        <v>2.8493265686161201E-2</v>
      </c>
      <c r="AS13" s="17">
        <v>2.3096234825739199E-2</v>
      </c>
      <c r="AT13" s="17">
        <v>0</v>
      </c>
      <c r="AU13" s="17">
        <v>3.24764365976217E-3</v>
      </c>
    </row>
    <row r="14" spans="2:47" x14ac:dyDescent="0.35">
      <c r="B14" s="18" t="s">
        <v>94</v>
      </c>
      <c r="C14" s="17">
        <v>2.3476469412591999E-2</v>
      </c>
      <c r="D14" s="17">
        <v>1.7375971280956401E-2</v>
      </c>
      <c r="E14" s="17">
        <v>2.8760298695541101E-2</v>
      </c>
      <c r="F14" s="17"/>
      <c r="G14" s="17">
        <v>2.5404641226104401E-2</v>
      </c>
      <c r="H14" s="17">
        <v>2.1067741720706801E-2</v>
      </c>
      <c r="I14" s="17">
        <v>1.7073769187677602E-2</v>
      </c>
      <c r="J14" s="17">
        <v>2.9071018866070501E-2</v>
      </c>
      <c r="K14" s="17">
        <v>1.7957307824399301E-2</v>
      </c>
      <c r="L14" s="17">
        <v>2.8535836397186602E-2</v>
      </c>
      <c r="M14" s="17"/>
      <c r="N14" s="17">
        <v>2.3508886021671602E-2</v>
      </c>
      <c r="O14" s="17">
        <v>2.3315464176828199E-2</v>
      </c>
      <c r="P14" s="17"/>
      <c r="Q14" s="17">
        <v>1.7001801314546899E-2</v>
      </c>
      <c r="R14" s="17">
        <v>3.7468424477835098E-2</v>
      </c>
      <c r="S14" s="17">
        <v>2.0533019352090499E-2</v>
      </c>
      <c r="T14" s="17">
        <v>1.6102951048475998E-2</v>
      </c>
      <c r="U14" s="17">
        <v>1.4606470816932501E-2</v>
      </c>
      <c r="V14" s="17">
        <v>1.5898482142308101E-2</v>
      </c>
      <c r="W14" s="17">
        <v>2.22706010863362E-2</v>
      </c>
      <c r="X14" s="17">
        <v>3.9856762815435001E-2</v>
      </c>
      <c r="Y14" s="17">
        <v>3.1143750642308302E-2</v>
      </c>
      <c r="Z14" s="17">
        <v>1.9070716984417001E-2</v>
      </c>
      <c r="AA14" s="17">
        <v>2.9035399108081901E-2</v>
      </c>
      <c r="AB14" s="17">
        <v>2.3862527547941999E-2</v>
      </c>
      <c r="AC14" s="17"/>
      <c r="AD14" s="17">
        <v>1.6974281246467299E-2</v>
      </c>
      <c r="AE14" s="17">
        <v>3.5182733379346402E-2</v>
      </c>
      <c r="AF14" s="17"/>
      <c r="AG14" s="17">
        <v>9.5173007445885395E-3</v>
      </c>
      <c r="AH14" s="17">
        <v>2.8978429310049101E-2</v>
      </c>
      <c r="AI14" s="17"/>
      <c r="AJ14" s="17">
        <v>2.14105550850625E-2</v>
      </c>
      <c r="AK14" s="17">
        <v>2.5341714811863199E-2</v>
      </c>
      <c r="AL14" s="17"/>
      <c r="AM14" s="17">
        <v>2.08345107025651E-2</v>
      </c>
      <c r="AN14" s="17">
        <v>2.4658627758901101E-2</v>
      </c>
      <c r="AO14" s="17"/>
      <c r="AP14" s="17">
        <v>5.2351948954825298E-2</v>
      </c>
      <c r="AQ14" s="17">
        <v>2.6128919162752E-2</v>
      </c>
      <c r="AR14" s="17">
        <v>1.42508042840376E-2</v>
      </c>
      <c r="AS14" s="17">
        <v>2.4392439977210099E-2</v>
      </c>
      <c r="AT14" s="17">
        <v>6.6769502931932996E-3</v>
      </c>
      <c r="AU14" s="17">
        <v>0</v>
      </c>
    </row>
    <row r="15" spans="2:47" x14ac:dyDescent="0.35">
      <c r="B15" s="18" t="s">
        <v>323</v>
      </c>
      <c r="C15" s="17">
        <v>6.22100248607039E-2</v>
      </c>
      <c r="D15" s="17">
        <v>3.4877308448143601E-2</v>
      </c>
      <c r="E15" s="17">
        <v>8.8542302297313094E-2</v>
      </c>
      <c r="F15" s="17"/>
      <c r="G15" s="17">
        <v>3.6048854188796199E-2</v>
      </c>
      <c r="H15" s="17">
        <v>4.5471916201710601E-2</v>
      </c>
      <c r="I15" s="17">
        <v>6.5730004739686002E-2</v>
      </c>
      <c r="J15" s="17">
        <v>6.14863192066092E-2</v>
      </c>
      <c r="K15" s="17">
        <v>6.0517315525017899E-2</v>
      </c>
      <c r="L15" s="17">
        <v>9.2148352784057697E-2</v>
      </c>
      <c r="M15" s="17"/>
      <c r="N15" s="17">
        <v>6.7460224360780099E-2</v>
      </c>
      <c r="O15" s="17">
        <v>3.6133589591312999E-2</v>
      </c>
      <c r="P15" s="17"/>
      <c r="Q15" s="17">
        <v>5.6441848449290198E-2</v>
      </c>
      <c r="R15" s="17">
        <v>8.7430813237838106E-2</v>
      </c>
      <c r="S15" s="17">
        <v>4.3308679148521899E-2</v>
      </c>
      <c r="T15" s="17">
        <v>6.68697257665649E-2</v>
      </c>
      <c r="U15" s="17">
        <v>8.7614620474083402E-2</v>
      </c>
      <c r="V15" s="17">
        <v>6.6726226015540402E-2</v>
      </c>
      <c r="W15" s="17">
        <v>4.90934577601774E-2</v>
      </c>
      <c r="X15" s="17">
        <v>4.1945597858511499E-2</v>
      </c>
      <c r="Y15" s="17">
        <v>4.5299267809447499E-2</v>
      </c>
      <c r="Z15" s="17">
        <v>8.7298854090224198E-2</v>
      </c>
      <c r="AA15" s="17">
        <v>2.9583175961844101E-2</v>
      </c>
      <c r="AB15" s="17">
        <v>4.6598753157566099E-2</v>
      </c>
      <c r="AC15" s="17"/>
      <c r="AD15" s="17">
        <v>1.71298090920575E-2</v>
      </c>
      <c r="AE15" s="17">
        <v>0.15668005462923601</v>
      </c>
      <c r="AF15" s="17"/>
      <c r="AG15" s="17">
        <v>1.35280259731584E-2</v>
      </c>
      <c r="AH15" s="17">
        <v>8.0283566129428705E-2</v>
      </c>
      <c r="AI15" s="17"/>
      <c r="AJ15" s="17">
        <v>5.7305083606233598E-2</v>
      </c>
      <c r="AK15" s="17">
        <v>6.7286334234170506E-2</v>
      </c>
      <c r="AL15" s="17"/>
      <c r="AM15" s="17">
        <v>9.3524107571593004E-2</v>
      </c>
      <c r="AN15" s="17">
        <v>5.2256646140035501E-2</v>
      </c>
      <c r="AO15" s="17"/>
      <c r="AP15" s="17">
        <v>0.212995883682353</v>
      </c>
      <c r="AQ15" s="17">
        <v>4.6700446334483801E-2</v>
      </c>
      <c r="AR15" s="17">
        <v>1.4550605783727801E-2</v>
      </c>
      <c r="AS15" s="17">
        <v>2.0059328747568099E-2</v>
      </c>
      <c r="AT15" s="17">
        <v>0</v>
      </c>
      <c r="AU15" s="17">
        <v>2.53465853753395E-3</v>
      </c>
    </row>
    <row r="16" spans="2:47" x14ac:dyDescent="0.35">
      <c r="B16" s="18" t="s">
        <v>95</v>
      </c>
      <c r="C16" s="21">
        <v>0.54155173484083496</v>
      </c>
      <c r="D16" s="21">
        <v>0.65130417976501598</v>
      </c>
      <c r="E16" s="21">
        <v>0.43843166455500499</v>
      </c>
      <c r="F16" s="21"/>
      <c r="G16" s="21">
        <v>0.64088890050729796</v>
      </c>
      <c r="H16" s="21">
        <v>0.59693066106635695</v>
      </c>
      <c r="I16" s="21">
        <v>0.58670684923457195</v>
      </c>
      <c r="J16" s="21">
        <v>0.54563576064238195</v>
      </c>
      <c r="K16" s="21">
        <v>0.48782984590754902</v>
      </c>
      <c r="L16" s="21">
        <v>0.42589754676965602</v>
      </c>
      <c r="M16" s="21"/>
      <c r="N16" s="21">
        <v>0.51761186430901196</v>
      </c>
      <c r="O16" s="21">
        <v>0.66045511827828596</v>
      </c>
      <c r="P16" s="21"/>
      <c r="Q16" s="21">
        <v>0.620299739609388</v>
      </c>
      <c r="R16" s="21">
        <v>0.52708058960689896</v>
      </c>
      <c r="S16" s="21">
        <v>0.51067802017080699</v>
      </c>
      <c r="T16" s="21">
        <v>0.52870331266426696</v>
      </c>
      <c r="U16" s="21">
        <v>0.57178145328768903</v>
      </c>
      <c r="V16" s="21">
        <v>0.56737724160801595</v>
      </c>
      <c r="W16" s="21">
        <v>0.50105996078203097</v>
      </c>
      <c r="X16" s="21">
        <v>0.54549090233317199</v>
      </c>
      <c r="Y16" s="21">
        <v>0.53516426460702105</v>
      </c>
      <c r="Z16" s="21">
        <v>0.48761948431451901</v>
      </c>
      <c r="AA16" s="21">
        <v>0.57093094095819996</v>
      </c>
      <c r="AB16" s="21">
        <v>0.44852627086900598</v>
      </c>
      <c r="AC16" s="21"/>
      <c r="AD16" s="21">
        <v>0.68637692290367602</v>
      </c>
      <c r="AE16" s="21">
        <v>0.22940521009285</v>
      </c>
      <c r="AF16" s="21"/>
      <c r="AG16" s="21">
        <v>0.766410610867158</v>
      </c>
      <c r="AH16" s="21">
        <v>0.43859661904049302</v>
      </c>
      <c r="AI16" s="21"/>
      <c r="AJ16" s="21">
        <v>0.55529670731748004</v>
      </c>
      <c r="AK16" s="21">
        <v>0.52872463568815198</v>
      </c>
      <c r="AL16" s="21"/>
      <c r="AM16" s="21">
        <v>0.479756311101387</v>
      </c>
      <c r="AN16" s="21">
        <v>0.56039658231255596</v>
      </c>
      <c r="AO16" s="21"/>
      <c r="AP16" s="21">
        <v>0.10004553016739801</v>
      </c>
      <c r="AQ16" s="21">
        <v>0.36424748490629799</v>
      </c>
      <c r="AR16" s="21">
        <v>0.67456409727095401</v>
      </c>
      <c r="AS16" s="21">
        <v>0.69892257948295999</v>
      </c>
      <c r="AT16" s="21">
        <v>0.83105717636936005</v>
      </c>
      <c r="AU16" s="21">
        <v>0.83823239851616205</v>
      </c>
    </row>
    <row r="17" spans="2:47" x14ac:dyDescent="0.35">
      <c r="B17" s="18" t="s">
        <v>96</v>
      </c>
      <c r="C17" s="21">
        <v>0.15177685835226501</v>
      </c>
      <c r="D17" s="21">
        <v>9.2233913384540303E-2</v>
      </c>
      <c r="E17" s="21">
        <v>0.20784000128990501</v>
      </c>
      <c r="F17" s="21"/>
      <c r="G17" s="21">
        <v>0.14003908341820401</v>
      </c>
      <c r="H17" s="21">
        <v>0.11316855260624301</v>
      </c>
      <c r="I17" s="21">
        <v>0.144447438995286</v>
      </c>
      <c r="J17" s="21">
        <v>0.14984401354226201</v>
      </c>
      <c r="K17" s="21">
        <v>0.17850719976732901</v>
      </c>
      <c r="L17" s="21">
        <v>0.18084415781580501</v>
      </c>
      <c r="M17" s="21"/>
      <c r="N17" s="21">
        <v>0.16703819234620501</v>
      </c>
      <c r="O17" s="21">
        <v>7.5977607673934397E-2</v>
      </c>
      <c r="P17" s="21"/>
      <c r="Q17" s="21">
        <v>9.3632691106317195E-2</v>
      </c>
      <c r="R17" s="21">
        <v>0.137542651936407</v>
      </c>
      <c r="S17" s="21">
        <v>0.21399286124842301</v>
      </c>
      <c r="T17" s="21">
        <v>0.136461449346991</v>
      </c>
      <c r="U17" s="21">
        <v>0.12935923862472001</v>
      </c>
      <c r="V17" s="21">
        <v>0.12764568659231201</v>
      </c>
      <c r="W17" s="21">
        <v>0.216943643610469</v>
      </c>
      <c r="X17" s="21">
        <v>0.219670406828953</v>
      </c>
      <c r="Y17" s="21">
        <v>0.15206630022657</v>
      </c>
      <c r="Z17" s="21">
        <v>0.15885781417764699</v>
      </c>
      <c r="AA17" s="21">
        <v>0.155807142972786</v>
      </c>
      <c r="AB17" s="21">
        <v>0.196117343459077</v>
      </c>
      <c r="AC17" s="21"/>
      <c r="AD17" s="21">
        <v>6.3341518677224706E-2</v>
      </c>
      <c r="AE17" s="21">
        <v>0.35185421286219498</v>
      </c>
      <c r="AF17" s="21"/>
      <c r="AG17" s="21">
        <v>4.8223104868962398E-2</v>
      </c>
      <c r="AH17" s="21">
        <v>0.200742825728351</v>
      </c>
      <c r="AI17" s="21"/>
      <c r="AJ17" s="21">
        <v>0.141321524178951</v>
      </c>
      <c r="AK17" s="21">
        <v>0.163711541157568</v>
      </c>
      <c r="AL17" s="21"/>
      <c r="AM17" s="21">
        <v>0.19027097212460201</v>
      </c>
      <c r="AN17" s="21">
        <v>0.14080059414406501</v>
      </c>
      <c r="AO17" s="21"/>
      <c r="AP17" s="21">
        <v>0.43354977511665099</v>
      </c>
      <c r="AQ17" s="21">
        <v>0.144709269014035</v>
      </c>
      <c r="AR17" s="21">
        <v>8.9404419332427001E-2</v>
      </c>
      <c r="AS17" s="21">
        <v>4.7521066917266201E-2</v>
      </c>
      <c r="AT17" s="21">
        <v>4.2603027141059499E-2</v>
      </c>
      <c r="AU17" s="21">
        <v>2.2578672098323101E-2</v>
      </c>
    </row>
    <row r="18" spans="2:47" x14ac:dyDescent="0.35">
      <c r="B18" s="18" t="s">
        <v>97</v>
      </c>
      <c r="C18" s="22">
        <v>0.38977487648856901</v>
      </c>
      <c r="D18" s="22">
        <v>0.55907026638047597</v>
      </c>
      <c r="E18" s="22">
        <v>0.2305916632651</v>
      </c>
      <c r="F18" s="22"/>
      <c r="G18" s="22">
        <v>0.50084981708909404</v>
      </c>
      <c r="H18" s="22">
        <v>0.48376210846011403</v>
      </c>
      <c r="I18" s="22">
        <v>0.442259410239286</v>
      </c>
      <c r="J18" s="22">
        <v>0.395791747100119</v>
      </c>
      <c r="K18" s="22">
        <v>0.30932264614022098</v>
      </c>
      <c r="L18" s="22">
        <v>0.24505338895385101</v>
      </c>
      <c r="M18" s="22"/>
      <c r="N18" s="22">
        <v>0.35057367196280698</v>
      </c>
      <c r="O18" s="22">
        <v>0.58447751060435105</v>
      </c>
      <c r="P18" s="22"/>
      <c r="Q18" s="22">
        <v>0.526667048503071</v>
      </c>
      <c r="R18" s="22">
        <v>0.389537937670492</v>
      </c>
      <c r="S18" s="22">
        <v>0.29668515892238301</v>
      </c>
      <c r="T18" s="22">
        <v>0.39224186331727601</v>
      </c>
      <c r="U18" s="22">
        <v>0.44242221466296899</v>
      </c>
      <c r="V18" s="22">
        <v>0.43973155501570399</v>
      </c>
      <c r="W18" s="22">
        <v>0.28411631717156199</v>
      </c>
      <c r="X18" s="22">
        <v>0.32582049550421899</v>
      </c>
      <c r="Y18" s="22">
        <v>0.38309796438045102</v>
      </c>
      <c r="Z18" s="22">
        <v>0.32876167013687202</v>
      </c>
      <c r="AA18" s="22">
        <v>0.41512379798541399</v>
      </c>
      <c r="AB18" s="22">
        <v>0.25240892740992898</v>
      </c>
      <c r="AC18" s="22"/>
      <c r="AD18" s="22">
        <v>0.62303540422645198</v>
      </c>
      <c r="AE18" s="22">
        <v>-0.12244900276934501</v>
      </c>
      <c r="AF18" s="22"/>
      <c r="AG18" s="22">
        <v>0.71818750599819503</v>
      </c>
      <c r="AH18" s="22">
        <v>0.23785379331214199</v>
      </c>
      <c r="AI18" s="22"/>
      <c r="AJ18" s="22">
        <v>0.41397518313852999</v>
      </c>
      <c r="AK18" s="22">
        <v>0.365013094530585</v>
      </c>
      <c r="AL18" s="22"/>
      <c r="AM18" s="22">
        <v>0.28948533897678502</v>
      </c>
      <c r="AN18" s="22">
        <v>0.41959598816849097</v>
      </c>
      <c r="AO18" s="22"/>
      <c r="AP18" s="22">
        <v>-0.33350424494925301</v>
      </c>
      <c r="AQ18" s="22">
        <v>0.21953821589226299</v>
      </c>
      <c r="AR18" s="22">
        <v>0.58515967793852697</v>
      </c>
      <c r="AS18" s="22">
        <v>0.65140151256569401</v>
      </c>
      <c r="AT18" s="22">
        <v>0.78845414922830104</v>
      </c>
      <c r="AU18" s="22">
        <v>0.81565372641783895</v>
      </c>
    </row>
    <row r="19" spans="2:47" x14ac:dyDescent="0.35">
      <c r="B19" s="16"/>
    </row>
    <row r="20" spans="2:47" x14ac:dyDescent="0.35">
      <c r="B20" t="s">
        <v>66</v>
      </c>
    </row>
    <row r="21" spans="2:47" x14ac:dyDescent="0.35">
      <c r="B21" t="s">
        <v>67</v>
      </c>
    </row>
    <row r="23" spans="2:47" x14ac:dyDescent="0.35">
      <c r="B23"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dimension ref="B2:AU23"/>
  <sheetViews>
    <sheetView showGridLines="0" topLeftCell="A1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744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89</v>
      </c>
      <c r="C9" s="17">
        <v>0.146138608996492</v>
      </c>
      <c r="D9" s="17">
        <v>0.187331871387171</v>
      </c>
      <c r="E9" s="17">
        <v>0.107258394493569</v>
      </c>
      <c r="F9" s="17"/>
      <c r="G9" s="17">
        <v>0.24796271624366001</v>
      </c>
      <c r="H9" s="17">
        <v>0.21350601629834201</v>
      </c>
      <c r="I9" s="17">
        <v>0.16200449211818799</v>
      </c>
      <c r="J9" s="17">
        <v>0.10424555350386799</v>
      </c>
      <c r="K9" s="17">
        <v>7.7417452216049204E-2</v>
      </c>
      <c r="L9" s="17">
        <v>9.0199612597802098E-2</v>
      </c>
      <c r="M9" s="17"/>
      <c r="N9" s="17">
        <v>0.12608723320041099</v>
      </c>
      <c r="O9" s="17">
        <v>0.245728806093029</v>
      </c>
      <c r="P9" s="17"/>
      <c r="Q9" s="17">
        <v>0.17394838907959501</v>
      </c>
      <c r="R9" s="17">
        <v>0.12999846928543901</v>
      </c>
      <c r="S9" s="17">
        <v>9.1791767304744004E-2</v>
      </c>
      <c r="T9" s="17">
        <v>0.15658337350787799</v>
      </c>
      <c r="U9" s="17">
        <v>0.12621297872534401</v>
      </c>
      <c r="V9" s="17">
        <v>0.172780049424959</v>
      </c>
      <c r="W9" s="17">
        <v>0.16167778620042</v>
      </c>
      <c r="X9" s="17">
        <v>0.15050321193169799</v>
      </c>
      <c r="Y9" s="17">
        <v>0.15265861065469899</v>
      </c>
      <c r="Z9" s="17">
        <v>0.133170911607015</v>
      </c>
      <c r="AA9" s="17">
        <v>0.148627291169454</v>
      </c>
      <c r="AB9" s="17">
        <v>0.13028188441251401</v>
      </c>
      <c r="AC9" s="17"/>
      <c r="AD9" s="17">
        <v>0.19171932543333101</v>
      </c>
      <c r="AE9" s="17">
        <v>4.7806044937270399E-2</v>
      </c>
      <c r="AF9" s="17"/>
      <c r="AG9" s="17">
        <v>0.27700359076025399</v>
      </c>
      <c r="AH9" s="17">
        <v>8.31805426809753E-2</v>
      </c>
      <c r="AI9" s="17"/>
      <c r="AJ9" s="17">
        <v>0.13442340703442399</v>
      </c>
      <c r="AK9" s="17">
        <v>0.161344957650882</v>
      </c>
      <c r="AL9" s="17"/>
      <c r="AM9" s="17">
        <v>0.11182834000967901</v>
      </c>
      <c r="AN9" s="17">
        <v>0.156679989093197</v>
      </c>
      <c r="AO9" s="17"/>
      <c r="AP9" s="17">
        <v>1.05444547976195E-2</v>
      </c>
      <c r="AQ9" s="17">
        <v>2.9521275438808999E-2</v>
      </c>
      <c r="AR9" s="17">
        <v>0.167059598338992</v>
      </c>
      <c r="AS9" s="17">
        <v>0.11831999166726501</v>
      </c>
      <c r="AT9" s="17">
        <v>0.32466739748631801</v>
      </c>
      <c r="AU9" s="17">
        <v>0.34785976156310999</v>
      </c>
    </row>
    <row r="10" spans="2:47" x14ac:dyDescent="0.35">
      <c r="B10" s="18" t="s">
        <v>90</v>
      </c>
      <c r="C10" s="17">
        <v>0.31260603572060702</v>
      </c>
      <c r="D10" s="17">
        <v>0.342911087472202</v>
      </c>
      <c r="E10" s="17">
        <v>0.284942322192205</v>
      </c>
      <c r="F10" s="17"/>
      <c r="G10" s="17">
        <v>0.40430387752341701</v>
      </c>
      <c r="H10" s="17">
        <v>0.39645431060807501</v>
      </c>
      <c r="I10" s="17">
        <v>0.31431555585851101</v>
      </c>
      <c r="J10" s="17">
        <v>0.31549707931488202</v>
      </c>
      <c r="K10" s="17">
        <v>0.296636264046309</v>
      </c>
      <c r="L10" s="17">
        <v>0.18996610469088299</v>
      </c>
      <c r="M10" s="17"/>
      <c r="N10" s="17">
        <v>0.29193166218316902</v>
      </c>
      <c r="O10" s="17">
        <v>0.41529050766808301</v>
      </c>
      <c r="P10" s="17"/>
      <c r="Q10" s="17">
        <v>0.36410640495563401</v>
      </c>
      <c r="R10" s="17">
        <v>0.296790750490523</v>
      </c>
      <c r="S10" s="17">
        <v>0.33184691324738802</v>
      </c>
      <c r="T10" s="17">
        <v>0.26204505854711102</v>
      </c>
      <c r="U10" s="17">
        <v>0.31936867245643302</v>
      </c>
      <c r="V10" s="17">
        <v>0.29368292157932302</v>
      </c>
      <c r="W10" s="17">
        <v>0.31530019487736399</v>
      </c>
      <c r="X10" s="17">
        <v>0.35532262543524901</v>
      </c>
      <c r="Y10" s="17">
        <v>0.30771297446563101</v>
      </c>
      <c r="Z10" s="17">
        <v>0.26645399095675898</v>
      </c>
      <c r="AA10" s="17">
        <v>0.34098597434059003</v>
      </c>
      <c r="AB10" s="17">
        <v>0.32759359367541502</v>
      </c>
      <c r="AC10" s="17"/>
      <c r="AD10" s="17">
        <v>0.39822665363003901</v>
      </c>
      <c r="AE10" s="17">
        <v>0.13531958587031201</v>
      </c>
      <c r="AF10" s="17"/>
      <c r="AG10" s="17">
        <v>0.401504868878854</v>
      </c>
      <c r="AH10" s="17">
        <v>0.27581408355245801</v>
      </c>
      <c r="AI10" s="17"/>
      <c r="AJ10" s="17">
        <v>0.32379797389246301</v>
      </c>
      <c r="AK10" s="17">
        <v>0.30053522577678299</v>
      </c>
      <c r="AL10" s="17"/>
      <c r="AM10" s="17">
        <v>0.26257218178029601</v>
      </c>
      <c r="AN10" s="17">
        <v>0.32754194008419801</v>
      </c>
      <c r="AO10" s="17"/>
      <c r="AP10" s="17">
        <v>7.0655934825673103E-2</v>
      </c>
      <c r="AQ10" s="17">
        <v>0.22930789431819401</v>
      </c>
      <c r="AR10" s="17">
        <v>0.41349492995896803</v>
      </c>
      <c r="AS10" s="17">
        <v>0.35079516974642699</v>
      </c>
      <c r="AT10" s="17">
        <v>0.49053803915156602</v>
      </c>
      <c r="AU10" s="17">
        <v>0.48153197568749201</v>
      </c>
    </row>
    <row r="11" spans="2:47" x14ac:dyDescent="0.35">
      <c r="B11" s="18" t="s">
        <v>91</v>
      </c>
      <c r="C11" s="17">
        <v>0.244589698857166</v>
      </c>
      <c r="D11" s="17">
        <v>0.23680114368240801</v>
      </c>
      <c r="E11" s="17">
        <v>0.25147389431555001</v>
      </c>
      <c r="F11" s="17"/>
      <c r="G11" s="17">
        <v>0.15952172540368101</v>
      </c>
      <c r="H11" s="17">
        <v>0.20295833903392799</v>
      </c>
      <c r="I11" s="17">
        <v>0.242307906814024</v>
      </c>
      <c r="J11" s="17">
        <v>0.273919709385328</v>
      </c>
      <c r="K11" s="17">
        <v>0.245982295801249</v>
      </c>
      <c r="L11" s="17">
        <v>0.312396114964271</v>
      </c>
      <c r="M11" s="17"/>
      <c r="N11" s="17">
        <v>0.251913930882328</v>
      </c>
      <c r="O11" s="17">
        <v>0.20821205981709201</v>
      </c>
      <c r="P11" s="17"/>
      <c r="Q11" s="17">
        <v>0.25654124315746601</v>
      </c>
      <c r="R11" s="17">
        <v>0.253066039362914</v>
      </c>
      <c r="S11" s="17">
        <v>0.24187067429164799</v>
      </c>
      <c r="T11" s="17">
        <v>0.27532526817365099</v>
      </c>
      <c r="U11" s="17">
        <v>0.19854968948993901</v>
      </c>
      <c r="V11" s="17">
        <v>0.23771686352304999</v>
      </c>
      <c r="W11" s="17">
        <v>0.212701574854472</v>
      </c>
      <c r="X11" s="17">
        <v>0.20589942561420799</v>
      </c>
      <c r="Y11" s="17">
        <v>0.28312531599110602</v>
      </c>
      <c r="Z11" s="17">
        <v>0.23597429901453701</v>
      </c>
      <c r="AA11" s="17">
        <v>0.27083425660198501</v>
      </c>
      <c r="AB11" s="17">
        <v>0.17227165788844301</v>
      </c>
      <c r="AC11" s="17"/>
      <c r="AD11" s="17">
        <v>0.243877330720291</v>
      </c>
      <c r="AE11" s="17">
        <v>0.23933918958711201</v>
      </c>
      <c r="AF11" s="17"/>
      <c r="AG11" s="17">
        <v>0.204618489502186</v>
      </c>
      <c r="AH11" s="17">
        <v>0.26366359248070098</v>
      </c>
      <c r="AI11" s="17"/>
      <c r="AJ11" s="17">
        <v>0.26690025759844099</v>
      </c>
      <c r="AK11" s="17">
        <v>0.21822126925615001</v>
      </c>
      <c r="AL11" s="17"/>
      <c r="AM11" s="17">
        <v>0.24960879195330499</v>
      </c>
      <c r="AN11" s="17">
        <v>0.243932507346797</v>
      </c>
      <c r="AO11" s="17"/>
      <c r="AP11" s="17">
        <v>0.20741522070686699</v>
      </c>
      <c r="AQ11" s="17">
        <v>0.37329101344901999</v>
      </c>
      <c r="AR11" s="17">
        <v>0.27398415238339802</v>
      </c>
      <c r="AS11" s="17">
        <v>0.30086426198376198</v>
      </c>
      <c r="AT11" s="17">
        <v>0.161916993159678</v>
      </c>
      <c r="AU11" s="17">
        <v>0.129445432158073</v>
      </c>
    </row>
    <row r="12" spans="2:47" x14ac:dyDescent="0.35">
      <c r="B12" s="18" t="s">
        <v>92</v>
      </c>
      <c r="C12" s="17">
        <v>0.12009761363546401</v>
      </c>
      <c r="D12" s="17">
        <v>0.12444751986979399</v>
      </c>
      <c r="E12" s="17">
        <v>0.116046877689918</v>
      </c>
      <c r="F12" s="17"/>
      <c r="G12" s="17">
        <v>8.0501960682107604E-2</v>
      </c>
      <c r="H12" s="17">
        <v>6.2559199516833003E-2</v>
      </c>
      <c r="I12" s="17">
        <v>8.9515916585522604E-2</v>
      </c>
      <c r="J12" s="17">
        <v>0.124308826605843</v>
      </c>
      <c r="K12" s="17">
        <v>0.15853524592068499</v>
      </c>
      <c r="L12" s="17">
        <v>0.18935004765349001</v>
      </c>
      <c r="M12" s="17"/>
      <c r="N12" s="17">
        <v>0.13696382188943301</v>
      </c>
      <c r="O12" s="17">
        <v>3.6327351616220901E-2</v>
      </c>
      <c r="P12" s="17"/>
      <c r="Q12" s="17">
        <v>7.59996685099531E-2</v>
      </c>
      <c r="R12" s="17">
        <v>0.10538190343491401</v>
      </c>
      <c r="S12" s="17">
        <v>0.13052217014864601</v>
      </c>
      <c r="T12" s="17">
        <v>0.14953415997372199</v>
      </c>
      <c r="U12" s="17">
        <v>0.139268208874405</v>
      </c>
      <c r="V12" s="17">
        <v>0.100092378986883</v>
      </c>
      <c r="W12" s="17">
        <v>9.9995649260658306E-2</v>
      </c>
      <c r="X12" s="17">
        <v>0.123764644751075</v>
      </c>
      <c r="Y12" s="17">
        <v>0.13898204971010999</v>
      </c>
      <c r="Z12" s="17">
        <v>0.167101321984131</v>
      </c>
      <c r="AA12" s="17">
        <v>0.104803040502652</v>
      </c>
      <c r="AB12" s="17">
        <v>0.152606134287844</v>
      </c>
      <c r="AC12" s="17"/>
      <c r="AD12" s="17">
        <v>9.3506254422473498E-2</v>
      </c>
      <c r="AE12" s="17">
        <v>0.17400347571762501</v>
      </c>
      <c r="AF12" s="17"/>
      <c r="AG12" s="17">
        <v>7.0423957934345402E-2</v>
      </c>
      <c r="AH12" s="17">
        <v>0.14233552550265999</v>
      </c>
      <c r="AI12" s="17"/>
      <c r="AJ12" s="17">
        <v>0.111951958363274</v>
      </c>
      <c r="AK12" s="17">
        <v>0.129008747271841</v>
      </c>
      <c r="AL12" s="17"/>
      <c r="AM12" s="17">
        <v>0.14371389868651599</v>
      </c>
      <c r="AN12" s="17">
        <v>0.112278602105501</v>
      </c>
      <c r="AO12" s="17"/>
      <c r="AP12" s="17">
        <v>0.17759427008060699</v>
      </c>
      <c r="AQ12" s="17">
        <v>0.185755519329763</v>
      </c>
      <c r="AR12" s="17">
        <v>8.3910789172574898E-2</v>
      </c>
      <c r="AS12" s="17">
        <v>0.15287622785635999</v>
      </c>
      <c r="AT12" s="17">
        <v>1.6200619909244599E-2</v>
      </c>
      <c r="AU12" s="17">
        <v>3.2613413698101501E-2</v>
      </c>
    </row>
    <row r="13" spans="2:47" x14ac:dyDescent="0.35">
      <c r="B13" s="18" t="s">
        <v>93</v>
      </c>
      <c r="C13" s="17">
        <v>0.108249091938017</v>
      </c>
      <c r="D13" s="17">
        <v>7.6550803702701301E-2</v>
      </c>
      <c r="E13" s="17">
        <v>0.13788316013905599</v>
      </c>
      <c r="F13" s="17"/>
      <c r="G13" s="17">
        <v>6.0411610924459097E-2</v>
      </c>
      <c r="H13" s="17">
        <v>6.3691201610101902E-2</v>
      </c>
      <c r="I13" s="17">
        <v>0.11030656771882399</v>
      </c>
      <c r="J13" s="17">
        <v>0.12859000191655801</v>
      </c>
      <c r="K13" s="17">
        <v>0.15709526253179201</v>
      </c>
      <c r="L13" s="17">
        <v>0.12573003024735199</v>
      </c>
      <c r="M13" s="17"/>
      <c r="N13" s="17">
        <v>0.12115073094979099</v>
      </c>
      <c r="O13" s="17">
        <v>4.4169859414623702E-2</v>
      </c>
      <c r="P13" s="17"/>
      <c r="Q13" s="17">
        <v>8.9320680452758205E-2</v>
      </c>
      <c r="R13" s="17">
        <v>0.11446444495281501</v>
      </c>
      <c r="S13" s="17">
        <v>0.15975848138696</v>
      </c>
      <c r="T13" s="17">
        <v>9.4604936442342594E-2</v>
      </c>
      <c r="U13" s="17">
        <v>0.107454084608971</v>
      </c>
      <c r="V13" s="17">
        <v>0.10124169774089101</v>
      </c>
      <c r="W13" s="17">
        <v>0.13893496277661399</v>
      </c>
      <c r="X13" s="17">
        <v>0.12102574630684799</v>
      </c>
      <c r="Y13" s="17">
        <v>6.3254003801311798E-2</v>
      </c>
      <c r="Z13" s="17">
        <v>0.112705281703024</v>
      </c>
      <c r="AA13" s="17">
        <v>9.5151876023789897E-2</v>
      </c>
      <c r="AB13" s="17">
        <v>0.17078226858286499</v>
      </c>
      <c r="AC13" s="17"/>
      <c r="AD13" s="17">
        <v>4.8505174956379099E-2</v>
      </c>
      <c r="AE13" s="17">
        <v>0.24301975926050001</v>
      </c>
      <c r="AF13" s="17"/>
      <c r="AG13" s="17">
        <v>3.4604125590080199E-2</v>
      </c>
      <c r="AH13" s="17">
        <v>0.14643427799144501</v>
      </c>
      <c r="AI13" s="17"/>
      <c r="AJ13" s="17">
        <v>9.6336953630195593E-2</v>
      </c>
      <c r="AK13" s="17">
        <v>0.123351134812609</v>
      </c>
      <c r="AL13" s="17"/>
      <c r="AM13" s="17">
        <v>0.15399630186929</v>
      </c>
      <c r="AN13" s="17">
        <v>9.5028539956555899E-2</v>
      </c>
      <c r="AO13" s="17"/>
      <c r="AP13" s="17">
        <v>0.30071042655757602</v>
      </c>
      <c r="AQ13" s="17">
        <v>0.11924017522453501</v>
      </c>
      <c r="AR13" s="17">
        <v>4.0205233824382403E-2</v>
      </c>
      <c r="AS13" s="17">
        <v>6.8464858966918493E-2</v>
      </c>
      <c r="AT13" s="17">
        <v>0</v>
      </c>
      <c r="AU13" s="17">
        <v>8.5494168932234403E-3</v>
      </c>
    </row>
    <row r="14" spans="2:47" x14ac:dyDescent="0.35">
      <c r="B14" s="18" t="s">
        <v>94</v>
      </c>
      <c r="C14" s="17">
        <v>1.19405191012158E-2</v>
      </c>
      <c r="D14" s="17">
        <v>7.0458075790308201E-3</v>
      </c>
      <c r="E14" s="17">
        <v>1.57043329918699E-2</v>
      </c>
      <c r="F14" s="17"/>
      <c r="G14" s="17">
        <v>9.1502251365214692E-3</v>
      </c>
      <c r="H14" s="17">
        <v>1.39332117138784E-2</v>
      </c>
      <c r="I14" s="17">
        <v>1.1336591920766401E-2</v>
      </c>
      <c r="J14" s="17">
        <v>1.4508238615125501E-2</v>
      </c>
      <c r="K14" s="17">
        <v>2.9487403489553599E-3</v>
      </c>
      <c r="L14" s="17">
        <v>1.6584171623561898E-2</v>
      </c>
      <c r="M14" s="17"/>
      <c r="N14" s="17">
        <v>1.2000172957942E-2</v>
      </c>
      <c r="O14" s="17">
        <v>1.16442332298945E-2</v>
      </c>
      <c r="P14" s="17"/>
      <c r="Q14" s="17">
        <v>3.3669267106110601E-3</v>
      </c>
      <c r="R14" s="17">
        <v>2.6247700508250201E-2</v>
      </c>
      <c r="S14" s="17">
        <v>0</v>
      </c>
      <c r="T14" s="17">
        <v>1.58276691132977E-2</v>
      </c>
      <c r="U14" s="17">
        <v>1.5764782045224201E-2</v>
      </c>
      <c r="V14" s="17">
        <v>1.7940249584897101E-2</v>
      </c>
      <c r="W14" s="17">
        <v>1.15008532039492E-2</v>
      </c>
      <c r="X14" s="17">
        <v>0</v>
      </c>
      <c r="Y14" s="17">
        <v>4.6662612962741204E-3</v>
      </c>
      <c r="Z14" s="17">
        <v>1.96368928349047E-2</v>
      </c>
      <c r="AA14" s="17">
        <v>0</v>
      </c>
      <c r="AB14" s="17">
        <v>2.3862527547941999E-2</v>
      </c>
      <c r="AC14" s="17"/>
      <c r="AD14" s="17">
        <v>7.1958372859927001E-3</v>
      </c>
      <c r="AE14" s="17">
        <v>1.9002408778690701E-2</v>
      </c>
      <c r="AF14" s="17"/>
      <c r="AG14" s="17">
        <v>3.31292035508723E-3</v>
      </c>
      <c r="AH14" s="17">
        <v>1.5000027970059599E-2</v>
      </c>
      <c r="AI14" s="17"/>
      <c r="AJ14" s="17">
        <v>1.3218954664456399E-2</v>
      </c>
      <c r="AK14" s="17">
        <v>9.1830038510747197E-3</v>
      </c>
      <c r="AL14" s="17"/>
      <c r="AM14" s="17">
        <v>6.9896050682790797E-3</v>
      </c>
      <c r="AN14" s="17">
        <v>1.35619914114337E-2</v>
      </c>
      <c r="AO14" s="17"/>
      <c r="AP14" s="17">
        <v>3.25112568118269E-2</v>
      </c>
      <c r="AQ14" s="17">
        <v>1.6133757570442699E-2</v>
      </c>
      <c r="AR14" s="17">
        <v>7.2130086166783697E-3</v>
      </c>
      <c r="AS14" s="17">
        <v>4.50522441254255E-3</v>
      </c>
      <c r="AT14" s="17">
        <v>0</v>
      </c>
      <c r="AU14" s="17">
        <v>0</v>
      </c>
    </row>
    <row r="15" spans="2:47" x14ac:dyDescent="0.35">
      <c r="B15" s="18" t="s">
        <v>323</v>
      </c>
      <c r="C15" s="17">
        <v>5.6378431751038197E-2</v>
      </c>
      <c r="D15" s="17">
        <v>2.4911766306693901E-2</v>
      </c>
      <c r="E15" s="17">
        <v>8.6691018177832493E-2</v>
      </c>
      <c r="F15" s="17"/>
      <c r="G15" s="17">
        <v>3.8147884086154403E-2</v>
      </c>
      <c r="H15" s="17">
        <v>4.68977212188414E-2</v>
      </c>
      <c r="I15" s="17">
        <v>7.0212968984164403E-2</v>
      </c>
      <c r="J15" s="17">
        <v>3.8930590658395797E-2</v>
      </c>
      <c r="K15" s="17">
        <v>6.1384739134961598E-2</v>
      </c>
      <c r="L15" s="17">
        <v>7.5773918222639902E-2</v>
      </c>
      <c r="M15" s="17"/>
      <c r="N15" s="17">
        <v>5.9952447936925501E-2</v>
      </c>
      <c r="O15" s="17">
        <v>3.8627182161057302E-2</v>
      </c>
      <c r="P15" s="17"/>
      <c r="Q15" s="17">
        <v>3.6716687133983301E-2</v>
      </c>
      <c r="R15" s="17">
        <v>7.4050691965144799E-2</v>
      </c>
      <c r="S15" s="17">
        <v>4.4209993620614001E-2</v>
      </c>
      <c r="T15" s="17">
        <v>4.6079534241997497E-2</v>
      </c>
      <c r="U15" s="17">
        <v>9.33815837996822E-2</v>
      </c>
      <c r="V15" s="17">
        <v>7.6545839159997603E-2</v>
      </c>
      <c r="W15" s="17">
        <v>5.98889788265232E-2</v>
      </c>
      <c r="X15" s="17">
        <v>4.3484345960922599E-2</v>
      </c>
      <c r="Y15" s="17">
        <v>4.9600784080867703E-2</v>
      </c>
      <c r="Z15" s="17">
        <v>6.4957301899630296E-2</v>
      </c>
      <c r="AA15" s="17">
        <v>3.9597561361529303E-2</v>
      </c>
      <c r="AB15" s="17">
        <v>2.26019336049758E-2</v>
      </c>
      <c r="AC15" s="17"/>
      <c r="AD15" s="17">
        <v>1.6969423551493501E-2</v>
      </c>
      <c r="AE15" s="17">
        <v>0.14150953584848999</v>
      </c>
      <c r="AF15" s="17"/>
      <c r="AG15" s="17">
        <v>8.53204697919328E-3</v>
      </c>
      <c r="AH15" s="17">
        <v>7.3571949821701996E-2</v>
      </c>
      <c r="AI15" s="17"/>
      <c r="AJ15" s="17">
        <v>5.3370494816745398E-2</v>
      </c>
      <c r="AK15" s="17">
        <v>5.8355661380659299E-2</v>
      </c>
      <c r="AL15" s="17"/>
      <c r="AM15" s="17">
        <v>7.1290880632633905E-2</v>
      </c>
      <c r="AN15" s="17">
        <v>5.0976430002317802E-2</v>
      </c>
      <c r="AO15" s="17"/>
      <c r="AP15" s="17">
        <v>0.200568436219831</v>
      </c>
      <c r="AQ15" s="17">
        <v>4.6750364669236898E-2</v>
      </c>
      <c r="AR15" s="17">
        <v>1.41322877050069E-2</v>
      </c>
      <c r="AS15" s="17">
        <v>4.1742653667254E-3</v>
      </c>
      <c r="AT15" s="17">
        <v>6.6769502931932996E-3</v>
      </c>
      <c r="AU15" s="17">
        <v>0</v>
      </c>
    </row>
    <row r="16" spans="2:47" x14ac:dyDescent="0.35">
      <c r="B16" s="18" t="s">
        <v>95</v>
      </c>
      <c r="C16" s="21">
        <v>0.45874464471709903</v>
      </c>
      <c r="D16" s="21">
        <v>0.530242958859372</v>
      </c>
      <c r="E16" s="21">
        <v>0.392200716685773</v>
      </c>
      <c r="F16" s="21"/>
      <c r="G16" s="21">
        <v>0.65226659376707696</v>
      </c>
      <c r="H16" s="21">
        <v>0.60996032690641799</v>
      </c>
      <c r="I16" s="21">
        <v>0.47632004797669902</v>
      </c>
      <c r="J16" s="21">
        <v>0.41974263281874902</v>
      </c>
      <c r="K16" s="21">
        <v>0.374053716262358</v>
      </c>
      <c r="L16" s="21">
        <v>0.280165717288685</v>
      </c>
      <c r="M16" s="21"/>
      <c r="N16" s="21">
        <v>0.41801889538358</v>
      </c>
      <c r="O16" s="21">
        <v>0.661019313761112</v>
      </c>
      <c r="P16" s="21"/>
      <c r="Q16" s="21">
        <v>0.53805479403522904</v>
      </c>
      <c r="R16" s="21">
        <v>0.42678921977596201</v>
      </c>
      <c r="S16" s="21">
        <v>0.423638680552132</v>
      </c>
      <c r="T16" s="21">
        <v>0.41862843205498901</v>
      </c>
      <c r="U16" s="21">
        <v>0.445581651181778</v>
      </c>
      <c r="V16" s="21">
        <v>0.46646297100428202</v>
      </c>
      <c r="W16" s="21">
        <v>0.476977981077784</v>
      </c>
      <c r="X16" s="21">
        <v>0.50582583736694697</v>
      </c>
      <c r="Y16" s="21">
        <v>0.46037158512033</v>
      </c>
      <c r="Z16" s="21">
        <v>0.39962490256377298</v>
      </c>
      <c r="AA16" s="21">
        <v>0.48961326551004403</v>
      </c>
      <c r="AB16" s="21">
        <v>0.457875478087929</v>
      </c>
      <c r="AC16" s="21"/>
      <c r="AD16" s="21">
        <v>0.58994597906336999</v>
      </c>
      <c r="AE16" s="21">
        <v>0.18312563080758201</v>
      </c>
      <c r="AF16" s="21"/>
      <c r="AG16" s="21">
        <v>0.678508459639108</v>
      </c>
      <c r="AH16" s="21">
        <v>0.35899462623343298</v>
      </c>
      <c r="AI16" s="21"/>
      <c r="AJ16" s="21">
        <v>0.45822138092688702</v>
      </c>
      <c r="AK16" s="21">
        <v>0.46188018342766501</v>
      </c>
      <c r="AL16" s="21"/>
      <c r="AM16" s="21">
        <v>0.37440052178997502</v>
      </c>
      <c r="AN16" s="21">
        <v>0.48422192917739498</v>
      </c>
      <c r="AO16" s="21"/>
      <c r="AP16" s="21">
        <v>8.1200389623292596E-2</v>
      </c>
      <c r="AQ16" s="21">
        <v>0.25882916975700299</v>
      </c>
      <c r="AR16" s="21">
        <v>0.58055452829795995</v>
      </c>
      <c r="AS16" s="21">
        <v>0.46911516141369197</v>
      </c>
      <c r="AT16" s="21">
        <v>0.81520543663788403</v>
      </c>
      <c r="AU16" s="21">
        <v>0.829391737250602</v>
      </c>
    </row>
    <row r="17" spans="2:47" x14ac:dyDescent="0.35">
      <c r="B17" s="18" t="s">
        <v>96</v>
      </c>
      <c r="C17" s="21">
        <v>0.228346705573481</v>
      </c>
      <c r="D17" s="21">
        <v>0.200998323572495</v>
      </c>
      <c r="E17" s="21">
        <v>0.253930037828974</v>
      </c>
      <c r="F17" s="21"/>
      <c r="G17" s="21">
        <v>0.14091357160656701</v>
      </c>
      <c r="H17" s="21">
        <v>0.126250401126935</v>
      </c>
      <c r="I17" s="21">
        <v>0.19982248430434599</v>
      </c>
      <c r="J17" s="21">
        <v>0.25289882852240197</v>
      </c>
      <c r="K17" s="21">
        <v>0.31563050845247598</v>
      </c>
      <c r="L17" s="21">
        <v>0.31508007790084203</v>
      </c>
      <c r="M17" s="21"/>
      <c r="N17" s="21">
        <v>0.25811455283922402</v>
      </c>
      <c r="O17" s="21">
        <v>8.0497211030844604E-2</v>
      </c>
      <c r="P17" s="21"/>
      <c r="Q17" s="21">
        <v>0.165320348962711</v>
      </c>
      <c r="R17" s="21">
        <v>0.21984634838772901</v>
      </c>
      <c r="S17" s="21">
        <v>0.290280651535606</v>
      </c>
      <c r="T17" s="21">
        <v>0.24413909641606499</v>
      </c>
      <c r="U17" s="21">
        <v>0.24672229348337699</v>
      </c>
      <c r="V17" s="21">
        <v>0.20133407672777301</v>
      </c>
      <c r="W17" s="21">
        <v>0.23893061203727201</v>
      </c>
      <c r="X17" s="21">
        <v>0.244790391057923</v>
      </c>
      <c r="Y17" s="21">
        <v>0.20223605351142199</v>
      </c>
      <c r="Z17" s="21">
        <v>0.27980660368715499</v>
      </c>
      <c r="AA17" s="21">
        <v>0.19995491652644201</v>
      </c>
      <c r="AB17" s="21">
        <v>0.32338840287071002</v>
      </c>
      <c r="AC17" s="21"/>
      <c r="AD17" s="21">
        <v>0.142011429378853</v>
      </c>
      <c r="AE17" s="21">
        <v>0.41702323497812499</v>
      </c>
      <c r="AF17" s="21"/>
      <c r="AG17" s="21">
        <v>0.105028083524426</v>
      </c>
      <c r="AH17" s="21">
        <v>0.28876980349410503</v>
      </c>
      <c r="AI17" s="21"/>
      <c r="AJ17" s="21">
        <v>0.20828891199346999</v>
      </c>
      <c r="AK17" s="21">
        <v>0.25235988208445098</v>
      </c>
      <c r="AL17" s="21"/>
      <c r="AM17" s="21">
        <v>0.29771020055580699</v>
      </c>
      <c r="AN17" s="21">
        <v>0.207307142062057</v>
      </c>
      <c r="AO17" s="21"/>
      <c r="AP17" s="21">
        <v>0.47830469663818298</v>
      </c>
      <c r="AQ17" s="21">
        <v>0.30499569455429698</v>
      </c>
      <c r="AR17" s="21">
        <v>0.124116022996957</v>
      </c>
      <c r="AS17" s="21">
        <v>0.22134108682327799</v>
      </c>
      <c r="AT17" s="21">
        <v>1.6200619909244599E-2</v>
      </c>
      <c r="AU17" s="21">
        <v>4.1162830591324903E-2</v>
      </c>
    </row>
    <row r="18" spans="2:47" x14ac:dyDescent="0.35">
      <c r="B18" s="18" t="s">
        <v>97</v>
      </c>
      <c r="C18" s="22">
        <v>0.230397939143618</v>
      </c>
      <c r="D18" s="22">
        <v>0.32924463528687697</v>
      </c>
      <c r="E18" s="22">
        <v>0.1382706788568</v>
      </c>
      <c r="F18" s="22"/>
      <c r="G18" s="22">
        <v>0.51135302216051004</v>
      </c>
      <c r="H18" s="22">
        <v>0.48370992577948302</v>
      </c>
      <c r="I18" s="22">
        <v>0.27649756367235201</v>
      </c>
      <c r="J18" s="22">
        <v>0.16684380429634799</v>
      </c>
      <c r="K18" s="22">
        <v>5.8423207809881597E-2</v>
      </c>
      <c r="L18" s="22">
        <v>-3.4914360612156602E-2</v>
      </c>
      <c r="M18" s="22"/>
      <c r="N18" s="22">
        <v>0.15990434254435501</v>
      </c>
      <c r="O18" s="22">
        <v>0.58052210273026705</v>
      </c>
      <c r="P18" s="22"/>
      <c r="Q18" s="22">
        <v>0.37273444507251802</v>
      </c>
      <c r="R18" s="22">
        <v>0.206942871388233</v>
      </c>
      <c r="S18" s="22">
        <v>0.13335802901652699</v>
      </c>
      <c r="T18" s="22">
        <v>0.17448933563892399</v>
      </c>
      <c r="U18" s="22">
        <v>0.19885935769840099</v>
      </c>
      <c r="V18" s="22">
        <v>0.26512889427650899</v>
      </c>
      <c r="W18" s="22">
        <v>0.23804736904051199</v>
      </c>
      <c r="X18" s="22">
        <v>0.26103544630902398</v>
      </c>
      <c r="Y18" s="22">
        <v>0.25813553160890801</v>
      </c>
      <c r="Z18" s="22">
        <v>0.119818298876618</v>
      </c>
      <c r="AA18" s="22">
        <v>0.28965834898360099</v>
      </c>
      <c r="AB18" s="22">
        <v>0.134487075217219</v>
      </c>
      <c r="AC18" s="22"/>
      <c r="AD18" s="22">
        <v>0.44793454968451801</v>
      </c>
      <c r="AE18" s="22">
        <v>-0.23389760417054301</v>
      </c>
      <c r="AF18" s="22"/>
      <c r="AG18" s="22">
        <v>0.57348037611468194</v>
      </c>
      <c r="AH18" s="22">
        <v>7.0224822739328202E-2</v>
      </c>
      <c r="AI18" s="22"/>
      <c r="AJ18" s="22">
        <v>0.249932468933417</v>
      </c>
      <c r="AK18" s="22">
        <v>0.209520301343214</v>
      </c>
      <c r="AL18" s="22"/>
      <c r="AM18" s="22">
        <v>7.6690321234168496E-2</v>
      </c>
      <c r="AN18" s="22">
        <v>0.27691478711533701</v>
      </c>
      <c r="AO18" s="22"/>
      <c r="AP18" s="22">
        <v>-0.39710430701489002</v>
      </c>
      <c r="AQ18" s="22">
        <v>-4.6166524797294099E-2</v>
      </c>
      <c r="AR18" s="22">
        <v>0.456438505301002</v>
      </c>
      <c r="AS18" s="22">
        <v>0.24777407459041401</v>
      </c>
      <c r="AT18" s="22">
        <v>0.79900481672863999</v>
      </c>
      <c r="AU18" s="22">
        <v>0.78822890665927703</v>
      </c>
    </row>
    <row r="19" spans="2:47" x14ac:dyDescent="0.35">
      <c r="B19" s="16"/>
    </row>
    <row r="20" spans="2:47" x14ac:dyDescent="0.35">
      <c r="B20" t="s">
        <v>66</v>
      </c>
    </row>
    <row r="21" spans="2:47" x14ac:dyDescent="0.35">
      <c r="B21" t="s">
        <v>67</v>
      </c>
    </row>
    <row r="23" spans="2:47" x14ac:dyDescent="0.35">
      <c r="B23"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dimension ref="B2:AU23"/>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745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89</v>
      </c>
      <c r="C9" s="17">
        <v>0.15550223438092201</v>
      </c>
      <c r="D9" s="17">
        <v>0.20463679899642401</v>
      </c>
      <c r="E9" s="17">
        <v>0.10807705939974099</v>
      </c>
      <c r="F9" s="17"/>
      <c r="G9" s="17">
        <v>0.25179612213941699</v>
      </c>
      <c r="H9" s="17">
        <v>0.19273684058018201</v>
      </c>
      <c r="I9" s="17">
        <v>0.155664223974845</v>
      </c>
      <c r="J9" s="17">
        <v>0.107845954297388</v>
      </c>
      <c r="K9" s="17">
        <v>0.116571164575652</v>
      </c>
      <c r="L9" s="17">
        <v>0.125464128798467</v>
      </c>
      <c r="M9" s="17"/>
      <c r="N9" s="17">
        <v>0.14012590885825699</v>
      </c>
      <c r="O9" s="17">
        <v>0.23187261938572601</v>
      </c>
      <c r="P9" s="17"/>
      <c r="Q9" s="17">
        <v>0.17681200813553</v>
      </c>
      <c r="R9" s="17">
        <v>0.12039324005683</v>
      </c>
      <c r="S9" s="17">
        <v>0.13387699926242699</v>
      </c>
      <c r="T9" s="17">
        <v>0.15572900824954</v>
      </c>
      <c r="U9" s="17">
        <v>0.14068663212280699</v>
      </c>
      <c r="V9" s="17">
        <v>0.17263591591330499</v>
      </c>
      <c r="W9" s="17">
        <v>0.19397242100423101</v>
      </c>
      <c r="X9" s="17">
        <v>0.198036249987874</v>
      </c>
      <c r="Y9" s="17">
        <v>0.156573652019868</v>
      </c>
      <c r="Z9" s="17">
        <v>0.13700513374973999</v>
      </c>
      <c r="AA9" s="17">
        <v>0.161753480036466</v>
      </c>
      <c r="AB9" s="17">
        <v>0.13028188441251401</v>
      </c>
      <c r="AC9" s="17"/>
      <c r="AD9" s="17">
        <v>0.20789560527085299</v>
      </c>
      <c r="AE9" s="17">
        <v>4.4590661504508002E-2</v>
      </c>
      <c r="AF9" s="17"/>
      <c r="AG9" s="17">
        <v>0.29689043118969799</v>
      </c>
      <c r="AH9" s="17">
        <v>8.8666828816976004E-2</v>
      </c>
      <c r="AI9" s="17"/>
      <c r="AJ9" s="17">
        <v>0.15756824129859801</v>
      </c>
      <c r="AK9" s="17">
        <v>0.152859802936018</v>
      </c>
      <c r="AL9" s="17"/>
      <c r="AM9" s="17">
        <v>0.130419937812595</v>
      </c>
      <c r="AN9" s="17">
        <v>0.164267947268909</v>
      </c>
      <c r="AO9" s="17"/>
      <c r="AP9" s="17">
        <v>1.01012751565098E-2</v>
      </c>
      <c r="AQ9" s="17">
        <v>3.5885031025871199E-2</v>
      </c>
      <c r="AR9" s="17">
        <v>0.164188768774789</v>
      </c>
      <c r="AS9" s="17">
        <v>0.16761491983065699</v>
      </c>
      <c r="AT9" s="17">
        <v>0.31688176439639598</v>
      </c>
      <c r="AU9" s="17">
        <v>0.347882873493645</v>
      </c>
    </row>
    <row r="10" spans="2:47" x14ac:dyDescent="0.35">
      <c r="B10" s="18" t="s">
        <v>90</v>
      </c>
      <c r="C10" s="17">
        <v>0.393641833119383</v>
      </c>
      <c r="D10" s="17">
        <v>0.434252297863232</v>
      </c>
      <c r="E10" s="17">
        <v>0.357528971449806</v>
      </c>
      <c r="F10" s="17"/>
      <c r="G10" s="17">
        <v>0.415766963643456</v>
      </c>
      <c r="H10" s="17">
        <v>0.45915164583393497</v>
      </c>
      <c r="I10" s="17">
        <v>0.40603907105595799</v>
      </c>
      <c r="J10" s="17">
        <v>0.41526370290175002</v>
      </c>
      <c r="K10" s="17">
        <v>0.40371254989417599</v>
      </c>
      <c r="L10" s="17">
        <v>0.29100975178141503</v>
      </c>
      <c r="M10" s="17"/>
      <c r="N10" s="17">
        <v>0.38354452318458199</v>
      </c>
      <c r="O10" s="17">
        <v>0.44379266051289201</v>
      </c>
      <c r="P10" s="17"/>
      <c r="Q10" s="17">
        <v>0.41875065123056099</v>
      </c>
      <c r="R10" s="17">
        <v>0.37901449259800202</v>
      </c>
      <c r="S10" s="17">
        <v>0.40598802536566198</v>
      </c>
      <c r="T10" s="17">
        <v>0.41172576961219398</v>
      </c>
      <c r="U10" s="17">
        <v>0.40717230493102702</v>
      </c>
      <c r="V10" s="17">
        <v>0.37820961456637398</v>
      </c>
      <c r="W10" s="17">
        <v>0.31897899652040101</v>
      </c>
      <c r="X10" s="17">
        <v>0.37862381699647502</v>
      </c>
      <c r="Y10" s="17">
        <v>0.42154656272586499</v>
      </c>
      <c r="Z10" s="17">
        <v>0.372893945543816</v>
      </c>
      <c r="AA10" s="17">
        <v>0.41071156182551</v>
      </c>
      <c r="AB10" s="17">
        <v>0.41820113332991599</v>
      </c>
      <c r="AC10" s="17"/>
      <c r="AD10" s="17">
        <v>0.47344660729578802</v>
      </c>
      <c r="AE10" s="17">
        <v>0.22001451594437399</v>
      </c>
      <c r="AF10" s="17"/>
      <c r="AG10" s="17">
        <v>0.49399209669108202</v>
      </c>
      <c r="AH10" s="17">
        <v>0.35089494908726898</v>
      </c>
      <c r="AI10" s="17"/>
      <c r="AJ10" s="17">
        <v>0.41132890890905899</v>
      </c>
      <c r="AK10" s="17">
        <v>0.37481705966274598</v>
      </c>
      <c r="AL10" s="17"/>
      <c r="AM10" s="17">
        <v>0.35359221067769098</v>
      </c>
      <c r="AN10" s="17">
        <v>0.40596788320525901</v>
      </c>
      <c r="AO10" s="17"/>
      <c r="AP10" s="17">
        <v>0.106399325906697</v>
      </c>
      <c r="AQ10" s="17">
        <v>0.32170585134959401</v>
      </c>
      <c r="AR10" s="17">
        <v>0.49834092949661501</v>
      </c>
      <c r="AS10" s="17">
        <v>0.49763755495721801</v>
      </c>
      <c r="AT10" s="17">
        <v>0.57206124750522402</v>
      </c>
      <c r="AU10" s="17">
        <v>0.53615556323001301</v>
      </c>
    </row>
    <row r="11" spans="2:47" x14ac:dyDescent="0.35">
      <c r="B11" s="18" t="s">
        <v>91</v>
      </c>
      <c r="C11" s="17">
        <v>0.20505284372520799</v>
      </c>
      <c r="D11" s="17">
        <v>0.194742468210644</v>
      </c>
      <c r="E11" s="17">
        <v>0.21404703995248101</v>
      </c>
      <c r="F11" s="17"/>
      <c r="G11" s="17">
        <v>0.15644393719990701</v>
      </c>
      <c r="H11" s="17">
        <v>0.171187889571802</v>
      </c>
      <c r="I11" s="17">
        <v>0.20467624523878999</v>
      </c>
      <c r="J11" s="17">
        <v>0.22380274868439401</v>
      </c>
      <c r="K11" s="17">
        <v>0.18957071582023</v>
      </c>
      <c r="L11" s="17">
        <v>0.26053347455244302</v>
      </c>
      <c r="M11" s="17"/>
      <c r="N11" s="17">
        <v>0.20423775761784299</v>
      </c>
      <c r="O11" s="17">
        <v>0.20910117372054901</v>
      </c>
      <c r="P11" s="17"/>
      <c r="Q11" s="17">
        <v>0.231228351764452</v>
      </c>
      <c r="R11" s="17">
        <v>0.23486966595567799</v>
      </c>
      <c r="S11" s="17">
        <v>0.186019924172725</v>
      </c>
      <c r="T11" s="17">
        <v>0.18976088014308401</v>
      </c>
      <c r="U11" s="17">
        <v>0.16820261269270101</v>
      </c>
      <c r="V11" s="17">
        <v>0.184765901942227</v>
      </c>
      <c r="W11" s="17">
        <v>0.20210924891467599</v>
      </c>
      <c r="X11" s="17">
        <v>0.214657513838141</v>
      </c>
      <c r="Y11" s="17">
        <v>0.20676269422649199</v>
      </c>
      <c r="Z11" s="17">
        <v>0.18696209433674199</v>
      </c>
      <c r="AA11" s="17">
        <v>0.23658242935829901</v>
      </c>
      <c r="AB11" s="17">
        <v>0.188062087271651</v>
      </c>
      <c r="AC11" s="17"/>
      <c r="AD11" s="17">
        <v>0.208032706366236</v>
      </c>
      <c r="AE11" s="17">
        <v>0.197340952084816</v>
      </c>
      <c r="AF11" s="17"/>
      <c r="AG11" s="17">
        <v>0.13990537673554701</v>
      </c>
      <c r="AH11" s="17">
        <v>0.23332933829858099</v>
      </c>
      <c r="AI11" s="17"/>
      <c r="AJ11" s="17">
        <v>0.20137452905228101</v>
      </c>
      <c r="AK11" s="17">
        <v>0.209173168462431</v>
      </c>
      <c r="AL11" s="17"/>
      <c r="AM11" s="17">
        <v>0.19248272412005499</v>
      </c>
      <c r="AN11" s="17">
        <v>0.20632443851511101</v>
      </c>
      <c r="AO11" s="17"/>
      <c r="AP11" s="17">
        <v>0.193173514711454</v>
      </c>
      <c r="AQ11" s="17">
        <v>0.35394261099256902</v>
      </c>
      <c r="AR11" s="17">
        <v>0.22437406061767401</v>
      </c>
      <c r="AS11" s="17">
        <v>0.23270626887506701</v>
      </c>
      <c r="AT11" s="17">
        <v>9.4993002442887498E-2</v>
      </c>
      <c r="AU11" s="17">
        <v>9.0804539831885495E-2</v>
      </c>
    </row>
    <row r="12" spans="2:47" x14ac:dyDescent="0.35">
      <c r="B12" s="18" t="s">
        <v>92</v>
      </c>
      <c r="C12" s="17">
        <v>8.0509911404278003E-2</v>
      </c>
      <c r="D12" s="17">
        <v>6.76741946969589E-2</v>
      </c>
      <c r="E12" s="17">
        <v>9.3744730892765193E-2</v>
      </c>
      <c r="F12" s="17"/>
      <c r="G12" s="17">
        <v>7.6016682300510896E-2</v>
      </c>
      <c r="H12" s="17">
        <v>4.9975068003597301E-2</v>
      </c>
      <c r="I12" s="17">
        <v>5.4915791952753201E-2</v>
      </c>
      <c r="J12" s="17">
        <v>8.1214759585178195E-2</v>
      </c>
      <c r="K12" s="17">
        <v>9.6577060390476296E-2</v>
      </c>
      <c r="L12" s="17">
        <v>0.118037598067657</v>
      </c>
      <c r="M12" s="17"/>
      <c r="N12" s="17">
        <v>8.9618988430888197E-2</v>
      </c>
      <c r="O12" s="17">
        <v>3.5267391106744803E-2</v>
      </c>
      <c r="P12" s="17"/>
      <c r="Q12" s="17">
        <v>6.9893477137984494E-2</v>
      </c>
      <c r="R12" s="17">
        <v>6.4894641121706897E-2</v>
      </c>
      <c r="S12" s="17">
        <v>9.0569130098226494E-2</v>
      </c>
      <c r="T12" s="17">
        <v>9.0313808647612404E-2</v>
      </c>
      <c r="U12" s="17">
        <v>7.6408845585944907E-2</v>
      </c>
      <c r="V12" s="17">
        <v>8.2633130498053403E-2</v>
      </c>
      <c r="W12" s="17">
        <v>8.1552231640126094E-2</v>
      </c>
      <c r="X12" s="17">
        <v>8.9285285687606797E-2</v>
      </c>
      <c r="Y12" s="17">
        <v>8.0431048042363798E-2</v>
      </c>
      <c r="Z12" s="17">
        <v>0.109961055299931</v>
      </c>
      <c r="AA12" s="17">
        <v>6.1597911975082E-2</v>
      </c>
      <c r="AB12" s="17">
        <v>7.3612474743693507E-2</v>
      </c>
      <c r="AC12" s="17"/>
      <c r="AD12" s="17">
        <v>5.5185650030332399E-2</v>
      </c>
      <c r="AE12" s="17">
        <v>0.135331166658649</v>
      </c>
      <c r="AF12" s="17"/>
      <c r="AG12" s="17">
        <v>3.0225423965435701E-2</v>
      </c>
      <c r="AH12" s="17">
        <v>0.10661342197137801</v>
      </c>
      <c r="AI12" s="17"/>
      <c r="AJ12" s="17">
        <v>7.5960378463014303E-2</v>
      </c>
      <c r="AK12" s="17">
        <v>8.4800298670500193E-2</v>
      </c>
      <c r="AL12" s="17"/>
      <c r="AM12" s="17">
        <v>8.0320340999848305E-2</v>
      </c>
      <c r="AN12" s="17">
        <v>8.0487420454687403E-2</v>
      </c>
      <c r="AO12" s="17"/>
      <c r="AP12" s="17">
        <v>0.151293954564517</v>
      </c>
      <c r="AQ12" s="17">
        <v>0.14112311864704299</v>
      </c>
      <c r="AR12" s="17">
        <v>5.5674022923697997E-2</v>
      </c>
      <c r="AS12" s="17">
        <v>5.7877265467280399E-2</v>
      </c>
      <c r="AT12" s="17">
        <v>1.6063985655492299E-2</v>
      </c>
      <c r="AU12" s="17">
        <v>1.2252225112853E-2</v>
      </c>
    </row>
    <row r="13" spans="2:47" x14ac:dyDescent="0.35">
      <c r="B13" s="18" t="s">
        <v>93</v>
      </c>
      <c r="C13" s="17">
        <v>9.4197510901606996E-2</v>
      </c>
      <c r="D13" s="17">
        <v>6.37696009287258E-2</v>
      </c>
      <c r="E13" s="17">
        <v>0.121351241998389</v>
      </c>
      <c r="F13" s="17"/>
      <c r="G13" s="17">
        <v>4.8953932896203901E-2</v>
      </c>
      <c r="H13" s="17">
        <v>6.4785173519824699E-2</v>
      </c>
      <c r="I13" s="17">
        <v>8.9661833167254096E-2</v>
      </c>
      <c r="J13" s="17">
        <v>0.109149916367069</v>
      </c>
      <c r="K13" s="17">
        <v>0.135820549343661</v>
      </c>
      <c r="L13" s="17">
        <v>0.112140680865642</v>
      </c>
      <c r="M13" s="17"/>
      <c r="N13" s="17">
        <v>0.10518531020503601</v>
      </c>
      <c r="O13" s="17">
        <v>3.9623844265746597E-2</v>
      </c>
      <c r="P13" s="17"/>
      <c r="Q13" s="17">
        <v>8.0306310261889294E-2</v>
      </c>
      <c r="R13" s="17">
        <v>9.0238047868891599E-2</v>
      </c>
      <c r="S13" s="17">
        <v>0.146038782678377</v>
      </c>
      <c r="T13" s="17">
        <v>6.9848677966752801E-2</v>
      </c>
      <c r="U13" s="17">
        <v>9.2948237830528593E-2</v>
      </c>
      <c r="V13" s="17">
        <v>9.2314313356566105E-2</v>
      </c>
      <c r="W13" s="17">
        <v>0.125163037197003</v>
      </c>
      <c r="X13" s="17">
        <v>9.7270287604464004E-2</v>
      </c>
      <c r="Y13" s="17">
        <v>6.2845595030558005E-2</v>
      </c>
      <c r="Z13" s="17">
        <v>0.118645661808046</v>
      </c>
      <c r="AA13" s="17">
        <v>6.6480806389479799E-2</v>
      </c>
      <c r="AB13" s="17">
        <v>0.120649751578636</v>
      </c>
      <c r="AC13" s="17"/>
      <c r="AD13" s="17">
        <v>3.6777199390509503E-2</v>
      </c>
      <c r="AE13" s="17">
        <v>0.224345769578918</v>
      </c>
      <c r="AF13" s="17"/>
      <c r="AG13" s="17">
        <v>3.1706477534019603E-2</v>
      </c>
      <c r="AH13" s="17">
        <v>0.12627803732821799</v>
      </c>
      <c r="AI13" s="17"/>
      <c r="AJ13" s="17">
        <v>8.3519037544188393E-2</v>
      </c>
      <c r="AK13" s="17">
        <v>0.107710186730131</v>
      </c>
      <c r="AL13" s="17"/>
      <c r="AM13" s="17">
        <v>0.14096503312032799</v>
      </c>
      <c r="AN13" s="17">
        <v>8.21930621732017E-2</v>
      </c>
      <c r="AO13" s="17"/>
      <c r="AP13" s="17">
        <v>0.28942410533510599</v>
      </c>
      <c r="AQ13" s="17">
        <v>9.7976538437912597E-2</v>
      </c>
      <c r="AR13" s="17">
        <v>2.81257147652214E-2</v>
      </c>
      <c r="AS13" s="17">
        <v>3.4203398673042999E-2</v>
      </c>
      <c r="AT13" s="17">
        <v>0</v>
      </c>
      <c r="AU13" s="17">
        <v>1.06844395823881E-2</v>
      </c>
    </row>
    <row r="14" spans="2:47" x14ac:dyDescent="0.35">
      <c r="B14" s="18" t="s">
        <v>94</v>
      </c>
      <c r="C14" s="17">
        <v>1.3898577956787599E-2</v>
      </c>
      <c r="D14" s="17">
        <v>7.30945670343965E-3</v>
      </c>
      <c r="E14" s="17">
        <v>2.0448872050040701E-2</v>
      </c>
      <c r="F14" s="17"/>
      <c r="G14" s="17">
        <v>1.89100771369013E-2</v>
      </c>
      <c r="H14" s="17">
        <v>1.55991864154994E-2</v>
      </c>
      <c r="I14" s="17">
        <v>1.3896460639260699E-2</v>
      </c>
      <c r="J14" s="17">
        <v>1.36913012254163E-2</v>
      </c>
      <c r="K14" s="17">
        <v>7.2210976812964603E-3</v>
      </c>
      <c r="L14" s="17">
        <v>1.38013366666362E-2</v>
      </c>
      <c r="M14" s="17"/>
      <c r="N14" s="17">
        <v>1.42786577928846E-2</v>
      </c>
      <c r="O14" s="17">
        <v>1.20108159311652E-2</v>
      </c>
      <c r="P14" s="17"/>
      <c r="Q14" s="17">
        <v>0</v>
      </c>
      <c r="R14" s="17">
        <v>2.1579894314152599E-2</v>
      </c>
      <c r="S14" s="17">
        <v>4.7556037447251398E-3</v>
      </c>
      <c r="T14" s="17">
        <v>1.4987243219041499E-2</v>
      </c>
      <c r="U14" s="17">
        <v>2.1183644018505299E-2</v>
      </c>
      <c r="V14" s="17">
        <v>1.88390886446188E-2</v>
      </c>
      <c r="W14" s="17">
        <v>3.3263710432428199E-2</v>
      </c>
      <c r="X14" s="17">
        <v>0</v>
      </c>
      <c r="Y14" s="17">
        <v>2.1776154796331701E-2</v>
      </c>
      <c r="Z14" s="17">
        <v>1.24853167240378E-2</v>
      </c>
      <c r="AA14" s="17">
        <v>0</v>
      </c>
      <c r="AB14" s="17">
        <v>0</v>
      </c>
      <c r="AC14" s="17"/>
      <c r="AD14" s="17">
        <v>6.5740610975465697E-3</v>
      </c>
      <c r="AE14" s="17">
        <v>2.6577749266753901E-2</v>
      </c>
      <c r="AF14" s="17"/>
      <c r="AG14" s="17">
        <v>0</v>
      </c>
      <c r="AH14" s="17">
        <v>1.6691039065461901E-2</v>
      </c>
      <c r="AI14" s="17"/>
      <c r="AJ14" s="17">
        <v>1.6714332672941999E-2</v>
      </c>
      <c r="AK14" s="17">
        <v>9.8852141126102699E-3</v>
      </c>
      <c r="AL14" s="17"/>
      <c r="AM14" s="17">
        <v>1.7069650437196601E-2</v>
      </c>
      <c r="AN14" s="17">
        <v>1.32592050276879E-2</v>
      </c>
      <c r="AO14" s="17"/>
      <c r="AP14" s="17">
        <v>3.9802352220235503E-2</v>
      </c>
      <c r="AQ14" s="17">
        <v>1.8507543382684202E-2</v>
      </c>
      <c r="AR14" s="17">
        <v>6.7969509582032003E-3</v>
      </c>
      <c r="AS14" s="17">
        <v>2.26256697345908E-3</v>
      </c>
      <c r="AT14" s="17">
        <v>0</v>
      </c>
      <c r="AU14" s="17">
        <v>2.2203587492145801E-3</v>
      </c>
    </row>
    <row r="15" spans="2:47" x14ac:dyDescent="0.35">
      <c r="B15" s="18" t="s">
        <v>323</v>
      </c>
      <c r="C15" s="17">
        <v>5.7197088511815097E-2</v>
      </c>
      <c r="D15" s="17">
        <v>2.7615182600574901E-2</v>
      </c>
      <c r="E15" s="17">
        <v>8.4802084256776794E-2</v>
      </c>
      <c r="F15" s="17"/>
      <c r="G15" s="17">
        <v>3.21122846836032E-2</v>
      </c>
      <c r="H15" s="17">
        <v>4.6564196075159797E-2</v>
      </c>
      <c r="I15" s="17">
        <v>7.5146373971138394E-2</v>
      </c>
      <c r="J15" s="17">
        <v>4.9031616938803799E-2</v>
      </c>
      <c r="K15" s="17">
        <v>5.0526862294508201E-2</v>
      </c>
      <c r="L15" s="17">
        <v>7.9013029267739898E-2</v>
      </c>
      <c r="M15" s="17"/>
      <c r="N15" s="17">
        <v>6.3008853910509699E-2</v>
      </c>
      <c r="O15" s="17">
        <v>2.8331495077175702E-2</v>
      </c>
      <c r="P15" s="17"/>
      <c r="Q15" s="17">
        <v>2.30092014695834E-2</v>
      </c>
      <c r="R15" s="17">
        <v>8.9010018084739503E-2</v>
      </c>
      <c r="S15" s="17">
        <v>3.2751534677857401E-2</v>
      </c>
      <c r="T15" s="17">
        <v>6.7634612161774896E-2</v>
      </c>
      <c r="U15" s="17">
        <v>9.3397722818486295E-2</v>
      </c>
      <c r="V15" s="17">
        <v>7.0602035078855693E-2</v>
      </c>
      <c r="W15" s="17">
        <v>4.4960354291134902E-2</v>
      </c>
      <c r="X15" s="17">
        <v>2.21268458854398E-2</v>
      </c>
      <c r="Y15" s="17">
        <v>5.0064293158522302E-2</v>
      </c>
      <c r="Z15" s="17">
        <v>6.2046792537686697E-2</v>
      </c>
      <c r="AA15" s="17">
        <v>6.2873810415162906E-2</v>
      </c>
      <c r="AB15" s="17">
        <v>6.91926686635886E-2</v>
      </c>
      <c r="AC15" s="17"/>
      <c r="AD15" s="17">
        <v>1.2088170548733901E-2</v>
      </c>
      <c r="AE15" s="17">
        <v>0.151799184961981</v>
      </c>
      <c r="AF15" s="17"/>
      <c r="AG15" s="17">
        <v>7.2801938842186704E-3</v>
      </c>
      <c r="AH15" s="17">
        <v>7.7526385432115805E-2</v>
      </c>
      <c r="AI15" s="17"/>
      <c r="AJ15" s="17">
        <v>5.3534572059917199E-2</v>
      </c>
      <c r="AK15" s="17">
        <v>6.0754269425563799E-2</v>
      </c>
      <c r="AL15" s="17"/>
      <c r="AM15" s="17">
        <v>8.5150102832286995E-2</v>
      </c>
      <c r="AN15" s="17">
        <v>4.7500043355143899E-2</v>
      </c>
      <c r="AO15" s="17"/>
      <c r="AP15" s="17">
        <v>0.20980547210548101</v>
      </c>
      <c r="AQ15" s="17">
        <v>3.0859306164326201E-2</v>
      </c>
      <c r="AR15" s="17">
        <v>2.2499552463799002E-2</v>
      </c>
      <c r="AS15" s="17">
        <v>7.698025223276E-3</v>
      </c>
      <c r="AT15" s="17">
        <v>0</v>
      </c>
      <c r="AU15" s="17">
        <v>0</v>
      </c>
    </row>
    <row r="16" spans="2:47" x14ac:dyDescent="0.35">
      <c r="B16" s="18" t="s">
        <v>95</v>
      </c>
      <c r="C16" s="21">
        <v>0.54914406750030498</v>
      </c>
      <c r="D16" s="21">
        <v>0.638889096859657</v>
      </c>
      <c r="E16" s="21">
        <v>0.46560603084954699</v>
      </c>
      <c r="F16" s="21"/>
      <c r="G16" s="21">
        <v>0.66756308578287304</v>
      </c>
      <c r="H16" s="21">
        <v>0.65188848641411701</v>
      </c>
      <c r="I16" s="21">
        <v>0.56170329503080396</v>
      </c>
      <c r="J16" s="21">
        <v>0.52310965719913904</v>
      </c>
      <c r="K16" s="21">
        <v>0.52028371446982802</v>
      </c>
      <c r="L16" s="21">
        <v>0.416473880579881</v>
      </c>
      <c r="M16" s="21"/>
      <c r="N16" s="21">
        <v>0.52367043204283903</v>
      </c>
      <c r="O16" s="21">
        <v>0.67566527989861802</v>
      </c>
      <c r="P16" s="21"/>
      <c r="Q16" s="21">
        <v>0.59556265936609099</v>
      </c>
      <c r="R16" s="21">
        <v>0.49940773265483202</v>
      </c>
      <c r="S16" s="21">
        <v>0.53986502462808905</v>
      </c>
      <c r="T16" s="21">
        <v>0.56745477786173404</v>
      </c>
      <c r="U16" s="21">
        <v>0.54785893705383404</v>
      </c>
      <c r="V16" s="21">
        <v>0.55084553047967899</v>
      </c>
      <c r="W16" s="21">
        <v>0.51295141752463203</v>
      </c>
      <c r="X16" s="21">
        <v>0.57666006698434802</v>
      </c>
      <c r="Y16" s="21">
        <v>0.57812021474573205</v>
      </c>
      <c r="Z16" s="21">
        <v>0.50989907929355605</v>
      </c>
      <c r="AA16" s="21">
        <v>0.572465041861976</v>
      </c>
      <c r="AB16" s="21">
        <v>0.54848301774243002</v>
      </c>
      <c r="AC16" s="21"/>
      <c r="AD16" s="21">
        <v>0.68134221256664196</v>
      </c>
      <c r="AE16" s="21">
        <v>0.26460517744888201</v>
      </c>
      <c r="AF16" s="21"/>
      <c r="AG16" s="21">
        <v>0.79088252788077895</v>
      </c>
      <c r="AH16" s="21">
        <v>0.439561777904245</v>
      </c>
      <c r="AI16" s="21"/>
      <c r="AJ16" s="21">
        <v>0.56889715020765697</v>
      </c>
      <c r="AK16" s="21">
        <v>0.52767686259876401</v>
      </c>
      <c r="AL16" s="21"/>
      <c r="AM16" s="21">
        <v>0.48401214849028501</v>
      </c>
      <c r="AN16" s="21">
        <v>0.57023583047416804</v>
      </c>
      <c r="AO16" s="21"/>
      <c r="AP16" s="21">
        <v>0.11650060106320601</v>
      </c>
      <c r="AQ16" s="21">
        <v>0.35759088237546499</v>
      </c>
      <c r="AR16" s="21">
        <v>0.66252969827140495</v>
      </c>
      <c r="AS16" s="21">
        <v>0.66525247478787497</v>
      </c>
      <c r="AT16" s="21">
        <v>0.88894301190161995</v>
      </c>
      <c r="AU16" s="21">
        <v>0.884038436723659</v>
      </c>
    </row>
    <row r="17" spans="2:47" x14ac:dyDescent="0.35">
      <c r="B17" s="18" t="s">
        <v>96</v>
      </c>
      <c r="C17" s="21">
        <v>0.17470742230588501</v>
      </c>
      <c r="D17" s="21">
        <v>0.13144379562568501</v>
      </c>
      <c r="E17" s="21">
        <v>0.21509597289115401</v>
      </c>
      <c r="F17" s="21"/>
      <c r="G17" s="21">
        <v>0.124970615196715</v>
      </c>
      <c r="H17" s="21">
        <v>0.114760241523422</v>
      </c>
      <c r="I17" s="21">
        <v>0.14457762512000699</v>
      </c>
      <c r="J17" s="21">
        <v>0.19036467595224699</v>
      </c>
      <c r="K17" s="21">
        <v>0.23239760973413701</v>
      </c>
      <c r="L17" s="21">
        <v>0.23017827893329901</v>
      </c>
      <c r="M17" s="21"/>
      <c r="N17" s="21">
        <v>0.19480429863592399</v>
      </c>
      <c r="O17" s="21">
        <v>7.4891235372491399E-2</v>
      </c>
      <c r="P17" s="21"/>
      <c r="Q17" s="21">
        <v>0.150199787399874</v>
      </c>
      <c r="R17" s="21">
        <v>0.15513268899059901</v>
      </c>
      <c r="S17" s="21">
        <v>0.23660791277660301</v>
      </c>
      <c r="T17" s="21">
        <v>0.160162486614365</v>
      </c>
      <c r="U17" s="21">
        <v>0.16935708341647401</v>
      </c>
      <c r="V17" s="21">
        <v>0.17494744385461999</v>
      </c>
      <c r="W17" s="21">
        <v>0.20671526883712901</v>
      </c>
      <c r="X17" s="21">
        <v>0.18655557329207101</v>
      </c>
      <c r="Y17" s="21">
        <v>0.14327664307292201</v>
      </c>
      <c r="Z17" s="21">
        <v>0.228606717107977</v>
      </c>
      <c r="AA17" s="21">
        <v>0.128078718364562</v>
      </c>
      <c r="AB17" s="21">
        <v>0.19426222632233001</v>
      </c>
      <c r="AC17" s="21"/>
      <c r="AD17" s="21">
        <v>9.1962849420841805E-2</v>
      </c>
      <c r="AE17" s="21">
        <v>0.35967693623756702</v>
      </c>
      <c r="AF17" s="21"/>
      <c r="AG17" s="21">
        <v>6.1931901499455197E-2</v>
      </c>
      <c r="AH17" s="21">
        <v>0.23289145929959601</v>
      </c>
      <c r="AI17" s="21"/>
      <c r="AJ17" s="21">
        <v>0.159479416007203</v>
      </c>
      <c r="AK17" s="21">
        <v>0.19251048540063101</v>
      </c>
      <c r="AL17" s="21"/>
      <c r="AM17" s="21">
        <v>0.22128537412017599</v>
      </c>
      <c r="AN17" s="21">
        <v>0.16268048262788901</v>
      </c>
      <c r="AO17" s="21"/>
      <c r="AP17" s="21">
        <v>0.44071805989962398</v>
      </c>
      <c r="AQ17" s="21">
        <v>0.23909965708495501</v>
      </c>
      <c r="AR17" s="21">
        <v>8.3799737688919407E-2</v>
      </c>
      <c r="AS17" s="21">
        <v>9.2080664140323398E-2</v>
      </c>
      <c r="AT17" s="21">
        <v>1.6063985655492299E-2</v>
      </c>
      <c r="AU17" s="21">
        <v>2.29366646952411E-2</v>
      </c>
    </row>
    <row r="18" spans="2:47" x14ac:dyDescent="0.35">
      <c r="B18" s="18" t="s">
        <v>97</v>
      </c>
      <c r="C18" s="22">
        <v>0.37443664519441999</v>
      </c>
      <c r="D18" s="22">
        <v>0.50744530123397202</v>
      </c>
      <c r="E18" s="22">
        <v>0.25051005795839199</v>
      </c>
      <c r="F18" s="22"/>
      <c r="G18" s="22">
        <v>0.542592470586159</v>
      </c>
      <c r="H18" s="22">
        <v>0.53712824489069499</v>
      </c>
      <c r="I18" s="22">
        <v>0.41712566991079603</v>
      </c>
      <c r="J18" s="22">
        <v>0.332744981246892</v>
      </c>
      <c r="K18" s="22">
        <v>0.28788610473569098</v>
      </c>
      <c r="L18" s="22">
        <v>0.18629560164658199</v>
      </c>
      <c r="M18" s="22"/>
      <c r="N18" s="22">
        <v>0.32886613340691501</v>
      </c>
      <c r="O18" s="22">
        <v>0.60077404452612704</v>
      </c>
      <c r="P18" s="22"/>
      <c r="Q18" s="22">
        <v>0.44536287196621699</v>
      </c>
      <c r="R18" s="22">
        <v>0.344275043664233</v>
      </c>
      <c r="S18" s="22">
        <v>0.30325711185148602</v>
      </c>
      <c r="T18" s="22">
        <v>0.40729229124736899</v>
      </c>
      <c r="U18" s="22">
        <v>0.37850185363736</v>
      </c>
      <c r="V18" s="22">
        <v>0.37589808662505902</v>
      </c>
      <c r="W18" s="22">
        <v>0.30623614868750298</v>
      </c>
      <c r="X18" s="22">
        <v>0.39010449369227801</v>
      </c>
      <c r="Y18" s="22">
        <v>0.43484357167281001</v>
      </c>
      <c r="Z18" s="22">
        <v>0.28129236218557901</v>
      </c>
      <c r="AA18" s="22">
        <v>0.44438632349741403</v>
      </c>
      <c r="AB18" s="22">
        <v>0.35422079142009999</v>
      </c>
      <c r="AC18" s="22"/>
      <c r="AD18" s="22">
        <v>0.58937936314579997</v>
      </c>
      <c r="AE18" s="22">
        <v>-9.5071758788684596E-2</v>
      </c>
      <c r="AF18" s="22"/>
      <c r="AG18" s="22">
        <v>0.72895062638132402</v>
      </c>
      <c r="AH18" s="22">
        <v>0.20667031860464799</v>
      </c>
      <c r="AI18" s="22"/>
      <c r="AJ18" s="22">
        <v>0.40941773420045402</v>
      </c>
      <c r="AK18" s="22">
        <v>0.33516637719813203</v>
      </c>
      <c r="AL18" s="22"/>
      <c r="AM18" s="22">
        <v>0.262726774370109</v>
      </c>
      <c r="AN18" s="22">
        <v>0.407555347846279</v>
      </c>
      <c r="AO18" s="22"/>
      <c r="AP18" s="22">
        <v>-0.32421745883641701</v>
      </c>
      <c r="AQ18" s="22">
        <v>0.11849122529051</v>
      </c>
      <c r="AR18" s="22">
        <v>0.57872996058248505</v>
      </c>
      <c r="AS18" s="22">
        <v>0.57317181064755196</v>
      </c>
      <c r="AT18" s="22">
        <v>0.87287902624612801</v>
      </c>
      <c r="AU18" s="22">
        <v>0.86110177202841798</v>
      </c>
    </row>
    <row r="19" spans="2:47" x14ac:dyDescent="0.35">
      <c r="B19" s="16"/>
    </row>
    <row r="20" spans="2:47" x14ac:dyDescent="0.35">
      <c r="B20" t="s">
        <v>66</v>
      </c>
    </row>
    <row r="21" spans="2:47" x14ac:dyDescent="0.35">
      <c r="B21" t="s">
        <v>67</v>
      </c>
    </row>
    <row r="23" spans="2:47" x14ac:dyDescent="0.35">
      <c r="B23"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dimension ref="B2:AU23"/>
  <sheetViews>
    <sheetView showGridLines="0" topLeftCell="A7"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746</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89</v>
      </c>
      <c r="C9" s="17">
        <v>0.13757102074416</v>
      </c>
      <c r="D9" s="17">
        <v>0.184799204675024</v>
      </c>
      <c r="E9" s="17">
        <v>9.2728422972931601E-2</v>
      </c>
      <c r="F9" s="17"/>
      <c r="G9" s="17">
        <v>0.22923417525433701</v>
      </c>
      <c r="H9" s="17">
        <v>0.18378199298122699</v>
      </c>
      <c r="I9" s="17">
        <v>0.16296281852912101</v>
      </c>
      <c r="J9" s="17">
        <v>8.2130780338202702E-2</v>
      </c>
      <c r="K9" s="17">
        <v>8.0298200512340503E-2</v>
      </c>
      <c r="L9" s="17">
        <v>0.10125230081681</v>
      </c>
      <c r="M9" s="17"/>
      <c r="N9" s="17">
        <v>0.11905831254362299</v>
      </c>
      <c r="O9" s="17">
        <v>0.22951903853765601</v>
      </c>
      <c r="P9" s="17"/>
      <c r="Q9" s="17">
        <v>0.17286774367944899</v>
      </c>
      <c r="R9" s="17">
        <v>8.8772032197784206E-2</v>
      </c>
      <c r="S9" s="17">
        <v>9.4972188071564101E-2</v>
      </c>
      <c r="T9" s="17">
        <v>0.123913088874364</v>
      </c>
      <c r="U9" s="17">
        <v>0.15359041963386399</v>
      </c>
      <c r="V9" s="17">
        <v>0.163356347592955</v>
      </c>
      <c r="W9" s="17">
        <v>0.180583426105482</v>
      </c>
      <c r="X9" s="17">
        <v>0.14319539265248801</v>
      </c>
      <c r="Y9" s="17">
        <v>0.136066598769571</v>
      </c>
      <c r="Z9" s="17">
        <v>0.12955412944213901</v>
      </c>
      <c r="AA9" s="17">
        <v>0.138251231559471</v>
      </c>
      <c r="AB9" s="17">
        <v>0.13028188441251401</v>
      </c>
      <c r="AC9" s="17"/>
      <c r="AD9" s="17">
        <v>0.18130915012343499</v>
      </c>
      <c r="AE9" s="17">
        <v>4.5811913914136401E-2</v>
      </c>
      <c r="AF9" s="17"/>
      <c r="AG9" s="17">
        <v>0.25856377008450498</v>
      </c>
      <c r="AH9" s="17">
        <v>8.02670177487326E-2</v>
      </c>
      <c r="AI9" s="17"/>
      <c r="AJ9" s="17">
        <v>0.13533953842888199</v>
      </c>
      <c r="AK9" s="17">
        <v>0.139868532169523</v>
      </c>
      <c r="AL9" s="17"/>
      <c r="AM9" s="17">
        <v>9.7421262050345597E-2</v>
      </c>
      <c r="AN9" s="17">
        <v>0.14956914971843699</v>
      </c>
      <c r="AO9" s="17"/>
      <c r="AP9" s="17">
        <v>8.1884658686756095E-3</v>
      </c>
      <c r="AQ9" s="17">
        <v>2.9605004434597602E-2</v>
      </c>
      <c r="AR9" s="17">
        <v>0.14483490993606499</v>
      </c>
      <c r="AS9" s="17">
        <v>0.14765421585601901</v>
      </c>
      <c r="AT9" s="17">
        <v>0.25907904492289302</v>
      </c>
      <c r="AU9" s="17">
        <v>0.32082344418805903</v>
      </c>
    </row>
    <row r="10" spans="2:47" x14ac:dyDescent="0.35">
      <c r="B10" s="18" t="s">
        <v>90</v>
      </c>
      <c r="C10" s="17">
        <v>0.35866543061987699</v>
      </c>
      <c r="D10" s="17">
        <v>0.40723080452294402</v>
      </c>
      <c r="E10" s="17">
        <v>0.31360040335529099</v>
      </c>
      <c r="F10" s="17"/>
      <c r="G10" s="17">
        <v>0.44661939308363802</v>
      </c>
      <c r="H10" s="17">
        <v>0.42252385151518201</v>
      </c>
      <c r="I10" s="17">
        <v>0.34877332062198602</v>
      </c>
      <c r="J10" s="17">
        <v>0.39834580805397002</v>
      </c>
      <c r="K10" s="17">
        <v>0.33968723252973398</v>
      </c>
      <c r="L10" s="17">
        <v>0.236512784933987</v>
      </c>
      <c r="M10" s="17"/>
      <c r="N10" s="17">
        <v>0.33851558535027898</v>
      </c>
      <c r="O10" s="17">
        <v>0.45874470110346599</v>
      </c>
      <c r="P10" s="17"/>
      <c r="Q10" s="17">
        <v>0.42045110597477398</v>
      </c>
      <c r="R10" s="17">
        <v>0.32640621291163802</v>
      </c>
      <c r="S10" s="17">
        <v>0.312837160360869</v>
      </c>
      <c r="T10" s="17">
        <v>0.32227396720189799</v>
      </c>
      <c r="U10" s="17">
        <v>0.32359711973271599</v>
      </c>
      <c r="V10" s="17">
        <v>0.36807242097369702</v>
      </c>
      <c r="W10" s="17">
        <v>0.344516886426942</v>
      </c>
      <c r="X10" s="17">
        <v>0.34997278315529801</v>
      </c>
      <c r="Y10" s="17">
        <v>0.406873791032004</v>
      </c>
      <c r="Z10" s="17">
        <v>0.35021220219278698</v>
      </c>
      <c r="AA10" s="17">
        <v>0.39448891884775</v>
      </c>
      <c r="AB10" s="17">
        <v>0.33361172312383303</v>
      </c>
      <c r="AC10" s="17"/>
      <c r="AD10" s="17">
        <v>0.44681815555133497</v>
      </c>
      <c r="AE10" s="17">
        <v>0.17345636774314399</v>
      </c>
      <c r="AF10" s="17"/>
      <c r="AG10" s="17">
        <v>0.47040563893780502</v>
      </c>
      <c r="AH10" s="17">
        <v>0.31064887669324998</v>
      </c>
      <c r="AI10" s="17"/>
      <c r="AJ10" s="17">
        <v>0.35760758495094602</v>
      </c>
      <c r="AK10" s="17">
        <v>0.36177356725054</v>
      </c>
      <c r="AL10" s="17"/>
      <c r="AM10" s="17">
        <v>0.304000532294599</v>
      </c>
      <c r="AN10" s="17">
        <v>0.37405650098819498</v>
      </c>
      <c r="AO10" s="17"/>
      <c r="AP10" s="17">
        <v>8.7708049218656894E-2</v>
      </c>
      <c r="AQ10" s="17">
        <v>0.223802232097807</v>
      </c>
      <c r="AR10" s="17">
        <v>0.51837837464550596</v>
      </c>
      <c r="AS10" s="17">
        <v>0.42798205391578398</v>
      </c>
      <c r="AT10" s="17">
        <v>0.54793495965551398</v>
      </c>
      <c r="AU10" s="17">
        <v>0.52462626358685205</v>
      </c>
    </row>
    <row r="11" spans="2:47" x14ac:dyDescent="0.35">
      <c r="B11" s="18" t="s">
        <v>91</v>
      </c>
      <c r="C11" s="17">
        <v>0.228833500046046</v>
      </c>
      <c r="D11" s="17">
        <v>0.21944610093716099</v>
      </c>
      <c r="E11" s="17">
        <v>0.23713717177398699</v>
      </c>
      <c r="F11" s="17"/>
      <c r="G11" s="17">
        <v>0.119749019504299</v>
      </c>
      <c r="H11" s="17">
        <v>0.18619699864866701</v>
      </c>
      <c r="I11" s="17">
        <v>0.21980953009681001</v>
      </c>
      <c r="J11" s="17">
        <v>0.25315798622486102</v>
      </c>
      <c r="K11" s="17">
        <v>0.257829015462197</v>
      </c>
      <c r="L11" s="17">
        <v>0.304572084979288</v>
      </c>
      <c r="M11" s="17"/>
      <c r="N11" s="17">
        <v>0.24414225679760701</v>
      </c>
      <c r="O11" s="17">
        <v>0.15279871232395301</v>
      </c>
      <c r="P11" s="17"/>
      <c r="Q11" s="17">
        <v>0.21546060194220101</v>
      </c>
      <c r="R11" s="17">
        <v>0.27996785942226399</v>
      </c>
      <c r="S11" s="17">
        <v>0.270899755200599</v>
      </c>
      <c r="T11" s="17">
        <v>0.302855692344561</v>
      </c>
      <c r="U11" s="17">
        <v>0.18083706240745401</v>
      </c>
      <c r="V11" s="17">
        <v>0.203280460895193</v>
      </c>
      <c r="W11" s="17">
        <v>0.205422836490434</v>
      </c>
      <c r="X11" s="17">
        <v>0.24589755205029501</v>
      </c>
      <c r="Y11" s="17">
        <v>0.22037795094127899</v>
      </c>
      <c r="Z11" s="17">
        <v>0.182223380689818</v>
      </c>
      <c r="AA11" s="17">
        <v>0.206468996007384</v>
      </c>
      <c r="AB11" s="17">
        <v>0.17217843232260399</v>
      </c>
      <c r="AC11" s="17"/>
      <c r="AD11" s="17">
        <v>0.23388992305151901</v>
      </c>
      <c r="AE11" s="17">
        <v>0.20831522633960101</v>
      </c>
      <c r="AF11" s="17"/>
      <c r="AG11" s="17">
        <v>0.167349923749262</v>
      </c>
      <c r="AH11" s="17">
        <v>0.257575664749011</v>
      </c>
      <c r="AI11" s="17"/>
      <c r="AJ11" s="17">
        <v>0.25030222474618602</v>
      </c>
      <c r="AK11" s="17">
        <v>0.20332352846565899</v>
      </c>
      <c r="AL11" s="17"/>
      <c r="AM11" s="17">
        <v>0.23387557518858901</v>
      </c>
      <c r="AN11" s="17">
        <v>0.226142254813857</v>
      </c>
      <c r="AO11" s="17"/>
      <c r="AP11" s="17">
        <v>0.19068134665036601</v>
      </c>
      <c r="AQ11" s="17">
        <v>0.39343353669215703</v>
      </c>
      <c r="AR11" s="17">
        <v>0.21372706571234801</v>
      </c>
      <c r="AS11" s="17">
        <v>0.28865240288711502</v>
      </c>
      <c r="AT11" s="17">
        <v>0.165303550199739</v>
      </c>
      <c r="AU11" s="17">
        <v>0.10642648403190499</v>
      </c>
    </row>
    <row r="12" spans="2:47" x14ac:dyDescent="0.35">
      <c r="B12" s="18" t="s">
        <v>92</v>
      </c>
      <c r="C12" s="17">
        <v>0.114549027023928</v>
      </c>
      <c r="D12" s="17">
        <v>9.42059382760769E-2</v>
      </c>
      <c r="E12" s="17">
        <v>0.13419913824699101</v>
      </c>
      <c r="F12" s="17"/>
      <c r="G12" s="17">
        <v>0.112500139156679</v>
      </c>
      <c r="H12" s="17">
        <v>8.1255437861055199E-2</v>
      </c>
      <c r="I12" s="17">
        <v>0.10022067670438101</v>
      </c>
      <c r="J12" s="17">
        <v>0.113919237454115</v>
      </c>
      <c r="K12" s="17">
        <v>0.114794637934925</v>
      </c>
      <c r="L12" s="17">
        <v>0.155160534869482</v>
      </c>
      <c r="M12" s="17"/>
      <c r="N12" s="17">
        <v>0.124546512396443</v>
      </c>
      <c r="O12" s="17">
        <v>6.4894003406385806E-2</v>
      </c>
      <c r="P12" s="17"/>
      <c r="Q12" s="17">
        <v>7.6895576052290401E-2</v>
      </c>
      <c r="R12" s="17">
        <v>9.9261577020954103E-2</v>
      </c>
      <c r="S12" s="17">
        <v>0.152030726014593</v>
      </c>
      <c r="T12" s="17">
        <v>0.119002116662388</v>
      </c>
      <c r="U12" s="17">
        <v>0.15108338734474699</v>
      </c>
      <c r="V12" s="17">
        <v>8.3425499215184204E-2</v>
      </c>
      <c r="W12" s="17">
        <v>8.2368012013884495E-2</v>
      </c>
      <c r="X12" s="17">
        <v>0.11882732355202601</v>
      </c>
      <c r="Y12" s="17">
        <v>0.107357477120925</v>
      </c>
      <c r="Z12" s="17">
        <v>0.15492357592387301</v>
      </c>
      <c r="AA12" s="17">
        <v>0.12486086000405</v>
      </c>
      <c r="AB12" s="17">
        <v>0.21941568101447101</v>
      </c>
      <c r="AC12" s="17"/>
      <c r="AD12" s="17">
        <v>8.5038877597290397E-2</v>
      </c>
      <c r="AE12" s="17">
        <v>0.180960998825133</v>
      </c>
      <c r="AF12" s="17"/>
      <c r="AG12" s="17">
        <v>6.1369381380993099E-2</v>
      </c>
      <c r="AH12" s="17">
        <v>0.13848922708404601</v>
      </c>
      <c r="AI12" s="17"/>
      <c r="AJ12" s="17">
        <v>0.107481280069091</v>
      </c>
      <c r="AK12" s="17">
        <v>0.122131488321109</v>
      </c>
      <c r="AL12" s="17"/>
      <c r="AM12" s="17">
        <v>0.14224693543133299</v>
      </c>
      <c r="AN12" s="17">
        <v>0.107667123582599</v>
      </c>
      <c r="AO12" s="17"/>
      <c r="AP12" s="17">
        <v>0.184745259359299</v>
      </c>
      <c r="AQ12" s="17">
        <v>0.21560276850330901</v>
      </c>
      <c r="AR12" s="17">
        <v>7.4225566957383401E-2</v>
      </c>
      <c r="AS12" s="17">
        <v>9.1854508021877002E-2</v>
      </c>
      <c r="AT12" s="17">
        <v>2.76824452218545E-2</v>
      </c>
      <c r="AU12" s="17">
        <v>3.3161948703615197E-2</v>
      </c>
    </row>
    <row r="13" spans="2:47" x14ac:dyDescent="0.35">
      <c r="B13" s="18" t="s">
        <v>93</v>
      </c>
      <c r="C13" s="17">
        <v>9.8193947876357698E-2</v>
      </c>
      <c r="D13" s="17">
        <v>6.3644217637931003E-2</v>
      </c>
      <c r="E13" s="17">
        <v>0.13061304412541</v>
      </c>
      <c r="F13" s="17"/>
      <c r="G13" s="17">
        <v>4.7545084020546101E-2</v>
      </c>
      <c r="H13" s="17">
        <v>7.2354239495449293E-2</v>
      </c>
      <c r="I13" s="17">
        <v>8.4577777651910394E-2</v>
      </c>
      <c r="J13" s="17">
        <v>0.10711138192344</v>
      </c>
      <c r="K13" s="17">
        <v>0.15317796411742701</v>
      </c>
      <c r="L13" s="17">
        <v>0.120191761619011</v>
      </c>
      <c r="M13" s="17"/>
      <c r="N13" s="17">
        <v>0.10878244947248</v>
      </c>
      <c r="O13" s="17">
        <v>4.5603493653213402E-2</v>
      </c>
      <c r="P13" s="17"/>
      <c r="Q13" s="17">
        <v>8.0443225953587605E-2</v>
      </c>
      <c r="R13" s="17">
        <v>0.120081469736709</v>
      </c>
      <c r="S13" s="17">
        <v>0.124217532312679</v>
      </c>
      <c r="T13" s="17">
        <v>7.8671028541468499E-2</v>
      </c>
      <c r="U13" s="17">
        <v>0.100821817095919</v>
      </c>
      <c r="V13" s="17">
        <v>7.7352990275608893E-2</v>
      </c>
      <c r="W13" s="17">
        <v>0.13762877694018</v>
      </c>
      <c r="X13" s="17">
        <v>9.7091159329995999E-2</v>
      </c>
      <c r="Y13" s="17">
        <v>7.1421922610870103E-2</v>
      </c>
      <c r="Z13" s="17">
        <v>9.6727130992432506E-2</v>
      </c>
      <c r="AA13" s="17">
        <v>0.104083821048455</v>
      </c>
      <c r="AB13" s="17">
        <v>0.120649751578636</v>
      </c>
      <c r="AC13" s="17"/>
      <c r="AD13" s="17">
        <v>3.7563637432964501E-2</v>
      </c>
      <c r="AE13" s="17">
        <v>0.23340437875356701</v>
      </c>
      <c r="AF13" s="17"/>
      <c r="AG13" s="17">
        <v>3.6667058604785599E-2</v>
      </c>
      <c r="AH13" s="17">
        <v>0.13009760738732401</v>
      </c>
      <c r="AI13" s="17"/>
      <c r="AJ13" s="17">
        <v>8.9629989709687205E-2</v>
      </c>
      <c r="AK13" s="17">
        <v>0.109232942810169</v>
      </c>
      <c r="AL13" s="17"/>
      <c r="AM13" s="17">
        <v>0.14258328763610001</v>
      </c>
      <c r="AN13" s="17">
        <v>8.6409684287835506E-2</v>
      </c>
      <c r="AO13" s="17"/>
      <c r="AP13" s="17">
        <v>0.30151534411417102</v>
      </c>
      <c r="AQ13" s="17">
        <v>9.6145499289483405E-2</v>
      </c>
      <c r="AR13" s="17">
        <v>2.9568936809796002E-2</v>
      </c>
      <c r="AS13" s="17">
        <v>3.7148786305873302E-2</v>
      </c>
      <c r="AT13" s="17">
        <v>0</v>
      </c>
      <c r="AU13" s="17">
        <v>1.4961859489568401E-2</v>
      </c>
    </row>
    <row r="14" spans="2:47" x14ac:dyDescent="0.35">
      <c r="B14" s="18" t="s">
        <v>94</v>
      </c>
      <c r="C14" s="17">
        <v>1.28335283877078E-2</v>
      </c>
      <c r="D14" s="17">
        <v>9.4047765800143492E-3</v>
      </c>
      <c r="E14" s="17">
        <v>1.54168675959064E-2</v>
      </c>
      <c r="F14" s="17"/>
      <c r="G14" s="17">
        <v>1.4348378187513101E-2</v>
      </c>
      <c r="H14" s="17">
        <v>1.25384287886598E-2</v>
      </c>
      <c r="I14" s="17">
        <v>1.4152516829805801E-2</v>
      </c>
      <c r="J14" s="17">
        <v>1.3686229446773101E-2</v>
      </c>
      <c r="K14" s="17">
        <v>6.4815969081098001E-3</v>
      </c>
      <c r="L14" s="17">
        <v>1.4540633131970701E-2</v>
      </c>
      <c r="M14" s="17"/>
      <c r="N14" s="17">
        <v>1.19841854437975E-2</v>
      </c>
      <c r="O14" s="17">
        <v>1.7052003570996999E-2</v>
      </c>
      <c r="P14" s="17"/>
      <c r="Q14" s="17">
        <v>6.7185572362362103E-3</v>
      </c>
      <c r="R14" s="17">
        <v>1.9971126927287801E-2</v>
      </c>
      <c r="S14" s="17">
        <v>1.22911033618392E-2</v>
      </c>
      <c r="T14" s="17">
        <v>1.58276691132977E-2</v>
      </c>
      <c r="U14" s="17">
        <v>0</v>
      </c>
      <c r="V14" s="17">
        <v>2.8658499193084601E-2</v>
      </c>
      <c r="W14" s="17">
        <v>1.15008532039492E-2</v>
      </c>
      <c r="X14" s="17">
        <v>1.1534035824462999E-2</v>
      </c>
      <c r="Y14" s="17">
        <v>1.26029917159025E-2</v>
      </c>
      <c r="Z14" s="17">
        <v>1.7151309472384999E-2</v>
      </c>
      <c r="AA14" s="17">
        <v>0</v>
      </c>
      <c r="AB14" s="17">
        <v>0</v>
      </c>
      <c r="AC14" s="17"/>
      <c r="AD14" s="17">
        <v>6.4131918345850204E-3</v>
      </c>
      <c r="AE14" s="17">
        <v>2.0343453967918802E-2</v>
      </c>
      <c r="AF14" s="17"/>
      <c r="AG14" s="17">
        <v>1.5666169230824499E-3</v>
      </c>
      <c r="AH14" s="17">
        <v>1.5959801891325499E-2</v>
      </c>
      <c r="AI14" s="17"/>
      <c r="AJ14" s="17">
        <v>1.3533220921574E-2</v>
      </c>
      <c r="AK14" s="17">
        <v>1.13218322889868E-2</v>
      </c>
      <c r="AL14" s="17"/>
      <c r="AM14" s="17">
        <v>1.02784150952712E-2</v>
      </c>
      <c r="AN14" s="17">
        <v>1.3793946716468299E-2</v>
      </c>
      <c r="AO14" s="17"/>
      <c r="AP14" s="17">
        <v>3.6434968619501802E-2</v>
      </c>
      <c r="AQ14" s="17">
        <v>1.8272679774600401E-2</v>
      </c>
      <c r="AR14" s="17">
        <v>4.8897120191786396E-3</v>
      </c>
      <c r="AS14" s="17">
        <v>4.50522441254255E-3</v>
      </c>
      <c r="AT14" s="17">
        <v>0</v>
      </c>
      <c r="AU14" s="17">
        <v>0</v>
      </c>
    </row>
    <row r="15" spans="2:47" x14ac:dyDescent="0.35">
      <c r="B15" s="18" t="s">
        <v>323</v>
      </c>
      <c r="C15" s="17">
        <v>4.9353545301923901E-2</v>
      </c>
      <c r="D15" s="17">
        <v>2.1268957370848902E-2</v>
      </c>
      <c r="E15" s="17">
        <v>7.6304951929483694E-2</v>
      </c>
      <c r="F15" s="17"/>
      <c r="G15" s="17">
        <v>3.00038107929885E-2</v>
      </c>
      <c r="H15" s="17">
        <v>4.13490507097602E-2</v>
      </c>
      <c r="I15" s="17">
        <v>6.9503359565985703E-2</v>
      </c>
      <c r="J15" s="17">
        <v>3.1648576558638203E-2</v>
      </c>
      <c r="K15" s="17">
        <v>4.77313525352673E-2</v>
      </c>
      <c r="L15" s="17">
        <v>6.7769899649451903E-2</v>
      </c>
      <c r="M15" s="17"/>
      <c r="N15" s="17">
        <v>5.29706979957697E-2</v>
      </c>
      <c r="O15" s="17">
        <v>3.1388047404329003E-2</v>
      </c>
      <c r="P15" s="17"/>
      <c r="Q15" s="17">
        <v>2.7163189161461598E-2</v>
      </c>
      <c r="R15" s="17">
        <v>6.5539721783362301E-2</v>
      </c>
      <c r="S15" s="17">
        <v>3.2751534677857401E-2</v>
      </c>
      <c r="T15" s="17">
        <v>3.74564372620226E-2</v>
      </c>
      <c r="U15" s="17">
        <v>9.0070193785299693E-2</v>
      </c>
      <c r="V15" s="17">
        <v>7.5853781854276395E-2</v>
      </c>
      <c r="W15" s="17">
        <v>3.7979208819129397E-2</v>
      </c>
      <c r="X15" s="17">
        <v>3.3481753435434802E-2</v>
      </c>
      <c r="Y15" s="17">
        <v>4.5299267809447499E-2</v>
      </c>
      <c r="Z15" s="17">
        <v>6.9208271286565107E-2</v>
      </c>
      <c r="AA15" s="17">
        <v>3.18461725328903E-2</v>
      </c>
      <c r="AB15" s="17">
        <v>2.3862527547941999E-2</v>
      </c>
      <c r="AC15" s="17"/>
      <c r="AD15" s="17">
        <v>8.9670644088708593E-3</v>
      </c>
      <c r="AE15" s="17">
        <v>0.13770766045649999</v>
      </c>
      <c r="AF15" s="17"/>
      <c r="AG15" s="17">
        <v>4.0776103195666004E-3</v>
      </c>
      <c r="AH15" s="17">
        <v>6.6961804446312098E-2</v>
      </c>
      <c r="AI15" s="17"/>
      <c r="AJ15" s="17">
        <v>4.6106161173633899E-2</v>
      </c>
      <c r="AK15" s="17">
        <v>5.2348108694014697E-2</v>
      </c>
      <c r="AL15" s="17"/>
      <c r="AM15" s="17">
        <v>6.9593992303762495E-2</v>
      </c>
      <c r="AN15" s="17">
        <v>4.2361339892609297E-2</v>
      </c>
      <c r="AO15" s="17"/>
      <c r="AP15" s="17">
        <v>0.19072656616933001</v>
      </c>
      <c r="AQ15" s="17">
        <v>2.31382792080452E-2</v>
      </c>
      <c r="AR15" s="17">
        <v>1.4375433919723299E-2</v>
      </c>
      <c r="AS15" s="17">
        <v>2.2028086007888198E-3</v>
      </c>
      <c r="AT15" s="17">
        <v>0</v>
      </c>
      <c r="AU15" s="17">
        <v>0</v>
      </c>
    </row>
    <row r="16" spans="2:47" x14ac:dyDescent="0.35">
      <c r="B16" s="18" t="s">
        <v>95</v>
      </c>
      <c r="C16" s="21">
        <v>0.49623645136403699</v>
      </c>
      <c r="D16" s="21">
        <v>0.592030009197967</v>
      </c>
      <c r="E16" s="21">
        <v>0.40632882632822198</v>
      </c>
      <c r="F16" s="21"/>
      <c r="G16" s="21">
        <v>0.67585356833797505</v>
      </c>
      <c r="H16" s="21">
        <v>0.60630584449640801</v>
      </c>
      <c r="I16" s="21">
        <v>0.51173613915110705</v>
      </c>
      <c r="J16" s="21">
        <v>0.480476588392173</v>
      </c>
      <c r="K16" s="21">
        <v>0.41998543304207397</v>
      </c>
      <c r="L16" s="21">
        <v>0.337765085750797</v>
      </c>
      <c r="M16" s="21"/>
      <c r="N16" s="21">
        <v>0.45757389789390202</v>
      </c>
      <c r="O16" s="21">
        <v>0.68826373964112197</v>
      </c>
      <c r="P16" s="21"/>
      <c r="Q16" s="21">
        <v>0.59331884965422299</v>
      </c>
      <c r="R16" s="21">
        <v>0.41517824510942197</v>
      </c>
      <c r="S16" s="21">
        <v>0.40780934843243299</v>
      </c>
      <c r="T16" s="21">
        <v>0.44618705607626202</v>
      </c>
      <c r="U16" s="21">
        <v>0.47718753936657998</v>
      </c>
      <c r="V16" s="21">
        <v>0.531428768566653</v>
      </c>
      <c r="W16" s="21">
        <v>0.52510031253242295</v>
      </c>
      <c r="X16" s="21">
        <v>0.49316817580778599</v>
      </c>
      <c r="Y16" s="21">
        <v>0.542940389801575</v>
      </c>
      <c r="Z16" s="21">
        <v>0.47976633163492599</v>
      </c>
      <c r="AA16" s="21">
        <v>0.532740150407221</v>
      </c>
      <c r="AB16" s="21">
        <v>0.46389360753634701</v>
      </c>
      <c r="AC16" s="21"/>
      <c r="AD16" s="21">
        <v>0.62812730567477004</v>
      </c>
      <c r="AE16" s="21">
        <v>0.21926828165727999</v>
      </c>
      <c r="AF16" s="21"/>
      <c r="AG16" s="21">
        <v>0.72896940902231</v>
      </c>
      <c r="AH16" s="21">
        <v>0.39091589444198199</v>
      </c>
      <c r="AI16" s="21"/>
      <c r="AJ16" s="21">
        <v>0.49294712337982799</v>
      </c>
      <c r="AK16" s="21">
        <v>0.50164209942006199</v>
      </c>
      <c r="AL16" s="21"/>
      <c r="AM16" s="21">
        <v>0.40142179434494502</v>
      </c>
      <c r="AN16" s="21">
        <v>0.52362565070663203</v>
      </c>
      <c r="AO16" s="21"/>
      <c r="AP16" s="21">
        <v>9.5896515087332504E-2</v>
      </c>
      <c r="AQ16" s="21">
        <v>0.25340723653240499</v>
      </c>
      <c r="AR16" s="21">
        <v>0.66321328458157103</v>
      </c>
      <c r="AS16" s="21">
        <v>0.57563626977180404</v>
      </c>
      <c r="AT16" s="21">
        <v>0.807014004578407</v>
      </c>
      <c r="AU16" s="21">
        <v>0.84544970777491102</v>
      </c>
    </row>
    <row r="17" spans="2:47" x14ac:dyDescent="0.35">
      <c r="B17" s="18" t="s">
        <v>96</v>
      </c>
      <c r="C17" s="21">
        <v>0.21274297490028499</v>
      </c>
      <c r="D17" s="21">
        <v>0.157850155914008</v>
      </c>
      <c r="E17" s="21">
        <v>0.26481218237240101</v>
      </c>
      <c r="F17" s="21"/>
      <c r="G17" s="21">
        <v>0.160045223177225</v>
      </c>
      <c r="H17" s="21">
        <v>0.15360967735650499</v>
      </c>
      <c r="I17" s="21">
        <v>0.184798454356291</v>
      </c>
      <c r="J17" s="21">
        <v>0.221030619377555</v>
      </c>
      <c r="K17" s="21">
        <v>0.26797260205235102</v>
      </c>
      <c r="L17" s="21">
        <v>0.27535229648849202</v>
      </c>
      <c r="M17" s="21"/>
      <c r="N17" s="21">
        <v>0.23332896186892399</v>
      </c>
      <c r="O17" s="21">
        <v>0.11049749705959901</v>
      </c>
      <c r="P17" s="21"/>
      <c r="Q17" s="21">
        <v>0.15733880200587799</v>
      </c>
      <c r="R17" s="21">
        <v>0.219343046757664</v>
      </c>
      <c r="S17" s="21">
        <v>0.27624825832727101</v>
      </c>
      <c r="T17" s="21">
        <v>0.19767314520385701</v>
      </c>
      <c r="U17" s="21">
        <v>0.251905204440666</v>
      </c>
      <c r="V17" s="21">
        <v>0.16077848949079299</v>
      </c>
      <c r="W17" s="21">
        <v>0.21999678895406399</v>
      </c>
      <c r="X17" s="21">
        <v>0.21591848288202201</v>
      </c>
      <c r="Y17" s="21">
        <v>0.17877939973179499</v>
      </c>
      <c r="Z17" s="21">
        <v>0.25165070691630598</v>
      </c>
      <c r="AA17" s="21">
        <v>0.22894468105250401</v>
      </c>
      <c r="AB17" s="21">
        <v>0.34006543259310701</v>
      </c>
      <c r="AC17" s="21"/>
      <c r="AD17" s="21">
        <v>0.122602515030255</v>
      </c>
      <c r="AE17" s="21">
        <v>0.41436537757870001</v>
      </c>
      <c r="AF17" s="21"/>
      <c r="AG17" s="21">
        <v>9.8036439985778698E-2</v>
      </c>
      <c r="AH17" s="21">
        <v>0.268586834471369</v>
      </c>
      <c r="AI17" s="21"/>
      <c r="AJ17" s="21">
        <v>0.19711126977877799</v>
      </c>
      <c r="AK17" s="21">
        <v>0.231364431131278</v>
      </c>
      <c r="AL17" s="21"/>
      <c r="AM17" s="21">
        <v>0.284830223067433</v>
      </c>
      <c r="AN17" s="21">
        <v>0.19407680787043399</v>
      </c>
      <c r="AO17" s="21"/>
      <c r="AP17" s="21">
        <v>0.486260603473469</v>
      </c>
      <c r="AQ17" s="21">
        <v>0.31174826779279202</v>
      </c>
      <c r="AR17" s="21">
        <v>0.103794503767179</v>
      </c>
      <c r="AS17" s="21">
        <v>0.12900329432775001</v>
      </c>
      <c r="AT17" s="21">
        <v>2.76824452218545E-2</v>
      </c>
      <c r="AU17" s="21">
        <v>4.8123808193183598E-2</v>
      </c>
    </row>
    <row r="18" spans="2:47" x14ac:dyDescent="0.35">
      <c r="B18" s="18" t="s">
        <v>97</v>
      </c>
      <c r="C18" s="22">
        <v>0.21274297490028499</v>
      </c>
      <c r="D18" s="22">
        <v>0.157850155914008</v>
      </c>
      <c r="E18" s="22">
        <v>0.26481218237240101</v>
      </c>
      <c r="F18" s="22"/>
      <c r="G18" s="22">
        <v>0.160045223177225</v>
      </c>
      <c r="H18" s="22">
        <v>0.15360967735650499</v>
      </c>
      <c r="I18" s="22">
        <v>0.184798454356291</v>
      </c>
      <c r="J18" s="22">
        <v>0.221030619377555</v>
      </c>
      <c r="K18" s="22">
        <v>0.26797260205235102</v>
      </c>
      <c r="L18" s="22">
        <v>0.27535229648849202</v>
      </c>
      <c r="M18" s="22"/>
      <c r="N18" s="22">
        <v>0.23332896186892399</v>
      </c>
      <c r="O18" s="22">
        <v>0.11049749705959901</v>
      </c>
      <c r="P18" s="22"/>
      <c r="Q18" s="22">
        <v>0.15733880200587799</v>
      </c>
      <c r="R18" s="22">
        <v>0.219343046757664</v>
      </c>
      <c r="S18" s="22">
        <v>0.27624825832727101</v>
      </c>
      <c r="T18" s="22">
        <v>0.19767314520385701</v>
      </c>
      <c r="U18" s="22">
        <v>0.251905204440666</v>
      </c>
      <c r="V18" s="22">
        <v>0.16077848949079299</v>
      </c>
      <c r="W18" s="22">
        <v>0.21999678895406399</v>
      </c>
      <c r="X18" s="22">
        <v>0.21591848288202201</v>
      </c>
      <c r="Y18" s="22">
        <v>0.17877939973179499</v>
      </c>
      <c r="Z18" s="22">
        <v>0.25165070691630598</v>
      </c>
      <c r="AA18" s="22">
        <v>0.22894468105250401</v>
      </c>
      <c r="AB18" s="22">
        <v>0.34006543259310701</v>
      </c>
      <c r="AC18" s="22"/>
      <c r="AD18" s="22">
        <v>0.122602515030255</v>
      </c>
      <c r="AE18" s="22">
        <v>0.41436537757870001</v>
      </c>
      <c r="AF18" s="22"/>
      <c r="AG18" s="22">
        <v>9.8036439985778698E-2</v>
      </c>
      <c r="AH18" s="22">
        <v>0.268586834471369</v>
      </c>
      <c r="AI18" s="22"/>
      <c r="AJ18" s="22">
        <v>0.19711126977877799</v>
      </c>
      <c r="AK18" s="22">
        <v>0.231364431131278</v>
      </c>
      <c r="AL18" s="22"/>
      <c r="AM18" s="22">
        <v>0.284830223067433</v>
      </c>
      <c r="AN18" s="22">
        <v>0.19407680787043399</v>
      </c>
      <c r="AO18" s="22"/>
      <c r="AP18" s="22">
        <v>0.486260603473469</v>
      </c>
      <c r="AQ18" s="22">
        <v>0.31174826779279202</v>
      </c>
      <c r="AR18" s="22">
        <v>0.103794503767179</v>
      </c>
      <c r="AS18" s="22">
        <v>0.12900329432775001</v>
      </c>
      <c r="AT18" s="22">
        <v>2.76824452218545E-2</v>
      </c>
      <c r="AU18" s="22">
        <v>4.8123808193183598E-2</v>
      </c>
    </row>
    <row r="19" spans="2:47" x14ac:dyDescent="0.35">
      <c r="B19" s="16"/>
    </row>
    <row r="20" spans="2:47" x14ac:dyDescent="0.35">
      <c r="B20" t="s">
        <v>66</v>
      </c>
    </row>
    <row r="21" spans="2:47" x14ac:dyDescent="0.35">
      <c r="B21" t="s">
        <v>67</v>
      </c>
    </row>
    <row r="23" spans="2:47" x14ac:dyDescent="0.35">
      <c r="B23"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C2:F201"/>
  <sheetViews>
    <sheetView showGridLines="0" topLeftCell="C192" workbookViewId="0">
      <selection activeCell="D201" sqref="D201"/>
    </sheetView>
  </sheetViews>
  <sheetFormatPr defaultColWidth="10.90625" defaultRowHeight="14.5" x14ac:dyDescent="0.35"/>
  <cols>
    <col min="4" max="4" width="100.7265625" customWidth="1"/>
    <col min="5" max="5" width="20.7265625" customWidth="1"/>
  </cols>
  <sheetData>
    <row r="2" spans="3:6" ht="40" customHeight="1" x14ac:dyDescent="0.35">
      <c r="D2" s="1" t="s">
        <v>11</v>
      </c>
    </row>
    <row r="6" spans="3:6" x14ac:dyDescent="0.35">
      <c r="D6" s="8" t="str">
        <f>HYPERLINK("#'Full Results'!A1", "Full Results")</f>
        <v>Full Results</v>
      </c>
    </row>
    <row r="8" spans="3:6" x14ac:dyDescent="0.35">
      <c r="D8" s="6" t="s">
        <v>12</v>
      </c>
      <c r="E8" s="6" t="s">
        <v>13</v>
      </c>
      <c r="F8" s="6" t="s">
        <v>14</v>
      </c>
    </row>
    <row r="9" spans="3:6" x14ac:dyDescent="0.35">
      <c r="C9">
        <v>1</v>
      </c>
      <c r="D9" s="8" t="str">
        <f>HYPERLINK("#'Table 1'!A1", " Overall, how satisfied are you with life as a whole these days?Please rate from 0 to 10, where 0 means you feel “not at all satisfied” and 10 means you feel “completely satisfied"".")</f>
        <v xml:space="preserve"> Overall, how satisfied are you with life as a whole these days?Please rate from 0 to 10, where 0 means you feel “not at all satisfied” and 10 means you feel “completely satisfied".</v>
      </c>
      <c r="E9" s="14" t="str">
        <f>HYPERLINK("#'Full Results'!A11", "11")</f>
        <v>11</v>
      </c>
      <c r="F9" t="s">
        <v>65</v>
      </c>
    </row>
    <row r="10" spans="3:6" x14ac:dyDescent="0.35">
      <c r="C10">
        <v>2</v>
      </c>
      <c r="D10" s="8" t="str">
        <f>HYPERLINK("#'Table 2'!A1", " Overall, to what extent do you feel the things you do in your life are worthwhile?Please rate from 0 to 10, where 0 means you feel the things you do in your life are “not at all worthwhile”, and 10 means “completely worthwhile”.")</f>
        <v xml:space="preserve"> Overall, to what extent do you feel the things you do in your life are worthwhile?Please rate from 0 to 10, where 0 means you feel the things you do in your life are “not at all worthwhile”, and 10 means “completely worthwhile”.</v>
      </c>
      <c r="E10" s="14" t="str">
        <f>HYPERLINK("#'Full Results'!A26", "26")</f>
        <v>26</v>
      </c>
      <c r="F10" t="s">
        <v>65</v>
      </c>
    </row>
    <row r="11" spans="3:6" x14ac:dyDescent="0.35">
      <c r="C11">
        <v>3</v>
      </c>
      <c r="D11" s="8" t="str">
        <f>HYPERLINK("#'Table 3'!A1", "Grid Summary: Below is a list of some of the ways you may have felt yesterday. Please rate from 0 to 10, where 0 means  you did not experience the feeling “at all” yesterday while 10 means you experienced the feeling “all of the time” yesterday.")</f>
        <v>Grid Summary: Below is a list of some of the ways you may have felt yesterday. Please rate from 0 to 10, where 0 means  you did not experience the feeling “at all” yesterday while 10 means you experienced the feeling “all of the time” yesterday.</v>
      </c>
      <c r="E11" s="7"/>
      <c r="F11" t="s">
        <v>65</v>
      </c>
    </row>
    <row r="12" spans="3:6" x14ac:dyDescent="0.35">
      <c r="C12">
        <v>4</v>
      </c>
      <c r="D12" s="8" t="str">
        <f>HYPERLINK("#'Table 4'!A1", "Below is a list of some of the ways you may have felt yesterday. Please rate from 0 to 10, where 0 means  you did not experience the feeling “at all” yesterday while 10 means you experienced the feeling “all of the time” yesterday.: I felt happy")</f>
        <v>Below is a list of some of the ways you may have felt yesterday. Please rate from 0 to 10, where 0 means  you did not experience the feeling “at all” yesterday while 10 means you experienced the feeling “all of the time” yesterday.: I felt happy</v>
      </c>
      <c r="E12" s="14" t="str">
        <f>HYPERLINK("#'Full Results'!A41", "41")</f>
        <v>41</v>
      </c>
      <c r="F12" t="s">
        <v>65</v>
      </c>
    </row>
    <row r="13" spans="3:6" x14ac:dyDescent="0.35">
      <c r="C13">
        <v>5</v>
      </c>
      <c r="D13" s="8" t="str">
        <f>HYPERLINK("#'Table 5'!A1", "Below is a list of some of the ways you may have felt yesterday. Please rate from 0 to 10, where 0 means  you did not experience the feeling “at all” yesterday while 10 means you experienced the feeling “all of the time” yesterday.: I felt worried")</f>
        <v>Below is a list of some of the ways you may have felt yesterday. Please rate from 0 to 10, where 0 means  you did not experience the feeling “at all” yesterday while 10 means you experienced the feeling “all of the time” yesterday.: I felt worried</v>
      </c>
      <c r="E13" s="14" t="str">
        <f>HYPERLINK("#'Full Results'!A56", "56")</f>
        <v>56</v>
      </c>
      <c r="F13" t="s">
        <v>65</v>
      </c>
    </row>
    <row r="14" spans="3:6" x14ac:dyDescent="0.35">
      <c r="C14">
        <v>6</v>
      </c>
      <c r="D14" s="8" t="str">
        <f>HYPERLINK("#'Table 6'!A1", "Below is a list of some of the ways you may have felt yesterday. Please rate from 0 to 10, where 0 means  you did not experience the feeling “at all” yesterday while 10 means you experienced the feeling “all of the time” yesterday.: I felt  depre...")</f>
        <v>Below is a list of some of the ways you may have felt yesterday. Please rate from 0 to 10, where 0 means  you did not experience the feeling “at all” yesterday while 10 means you experienced the feeling “all of the time” yesterday.: I felt  depre...</v>
      </c>
      <c r="E14" s="14" t="str">
        <f>HYPERLINK("#'Full Results'!A71", "71")</f>
        <v>71</v>
      </c>
      <c r="F14" t="s">
        <v>65</v>
      </c>
    </row>
    <row r="15" spans="3:6" x14ac:dyDescent="0.35">
      <c r="C15">
        <v>7</v>
      </c>
      <c r="D15" s="8" t="str">
        <f>HYPERLINK("#'Table 7'!A1", "Below is a list of some of the ways you may have felt yesterday. Please rate from 0 to 10, where 0 means  you did not experience the feeling “at all” yesterday while 10 means you experienced the feeling “all of the time” yesterday.: I felt anxious")</f>
        <v>Below is a list of some of the ways you may have felt yesterday. Please rate from 0 to 10, where 0 means  you did not experience the feeling “at all” yesterday while 10 means you experienced the feeling “all of the time” yesterday.: I felt anxious</v>
      </c>
      <c r="E15" s="14" t="str">
        <f>HYPERLINK("#'Full Results'!A86", "86")</f>
        <v>86</v>
      </c>
      <c r="F15" t="s">
        <v>65</v>
      </c>
    </row>
    <row r="16" spans="3:6" x14ac:dyDescent="0.35">
      <c r="C16">
        <v>8</v>
      </c>
      <c r="D16" s="8" t="str">
        <f>HYPERLINK("#'Table 8'!A1", "Grid Summary: To what extent do you feel this statement applies to you?")</f>
        <v>Grid Summary: To what extent do you feel this statement applies to you?</v>
      </c>
      <c r="E16" s="7"/>
      <c r="F16" t="s">
        <v>65</v>
      </c>
    </row>
    <row r="17" spans="3:6" x14ac:dyDescent="0.35">
      <c r="C17">
        <v>9</v>
      </c>
      <c r="D17" s="8" t="str">
        <f>HYPERLINK("#'Table 9'!A1", "To what extent do you feel this statement applies to you?: There are plenty of people I can rely on when I have problems")</f>
        <v>To what extent do you feel this statement applies to you?: There are plenty of people I can rely on when I have problems</v>
      </c>
      <c r="E17" s="14" t="str">
        <f>HYPERLINK("#'Full Results'!A101", "101")</f>
        <v>101</v>
      </c>
      <c r="F17" t="s">
        <v>65</v>
      </c>
    </row>
    <row r="18" spans="3:6" x14ac:dyDescent="0.35">
      <c r="C18">
        <v>10</v>
      </c>
      <c r="D18" s="8" t="str">
        <f>HYPERLINK("#'Table 10'!A1", "To what extent do you feel this statement applies to you?: I often experience a general sense of emptiness")</f>
        <v>To what extent do you feel this statement applies to you?: I often experience a general sense of emptiness</v>
      </c>
      <c r="E18" s="14" t="str">
        <f>HYPERLINK("#'Full Results'!A113", "113")</f>
        <v>113</v>
      </c>
      <c r="F18" t="s">
        <v>65</v>
      </c>
    </row>
    <row r="19" spans="3:6" x14ac:dyDescent="0.35">
      <c r="C19">
        <v>11</v>
      </c>
      <c r="D19" s="8" t="str">
        <f>HYPERLINK("#'Table 11'!A1", "To what extent do you feel this statement applies to you?: There are many people I can trust completely")</f>
        <v>To what extent do you feel this statement applies to you?: There are many people I can trust completely</v>
      </c>
      <c r="E19" s="14" t="str">
        <f>HYPERLINK("#'Full Results'!A125", "125")</f>
        <v>125</v>
      </c>
      <c r="F19" t="s">
        <v>65</v>
      </c>
    </row>
    <row r="20" spans="3:6" x14ac:dyDescent="0.35">
      <c r="C20">
        <v>12</v>
      </c>
      <c r="D20" s="8" t="str">
        <f>HYPERLINK("#'Table 12'!A1", "To what extent do you feel this statement applies to you?: I miss having people around me")</f>
        <v>To what extent do you feel this statement applies to you?: I miss having people around me</v>
      </c>
      <c r="E20" s="14" t="str">
        <f>HYPERLINK("#'Full Results'!A137", "137")</f>
        <v>137</v>
      </c>
      <c r="F20" t="s">
        <v>65</v>
      </c>
    </row>
    <row r="21" spans="3:6" x14ac:dyDescent="0.35">
      <c r="C21">
        <v>13</v>
      </c>
      <c r="D21" s="8" t="str">
        <f>HYPERLINK("#'Table 13'!A1", "To what extent do you feel this statement applies to you?: There are enough people in my life who I feel close to")</f>
        <v>To what extent do you feel this statement applies to you?: There are enough people in my life who I feel close to</v>
      </c>
      <c r="E21" s="14" t="str">
        <f>HYPERLINK("#'Full Results'!A149", "149")</f>
        <v>149</v>
      </c>
      <c r="F21" t="s">
        <v>65</v>
      </c>
    </row>
    <row r="22" spans="3:6" x14ac:dyDescent="0.35">
      <c r="C22">
        <v>14</v>
      </c>
      <c r="D22" s="8" t="str">
        <f>HYPERLINK("#'Table 14'!A1", "To what extent do you feel this statement applies to you?: I often feel rejected or like an outsider")</f>
        <v>To what extent do you feel this statement applies to you?: I often feel rejected or like an outsider</v>
      </c>
      <c r="E22" s="14" t="str">
        <f>HYPERLINK("#'Full Results'!A161", "161")</f>
        <v>161</v>
      </c>
      <c r="F22" t="s">
        <v>65</v>
      </c>
    </row>
    <row r="23" spans="3:6" x14ac:dyDescent="0.35">
      <c r="C23">
        <v>15</v>
      </c>
      <c r="D23" s="8" t="str">
        <f>HYPERLINK("#'Table 15'!A1", "To what extent do you feel this statement applies to you?: I have a strong network of friends")</f>
        <v>To what extent do you feel this statement applies to you?: I have a strong network of friends</v>
      </c>
      <c r="E23" s="14" t="str">
        <f>HYPERLINK("#'Full Results'!A173", "173")</f>
        <v>173</v>
      </c>
      <c r="F23" t="s">
        <v>65</v>
      </c>
    </row>
    <row r="24" spans="3:6" x14ac:dyDescent="0.35">
      <c r="C24">
        <v>16</v>
      </c>
      <c r="D24" s="8" t="str">
        <f>HYPERLINK("#'Table 16'!A1", " How often do you feel that you lack companionship?")</f>
        <v xml:space="preserve"> How often do you feel that you lack companionship?</v>
      </c>
      <c r="E24" s="14" t="str">
        <f>HYPERLINK("#'Full Results'!A185", "185")</f>
        <v>185</v>
      </c>
      <c r="F24" t="s">
        <v>65</v>
      </c>
    </row>
    <row r="25" spans="3:6" x14ac:dyDescent="0.35">
      <c r="C25">
        <v>17</v>
      </c>
      <c r="D25" s="8" t="str">
        <f>HYPERLINK("#'Table 17'!A1", " How often do you feel left out?")</f>
        <v xml:space="preserve"> How often do you feel left out?</v>
      </c>
      <c r="E25" s="14" t="str">
        <f>HYPERLINK("#'Full Results'!A194", "194")</f>
        <v>194</v>
      </c>
      <c r="F25" t="s">
        <v>65</v>
      </c>
    </row>
    <row r="26" spans="3:6" x14ac:dyDescent="0.35">
      <c r="C26">
        <v>18</v>
      </c>
      <c r="D26" s="8" t="str">
        <f>HYPERLINK("#'Table 18'!A1", " How often do you feel lonely?")</f>
        <v xml:space="preserve"> How often do you feel lonely?</v>
      </c>
      <c r="E26" s="14" t="str">
        <f>HYPERLINK("#'Full Results'!A203", "203")</f>
        <v>203</v>
      </c>
      <c r="F26" t="s">
        <v>65</v>
      </c>
    </row>
    <row r="27" spans="3:6" x14ac:dyDescent="0.35">
      <c r="C27">
        <v>19</v>
      </c>
      <c r="D27" s="8" t="str">
        <f>HYPERLINK("#'Table 19'!A1", "Which of the following, if any, do you think are important parts of your identity?Select any which apply")</f>
        <v>Which of the following, if any, do you think are important parts of your identity?Select any which apply</v>
      </c>
      <c r="E27" s="14" t="str">
        <f>HYPERLINK("#'Full Results'!A212", "212")</f>
        <v>212</v>
      </c>
      <c r="F27" t="s">
        <v>65</v>
      </c>
    </row>
    <row r="28" spans="3:6" x14ac:dyDescent="0.35">
      <c r="C28">
        <v>20</v>
      </c>
      <c r="D28" s="8" t="str">
        <f>HYPERLINK("#'Table 20'!A1", "Which, if any, of the following sports do you follow?This can include watching on TV, live in-person, following results online, supporting a specific team, or supporting a particular athlete. Select ALL that apply.")</f>
        <v>Which, if any, of the following sports do you follow?This can include watching on TV, live in-person, following results online, supporting a specific team, or supporting a particular athlete. Select ALL that apply.</v>
      </c>
      <c r="E28" s="14" t="str">
        <f>HYPERLINK("#'Full Results'!A224", "224")</f>
        <v>224</v>
      </c>
      <c r="F28" t="s">
        <v>65</v>
      </c>
    </row>
    <row r="29" spans="3:6" x14ac:dyDescent="0.35">
      <c r="C29">
        <v>21</v>
      </c>
      <c r="D29" s="8" t="str">
        <f>HYPERLINK("#'Table 21'!A1", "Which sports are your favourite to watch? Select up to three of the following.")</f>
        <v>Which sports are your favourite to watch? Select up to three of the following.</v>
      </c>
      <c r="E29" s="14" t="str">
        <f>HYPERLINK("#'Full Results'!A256", "256")</f>
        <v>256</v>
      </c>
      <c r="F29" t="s">
        <v>65</v>
      </c>
    </row>
    <row r="30" spans="3:6" x14ac:dyDescent="0.35">
      <c r="C30">
        <v>22</v>
      </c>
      <c r="D30" s="8" t="str">
        <f>HYPERLINK("#'Table 22'!A1", "Which of the following types of major sports events, if any, are you likely to watch?Select all that apply. ")</f>
        <v>Which of the following types of major sports events, if any, are you likely to watch?Select all that apply. </v>
      </c>
      <c r="E30" s="14" t="str">
        <f>HYPERLINK("#'Full Results'!A288", "288")</f>
        <v>288</v>
      </c>
      <c r="F30" t="s">
        <v>65</v>
      </c>
    </row>
    <row r="31" spans="3:6" x14ac:dyDescent="0.35">
      <c r="C31">
        <v>23</v>
      </c>
      <c r="D31" s="8" t="str">
        <f>HYPERLINK("#'Table 23'!A1", " Do you consider yourself a fan of any kind of sport? ")</f>
        <v xml:space="preserve"> Do you consider yourself a fan of any kind of sport? </v>
      </c>
      <c r="E31" s="14" t="str">
        <f>HYPERLINK("#'Full Results'!A319", "319")</f>
        <v>319</v>
      </c>
      <c r="F31" t="s">
        <v>65</v>
      </c>
    </row>
    <row r="32" spans="3:6" x14ac:dyDescent="0.35">
      <c r="C32">
        <v>24</v>
      </c>
      <c r="D32" s="8" t="str">
        <f>HYPERLINK("#'Table 24'!A1", "Which of these words would you use to describe yourself when watching or engaging with sports?Please select all that apply. ")</f>
        <v>Which of these words would you use to describe yourself when watching or engaging with sports?Please select all that apply. </v>
      </c>
      <c r="E32" s="14" t="str">
        <f>HYPERLINK("#'Full Results'!A327", "327")</f>
        <v>327</v>
      </c>
      <c r="F32" t="s">
        <v>65</v>
      </c>
    </row>
    <row r="33" spans="3:6" x14ac:dyDescent="0.35">
      <c r="C33">
        <v>25</v>
      </c>
      <c r="D33" s="8" t="str">
        <f>HYPERLINK("#'Table 25'!A1", "Grid Summary: In general, how often do you watch or engage with sports in the following ways?This can be on TV, streaming, or social media. ")</f>
        <v>Grid Summary: In general, how often do you watch or engage with sports in the following ways?This can be on TV, streaming, or social media. </v>
      </c>
      <c r="E33" s="7"/>
      <c r="F33" t="s">
        <v>65</v>
      </c>
    </row>
    <row r="34" spans="3:6" x14ac:dyDescent="0.35">
      <c r="C34">
        <v>26</v>
      </c>
      <c r="D34" s="8" t="str">
        <f>HYPERLINK("#'Table 26'!A1", "In general, how often do you watch or engage with sports in the following ways?This can be on TV, streaming, or social media. : Watching a full match, game or event in its entirety (e.g. a tennis match)")</f>
        <v>In general, how often do you watch or engage with sports in the following ways?This can be on TV, streaming, or social media. : Watching a full match, game or event in its entirety (e.g. a tennis match)</v>
      </c>
      <c r="E34" s="14" t="str">
        <f>HYPERLINK("#'Full Results'!A351", "351")</f>
        <v>351</v>
      </c>
      <c r="F34" t="s">
        <v>65</v>
      </c>
    </row>
    <row r="35" spans="3:6" x14ac:dyDescent="0.35">
      <c r="C35">
        <v>27</v>
      </c>
      <c r="D35" s="8" t="str">
        <f>HYPERLINK("#'Table 27'!A1", "In general, how often do you watch or engage with sports in the following ways?This can be on TV, streaming, or social media. : Watching highlights from a match, game, event")</f>
        <v>In general, how often do you watch or engage with sports in the following ways?This can be on TV, streaming, or social media. : Watching highlights from a match, game, event</v>
      </c>
      <c r="E35" s="14" t="str">
        <f>HYPERLINK("#'Full Results'!A363", "363")</f>
        <v>363</v>
      </c>
      <c r="F35" t="s">
        <v>65</v>
      </c>
    </row>
    <row r="36" spans="3:6" x14ac:dyDescent="0.35">
      <c r="C36">
        <v>28</v>
      </c>
      <c r="D36" s="8" t="str">
        <f>HYPERLINK("#'Table 28'!A1", "In general, how often do you watch or engage with sports in the following ways?This can be on TV, streaming, or social media. : Watching clips of a match, game, event, team, athlete")</f>
        <v>In general, how often do you watch or engage with sports in the following ways?This can be on TV, streaming, or social media. : Watching clips of a match, game, event, team, athlete</v>
      </c>
      <c r="E36" s="14" t="str">
        <f>HYPERLINK("#'Full Results'!A375", "375")</f>
        <v>375</v>
      </c>
      <c r="F36" t="s">
        <v>65</v>
      </c>
    </row>
    <row r="37" spans="3:6" x14ac:dyDescent="0.35">
      <c r="C37">
        <v>29</v>
      </c>
      <c r="D37" s="8" t="str">
        <f>HYPERLINK("#'Table 29'!A1", "In general, how often do you watch or engage with sports in the following ways?This can be on TV, streaming, or social media. : Checking scores")</f>
        <v>In general, how often do you watch or engage with sports in the following ways?This can be on TV, streaming, or social media. : Checking scores</v>
      </c>
      <c r="E37" s="14" t="str">
        <f>HYPERLINK("#'Full Results'!A387", "387")</f>
        <v>387</v>
      </c>
      <c r="F37" t="s">
        <v>65</v>
      </c>
    </row>
    <row r="38" spans="3:6" x14ac:dyDescent="0.35">
      <c r="C38">
        <v>30</v>
      </c>
      <c r="D38" s="8" t="str">
        <f>HYPERLINK("#'Table 30'!A1", "In general, how often do you watch or engage with sports in the following ways?This can be on TV, streaming, or social media. : Reading analysis of a match, game, event")</f>
        <v>In general, how often do you watch or engage with sports in the following ways?This can be on TV, streaming, or social media. : Reading analysis of a match, game, event</v>
      </c>
      <c r="E38" s="14" t="str">
        <f>HYPERLINK("#'Full Results'!A399", "399")</f>
        <v>399</v>
      </c>
      <c r="F38" t="s">
        <v>65</v>
      </c>
    </row>
    <row r="39" spans="3:6" x14ac:dyDescent="0.35">
      <c r="C39">
        <v>31</v>
      </c>
      <c r="D39" s="8" t="str">
        <f>HYPERLINK("#'Table 31'!A1", "In general, how often do you watch or engage with sports in the following ways?This can be on TV, streaming, or social media. : Listening to radio coverage of a match, game or event")</f>
        <v>In general, how often do you watch or engage with sports in the following ways?This can be on TV, streaming, or social media. : Listening to radio coverage of a match, game or event</v>
      </c>
      <c r="E39" s="14" t="str">
        <f>HYPERLINK("#'Full Results'!A411", "411")</f>
        <v>411</v>
      </c>
      <c r="F39" t="s">
        <v>65</v>
      </c>
    </row>
    <row r="40" spans="3:6" x14ac:dyDescent="0.35">
      <c r="C40">
        <v>32</v>
      </c>
      <c r="D40" s="8" t="str">
        <f>HYPERLINK("#'Table 32'!A1", "In general, how often do you watch or engage with sports in the following ways?This can be on TV, streaming, or social media. : Listening to a podcast about sport")</f>
        <v>In general, how often do you watch or engage with sports in the following ways?This can be on TV, streaming, or social media. : Listening to a podcast about sport</v>
      </c>
      <c r="E40" s="14" t="str">
        <f>HYPERLINK("#'Full Results'!A423", "423")</f>
        <v>423</v>
      </c>
      <c r="F40" t="s">
        <v>65</v>
      </c>
    </row>
    <row r="41" spans="3:6" x14ac:dyDescent="0.35">
      <c r="C41">
        <v>33</v>
      </c>
      <c r="D41" s="8" t="str">
        <f>HYPERLINK("#'Table 33'!A1", "In general, how often do you watch or engage with sports in the following ways?This can be on TV, streaming, or social media. : Watching a documentary about sport")</f>
        <v>In general, how often do you watch or engage with sports in the following ways?This can be on TV, streaming, or social media. : Watching a documentary about sport</v>
      </c>
      <c r="E41" s="14" t="str">
        <f>HYPERLINK("#'Full Results'!A435", "435")</f>
        <v>435</v>
      </c>
      <c r="F41" t="s">
        <v>65</v>
      </c>
    </row>
    <row r="42" spans="3:6" x14ac:dyDescent="0.35">
      <c r="C42">
        <v>34</v>
      </c>
      <c r="D42" s="8" t="str">
        <f>HYPERLINK("#'Table 34'!A1", "In general, how often do you watch or engage with sports in the following ways?This can be on TV, streaming, or social media. : Watching interviews with sporting figures such as athletes or team managers")</f>
        <v>In general, how often do you watch or engage with sports in the following ways?This can be on TV, streaming, or social media. : Watching interviews with sporting figures such as athletes or team managers</v>
      </c>
      <c r="E42" s="14" t="str">
        <f>HYPERLINK("#'Full Results'!A447", "447")</f>
        <v>447</v>
      </c>
      <c r="F42" t="s">
        <v>65</v>
      </c>
    </row>
    <row r="43" spans="3:6" x14ac:dyDescent="0.35">
      <c r="C43">
        <v>35</v>
      </c>
      <c r="D43" s="8" t="str">
        <f>HYPERLINK("#'Table 35'!A1", "Which of the following sports service providers do you use? Please select all that apply.")</f>
        <v>Which of the following sports service providers do you use? Please select all that apply.</v>
      </c>
      <c r="E43" s="14" t="str">
        <f>HYPERLINK("#'Full Results'!A459", "459")</f>
        <v>459</v>
      </c>
      <c r="F43" t="s">
        <v>65</v>
      </c>
    </row>
    <row r="44" spans="3:6" x14ac:dyDescent="0.35">
      <c r="C44">
        <v>36</v>
      </c>
      <c r="D44" s="8" t="str">
        <f>HYPERLINK("#'Table 36'!A1", " Which of the following best describes the amount of  free time you dedicate to watching sports? ")</f>
        <v xml:space="preserve"> Which of the following best describes the amount of  free time you dedicate to watching sports? </v>
      </c>
      <c r="E44" s="14" t="str">
        <f>HYPERLINK("#'Full Results'!A475", "475")</f>
        <v>475</v>
      </c>
      <c r="F44" t="s">
        <v>65</v>
      </c>
    </row>
    <row r="45" spans="3:6" x14ac:dyDescent="0.35">
      <c r="C45">
        <v>37</v>
      </c>
      <c r="D45" s="8" t="str">
        <f>HYPERLINK("#'Table 37'!A1", "Thinking about the last year, where have you watched sports matches or events? Please select all that apply")</f>
        <v>Thinking about the last year, where have you watched sports matches or events? Please select all that apply</v>
      </c>
      <c r="E45" s="14" t="str">
        <f>HYPERLINK("#'Full Results'!A484", "484")</f>
        <v>484</v>
      </c>
      <c r="F45" t="s">
        <v>65</v>
      </c>
    </row>
    <row r="46" spans="3:6" x14ac:dyDescent="0.35">
      <c r="C46">
        <v>38</v>
      </c>
      <c r="D46" s="8" t="str">
        <f>HYPERLINK("#'Table 38'!A1", " You said you have attended live sports events. How many live sporting events have you attended in the last year? ")</f>
        <v xml:space="preserve"> You said you have attended live sports events. How many live sporting events have you attended in the last year? </v>
      </c>
      <c r="E46" s="14" t="str">
        <f>HYPERLINK("#'Full Results'!A497", "497")</f>
        <v>497</v>
      </c>
      <c r="F46" t="s">
        <v>273</v>
      </c>
    </row>
    <row r="47" spans="3:6" x14ac:dyDescent="0.35">
      <c r="C47">
        <v>39</v>
      </c>
      <c r="D47" s="8" t="str">
        <f>HYPERLINK("#'Table 39'!A1", "Which platforms do you use to consume sport-related content? Please select all that apply.")</f>
        <v>Which platforms do you use to consume sport-related content? Please select all that apply.</v>
      </c>
      <c r="E47" s="14" t="str">
        <f>HYPERLINK("#'Full Results'!A506", "506")</f>
        <v>506</v>
      </c>
      <c r="F47" t="s">
        <v>748</v>
      </c>
    </row>
    <row r="48" spans="3:6" x14ac:dyDescent="0.35">
      <c r="C48">
        <v>40</v>
      </c>
      <c r="D48" s="8" t="str">
        <f>HYPERLINK("#'Table 40'!A1", "Which format of sports content delivery do you prefer?Please select up to three")</f>
        <v>Which format of sports content delivery do you prefer?Please select up to three</v>
      </c>
      <c r="E48" s="14" t="str">
        <f>HYPERLINK("#'Full Results'!A517", "517")</f>
        <v>517</v>
      </c>
      <c r="F48" t="s">
        <v>748</v>
      </c>
    </row>
    <row r="49" spans="3:6" x14ac:dyDescent="0.35">
      <c r="C49">
        <v>41</v>
      </c>
      <c r="D49" s="8" t="str">
        <f>HYPERLINK("#'Table 41'!A1", "Grid Summary: And how often do you watch or listen to streamed or broadcast sports content using the following types of device?")</f>
        <v>Grid Summary: And how often do you watch or listen to streamed or broadcast sports content using the following types of device?</v>
      </c>
      <c r="E49" s="7"/>
      <c r="F49" t="s">
        <v>65</v>
      </c>
    </row>
    <row r="50" spans="3:6" x14ac:dyDescent="0.35">
      <c r="C50">
        <v>42</v>
      </c>
      <c r="D50" s="8" t="str">
        <f>HYPERLINK("#'Table 42'!A1", "And how often do you watch or listen to streamed or broadcast sports content using the following types of device?: Traditional TV")</f>
        <v>And how often do you watch or listen to streamed or broadcast sports content using the following types of device?: Traditional TV</v>
      </c>
      <c r="E50" s="14" t="str">
        <f>HYPERLINK("#'Full Results'!A530", "530")</f>
        <v>530</v>
      </c>
      <c r="F50" t="s">
        <v>65</v>
      </c>
    </row>
    <row r="51" spans="3:6" x14ac:dyDescent="0.35">
      <c r="C51">
        <v>43</v>
      </c>
      <c r="D51" s="8" t="str">
        <f>HYPERLINK("#'Table 43'!A1", "And how often do you watch or listen to streamed or broadcast sports content using the following types of device?: Phone")</f>
        <v>And how often do you watch or listen to streamed or broadcast sports content using the following types of device?: Phone</v>
      </c>
      <c r="E51" s="14" t="str">
        <f>HYPERLINK("#'Full Results'!A544", "544")</f>
        <v>544</v>
      </c>
      <c r="F51" t="s">
        <v>65</v>
      </c>
    </row>
    <row r="52" spans="3:6" x14ac:dyDescent="0.35">
      <c r="C52">
        <v>44</v>
      </c>
      <c r="D52" s="8" t="str">
        <f>HYPERLINK("#'Table 44'!A1", "And how often do you watch or listen to streamed or broadcast sports content using the following types of device?: Tablet")</f>
        <v>And how often do you watch or listen to streamed or broadcast sports content using the following types of device?: Tablet</v>
      </c>
      <c r="E52" s="14" t="str">
        <f>HYPERLINK("#'Full Results'!A558", "558")</f>
        <v>558</v>
      </c>
      <c r="F52" t="s">
        <v>65</v>
      </c>
    </row>
    <row r="53" spans="3:6" x14ac:dyDescent="0.35">
      <c r="C53">
        <v>45</v>
      </c>
      <c r="D53" s="8" t="str">
        <f>HYPERLINK("#'Table 45'!A1", "And how often do you watch or listen to streamed or broadcast sports content using the following types of device?: Laptop or Desktop Computer")</f>
        <v>And how often do you watch or listen to streamed or broadcast sports content using the following types of device?: Laptop or Desktop Computer</v>
      </c>
      <c r="E53" s="14" t="str">
        <f>HYPERLINK("#'Full Results'!A572", "572")</f>
        <v>572</v>
      </c>
      <c r="F53" t="s">
        <v>65</v>
      </c>
    </row>
    <row r="54" spans="3:6" x14ac:dyDescent="0.35">
      <c r="C54">
        <v>46</v>
      </c>
      <c r="D54" s="8" t="str">
        <f>HYPERLINK("#'Table 46'!A1", "And how often do you watch or listen to streamed or broadcast sports content using the following types of device?: VR Headset")</f>
        <v>And how often do you watch or listen to streamed or broadcast sports content using the following types of device?: VR Headset</v>
      </c>
      <c r="E54" s="14" t="str">
        <f>HYPERLINK("#'Full Results'!A586", "586")</f>
        <v>586</v>
      </c>
      <c r="F54" t="s">
        <v>65</v>
      </c>
    </row>
    <row r="55" spans="3:6" x14ac:dyDescent="0.35">
      <c r="C55">
        <v>47</v>
      </c>
      <c r="D55" s="8" t="str">
        <f>HYPERLINK("#'Table 47'!A1", "And how often do you watch or listen to streamed or broadcast sports content using the following types of device?: Radio")</f>
        <v>And how often do you watch or listen to streamed or broadcast sports content using the following types of device?: Radio</v>
      </c>
      <c r="E55" s="14" t="str">
        <f>HYPERLINK("#'Full Results'!A600", "600")</f>
        <v>600</v>
      </c>
      <c r="F55" t="s">
        <v>65</v>
      </c>
    </row>
    <row r="56" spans="3:6" x14ac:dyDescent="0.35">
      <c r="C56">
        <v>48</v>
      </c>
      <c r="D56" s="8" t="str">
        <f>HYPERLINK("#'Table 48'!A1", "Grid Summary: How often would you say that you watched sports coverage in the following ways?")</f>
        <v>Grid Summary: How often would you say that you watched sports coverage in the following ways?</v>
      </c>
      <c r="E56" s="7"/>
      <c r="F56" t="s">
        <v>65</v>
      </c>
    </row>
    <row r="57" spans="3:6" x14ac:dyDescent="0.35">
      <c r="C57">
        <v>49</v>
      </c>
      <c r="D57" s="8" t="str">
        <f>HYPERLINK("#'Table 49'!A1", "How often would you say that you watched sports coverage in the following ways?: Watching a match/event that has your full attention")</f>
        <v>How often would you say that you watched sports coverage in the following ways?: Watching a match/event that has your full attention</v>
      </c>
      <c r="E57" s="14" t="str">
        <f>HYPERLINK("#'Full Results'!A614", "614")</f>
        <v>614</v>
      </c>
      <c r="F57" t="s">
        <v>65</v>
      </c>
    </row>
    <row r="58" spans="3:6" x14ac:dyDescent="0.35">
      <c r="C58">
        <v>50</v>
      </c>
      <c r="D58" s="8" t="str">
        <f>HYPERLINK("#'Table 50'!A1", "How often would you say that you watched sports coverage in the following ways?: Having the TV on in the background while you do something else")</f>
        <v>How often would you say that you watched sports coverage in the following ways?: Having the TV on in the background while you do something else</v>
      </c>
      <c r="E58" s="14" t="str">
        <f>HYPERLINK("#'Full Results'!A628", "628")</f>
        <v>628</v>
      </c>
      <c r="F58" t="s">
        <v>65</v>
      </c>
    </row>
    <row r="59" spans="3:6" x14ac:dyDescent="0.35">
      <c r="C59">
        <v>51</v>
      </c>
      <c r="D59" s="8" t="str">
        <f>HYPERLINK("#'Table 51'!A1", "How often would you say that you watched sports coverage in the following ways?: Watching multiple matches/events at the same time on different devices ")</f>
        <v xml:space="preserve">How often would you say that you watched sports coverage in the following ways?: Watching multiple matches/events at the same time on different devices </v>
      </c>
      <c r="E59" s="14" t="str">
        <f>HYPERLINK("#'Full Results'!A642", "642")</f>
        <v>642</v>
      </c>
      <c r="F59" t="s">
        <v>65</v>
      </c>
    </row>
    <row r="60" spans="3:6" x14ac:dyDescent="0.35">
      <c r="C60">
        <v>52</v>
      </c>
      <c r="D60" s="8" t="str">
        <f>HYPERLINK("#'Table 52'!A1", "How often would you say that you watched sports coverage in the following ways?: Switching between devices half way through a match")</f>
        <v>How often would you say that you watched sports coverage in the following ways?: Switching between devices half way through a match</v>
      </c>
      <c r="E60" s="14" t="str">
        <f>HYPERLINK("#'Full Results'!A656", "656")</f>
        <v>656</v>
      </c>
      <c r="F60" t="s">
        <v>65</v>
      </c>
    </row>
    <row r="61" spans="3:6" x14ac:dyDescent="0.35">
      <c r="C61">
        <v>53</v>
      </c>
      <c r="D61" s="8" t="str">
        <f>HYPERLINK("#'Table 53'!A1", "How often would you say that you watched sports coverage in the following ways?: Whilst on the move (e.g. travelling on public transport or on your commute)")</f>
        <v>How often would you say that you watched sports coverage in the following ways?: Whilst on the move (e.g. travelling on public transport or on your commute)</v>
      </c>
      <c r="E61" s="14" t="str">
        <f>HYPERLINK("#'Full Results'!A670", "670")</f>
        <v>670</v>
      </c>
      <c r="F61" t="s">
        <v>65</v>
      </c>
    </row>
    <row r="62" spans="3:6" x14ac:dyDescent="0.35">
      <c r="C62">
        <v>54</v>
      </c>
      <c r="D62" s="8" t="str">
        <f>HYPERLINK("#'Table 54'!A1", "How often would you say that you watched sports coverage in the following ways?: Re-watching old coverage of matches/events")</f>
        <v>How often would you say that you watched sports coverage in the following ways?: Re-watching old coverage of matches/events</v>
      </c>
      <c r="E62" s="14" t="str">
        <f>HYPERLINK("#'Full Results'!A684", "684")</f>
        <v>684</v>
      </c>
      <c r="F62" t="s">
        <v>65</v>
      </c>
    </row>
    <row r="63" spans="3:6" x14ac:dyDescent="0.35">
      <c r="C63">
        <v>55</v>
      </c>
      <c r="D63" s="8" t="str">
        <f>HYPERLINK("#'Table 55'!A1", "How often would you say that you watched sports coverage in the following ways?: Watching short videos or clips on social media")</f>
        <v>How often would you say that you watched sports coverage in the following ways?: Watching short videos or clips on social media</v>
      </c>
      <c r="E63" s="14" t="str">
        <f>HYPERLINK("#'Full Results'!A698", "698")</f>
        <v>698</v>
      </c>
      <c r="F63" t="s">
        <v>65</v>
      </c>
    </row>
    <row r="64" spans="3:6" x14ac:dyDescent="0.35">
      <c r="C64">
        <v>56</v>
      </c>
      <c r="D64" s="8" t="str">
        <f>HYPERLINK("#'Table 56'!A1", "Grid Summary: How often do you watch sports with the following people?")</f>
        <v>Grid Summary: How often do you watch sports with the following people?</v>
      </c>
      <c r="E64" s="7"/>
      <c r="F64" t="s">
        <v>65</v>
      </c>
    </row>
    <row r="65" spans="3:6" x14ac:dyDescent="0.35">
      <c r="C65">
        <v>57</v>
      </c>
      <c r="D65" s="8" t="str">
        <f>HYPERLINK("#'Table 57'!A1", "How often do you watch sports with the following people?: My partner/spouse ")</f>
        <v xml:space="preserve">How often do you watch sports with the following people?: My partner/spouse </v>
      </c>
      <c r="E65" s="14" t="str">
        <f>HYPERLINK("#'Full Results'!A712", "712")</f>
        <v>712</v>
      </c>
      <c r="F65" t="s">
        <v>65</v>
      </c>
    </row>
    <row r="66" spans="3:6" x14ac:dyDescent="0.35">
      <c r="C66">
        <v>58</v>
      </c>
      <c r="D66" s="8" t="str">
        <f>HYPERLINK("#'Table 58'!A1", "How often do you watch sports with the following people?: My friends ")</f>
        <v xml:space="preserve">How often do you watch sports with the following people?: My friends </v>
      </c>
      <c r="E66" s="14" t="str">
        <f>HYPERLINK("#'Full Results'!A727", "727")</f>
        <v>727</v>
      </c>
      <c r="F66" t="s">
        <v>65</v>
      </c>
    </row>
    <row r="67" spans="3:6" x14ac:dyDescent="0.35">
      <c r="C67">
        <v>59</v>
      </c>
      <c r="D67" s="8" t="str">
        <f>HYPERLINK("#'Table 59'!A1", "How often do you watch sports with the following people?: My family ")</f>
        <v xml:space="preserve">How often do you watch sports with the following people?: My family </v>
      </c>
      <c r="E67" s="14" t="str">
        <f>HYPERLINK("#'Full Results'!A742", "742")</f>
        <v>742</v>
      </c>
      <c r="F67" t="s">
        <v>65</v>
      </c>
    </row>
    <row r="68" spans="3:6" x14ac:dyDescent="0.35">
      <c r="C68">
        <v>60</v>
      </c>
      <c r="D68" s="8" t="str">
        <f>HYPERLINK("#'Table 60'!A1", "How often do you watch sports with the following people?: My colleagues ")</f>
        <v xml:space="preserve">How often do you watch sports with the following people?: My colleagues </v>
      </c>
      <c r="E68" s="14" t="str">
        <f>HYPERLINK("#'Full Results'!A757", "757")</f>
        <v>757</v>
      </c>
      <c r="F68" t="s">
        <v>65</v>
      </c>
    </row>
    <row r="69" spans="3:6" x14ac:dyDescent="0.35">
      <c r="C69">
        <v>61</v>
      </c>
      <c r="D69" s="8" t="str">
        <f>HYPERLINK("#'Table 61'!A1", "How often do you watch sports with the following people?: People I don’t know")</f>
        <v>How often do you watch sports with the following people?: People I don’t know</v>
      </c>
      <c r="E69" s="14" t="str">
        <f>HYPERLINK("#'Full Results'!A772", "772")</f>
        <v>772</v>
      </c>
      <c r="F69" t="s">
        <v>65</v>
      </c>
    </row>
    <row r="70" spans="3:6" x14ac:dyDescent="0.35">
      <c r="C70">
        <v>62</v>
      </c>
      <c r="D70" s="8" t="str">
        <f>HYPERLINK("#'Table 62'!A1", "How often do you watch sports with the following people?: My children")</f>
        <v>How often do you watch sports with the following people?: My children</v>
      </c>
      <c r="E70" s="14" t="str">
        <f>HYPERLINK("#'Full Results'!A787", "787")</f>
        <v>787</v>
      </c>
      <c r="F70" t="s">
        <v>749</v>
      </c>
    </row>
    <row r="71" spans="3:6" x14ac:dyDescent="0.35">
      <c r="C71">
        <v>63</v>
      </c>
      <c r="D71" s="8" t="str">
        <f>HYPERLINK("#'Table 63'!A1", "Grid Summary: How often do you discuss sports with the following people?")</f>
        <v>Grid Summary: How often do you discuss sports with the following people?</v>
      </c>
      <c r="E71" s="7"/>
      <c r="F71" t="s">
        <v>65</v>
      </c>
    </row>
    <row r="72" spans="3:6" x14ac:dyDescent="0.35">
      <c r="C72">
        <v>64</v>
      </c>
      <c r="D72" s="8" t="str">
        <f>HYPERLINK("#'Table 64'!A1", "How often do you discuss sports with the following people?: My partner/spouse ")</f>
        <v xml:space="preserve">How often do you discuss sports with the following people?: My partner/spouse </v>
      </c>
      <c r="E72" s="14" t="str">
        <f>HYPERLINK("#'Full Results'!A802", "802")</f>
        <v>802</v>
      </c>
      <c r="F72" t="s">
        <v>65</v>
      </c>
    </row>
    <row r="73" spans="3:6" x14ac:dyDescent="0.35">
      <c r="C73">
        <v>65</v>
      </c>
      <c r="D73" s="8" t="str">
        <f>HYPERLINK("#'Table 65'!A1", "How often do you discuss sports with the following people?: My friends ")</f>
        <v xml:space="preserve">How often do you discuss sports with the following people?: My friends </v>
      </c>
      <c r="E73" s="14" t="str">
        <f>HYPERLINK("#'Full Results'!A817", "817")</f>
        <v>817</v>
      </c>
      <c r="F73" t="s">
        <v>65</v>
      </c>
    </row>
    <row r="74" spans="3:6" x14ac:dyDescent="0.35">
      <c r="C74">
        <v>66</v>
      </c>
      <c r="D74" s="8" t="str">
        <f>HYPERLINK("#'Table 66'!A1", "How often do you discuss sports with the following people?: My family ")</f>
        <v xml:space="preserve">How often do you discuss sports with the following people?: My family </v>
      </c>
      <c r="E74" s="14" t="str">
        <f>HYPERLINK("#'Full Results'!A832", "832")</f>
        <v>832</v>
      </c>
      <c r="F74" t="s">
        <v>65</v>
      </c>
    </row>
    <row r="75" spans="3:6" x14ac:dyDescent="0.35">
      <c r="C75">
        <v>67</v>
      </c>
      <c r="D75" s="8" t="str">
        <f>HYPERLINK("#'Table 67'!A1", "How often do you discuss sports with the following people?: My colleagues ")</f>
        <v xml:space="preserve">How often do you discuss sports with the following people?: My colleagues </v>
      </c>
      <c r="E75" s="14" t="str">
        <f>HYPERLINK("#'Full Results'!A847", "847")</f>
        <v>847</v>
      </c>
      <c r="F75" t="s">
        <v>65</v>
      </c>
    </row>
    <row r="76" spans="3:6" x14ac:dyDescent="0.35">
      <c r="C76">
        <v>68</v>
      </c>
      <c r="D76" s="8" t="str">
        <f>HYPERLINK("#'Table 68'!A1", "How often do you discuss sports with the following people?: People I don’t know")</f>
        <v>How often do you discuss sports with the following people?: People I don’t know</v>
      </c>
      <c r="E76" s="14" t="str">
        <f>HYPERLINK("#'Full Results'!A862", "862")</f>
        <v>862</v>
      </c>
      <c r="F76" t="s">
        <v>65</v>
      </c>
    </row>
    <row r="77" spans="3:6" x14ac:dyDescent="0.35">
      <c r="C77">
        <v>69</v>
      </c>
      <c r="D77" s="8" t="str">
        <f>HYPERLINK("#'Table 69'!A1", "How often do you discuss sports with the following people?: My children")</f>
        <v>How often do you discuss sports with the following people?: My children</v>
      </c>
      <c r="E77" s="14" t="str">
        <f>HYPERLINK("#'Full Results'!A877", "877")</f>
        <v>877</v>
      </c>
      <c r="F77" t="s">
        <v>749</v>
      </c>
    </row>
    <row r="78" spans="3:6" x14ac:dyDescent="0.35">
      <c r="C78">
        <v>70</v>
      </c>
      <c r="D78" s="8" t="str">
        <f>HYPERLINK("#'Table 70'!A1", "You said you use digital platforms for sports engagement. Which of the following best describes how you use them?  Select all that apply")</f>
        <v>You said you use digital platforms for sports engagement. Which of the following best describes how you use them?  Select all that apply</v>
      </c>
      <c r="E78" s="14" t="str">
        <f>HYPERLINK("#'Full Results'!A892", "892")</f>
        <v>892</v>
      </c>
      <c r="F78" t="s">
        <v>375</v>
      </c>
    </row>
    <row r="79" spans="3:6" x14ac:dyDescent="0.35">
      <c r="C79">
        <v>71</v>
      </c>
      <c r="D79" s="8" t="str">
        <f>HYPERLINK("#'Table 71'!A1", " How many text or online messages about sport do you think you have sent in the last month?")</f>
        <v xml:space="preserve"> How many text or online messages about sport do you think you have sent in the last month?</v>
      </c>
      <c r="E79" s="14" t="str">
        <f>HYPERLINK("#'Full Results'!A943", "943")</f>
        <v>943</v>
      </c>
      <c r="F79" t="s">
        <v>65</v>
      </c>
    </row>
    <row r="80" spans="3:6" x14ac:dyDescent="0.35">
      <c r="C80">
        <v>72</v>
      </c>
      <c r="D80" s="8" t="str">
        <f>HYPERLINK("#'Table 72'!A1", " How many texting/online groups (such as Whatsapp or Facebook groups), if any, are you currently a member of where sports is a topic of discussion?")</f>
        <v xml:space="preserve"> How many texting/online groups (such as Whatsapp or Facebook groups), if any, are you currently a member of where sports is a topic of discussion?</v>
      </c>
      <c r="E80" s="14" t="str">
        <f>HYPERLINK("#'Full Results'!A957", "957")</f>
        <v>957</v>
      </c>
      <c r="F80" t="s">
        <v>65</v>
      </c>
    </row>
    <row r="81" spans="3:6" x14ac:dyDescent="0.35">
      <c r="C81">
        <v>73</v>
      </c>
      <c r="D81" s="8" t="str">
        <f>HYPERLINK("#'Table 73'!A1", " Do you discuss sports with your friends via text or online groups (such as Whatsapp or Facebook groups) that aren’t explicitly focused on sports?")</f>
        <v xml:space="preserve"> Do you discuss sports with your friends via text or online groups (such as Whatsapp or Facebook groups) that aren’t explicitly focused on sports?</v>
      </c>
      <c r="E81" s="14" t="str">
        <f>HYPERLINK("#'Full Results'!A968", "968")</f>
        <v>968</v>
      </c>
      <c r="F81" t="s">
        <v>65</v>
      </c>
    </row>
    <row r="82" spans="3:6" x14ac:dyDescent="0.35">
      <c r="C82">
        <v>74</v>
      </c>
      <c r="D82" s="8" t="str">
        <f>HYPERLINK("#'Table 74'!A1", "When discussing sports in any texting/online groups, what topics are typically covered?Select all that apply")</f>
        <v>When discussing sports in any texting/online groups, what topics are typically covered?Select all that apply</v>
      </c>
      <c r="E82" s="14" t="str">
        <f>HYPERLINK("#'Full Results'!A976", "976")</f>
        <v>976</v>
      </c>
      <c r="F82" t="s">
        <v>384</v>
      </c>
    </row>
    <row r="83" spans="3:6" x14ac:dyDescent="0.35">
      <c r="C83">
        <v>75</v>
      </c>
      <c r="D83" s="8" t="str">
        <f>HYPERLINK("#'Table 75'!A1", " How many times have you worn a piece of clothing that relates to a sports team in the last month - for example, a replica kit or clothing with a team logo?")</f>
        <v xml:space="preserve"> How many times have you worn a piece of clothing that relates to a sports team in the last month - for example, a replica kit or clothing with a team logo?</v>
      </c>
      <c r="E83" s="14" t="str">
        <f>HYPERLINK("#'Full Results'!A988", "988")</f>
        <v>988</v>
      </c>
      <c r="F83" t="s">
        <v>406</v>
      </c>
    </row>
    <row r="84" spans="3:6" x14ac:dyDescent="0.35">
      <c r="C84">
        <v>76</v>
      </c>
      <c r="D84" s="8" t="str">
        <f>HYPERLINK("#'Table 76'!A1", "Grid Summary: To what extent do agree or disagree with the following statements about sports in the UK? ")</f>
        <v>Grid Summary: To what extent do agree or disagree with the following statements about sports in the UK? </v>
      </c>
      <c r="E84" s="7"/>
      <c r="F84" t="s">
        <v>65</v>
      </c>
    </row>
    <row r="85" spans="3:6" x14ac:dyDescent="0.35">
      <c r="C85">
        <v>77</v>
      </c>
      <c r="D85" s="8" t="str">
        <f>HYPERLINK("#'Table 77'!A1", "To what extent do agree or disagree with the following statements about sports in the UK? : It is important that everyone can enjoy sport, irrespective of their background")</f>
        <v>To what extent do agree or disagree with the following statements about sports in the UK? : It is important that everyone can enjoy sport, irrespective of their background</v>
      </c>
      <c r="E85" s="14" t="str">
        <f>HYPERLINK("#'Full Results'!A998", "998")</f>
        <v>998</v>
      </c>
      <c r="F85" t="s">
        <v>65</v>
      </c>
    </row>
    <row r="86" spans="3:6" x14ac:dyDescent="0.35">
      <c r="C86">
        <v>78</v>
      </c>
      <c r="D86" s="8" t="str">
        <f>HYPERLINK("#'Table 78'!A1", "To what extent do agree or disagree with the following statements about sports in the UK? : It is important that everyone has the opportunity to participate in sport")</f>
        <v>To what extent do agree or disagree with the following statements about sports in the UK? : It is important that everyone has the opportunity to participate in sport</v>
      </c>
      <c r="E86" s="14" t="str">
        <f>HYPERLINK("#'Full Results'!A1010", "1010")</f>
        <v>1010</v>
      </c>
      <c r="F86" t="s">
        <v>65</v>
      </c>
    </row>
    <row r="87" spans="3:6" x14ac:dyDescent="0.35">
      <c r="C87">
        <v>79</v>
      </c>
      <c r="D87" s="8" t="str">
        <f>HYPERLINK("#'Table 79'!A1", "To what extent do agree or disagree with the following statements about sports in the UK? : Discrimination should not be tolerated in sporting contexts")</f>
        <v>To what extent do agree or disagree with the following statements about sports in the UK? : Discrimination should not be tolerated in sporting contexts</v>
      </c>
      <c r="E87" s="14" t="str">
        <f>HYPERLINK("#'Full Results'!A1022", "1022")</f>
        <v>1022</v>
      </c>
      <c r="F87" t="s">
        <v>65</v>
      </c>
    </row>
    <row r="88" spans="3:6" x14ac:dyDescent="0.35">
      <c r="C88">
        <v>80</v>
      </c>
      <c r="D88" s="8" t="str">
        <f>HYPERLINK("#'Table 80'!A1", "To what extent do agree or disagree with the following statements about sports in the UK? : Sports in the UK have become more inclusive over the last 5 years")</f>
        <v>To what extent do agree or disagree with the following statements about sports in the UK? : Sports in the UK have become more inclusive over the last 5 years</v>
      </c>
      <c r="E88" s="14" t="str">
        <f>HYPERLINK("#'Full Results'!A1034", "1034")</f>
        <v>1034</v>
      </c>
      <c r="F88" t="s">
        <v>65</v>
      </c>
    </row>
    <row r="89" spans="3:6" x14ac:dyDescent="0.35">
      <c r="C89">
        <v>81</v>
      </c>
      <c r="D89" s="8" t="str">
        <f>HYPERLINK("#'Table 81'!A1", "To what extent do agree or disagree with the following statements about sports in the UK? : Football in the UK has become more inclusive over the last 5 years")</f>
        <v>To what extent do agree or disagree with the following statements about sports in the UK? : Football in the UK has become more inclusive over the last 5 years</v>
      </c>
      <c r="E89" s="14" t="str">
        <f>HYPERLINK("#'Full Results'!A1046", "1046")</f>
        <v>1046</v>
      </c>
      <c r="F89" t="s">
        <v>65</v>
      </c>
    </row>
    <row r="90" spans="3:6" x14ac:dyDescent="0.35">
      <c r="C90">
        <v>82</v>
      </c>
      <c r="D90" s="8" t="str">
        <f>HYPERLINK("#'Table 82'!A1", "Grid Summary: To what extent do you agree or disagree with any of the following statements?")</f>
        <v>Grid Summary: To what extent do you agree or disagree with any of the following statements?</v>
      </c>
      <c r="E90" s="7"/>
      <c r="F90" t="s">
        <v>406</v>
      </c>
    </row>
    <row r="91" spans="3:6" x14ac:dyDescent="0.35">
      <c r="C91">
        <v>83</v>
      </c>
      <c r="D91" s="8" t="str">
        <f>HYPERLINK("#'Table 83'!A1", "To what extent do you agree or disagree with any of the following statements?: I have watched a women’s sports event  in the last year. ")</f>
        <v xml:space="preserve">To what extent do you agree or disagree with any of the following statements?: I have watched a women’s sports event  in the last year. </v>
      </c>
      <c r="E91" s="14" t="str">
        <f>HYPERLINK("#'Full Results'!A1058", "1058")</f>
        <v>1058</v>
      </c>
      <c r="F91" t="s">
        <v>406</v>
      </c>
    </row>
    <row r="92" spans="3:6" x14ac:dyDescent="0.35">
      <c r="C92">
        <v>84</v>
      </c>
      <c r="D92" s="8" t="str">
        <f>HYPERLINK("#'Table 84'!A1", "To what extent do you agree or disagree with any of the following statements?: Watching high quality broadcast coverage of women's sport makes me feel more positive towards it")</f>
        <v>To what extent do you agree or disagree with any of the following statements?: Watching high quality broadcast coverage of women's sport makes me feel more positive towards it</v>
      </c>
      <c r="E92" s="14" t="str">
        <f>HYPERLINK("#'Full Results'!A1070", "1070")</f>
        <v>1070</v>
      </c>
      <c r="F92" t="s">
        <v>406</v>
      </c>
    </row>
    <row r="93" spans="3:6" x14ac:dyDescent="0.35">
      <c r="C93">
        <v>85</v>
      </c>
      <c r="D93" s="8" t="str">
        <f>HYPERLINK("#'Table 85'!A1", "To what extent do you agree or disagree with any of the following statements?: If the marketing that promotes women's sport looks the same quality as the men's sport marketing, I feel more positively about women's sport")</f>
        <v>To what extent do you agree or disagree with any of the following statements?: If the marketing that promotes women's sport looks the same quality as the men's sport marketing, I feel more positively about women's sport</v>
      </c>
      <c r="E93" s="14" t="str">
        <f>HYPERLINK("#'Full Results'!A1082", "1082")</f>
        <v>1082</v>
      </c>
      <c r="F93" t="s">
        <v>406</v>
      </c>
    </row>
    <row r="94" spans="3:6" x14ac:dyDescent="0.35">
      <c r="C94">
        <v>86</v>
      </c>
      <c r="D94" s="8" t="str">
        <f>HYPERLINK("#'Table 86'!A1", "To what extent do you agree or disagree with any of the following statements?: I have attended a women's sport event")</f>
        <v>To what extent do you agree or disagree with any of the following statements?: I have attended a women's sport event</v>
      </c>
      <c r="E94" s="14" t="str">
        <f>HYPERLINK("#'Full Results'!A1094", "1094")</f>
        <v>1094</v>
      </c>
      <c r="F94" t="s">
        <v>406</v>
      </c>
    </row>
    <row r="95" spans="3:6" x14ac:dyDescent="0.35">
      <c r="C95">
        <v>87</v>
      </c>
      <c r="D95" s="8" t="str">
        <f>HYPERLINK("#'Table 87'!A1", "To what extent do you agree or disagree with any of the following statements?: Women's sport is equally exciting as men's sport.")</f>
        <v>To what extent do you agree or disagree with any of the following statements?: Women's sport is equally exciting as men's sport.</v>
      </c>
      <c r="E95" s="14" t="str">
        <f>HYPERLINK("#'Full Results'!A1106", "1106")</f>
        <v>1106</v>
      </c>
      <c r="F95" t="s">
        <v>406</v>
      </c>
    </row>
    <row r="96" spans="3:6" x14ac:dyDescent="0.35">
      <c r="C96">
        <v>88</v>
      </c>
      <c r="D96" s="8" t="str">
        <f>HYPERLINK("#'Table 88'!A1", "To what extent do you agree or disagree with any of the following statements?: I enjoy the dynamic and competitive nature of women's sports.")</f>
        <v>To what extent do you agree or disagree with any of the following statements?: I enjoy the dynamic and competitive nature of women's sports.</v>
      </c>
      <c r="E96" s="14" t="str">
        <f>HYPERLINK("#'Full Results'!A1118", "1118")</f>
        <v>1118</v>
      </c>
      <c r="F96" t="s">
        <v>406</v>
      </c>
    </row>
    <row r="97" spans="3:6" x14ac:dyDescent="0.35">
      <c r="C97">
        <v>89</v>
      </c>
      <c r="D97" s="8" t="str">
        <f>HYPERLINK("#'Table 89'!A1", "To what extent do you agree or disagree with any of the following statements?: I enjoy the competitiveness and skill of female athletes.")</f>
        <v>To what extent do you agree or disagree with any of the following statements?: I enjoy the competitiveness and skill of female athletes.</v>
      </c>
      <c r="E97" s="14" t="str">
        <f>HYPERLINK("#'Full Results'!A1130", "1130")</f>
        <v>1130</v>
      </c>
      <c r="F97" t="s">
        <v>406</v>
      </c>
    </row>
    <row r="98" spans="3:6" x14ac:dyDescent="0.35">
      <c r="C98">
        <v>90</v>
      </c>
      <c r="D98" s="8" t="str">
        <f>HYPERLINK("#'Table 90'!A1", "To what extent do you agree or disagree with any of the following statements?: I prefer some aspects of women’s sports to men’s sports.")</f>
        <v>To what extent do you agree or disagree with any of the following statements?: I prefer some aspects of women’s sports to men’s sports.</v>
      </c>
      <c r="E98" s="14" t="str">
        <f>HYPERLINK("#'Full Results'!A1142", "1142")</f>
        <v>1142</v>
      </c>
      <c r="F98" t="s">
        <v>406</v>
      </c>
    </row>
    <row r="99" spans="3:6" x14ac:dyDescent="0.35">
      <c r="C99">
        <v>91</v>
      </c>
      <c r="D99" s="8" t="str">
        <f>HYPERLINK("#'Table 91'!A1", "To what extent do you agree or disagree with any of the following statements?: I follow a  female sports team")</f>
        <v>To what extent do you agree or disagree with any of the following statements?: I follow a  female sports team</v>
      </c>
      <c r="E99" s="14" t="str">
        <f>HYPERLINK("#'Full Results'!A1154", "1154")</f>
        <v>1154</v>
      </c>
      <c r="F99" t="s">
        <v>406</v>
      </c>
    </row>
    <row r="100" spans="3:6" x14ac:dyDescent="0.35">
      <c r="C100">
        <v>92</v>
      </c>
      <c r="D100" s="8" t="str">
        <f>HYPERLINK("#'Table 92'!A1", "Thinking about the last ​​few years. Which, if any, of the following has made you more interested in women's sport?Please select all that apply.")</f>
        <v>Thinking about the last ​​few years. Which, if any, of the following has made you more interested in women's sport?Please select all that apply.</v>
      </c>
      <c r="E100" s="14" t="str">
        <f>HYPERLINK("#'Full Results'!A1166", "1166")</f>
        <v>1166</v>
      </c>
      <c r="F100" t="s">
        <v>65</v>
      </c>
    </row>
    <row r="101" spans="3:6" x14ac:dyDescent="0.35">
      <c r="C101">
        <v>93</v>
      </c>
      <c r="D101" s="8" t="str">
        <f>HYPERLINK("#'Table 93'!A1", " Thinking about the last few years. In general, how much more or less have you been following women's sport, or is there no difference? ")</f>
        <v xml:space="preserve"> Thinking about the last few years. In general, how much more or less have you been following women's sport, or is there no difference? </v>
      </c>
      <c r="E101" s="14" t="str">
        <f>HYPERLINK("#'Full Results'!A1183", "1183")</f>
        <v>1183</v>
      </c>
      <c r="F101" t="s">
        <v>65</v>
      </c>
    </row>
    <row r="102" spans="3:6" x14ac:dyDescent="0.35">
      <c r="C102">
        <v>94</v>
      </c>
      <c r="D102" s="8" t="str">
        <f>HYPERLINK("#'Table 94'!A1", " Thinking about the last few years. In general, how much more or less have you been following women's football, or is there no difference? ")</f>
        <v xml:space="preserve"> Thinking about the last few years. In general, how much more or less have you been following women's football, or is there no difference? </v>
      </c>
      <c r="E102" s="14" t="str">
        <f>HYPERLINK("#'Full Results'!A1192", "1192")</f>
        <v>1192</v>
      </c>
      <c r="F102" t="s">
        <v>65</v>
      </c>
    </row>
    <row r="103" spans="3:6" x14ac:dyDescent="0.35">
      <c r="C103">
        <v>95</v>
      </c>
      <c r="D103" s="8" t="str">
        <f>HYPERLINK("#'Table 95'!A1", "You previously said that you have followed women's football more within the last few years. Which, if any, of the following are reasons for this?Please select all that apply.")</f>
        <v>You previously said that you have followed women's football more within the last few years. Which, if any, of the following are reasons for this?Please select all that apply.</v>
      </c>
      <c r="E103" s="14" t="str">
        <f>HYPERLINK("#'Full Results'!A1201", "1201")</f>
        <v>1201</v>
      </c>
      <c r="F103" t="s">
        <v>620</v>
      </c>
    </row>
    <row r="104" spans="3:6" x14ac:dyDescent="0.35">
      <c r="C104">
        <v>96</v>
      </c>
      <c r="D104" s="8" t="str">
        <f>HYPERLINK("#'Table 96'!A1", "When you were a child, did you watch sports with any of these family members?Please select all that apply. ")</f>
        <v>When you were a child, did you watch sports with any of these family members?Please select all that apply. </v>
      </c>
      <c r="E104" s="14" t="str">
        <f>HYPERLINK("#'Full Results'!A1210", "1210")</f>
        <v>1210</v>
      </c>
      <c r="F104" t="s">
        <v>65</v>
      </c>
    </row>
    <row r="105" spans="3:6" x14ac:dyDescent="0.35">
      <c r="C105">
        <v>97</v>
      </c>
      <c r="D105" s="8" t="str">
        <f>HYPERLINK("#'Table 97'!A1", "Grid Summary: To what extent do you agree or disagree with the following statements?")</f>
        <v>Grid Summary: To what extent do you agree or disagree with the following statements?</v>
      </c>
      <c r="E105" s="7"/>
      <c r="F105" t="s">
        <v>65</v>
      </c>
    </row>
    <row r="106" spans="3:6" x14ac:dyDescent="0.35">
      <c r="C106">
        <v>98</v>
      </c>
      <c r="D106" s="8" t="str">
        <f>HYPERLINK("#'Table 98'!A1", "To what extent do you agree or disagree with the following statements?: Playing sports was an important part of my childhood")</f>
        <v>To what extent do you agree or disagree with the following statements?: Playing sports was an important part of my childhood</v>
      </c>
      <c r="E106" s="14" t="str">
        <f>HYPERLINK("#'Full Results'!A1222", "1222")</f>
        <v>1222</v>
      </c>
      <c r="F106" t="s">
        <v>65</v>
      </c>
    </row>
    <row r="107" spans="3:6" x14ac:dyDescent="0.35">
      <c r="C107">
        <v>99</v>
      </c>
      <c r="D107" s="8" t="str">
        <f>HYPERLINK("#'Table 99'!A1", "To what extent do you agree or disagree with the following statements?: Following a sports team or athlete was an important part of my childhood")</f>
        <v>To what extent do you agree or disagree with the following statements?: Following a sports team or athlete was an important part of my childhood</v>
      </c>
      <c r="E107" s="14" t="str">
        <f>HYPERLINK("#'Full Results'!A1235", "1235")</f>
        <v>1235</v>
      </c>
      <c r="F107" t="s">
        <v>65</v>
      </c>
    </row>
    <row r="108" spans="3:6" x14ac:dyDescent="0.35">
      <c r="C108">
        <v>100</v>
      </c>
      <c r="D108" s="8" t="str">
        <f>HYPERLINK("#'Table 100'!A1", "To what extent do you agree or disagree with the following statements?: I follow the same sports teams or athletes as my parents or family members")</f>
        <v>To what extent do you agree or disagree with the following statements?: I follow the same sports teams or athletes as my parents or family members</v>
      </c>
      <c r="E108" s="14" t="str">
        <f>HYPERLINK("#'Full Results'!A1248", "1248")</f>
        <v>1248</v>
      </c>
      <c r="F108" t="s">
        <v>65</v>
      </c>
    </row>
    <row r="109" spans="3:6" x14ac:dyDescent="0.35">
      <c r="C109">
        <v>101</v>
      </c>
      <c r="D109" s="8" t="str">
        <f>HYPERLINK("#'Table 101'!A1", "To what extent do you agree or disagree with the following statements?: Sports play an important role in my relationship with my parent(s)")</f>
        <v>To what extent do you agree or disagree with the following statements?: Sports play an important role in my relationship with my parent(s)</v>
      </c>
      <c r="E109" s="14" t="str">
        <f>HYPERLINK("#'Full Results'!A1261", "1261")</f>
        <v>1261</v>
      </c>
      <c r="F109" t="s">
        <v>65</v>
      </c>
    </row>
    <row r="110" spans="3:6" x14ac:dyDescent="0.35">
      <c r="C110">
        <v>102</v>
      </c>
      <c r="D110" s="8" t="str">
        <f>HYPERLINK("#'Table 102'!A1", "To what extent do you agree or disagree with the following statements?: Sports play an important role in my relationship with my sibling(s)")</f>
        <v>To what extent do you agree or disagree with the following statements?: Sports play an important role in my relationship with my sibling(s)</v>
      </c>
      <c r="E110" s="14" t="str">
        <f>HYPERLINK("#'Full Results'!A1274", "1274")</f>
        <v>1274</v>
      </c>
      <c r="F110" t="s">
        <v>65</v>
      </c>
    </row>
    <row r="111" spans="3:6" x14ac:dyDescent="0.35">
      <c r="C111">
        <v>103</v>
      </c>
      <c r="D111" s="8" t="str">
        <f>HYPERLINK("#'Table 103'!A1", "To what extent do you agree or disagree with the following statements?: As a child, I was a fan of or greatly admired a particular athlete")</f>
        <v>To what extent do you agree or disagree with the following statements?: As a child, I was a fan of or greatly admired a particular athlete</v>
      </c>
      <c r="E111" s="14" t="str">
        <f>HYPERLINK("#'Full Results'!A1287", "1287")</f>
        <v>1287</v>
      </c>
      <c r="F111" t="s">
        <v>65</v>
      </c>
    </row>
    <row r="112" spans="3:6" x14ac:dyDescent="0.35">
      <c r="C112">
        <v>104</v>
      </c>
      <c r="D112" s="8" t="str">
        <f>HYPERLINK("#'Table 104'!A1", "To what extent do you agree or disagree with the following statements?: Sports personalities are good role models for children")</f>
        <v>To what extent do you agree or disagree with the following statements?: Sports personalities are good role models for children</v>
      </c>
      <c r="E112" s="14" t="str">
        <f>HYPERLINK("#'Full Results'!A1300", "1300")</f>
        <v>1300</v>
      </c>
      <c r="F112" t="s">
        <v>65</v>
      </c>
    </row>
    <row r="113" spans="3:6" x14ac:dyDescent="0.35">
      <c r="C113">
        <v>105</v>
      </c>
      <c r="D113" s="8" t="str">
        <f>HYPERLINK("#'Table 105'!A1", "To what extent do you agree or disagree with the following statements?: Sports teach children important values and lessons for life")</f>
        <v>To what extent do you agree or disagree with the following statements?: Sports teach children important values and lessons for life</v>
      </c>
      <c r="E113" s="14" t="str">
        <f>HYPERLINK("#'Full Results'!A1313", "1313")</f>
        <v>1313</v>
      </c>
      <c r="F113" t="s">
        <v>65</v>
      </c>
    </row>
    <row r="114" spans="3:6" x14ac:dyDescent="0.35">
      <c r="C114">
        <v>106</v>
      </c>
      <c r="D114" s="8" t="str">
        <f>HYPERLINK("#'Table 106'!A1", "To what extent do you agree or disagree with the following statements?: Watching sports together is an important way for families to bond with each other")</f>
        <v>To what extent do you agree or disagree with the following statements?: Watching sports together is an important way for families to bond with each other</v>
      </c>
      <c r="E114" s="14" t="str">
        <f>HYPERLINK("#'Full Results'!A1326", "1326")</f>
        <v>1326</v>
      </c>
      <c r="F114" t="s">
        <v>65</v>
      </c>
    </row>
    <row r="115" spans="3:6" x14ac:dyDescent="0.35">
      <c r="C115">
        <v>107</v>
      </c>
      <c r="D115" s="8" t="str">
        <f>HYPERLINK("#'Table 107'!A1", " How important, if at all, are sports to your relationship with your family?")</f>
        <v xml:space="preserve"> How important, if at all, are sports to your relationship with your family?</v>
      </c>
      <c r="E115" s="14" t="str">
        <f>HYPERLINK("#'Full Results'!A1339", "1339")</f>
        <v>1339</v>
      </c>
      <c r="F115" t="s">
        <v>65</v>
      </c>
    </row>
    <row r="116" spans="3:6" x14ac:dyDescent="0.35">
      <c r="C116">
        <v>108</v>
      </c>
      <c r="D116" s="8" t="str">
        <f>HYPERLINK("#'Table 108'!A1", "How old are your children?Please select all age groups that apply.")</f>
        <v>How old are your children?Please select all age groups that apply.</v>
      </c>
      <c r="E116" s="14" t="str">
        <f>HYPERLINK("#'Full Results'!A1351", "1351")</f>
        <v>1351</v>
      </c>
      <c r="F116" t="s">
        <v>749</v>
      </c>
    </row>
    <row r="117" spans="3:6" x14ac:dyDescent="0.35">
      <c r="C117">
        <v>109</v>
      </c>
      <c r="D117" s="8" t="str">
        <f>HYPERLINK("#'Table 109'!A1", " Do you watch sports of any kind with your children?")</f>
        <v xml:space="preserve"> Do you watch sports of any kind with your children?</v>
      </c>
      <c r="E117" s="14" t="str">
        <f>HYPERLINK("#'Full Results'!A1362", "1362")</f>
        <v>1362</v>
      </c>
      <c r="F117" t="s">
        <v>749</v>
      </c>
    </row>
    <row r="118" spans="3:6" x14ac:dyDescent="0.35">
      <c r="C118">
        <v>110</v>
      </c>
      <c r="D118" s="8" t="str">
        <f>HYPERLINK("#'Table 110'!A1", " Do your children enjoy watching sports broadcasts?")</f>
        <v xml:space="preserve"> Do your children enjoy watching sports broadcasts?</v>
      </c>
      <c r="E118" s="14" t="str">
        <f>HYPERLINK("#'Full Results'!A1371", "1371")</f>
        <v>1371</v>
      </c>
      <c r="F118" t="s">
        <v>749</v>
      </c>
    </row>
    <row r="119" spans="3:6" x14ac:dyDescent="0.35">
      <c r="C119">
        <v>111</v>
      </c>
      <c r="D119" s="8" t="str">
        <f>HYPERLINK("#'Table 111'!A1", " How important, if at all, are sports to your relationship with your children?")</f>
        <v xml:space="preserve"> How important, if at all, are sports to your relationship with your children?</v>
      </c>
      <c r="E119" s="14" t="str">
        <f>HYPERLINK("#'Full Results'!A1380", "1380")</f>
        <v>1380</v>
      </c>
      <c r="F119" t="s">
        <v>749</v>
      </c>
    </row>
    <row r="120" spans="3:6" x14ac:dyDescent="0.35">
      <c r="C120">
        <v>112</v>
      </c>
      <c r="D120" s="8" t="str">
        <f>HYPERLINK("#'Table 112'!A1", " Have you signed up your child/children to play sports?")</f>
        <v xml:space="preserve"> Have you signed up your child/children to play sports?</v>
      </c>
      <c r="E120" s="14" t="str">
        <f>HYPERLINK("#'Full Results'!A1392", "1392")</f>
        <v>1392</v>
      </c>
      <c r="F120" t="s">
        <v>749</v>
      </c>
    </row>
    <row r="121" spans="3:6" x14ac:dyDescent="0.35">
      <c r="C121">
        <v>113</v>
      </c>
      <c r="D121" s="8" t="str">
        <f>HYPERLINK("#'Table 113'!A1", "Thinking about yourself, what are your reasons, if any, for watching sports? Please select all that apply. ")</f>
        <v>Thinking about yourself, what are your reasons, if any, for watching sports? Please select all that apply. </v>
      </c>
      <c r="E121" s="14" t="str">
        <f>HYPERLINK("#'Full Results'!A1401", "1401")</f>
        <v>1401</v>
      </c>
      <c r="F121" t="s">
        <v>65</v>
      </c>
    </row>
    <row r="122" spans="3:6" x14ac:dyDescent="0.35">
      <c r="C122">
        <v>114</v>
      </c>
      <c r="D122" s="8" t="str">
        <f>HYPERLINK("#'Table 114'!A1", "Grid Summary: To what extent do agree or disagree with the following statements? ")</f>
        <v>Grid Summary: To what extent do agree or disagree with the following statements? </v>
      </c>
      <c r="E122" s="7"/>
      <c r="F122" t="s">
        <v>65</v>
      </c>
    </row>
    <row r="123" spans="3:6" x14ac:dyDescent="0.35">
      <c r="C123">
        <v>115</v>
      </c>
      <c r="D123" s="8" t="str">
        <f>HYPERLINK("#'Table 115'!A1", "To what extent do agree or disagree with the following statements? : I’ve met new people or made friends because of the sports I follow")</f>
        <v>To what extent do agree or disagree with the following statements? : I’ve met new people or made friends because of the sports I follow</v>
      </c>
      <c r="E123" s="14" t="str">
        <f>HYPERLINK("#'Full Results'!A1415", "1415")</f>
        <v>1415</v>
      </c>
      <c r="F123" t="s">
        <v>65</v>
      </c>
    </row>
    <row r="124" spans="3:6" x14ac:dyDescent="0.35">
      <c r="C124">
        <v>116</v>
      </c>
      <c r="D124" s="8" t="str">
        <f>HYPERLINK("#'Table 116'!A1", "To what extent do agree or disagree with the following statements? : I’ve met and  interacted with different types of people because of sports ")</f>
        <v>To what extent do agree or disagree with the following statements? : I’ve met and  interacted with different types of people because of sports </v>
      </c>
      <c r="E124" s="14" t="str">
        <f>HYPERLINK("#'Full Results'!A1427", "1427")</f>
        <v>1427</v>
      </c>
      <c r="F124" t="s">
        <v>65</v>
      </c>
    </row>
    <row r="125" spans="3:6" x14ac:dyDescent="0.35">
      <c r="C125">
        <v>117</v>
      </c>
      <c r="D125" s="8" t="str">
        <f>HYPERLINK("#'Table 117'!A1", "To what extent do agree or disagree with the following statements? : I feel closer to my friends and family when I watch sport with them")</f>
        <v>To what extent do agree or disagree with the following statements? : I feel closer to my friends and family when I watch sport with them</v>
      </c>
      <c r="E125" s="14" t="str">
        <f>HYPERLINK("#'Full Results'!A1439", "1439")</f>
        <v>1439</v>
      </c>
      <c r="F125" t="s">
        <v>65</v>
      </c>
    </row>
    <row r="126" spans="3:6" x14ac:dyDescent="0.35">
      <c r="C126">
        <v>118</v>
      </c>
      <c r="D126" s="8" t="str">
        <f>HYPERLINK("#'Table 118'!A1", "To what extent do agree or disagree with the following statements? : I feel better about myself when my favourite team or athletes win")</f>
        <v>To what extent do agree or disagree with the following statements? : I feel better about myself when my favourite team or athletes win</v>
      </c>
      <c r="E126" s="14" t="str">
        <f>HYPERLINK("#'Full Results'!A1451", "1451")</f>
        <v>1451</v>
      </c>
      <c r="F126" t="s">
        <v>65</v>
      </c>
    </row>
    <row r="127" spans="3:6" x14ac:dyDescent="0.35">
      <c r="C127">
        <v>119</v>
      </c>
      <c r="D127" s="8" t="str">
        <f>HYPERLINK("#'Table 119'!A1", "To what extent do agree or disagree with the following statements? : Watching people play sport for my country makes me feel proud of it")</f>
        <v>To what extent do agree or disagree with the following statements? : Watching people play sport for my country makes me feel proud of it</v>
      </c>
      <c r="E127" s="14" t="str">
        <f>HYPERLINK("#'Full Results'!A1463", "1463")</f>
        <v>1463</v>
      </c>
      <c r="F127" t="s">
        <v>65</v>
      </c>
    </row>
    <row r="128" spans="3:6" x14ac:dyDescent="0.35">
      <c r="C128">
        <v>120</v>
      </c>
      <c r="D128" s="8" t="str">
        <f>HYPERLINK("#'Table 120'!A1", "To what extent do agree or disagree with the following statements? : Watching sport makes me feel part of a community")</f>
        <v>To what extent do agree or disagree with the following statements? : Watching sport makes me feel part of a community</v>
      </c>
      <c r="E128" s="14" t="str">
        <f>HYPERLINK("#'Full Results'!A1475", "1475")</f>
        <v>1475</v>
      </c>
      <c r="F128" t="s">
        <v>65</v>
      </c>
    </row>
    <row r="129" spans="3:6" x14ac:dyDescent="0.35">
      <c r="C129">
        <v>121</v>
      </c>
      <c r="D129" s="8" t="str">
        <f>HYPERLINK("#'Table 121'!A1", "To what extent do agree or disagree with the following statements? : People like me are represented in sport")</f>
        <v>To what extent do agree or disagree with the following statements? : People like me are represented in sport</v>
      </c>
      <c r="E129" s="14" t="str">
        <f>HYPERLINK("#'Full Results'!A1487", "1487")</f>
        <v>1487</v>
      </c>
      <c r="F129" t="s">
        <v>65</v>
      </c>
    </row>
    <row r="130" spans="3:6" x14ac:dyDescent="0.35">
      <c r="C130">
        <v>122</v>
      </c>
      <c r="D130" s="8" t="str">
        <f>HYPERLINK("#'Table 122'!A1", " You said that you’ve met new people or made new friends because of the sports you follow.In the last year, how many new people have you met through the sports you follow?")</f>
        <v xml:space="preserve"> You said that you’ve met new people or made new friends because of the sports you follow.In the last year, how many new people have you met through the sports you follow?</v>
      </c>
      <c r="E130" s="14" t="str">
        <f>HYPERLINK("#'Full Results'!A1499", "1499")</f>
        <v>1499</v>
      </c>
      <c r="F130" t="s">
        <v>750</v>
      </c>
    </row>
    <row r="131" spans="3:6" x14ac:dyDescent="0.35">
      <c r="C131">
        <v>123</v>
      </c>
      <c r="D131" s="8" t="str">
        <f>HYPERLINK("#'Table 123'!A1", "Has watching sports had any of the following impacts for you?Please select any which apply")</f>
        <v>Has watching sports had any of the following impacts for you?Please select any which apply</v>
      </c>
      <c r="E131" s="14" t="str">
        <f>HYPERLINK("#'Full Results'!A1509", "1509")</f>
        <v>1509</v>
      </c>
      <c r="F131" t="s">
        <v>65</v>
      </c>
    </row>
    <row r="132" spans="3:6" x14ac:dyDescent="0.35">
      <c r="C132">
        <v>124</v>
      </c>
      <c r="D132" s="8" t="str">
        <f>HYPERLINK("#'Table 124'!A1", "Grid Summary: Which of the following, if any, are true for you?")</f>
        <v>Grid Summary: Which of the following, if any, are true for you?</v>
      </c>
      <c r="E132" s="7"/>
      <c r="F132" t="s">
        <v>65</v>
      </c>
    </row>
    <row r="133" spans="3:6" x14ac:dyDescent="0.35">
      <c r="C133">
        <v>125</v>
      </c>
      <c r="D133" s="8" t="str">
        <f>HYPERLINK("#'Table 125'!A1", "Which of the following, if any, are true for you?: I have a friendship based mostly around sports")</f>
        <v>Which of the following, if any, are true for you?: I have a friendship based mostly around sports</v>
      </c>
      <c r="E133" s="14" t="str">
        <f>HYPERLINK("#'Full Results'!A1521", "1521")</f>
        <v>1521</v>
      </c>
      <c r="F133" t="s">
        <v>65</v>
      </c>
    </row>
    <row r="134" spans="3:6" x14ac:dyDescent="0.35">
      <c r="C134">
        <v>126</v>
      </c>
      <c r="D134" s="8" t="str">
        <f>HYPERLINK("#'Table 126'!A1", "Which of the following, if any, are true for you?: Watching sports has cheered me up when I’ve been down")</f>
        <v>Which of the following, if any, are true for you?: Watching sports has cheered me up when I’ve been down</v>
      </c>
      <c r="E134" s="14" t="str">
        <f>HYPERLINK("#'Full Results'!A1527", "1527")</f>
        <v>1527</v>
      </c>
      <c r="F134" t="s">
        <v>65</v>
      </c>
    </row>
    <row r="135" spans="3:6" x14ac:dyDescent="0.35">
      <c r="C135">
        <v>127</v>
      </c>
      <c r="D135" s="8" t="str">
        <f>HYPERLINK("#'Table 127'!A1", "Which of the following, if any, are true for you?: Watching sports has helped me relax")</f>
        <v>Which of the following, if any, are true for you?: Watching sports has helped me relax</v>
      </c>
      <c r="E135" s="14" t="str">
        <f>HYPERLINK("#'Full Results'!A1533", "1533")</f>
        <v>1533</v>
      </c>
      <c r="F135" t="s">
        <v>65</v>
      </c>
    </row>
    <row r="136" spans="3:6" x14ac:dyDescent="0.35">
      <c r="C136">
        <v>128</v>
      </c>
      <c r="D136" s="8" t="str">
        <f>HYPERLINK("#'Table 128'!A1", "Which of the following, if any, are true for you?: Watching sports gives me interesting things to talk about")</f>
        <v>Which of the following, if any, are true for you?: Watching sports gives me interesting things to talk about</v>
      </c>
      <c r="E136" s="14" t="str">
        <f>HYPERLINK("#'Full Results'!A1539", "1539")</f>
        <v>1539</v>
      </c>
      <c r="F136" t="s">
        <v>65</v>
      </c>
    </row>
    <row r="137" spans="3:6" x14ac:dyDescent="0.35">
      <c r="C137">
        <v>129</v>
      </c>
      <c r="D137" s="8" t="str">
        <f>HYPERLINK("#'Table 129'!A1", "Which of the following, if any, are true for you?: I have been unable to join a conversation about a sporting event because I did not watch it")</f>
        <v>Which of the following, if any, are true for you?: I have been unable to join a conversation about a sporting event because I did not watch it</v>
      </c>
      <c r="E137" s="14" t="str">
        <f>HYPERLINK("#'Full Results'!A1545", "1545")</f>
        <v>1545</v>
      </c>
      <c r="F137" t="s">
        <v>65</v>
      </c>
    </row>
    <row r="138" spans="3:6" x14ac:dyDescent="0.35">
      <c r="C138">
        <v>130</v>
      </c>
      <c r="D138" s="8" t="str">
        <f>HYPERLINK("#'Table 130'!A1", "Which of the following, if any, are true for you?: Watching sports has made me take up sports or exercise")</f>
        <v>Which of the following, if any, are true for you?: Watching sports has made me take up sports or exercise</v>
      </c>
      <c r="E138" s="14" t="str">
        <f>HYPERLINK("#'Full Results'!A1551", "1551")</f>
        <v>1551</v>
      </c>
      <c r="F138" t="s">
        <v>65</v>
      </c>
    </row>
    <row r="139" spans="3:6" x14ac:dyDescent="0.35">
      <c r="C139">
        <v>131</v>
      </c>
      <c r="D139" s="8" t="str">
        <f>HYPERLINK("#'Table 131'!A1", " Do you currently participate in any sports activities?")</f>
        <v xml:space="preserve"> Do you currently participate in any sports activities?</v>
      </c>
      <c r="E139" s="14" t="str">
        <f>HYPERLINK("#'Full Results'!A1557", "1557")</f>
        <v>1557</v>
      </c>
      <c r="F139" t="s">
        <v>65</v>
      </c>
    </row>
    <row r="140" spans="3:6" x14ac:dyDescent="0.35">
      <c r="C140">
        <v>132</v>
      </c>
      <c r="D140" s="8" t="str">
        <f>HYPERLINK("#'Table 132'!A1", " How long each week would you say you spend playing sports or exercising?")</f>
        <v xml:space="preserve"> How long each week would you say you spend playing sports or exercising?</v>
      </c>
      <c r="E140" s="14" t="str">
        <f>HYPERLINK("#'Full Results'!A1565", "1565")</f>
        <v>1565</v>
      </c>
      <c r="F140" t="s">
        <v>65</v>
      </c>
    </row>
    <row r="141" spans="3:6" x14ac:dyDescent="0.35">
      <c r="C141">
        <v>133</v>
      </c>
      <c r="D141" s="8" t="str">
        <f>HYPERLINK("#'Table 133'!A1", " Which of the following statements comes closest to your view?")</f>
        <v xml:space="preserve"> Which of the following statements comes closest to your view?</v>
      </c>
      <c r="E141" s="14" t="str">
        <f>HYPERLINK("#'Full Results'!A1579", "1579")</f>
        <v>1579</v>
      </c>
      <c r="F141" t="s">
        <v>65</v>
      </c>
    </row>
    <row r="142" spans="3:6" x14ac:dyDescent="0.35">
      <c r="C142">
        <v>134</v>
      </c>
      <c r="D142" s="8" t="str">
        <f>HYPERLINK("#'Table 134'!A1", "Grid Summary: Which of the following activities, if any, have you engaged in the past year?")</f>
        <v>Grid Summary: Which of the following activities, if any, have you engaged in the past year?</v>
      </c>
      <c r="E142" s="7"/>
      <c r="F142" t="s">
        <v>65</v>
      </c>
    </row>
    <row r="143" spans="3:6" x14ac:dyDescent="0.35">
      <c r="C143">
        <v>135</v>
      </c>
      <c r="D143" s="8" t="str">
        <f>HYPERLINK("#'Table 135'!A1", "Which of the following activities, if any, have you engaged in the past year?: Purchased team merchandise ")</f>
        <v>Which of the following activities, if any, have you engaged in the past year?: Purchased team merchandise </v>
      </c>
      <c r="E143" s="14" t="str">
        <f>HYPERLINK("#'Full Results'!A1588", "1588")</f>
        <v>1588</v>
      </c>
      <c r="F143" t="s">
        <v>65</v>
      </c>
    </row>
    <row r="144" spans="3:6" x14ac:dyDescent="0.35">
      <c r="C144">
        <v>136</v>
      </c>
      <c r="D144" s="8" t="str">
        <f>HYPERLINK("#'Table 136'!A1", "Which of the following activities, if any, have you engaged in the past year?: Became or was a member in fan clubs or forums")</f>
        <v>Which of the following activities, if any, have you engaged in the past year?: Became or was a member in fan clubs or forums</v>
      </c>
      <c r="E144" s="14" t="str">
        <f>HYPERLINK("#'Full Results'!A1595", "1595")</f>
        <v>1595</v>
      </c>
      <c r="F144" t="s">
        <v>65</v>
      </c>
    </row>
    <row r="145" spans="3:6" x14ac:dyDescent="0.35">
      <c r="C145">
        <v>137</v>
      </c>
      <c r="D145" s="8" t="str">
        <f>HYPERLINK("#'Table 137'!A1", "Which of the following activities, if any, have you engaged in the past year?: Travelled more than an hour to watch sporting events")</f>
        <v>Which of the following activities, if any, have you engaged in the past year?: Travelled more than an hour to watch sporting events</v>
      </c>
      <c r="E145" s="14" t="str">
        <f>HYPERLINK("#'Full Results'!A1602", "1602")</f>
        <v>1602</v>
      </c>
      <c r="F145" t="s">
        <v>65</v>
      </c>
    </row>
    <row r="146" spans="3:6" x14ac:dyDescent="0.35">
      <c r="C146">
        <v>138</v>
      </c>
      <c r="D146" s="8" t="str">
        <f>HYPERLINK("#'Table 138'!A1", "Which of the following activities, if any, have you engaged in the past year?: Travelled abroad to watch sporting events")</f>
        <v>Which of the following activities, if any, have you engaged in the past year?: Travelled abroad to watch sporting events</v>
      </c>
      <c r="E146" s="14" t="str">
        <f>HYPERLINK("#'Full Results'!A1609", "1609")</f>
        <v>1609</v>
      </c>
      <c r="F146" t="s">
        <v>65</v>
      </c>
    </row>
    <row r="147" spans="3:6" x14ac:dyDescent="0.35">
      <c r="C147">
        <v>139</v>
      </c>
      <c r="D147" s="8" t="str">
        <f>HYPERLINK("#'Table 139'!A1", "Which of the following activities, if any, have you engaged in the past year?: Volunteered for a local sports event")</f>
        <v>Which of the following activities, if any, have you engaged in the past year?: Volunteered for a local sports event</v>
      </c>
      <c r="E147" s="14" t="str">
        <f>HYPERLINK("#'Full Results'!A1616", "1616")</f>
        <v>1616</v>
      </c>
      <c r="F147" t="s">
        <v>65</v>
      </c>
    </row>
    <row r="148" spans="3:6" x14ac:dyDescent="0.35">
      <c r="C148">
        <v>140</v>
      </c>
      <c r="D148" s="8" t="str">
        <f>HYPERLINK("#'Table 140'!A1", "Which of the following activities, if any, have you engaged in the past year?: Participated in a sports event")</f>
        <v>Which of the following activities, if any, have you engaged in the past year?: Participated in a sports event</v>
      </c>
      <c r="E148" s="14" t="str">
        <f>HYPERLINK("#'Full Results'!A1623", "1623")</f>
        <v>1623</v>
      </c>
      <c r="F148" t="s">
        <v>65</v>
      </c>
    </row>
    <row r="149" spans="3:6" x14ac:dyDescent="0.35">
      <c r="C149">
        <v>141</v>
      </c>
      <c r="D149" s="8" t="str">
        <f>HYPERLINK("#'Table 141'!A1", "Grid Summary: Have you done any of the following in the last year?")</f>
        <v>Grid Summary: Have you done any of the following in the last year?</v>
      </c>
      <c r="E149" s="7"/>
      <c r="F149" t="s">
        <v>65</v>
      </c>
    </row>
    <row r="150" spans="3:6" x14ac:dyDescent="0.35">
      <c r="C150">
        <v>142</v>
      </c>
      <c r="D150" s="8" t="str">
        <f>HYPERLINK("#'Table 142'!A1", "Have you done any of the following in the last year?: Been to a pub, club or bar to watch a live sports event")</f>
        <v>Have you done any of the following in the last year?: Been to a pub, club or bar to watch a live sports event</v>
      </c>
      <c r="E150" s="14" t="str">
        <f>HYPERLINK("#'Full Results'!A1630", "1630")</f>
        <v>1630</v>
      </c>
      <c r="F150" t="s">
        <v>65</v>
      </c>
    </row>
    <row r="151" spans="3:6" x14ac:dyDescent="0.35">
      <c r="C151">
        <v>143</v>
      </c>
      <c r="D151" s="8" t="str">
        <f>HYPERLINK("#'Table 143'!A1", "Have you done any of the following in the last year?: Been to watch a local sporting event in person e.g. a local football match")</f>
        <v>Have you done any of the following in the last year?: Been to watch a local sporting event in person e.g. a local football match</v>
      </c>
      <c r="E151" s="14" t="str">
        <f>HYPERLINK("#'Full Results'!A1637", "1637")</f>
        <v>1637</v>
      </c>
      <c r="F151" t="s">
        <v>65</v>
      </c>
    </row>
    <row r="152" spans="3:6" x14ac:dyDescent="0.35">
      <c r="C152">
        <v>144</v>
      </c>
      <c r="D152" s="8" t="str">
        <f>HYPERLINK("#'Table 144'!A1", "Have you done any of the following in the last year?: Been to a friends’ or family members’ house to watch a sports event")</f>
        <v>Have you done any of the following in the last year?: Been to a friends’ or family members’ house to watch a sports event</v>
      </c>
      <c r="E152" s="14" t="str">
        <f>HYPERLINK("#'Full Results'!A1644", "1644")</f>
        <v>1644</v>
      </c>
      <c r="F152" t="s">
        <v>65</v>
      </c>
    </row>
    <row r="153" spans="3:6" x14ac:dyDescent="0.35">
      <c r="C153">
        <v>145</v>
      </c>
      <c r="D153" s="8" t="str">
        <f>HYPERLINK("#'Table 145'!A1", " When was the last time you went to a pub, club, or bar specifically to watch a sports event?")</f>
        <v xml:space="preserve"> When was the last time you went to a pub, club, or bar specifically to watch a sports event?</v>
      </c>
      <c r="E153" s="14" t="str">
        <f>HYPERLINK("#'Full Results'!A1651", "1651")</f>
        <v>1651</v>
      </c>
      <c r="F153" t="s">
        <v>65</v>
      </c>
    </row>
    <row r="154" spans="3:6" x14ac:dyDescent="0.35">
      <c r="C154">
        <v>146</v>
      </c>
      <c r="D154" s="8" t="str">
        <f>HYPERLINK("#'Table 146'!A1", "Grid Summary: Thinking back to the last time you went to a pub, club or bar to watch a sports event, which of the following did you do, if any?")</f>
        <v>Grid Summary: Thinking back to the last time you went to a pub, club or bar to watch a sports event, which of the following did you do, if any?</v>
      </c>
      <c r="E154" s="7"/>
      <c r="F154" t="s">
        <v>751</v>
      </c>
    </row>
    <row r="155" spans="3:6" x14ac:dyDescent="0.35">
      <c r="C155">
        <v>147</v>
      </c>
      <c r="D155" s="8" t="str">
        <f>HYPERLINK("#'Table 147'!A1", "Thinking back to the last time you went to a pub, club or bar to watch a sports event, which of the following did you do, if any?: Ordered a meal at the pub, club, or bar")</f>
        <v>Thinking back to the last time you went to a pub, club or bar to watch a sports event, which of the following did you do, if any?: Ordered a meal at the pub, club, or bar</v>
      </c>
      <c r="E155" s="14" t="str">
        <f>HYPERLINK("#'Full Results'!A1662", "1662")</f>
        <v>1662</v>
      </c>
      <c r="F155" t="s">
        <v>751</v>
      </c>
    </row>
    <row r="156" spans="3:6" x14ac:dyDescent="0.35">
      <c r="C156">
        <v>148</v>
      </c>
      <c r="D156" s="8" t="str">
        <f>HYPERLINK("#'Table 148'!A1", "Thinking back to the last time you went to a pub, club or bar to watch a sports event, which of the following did you do, if any?: Bought snacks at the pub, club, or bar")</f>
        <v>Thinking back to the last time you went to a pub, club or bar to watch a sports event, which of the following did you do, if any?: Bought snacks at the pub, club, or bar</v>
      </c>
      <c r="E156" s="14" t="str">
        <f>HYPERLINK("#'Full Results'!A1668", "1668")</f>
        <v>1668</v>
      </c>
      <c r="F156" t="s">
        <v>751</v>
      </c>
    </row>
    <row r="157" spans="3:6" x14ac:dyDescent="0.35">
      <c r="C157">
        <v>149</v>
      </c>
      <c r="D157" s="8" t="str">
        <f>HYPERLINK("#'Table 149'!A1", "Thinking back to the last time you went to a pub, club or bar to watch a sports event, which of the following did you do, if any?: Ordered a drink at the pub, club, or bar")</f>
        <v>Thinking back to the last time you went to a pub, club or bar to watch a sports event, which of the following did you do, if any?: Ordered a drink at the pub, club, or bar</v>
      </c>
      <c r="E157" s="14" t="str">
        <f>HYPERLINK("#'Full Results'!A1674", "1674")</f>
        <v>1674</v>
      </c>
      <c r="F157" t="s">
        <v>751</v>
      </c>
    </row>
    <row r="158" spans="3:6" x14ac:dyDescent="0.35">
      <c r="C158">
        <v>150</v>
      </c>
      <c r="D158" s="8" t="str">
        <f>HYPERLINK("#'Table 150'!A1", "Thinking back to the last time you went to a pub, club or bar to watch a sports event, which of the following did you do, if any?: Booked a table in advance")</f>
        <v>Thinking back to the last time you went to a pub, club or bar to watch a sports event, which of the following did you do, if any?: Booked a table in advance</v>
      </c>
      <c r="E158" s="14" t="str">
        <f>HYPERLINK("#'Full Results'!A1680", "1680")</f>
        <v>1680</v>
      </c>
      <c r="F158" t="s">
        <v>751</v>
      </c>
    </row>
    <row r="159" spans="3:6" x14ac:dyDescent="0.35">
      <c r="C159">
        <v>151</v>
      </c>
      <c r="D159" s="8" t="str">
        <f>HYPERLINK("#'Table 151'!A1", "Thinking back to the last time you went to a pub, club or bar to watch a sports event, which of the following did you do, if any?: Invited a friend to watch the sport as well")</f>
        <v>Thinking back to the last time you went to a pub, club or bar to watch a sports event, which of the following did you do, if any?: Invited a friend to watch the sport as well</v>
      </c>
      <c r="E159" s="14" t="str">
        <f>HYPERLINK("#'Full Results'!A1686", "1686")</f>
        <v>1686</v>
      </c>
      <c r="F159" t="s">
        <v>751</v>
      </c>
    </row>
    <row r="160" spans="3:6" x14ac:dyDescent="0.35">
      <c r="C160">
        <v>152</v>
      </c>
      <c r="D160" s="8" t="str">
        <f>HYPERLINK("#'Table 152'!A1", " How much do you think you spent in the pub, club  or bar the last time you went to the pub club or bar to watch a sports event?")</f>
        <v xml:space="preserve"> How much do you think you spent in the pub, club  or bar the last time you went to the pub club or bar to watch a sports event?</v>
      </c>
      <c r="E160" s="14" t="str">
        <f>HYPERLINK("#'Full Results'!A1692", "1692")</f>
        <v>1692</v>
      </c>
      <c r="F160" t="s">
        <v>751</v>
      </c>
    </row>
    <row r="161" spans="3:6" x14ac:dyDescent="0.35">
      <c r="C161">
        <v>153</v>
      </c>
      <c r="D161" s="8" t="str">
        <f>HYPERLINK("#'Table 153'!A1", "Which of the following areas, if any, do you think are important in shaping the UK’s reputation overseas?Select any which apply")</f>
        <v>Which of the following areas, if any, do you think are important in shaping the UK’s reputation overseas?Select any which apply</v>
      </c>
      <c r="E161" s="14" t="str">
        <f>HYPERLINK("#'Full Results'!A1704", "1704")</f>
        <v>1704</v>
      </c>
      <c r="F161" t="s">
        <v>65</v>
      </c>
    </row>
    <row r="162" spans="3:6" x14ac:dyDescent="0.35">
      <c r="C162">
        <v>154</v>
      </c>
      <c r="D162" s="8" t="str">
        <f>HYPERLINK("#'Table 154'!A1", "Which of the following, if any, are the UK’s proudest achievements?Select any which apply")</f>
        <v>Which of the following, if any, are the UK’s proudest achievements?Select any which apply</v>
      </c>
      <c r="E162" s="14" t="str">
        <f>HYPERLINK("#'Full Results'!A1718", "1718")</f>
        <v>1718</v>
      </c>
      <c r="F162" t="s">
        <v>65</v>
      </c>
    </row>
    <row r="163" spans="3:6" x14ac:dyDescent="0.35">
      <c r="C163">
        <v>155</v>
      </c>
      <c r="D163" s="8" t="str">
        <f>HYPERLINK("#'Table 155'!A1", "Grid Summary: To what extent do you agree or disagree with the following statements?")</f>
        <v>Grid Summary: To what extent do you agree or disagree with the following statements?</v>
      </c>
      <c r="E163" s="7"/>
      <c r="F163" t="s">
        <v>65</v>
      </c>
    </row>
    <row r="164" spans="3:6" x14ac:dyDescent="0.35">
      <c r="C164">
        <v>156</v>
      </c>
      <c r="D164" s="8" t="str">
        <f>HYPERLINK("#'Table 156'!A1", "To what extent do you agree or disagree with the following statements?: I feel proud to be British when national sports teams do well")</f>
        <v>To what extent do you agree or disagree with the following statements?: I feel proud to be British when national sports teams do well</v>
      </c>
      <c r="E164" s="14" t="str">
        <f>HYPERLINK("#'Full Results'!A1733", "1733")</f>
        <v>1733</v>
      </c>
      <c r="F164" t="s">
        <v>65</v>
      </c>
    </row>
    <row r="165" spans="3:6" x14ac:dyDescent="0.35">
      <c r="C165">
        <v>157</v>
      </c>
      <c r="D165" s="8" t="str">
        <f>HYPERLINK("#'Table 157'!A1", "To what extent do you agree or disagree with the following statements?: I like seeing my favourite sporting personalities succeed")</f>
        <v>To what extent do you agree or disagree with the following statements?: I like seeing my favourite sporting personalities succeed</v>
      </c>
      <c r="E165" s="14" t="str">
        <f>HYPERLINK("#'Full Results'!A1745", "1745")</f>
        <v>1745</v>
      </c>
      <c r="F165" t="s">
        <v>65</v>
      </c>
    </row>
    <row r="166" spans="3:6" x14ac:dyDescent="0.35">
      <c r="C166">
        <v>158</v>
      </c>
      <c r="D166" s="8" t="str">
        <f>HYPERLINK("#'Table 158'!A1", "To what extent do you agree or disagree with the following statements?: I have talked about British sports teams or athletes when meeting people from other countries")</f>
        <v>To what extent do you agree or disagree with the following statements?: I have talked about British sports teams or athletes when meeting people from other countries</v>
      </c>
      <c r="E166" s="14" t="str">
        <f>HYPERLINK("#'Full Results'!A1757", "1757")</f>
        <v>1757</v>
      </c>
      <c r="F166" t="s">
        <v>65</v>
      </c>
    </row>
    <row r="167" spans="3:6" x14ac:dyDescent="0.35">
      <c r="C167">
        <v>159</v>
      </c>
      <c r="D167" s="8" t="str">
        <f>HYPERLINK("#'Table 159'!A1", "To what extent do you agree or disagree with the following statements?: I want to support homegrown talent in the UK")</f>
        <v>To what extent do you agree or disagree with the following statements?: I want to support homegrown talent in the UK</v>
      </c>
      <c r="E167" s="14" t="str">
        <f>HYPERLINK("#'Full Results'!A1769", "1769")</f>
        <v>1769</v>
      </c>
      <c r="F167" t="s">
        <v>65</v>
      </c>
    </row>
    <row r="168" spans="3:6" x14ac:dyDescent="0.35">
      <c r="C168">
        <v>160</v>
      </c>
      <c r="D168" s="8" t="str">
        <f>HYPERLINK("#'Table 160'!A1", "To what extent do you agree or disagree with the following statements?: I want the UK to be known for its sporting achievements")</f>
        <v>To what extent do you agree or disagree with the following statements?: I want the UK to be known for its sporting achievements</v>
      </c>
      <c r="E168" s="14" t="str">
        <f>HYPERLINK("#'Full Results'!A1781", "1781")</f>
        <v>1781</v>
      </c>
      <c r="F168" t="s">
        <v>65</v>
      </c>
    </row>
    <row r="169" spans="3:6" x14ac:dyDescent="0.35">
      <c r="C169">
        <v>161</v>
      </c>
      <c r="D169" s="8" t="str">
        <f>HYPERLINK("#'Table 161'!A1", "To what extent do you agree or disagree with the following statements?: The way our athletes conduct themselves on the international stage makes me proud to be British")</f>
        <v>To what extent do you agree or disagree with the following statements?: The way our athletes conduct themselves on the international stage makes me proud to be British</v>
      </c>
      <c r="E169" s="14" t="str">
        <f>HYPERLINK("#'Full Results'!A1793", "1793")</f>
        <v>1793</v>
      </c>
      <c r="F169" t="s">
        <v>65</v>
      </c>
    </row>
    <row r="170" spans="3:6" x14ac:dyDescent="0.35">
      <c r="C170">
        <v>162</v>
      </c>
      <c r="D170" s="8" t="str">
        <f>HYPERLINK("#'Table 162'!A1", "Grid Summary: How much do you agree with the following statements?")</f>
        <v>Grid Summary: How much do you agree with the following statements?</v>
      </c>
      <c r="E170" s="7"/>
      <c r="F170" t="s">
        <v>65</v>
      </c>
    </row>
    <row r="171" spans="3:6" x14ac:dyDescent="0.35">
      <c r="C171">
        <v>163</v>
      </c>
      <c r="D171" s="8" t="str">
        <f>HYPERLINK("#'Table 163'!A1", "How much do you agree with the following statements?: I enjoy watching sports more when the coverage is high quality. ")</f>
        <v>How much do you agree with the following statements?: I enjoy watching sports more when the coverage is high quality. </v>
      </c>
      <c r="E171" s="14" t="str">
        <f>HYPERLINK("#'Full Results'!A1805", "1805")</f>
        <v>1805</v>
      </c>
      <c r="F171" t="s">
        <v>65</v>
      </c>
    </row>
    <row r="172" spans="3:6" x14ac:dyDescent="0.35">
      <c r="C172">
        <v>164</v>
      </c>
      <c r="D172" s="8" t="str">
        <f>HYPERLINK("#'Table 164'!A1", "How much do you agree with the following statements?: I enjoy watching sports more when they are broadcast in high definition or with advanced visual/audio enhancements.")</f>
        <v>How much do you agree with the following statements?: I enjoy watching sports more when they are broadcast in high definition or with advanced visual/audio enhancements.</v>
      </c>
      <c r="E172" s="14" t="str">
        <f>HYPERLINK("#'Full Results'!A1817", "1817")</f>
        <v>1817</v>
      </c>
      <c r="F172" t="s">
        <v>65</v>
      </c>
    </row>
    <row r="173" spans="3:6" x14ac:dyDescent="0.35">
      <c r="C173">
        <v>165</v>
      </c>
      <c r="D173" s="8" t="str">
        <f>HYPERLINK("#'Table 165'!A1", "How much do you agree with the following statements?: It is important that sports broadcasters invest in cutting edge technology and production techniques to improve the quality of their broadcasts.")</f>
        <v>How much do you agree with the following statements?: It is important that sports broadcasters invest in cutting edge technology and production techniques to improve the quality of their broadcasts.</v>
      </c>
      <c r="E173" s="14" t="str">
        <f>HYPERLINK("#'Full Results'!A1829", "1829")</f>
        <v>1829</v>
      </c>
      <c r="F173" t="s">
        <v>65</v>
      </c>
    </row>
    <row r="174" spans="3:6" x14ac:dyDescent="0.35">
      <c r="C174">
        <v>166</v>
      </c>
      <c r="D174" s="8" t="str">
        <f>HYPERLINK("#'Table 166'!A1", "How much do you agree with the following statements?: It is important that sports broadcasters invest in the UK’s sporting ecosystem.")</f>
        <v>How much do you agree with the following statements?: It is important that sports broadcasters invest in the UK’s sporting ecosystem.</v>
      </c>
      <c r="E174" s="14" t="str">
        <f>HYPERLINK("#'Full Results'!A1841", "1841")</f>
        <v>1841</v>
      </c>
      <c r="F174" t="s">
        <v>65</v>
      </c>
    </row>
    <row r="175" spans="3:6" x14ac:dyDescent="0.35">
      <c r="C175">
        <v>167</v>
      </c>
      <c r="D175" s="8" t="str">
        <f>HYPERLINK("#'Table 167'!A1", "How much do you agree with the following statements?: High quality sports broadcasts often enhance my understanding of the event/match and its nuances.")</f>
        <v>How much do you agree with the following statements?: High quality sports broadcasts often enhance my understanding of the event/match and its nuances.</v>
      </c>
      <c r="E175" s="14" t="str">
        <f>HYPERLINK("#'Full Results'!A1853", "1853")</f>
        <v>1853</v>
      </c>
      <c r="F175" t="s">
        <v>65</v>
      </c>
    </row>
    <row r="176" spans="3:6" x14ac:dyDescent="0.35">
      <c r="C176">
        <v>168</v>
      </c>
      <c r="D176" s="8" t="str">
        <f>HYPERLINK("#'Table 168'!A1", "Grid Summary: How much do you agree with the following statements?")</f>
        <v>Grid Summary: How much do you agree with the following statements?</v>
      </c>
      <c r="E176" s="7"/>
      <c r="F176" t="s">
        <v>65</v>
      </c>
    </row>
    <row r="177" spans="3:6" x14ac:dyDescent="0.35">
      <c r="C177">
        <v>169</v>
      </c>
      <c r="D177" s="8" t="str">
        <f>HYPERLINK("#'Table 169'!A1", "How much do you agree with the following statements?: High-quality sports broadcasts contribute to the overall prestige and reputation of the sports events being covered.")</f>
        <v>How much do you agree with the following statements?: High-quality sports broadcasts contribute to the overall prestige and reputation of the sports events being covered.</v>
      </c>
      <c r="E177" s="14" t="str">
        <f>HYPERLINK("#'Full Results'!A1865", "1865")</f>
        <v>1865</v>
      </c>
      <c r="F177" t="s">
        <v>65</v>
      </c>
    </row>
    <row r="178" spans="3:6" x14ac:dyDescent="0.35">
      <c r="C178">
        <v>170</v>
      </c>
      <c r="D178" s="8" t="str">
        <f>HYPERLINK("#'Table 170'!A1", "How much do you agree with the following statements?: I would be willing to pay for access to sports broadcasts that offer superior production quality, such as enhanced graphics, multiple camera angles. ")</f>
        <v xml:space="preserve">How much do you agree with the following statements?: I would be willing to pay for access to sports broadcasts that offer superior production quality, such as enhanced graphics, multiple camera angles. </v>
      </c>
      <c r="E178" s="14" t="str">
        <f>HYPERLINK("#'Full Results'!A1877", "1877")</f>
        <v>1877</v>
      </c>
      <c r="F178" t="s">
        <v>65</v>
      </c>
    </row>
    <row r="179" spans="3:6" x14ac:dyDescent="0.35">
      <c r="C179">
        <v>171</v>
      </c>
      <c r="D179" s="8" t="str">
        <f>HYPERLINK("#'Table 171'!A1", "How much do you agree with the following statements?: I would be willing to pay for access to sports broadcasts featuring commentary from renowned experts. ")</f>
        <v xml:space="preserve">How much do you agree with the following statements?: I would be willing to pay for access to sports broadcasts featuring commentary from renowned experts. </v>
      </c>
      <c r="E179" s="14" t="str">
        <f>HYPERLINK("#'Full Results'!A1889", "1889")</f>
        <v>1889</v>
      </c>
      <c r="F179" t="s">
        <v>65</v>
      </c>
    </row>
    <row r="180" spans="3:6" x14ac:dyDescent="0.35">
      <c r="C180">
        <v>172</v>
      </c>
      <c r="D180" s="8" t="str">
        <f>HYPERLINK("#'Table 172'!A1", "How much do you agree with the following statements?: I have attended a live sporting event after first watching broadcast coverage.")</f>
        <v>How much do you agree with the following statements?: I have attended a live sporting event after first watching broadcast coverage.</v>
      </c>
      <c r="E180" s="14" t="str">
        <f>HYPERLINK("#'Full Results'!A1901", "1901")</f>
        <v>1901</v>
      </c>
      <c r="F180" t="s">
        <v>65</v>
      </c>
    </row>
    <row r="181" spans="3:6" x14ac:dyDescent="0.35">
      <c r="C181">
        <v>173</v>
      </c>
      <c r="D181" s="8" t="str">
        <f>HYPERLINK("#'Table 173'!A1", "How much do you agree with the following statements?: Broadcasts that feature a diverse range of athletes, sport personalities and hosts (in terms of gender, ethnicity, and background) make sports more relatable and inclusive.")</f>
        <v>How much do you agree with the following statements?: Broadcasts that feature a diverse range of athletes, sport personalities and hosts (in terms of gender, ethnicity, and background) make sports more relatable and inclusive.</v>
      </c>
      <c r="E181" s="14" t="str">
        <f>HYPERLINK("#'Full Results'!A1913", "1913")</f>
        <v>1913</v>
      </c>
      <c r="F181" t="s">
        <v>65</v>
      </c>
    </row>
    <row r="182" spans="3:6" x14ac:dyDescent="0.35">
      <c r="C182">
        <v>174</v>
      </c>
      <c r="D182" s="8" t="str">
        <f>HYPERLINK("#'Table 174'!A1", "How much do you agree with the following statements?: I enjoy sports broadcasts that include fan interactions, such as live reactions, fan stories, or viewer-generated content.")</f>
        <v>How much do you agree with the following statements?: I enjoy sports broadcasts that include fan interactions, such as live reactions, fan stories, or viewer-generated content.</v>
      </c>
      <c r="E182" s="14" t="str">
        <f>HYPERLINK("#'Full Results'!A1925", "1925")</f>
        <v>1925</v>
      </c>
      <c r="F182" t="s">
        <v>65</v>
      </c>
    </row>
    <row r="183" spans="3:6" x14ac:dyDescent="0.35">
      <c r="C183">
        <v>175</v>
      </c>
      <c r="D183" s="8" t="str">
        <f>HYPERLINK("#'Table 175'!A1", "Which, if any, of the following Sky Sports services have you used? Please select all that apply.")</f>
        <v>Which, if any, of the following Sky Sports services have you used? Please select all that apply.</v>
      </c>
      <c r="E183" s="14" t="str">
        <f>HYPERLINK("#'Full Results'!A1937", "1937")</f>
        <v>1937</v>
      </c>
      <c r="F183" t="s">
        <v>65</v>
      </c>
    </row>
    <row r="184" spans="3:6" x14ac:dyDescent="0.35">
      <c r="C184">
        <v>176</v>
      </c>
      <c r="D184" s="8" t="str">
        <f>HYPERLINK("#'Table 176'!A1", " Are you currently or have you ever been in the past a subscriber of any Sky Sports services?This includes, but is not limited to, live sports broadcasting, Sky Sports News, the Sky Sports app, on-demand sports content, and interactive features w...")</f>
        <v xml:space="preserve"> Are you currently or have you ever been in the past a subscriber of any Sky Sports services?This includes, but is not limited to, live sports broadcasting, Sky Sports News, the Sky Sports app, on-demand sports content, and interactive features w...</v>
      </c>
      <c r="E184" s="14" t="str">
        <f>HYPERLINK("#'Full Results'!A1949", "1949")</f>
        <v>1949</v>
      </c>
      <c r="F184" t="s">
        <v>65</v>
      </c>
    </row>
    <row r="185" spans="3:6" x14ac:dyDescent="0.35">
      <c r="C185">
        <v>177</v>
      </c>
      <c r="D185" s="8" t="str">
        <f>HYPERLINK("#'Table 177'!A1", "You said you currently are or you used to be subscribed to Sky Sports.In your opinion, what are the primary benefits of subscribing to Sky Sports?Select up to three of the following")</f>
        <v>You said you currently are or you used to be subscribed to Sky Sports.In your opinion, what are the primary benefits of subscribing to Sky Sports?Select up to three of the following</v>
      </c>
      <c r="E185" s="14" t="str">
        <f>HYPERLINK("#'Full Results'!A1956", "1956")</f>
        <v>1956</v>
      </c>
      <c r="F185" t="s">
        <v>752</v>
      </c>
    </row>
    <row r="186" spans="3:6" x14ac:dyDescent="0.35">
      <c r="C186">
        <v>178</v>
      </c>
      <c r="D186" s="8" t="str">
        <f>HYPERLINK("#'Table 178'!A1", "Looking ahead to 2030, which changes in sports broadcasting would you personally want to see compared to the present day?Please select all that apply")</f>
        <v>Looking ahead to 2030, which changes in sports broadcasting would you personally want to see compared to the present day?Please select all that apply</v>
      </c>
      <c r="E186" s="14" t="str">
        <f>HYPERLINK("#'Full Results'!A1971", "1971")</f>
        <v>1971</v>
      </c>
      <c r="F186" t="s">
        <v>65</v>
      </c>
    </row>
    <row r="187" spans="3:6" x14ac:dyDescent="0.35">
      <c r="C187">
        <v>179</v>
      </c>
      <c r="D187" s="8" t="str">
        <f>HYPERLINK("#'Table 179'!A1", "Grid Summary: To what extent do you agree or disagree with the following statements?")</f>
        <v>Grid Summary: To what extent do you agree or disagree with the following statements?</v>
      </c>
      <c r="E187" s="7"/>
      <c r="F187" t="s">
        <v>65</v>
      </c>
    </row>
    <row r="188" spans="3:6" x14ac:dyDescent="0.35">
      <c r="C188">
        <v>180</v>
      </c>
      <c r="D188" s="8" t="str">
        <f>HYPERLINK("#'Table 180'!A1", "To what extent do you agree or disagree with the following statements?: I am optimistic about the future of British sport. ")</f>
        <v>To what extent do you agree or disagree with the following statements?: I am optimistic about the future of British sport. </v>
      </c>
      <c r="E188" s="14" t="str">
        <f>HYPERLINK("#'Full Results'!A1982", "1982")</f>
        <v>1982</v>
      </c>
      <c r="F188" t="s">
        <v>65</v>
      </c>
    </row>
    <row r="189" spans="3:6" x14ac:dyDescent="0.35">
      <c r="C189">
        <v>181</v>
      </c>
      <c r="D189" s="8" t="str">
        <f>HYPERLINK("#'Table 181'!A1", "To what extent do you agree or disagree with the following statements?: I think British sport is stronger than it was a decade ago.")</f>
        <v>To what extent do you agree or disagree with the following statements?: I think British sport is stronger than it was a decade ago.</v>
      </c>
      <c r="E189" s="14" t="str">
        <f>HYPERLINK("#'Full Results'!A1994", "1994")</f>
        <v>1994</v>
      </c>
      <c r="F189" t="s">
        <v>65</v>
      </c>
    </row>
    <row r="190" spans="3:6" x14ac:dyDescent="0.35">
      <c r="C190">
        <v>182</v>
      </c>
      <c r="D190" s="8" t="str">
        <f>HYPERLINK("#'Table 182'!A1", "To what extent do you agree or disagree with the following statements?: I plan to watch more sports in the future.")</f>
        <v>To what extent do you agree or disagree with the following statements?: I plan to watch more sports in the future.</v>
      </c>
      <c r="E190" s="14" t="str">
        <f>HYPERLINK("#'Full Results'!A2006", "2006")</f>
        <v>2006</v>
      </c>
      <c r="F190" t="s">
        <v>65</v>
      </c>
    </row>
    <row r="191" spans="3:6" x14ac:dyDescent="0.35">
      <c r="C191">
        <v>183</v>
      </c>
      <c r="D191" s="8" t="str">
        <f>HYPERLINK("#'Table 183'!A1", "To what extent do you agree or disagree with the following statements?: It’s coming home in 2026.")</f>
        <v>To what extent do you agree or disagree with the following statements?: It’s coming home in 2026.</v>
      </c>
      <c r="E191" s="14" t="str">
        <f>HYPERLINK("#'Full Results'!A2018", "2018")</f>
        <v>2018</v>
      </c>
      <c r="F191" t="s">
        <v>65</v>
      </c>
    </row>
    <row r="192" spans="3:6" x14ac:dyDescent="0.35">
      <c r="C192">
        <v>184</v>
      </c>
      <c r="D192" s="8" t="str">
        <f>HYPERLINK("#'Table 184'!A1", "To what extent do you agree or disagree with the following statements?: We need to invest in British sporting talent.")</f>
        <v>To what extent do you agree or disagree with the following statements?: We need to invest in British sporting talent.</v>
      </c>
      <c r="E192" s="14" t="str">
        <f>HYPERLINK("#'Full Results'!A2030", "2030")</f>
        <v>2030</v>
      </c>
      <c r="F192" t="s">
        <v>65</v>
      </c>
    </row>
    <row r="193" spans="3:6" x14ac:dyDescent="0.35">
      <c r="C193">
        <v>185</v>
      </c>
      <c r="D193" s="8" t="str">
        <f>HYPERLINK("#'Table 185'!A1", "To what extent do you agree or disagree with the following statements?: We need to invest in British sports teams.")</f>
        <v>To what extent do you agree or disagree with the following statements?: We need to invest in British sports teams.</v>
      </c>
      <c r="E193" s="14" t="str">
        <f>HYPERLINK("#'Full Results'!A2042", "2042")</f>
        <v>2042</v>
      </c>
      <c r="F193" t="s">
        <v>65</v>
      </c>
    </row>
    <row r="194" spans="3:6" x14ac:dyDescent="0.35">
      <c r="C194">
        <v>186</v>
      </c>
      <c r="D194" s="8" t="str">
        <f>HYPERLINK("#'Table 186'!A1", "To what extent do you agree or disagree with the following statements?: We need to invest more in local sports teams")</f>
        <v>To what extent do you agree or disagree with the following statements?: We need to invest more in local sports teams</v>
      </c>
      <c r="E194" s="14" t="str">
        <f>HYPERLINK("#'Full Results'!A2054", "2054")</f>
        <v>2054</v>
      </c>
      <c r="F194" t="s">
        <v>65</v>
      </c>
    </row>
    <row r="195" spans="3:6" x14ac:dyDescent="0.35">
      <c r="C195">
        <v>187</v>
      </c>
      <c r="D195" s="8" t="str">
        <f>HYPERLINK("#'Table 187'!A1", "To what extent do you agree or disagree with the following statements?: Grassroots development programmes are important.")</f>
        <v>To what extent do you agree or disagree with the following statements?: Grassroots development programmes are important.</v>
      </c>
      <c r="E195" s="14" t="str">
        <f>HYPERLINK("#'Full Results'!A2066", "2066")</f>
        <v>2066</v>
      </c>
      <c r="F195" t="s">
        <v>65</v>
      </c>
    </row>
    <row r="196" spans="3:6" x14ac:dyDescent="0.35">
      <c r="C196">
        <v>188</v>
      </c>
      <c r="D196" s="8" t="str">
        <f>HYPERLINK("#'Table 188'!A1", "To what extent do you agree or disagree with the following statements?: Promoting diversity and inclusion will contribute to future sporting success")</f>
        <v>To what extent do you agree or disagree with the following statements?: Promoting diversity and inclusion will contribute to future sporting success</v>
      </c>
      <c r="E196" s="14" t="str">
        <f>HYPERLINK("#'Full Results'!A2078", "2078")</f>
        <v>2078</v>
      </c>
      <c r="F196" t="s">
        <v>65</v>
      </c>
    </row>
    <row r="197" spans="3:6" x14ac:dyDescent="0.35">
      <c r="C197">
        <v>189</v>
      </c>
      <c r="D197" s="8" t="str">
        <f>HYPERLINK("#'Table 189'!A1", "Grid Summary: Finally, to what extent do you feel this statement applies to you?")</f>
        <v>Grid Summary: Finally, to what extent do you feel this statement applies to you?</v>
      </c>
      <c r="E197" s="7"/>
      <c r="F197" t="s">
        <v>65</v>
      </c>
    </row>
    <row r="198" spans="3:6" x14ac:dyDescent="0.35">
      <c r="C198">
        <v>190</v>
      </c>
      <c r="D198" s="8" t="str">
        <f>HYPERLINK("#'Table 190'!A1", "Finally, to what extent do you feel this statement applies to you?: Playing, watching, or being a fan of sports has had a positive impact on my mental health")</f>
        <v>Finally, to what extent do you feel this statement applies to you?: Playing, watching, or being a fan of sports has had a positive impact on my mental health</v>
      </c>
      <c r="E198" s="14" t="str">
        <f>HYPERLINK("#'Full Results'!A2090", "2090")</f>
        <v>2090</v>
      </c>
      <c r="F198" t="s">
        <v>65</v>
      </c>
    </row>
    <row r="199" spans="3:6" x14ac:dyDescent="0.35">
      <c r="C199">
        <v>191</v>
      </c>
      <c r="D199" s="8" t="str">
        <f>HYPERLINK("#'Table 191'!A1", "Finally, to what extent do you feel this statement applies to you?: Sports make me feel more connected to my community")</f>
        <v>Finally, to what extent do you feel this statement applies to you?: Sports make me feel more connected to my community</v>
      </c>
      <c r="E199" s="14" t="str">
        <f>HYPERLINK("#'Full Results'!A2103", "2103")</f>
        <v>2103</v>
      </c>
      <c r="F199" t="s">
        <v>65</v>
      </c>
    </row>
    <row r="200" spans="3:6" x14ac:dyDescent="0.35">
      <c r="C200">
        <v>192</v>
      </c>
      <c r="D200" s="8" t="str">
        <f>HYPERLINK("#'Table 192'!A1", "Finally, to what extent do you feel this statement applies to you?: Playing, watching, or being a fan of sports helps me connect with people")</f>
        <v>Finally, to what extent do you feel this statement applies to you?: Playing, watching, or being a fan of sports helps me connect with people</v>
      </c>
      <c r="E200" s="14" t="str">
        <f>HYPERLINK("#'Full Results'!A2116", "2116")</f>
        <v>2116</v>
      </c>
      <c r="F200" t="s">
        <v>65</v>
      </c>
    </row>
    <row r="201" spans="3:6" x14ac:dyDescent="0.35">
      <c r="C201">
        <v>193</v>
      </c>
      <c r="D201" s="8" t="str">
        <f>HYPERLINK("#'Table 193'!A1", "Finally, to what extent do you feel this statement applies to you?: I feel more connected to other people through watching or following  sports")</f>
        <v>Finally, to what extent do you feel this statement applies to you?: I feel more connected to other people through watching or following  sports</v>
      </c>
      <c r="E201" s="14" t="str">
        <f>HYPERLINK("#'Full Results'!A2129", "2129")</f>
        <v>2129</v>
      </c>
      <c r="F201" t="s">
        <v>65</v>
      </c>
    </row>
  </sheetData>
  <pageMargins left="0.7" right="0.7" top="0.75" bottom="0.75" header="0.3" footer="0.3"/>
  <pageSetup paperSize="9" orientation="portrait" horizontalDpi="300" verticalDpi="30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2:AU19"/>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112</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106</v>
      </c>
      <c r="C9" s="17">
        <v>0.169076753393404</v>
      </c>
      <c r="D9" s="17">
        <v>0.19379710412582199</v>
      </c>
      <c r="E9" s="17">
        <v>0.14646747062643201</v>
      </c>
      <c r="F9" s="17"/>
      <c r="G9" s="17">
        <v>7.9281429406660206E-2</v>
      </c>
      <c r="H9" s="17">
        <v>8.2643169497788799E-2</v>
      </c>
      <c r="I9" s="17">
        <v>0.14480472405334399</v>
      </c>
      <c r="J9" s="17">
        <v>0.15057245055865601</v>
      </c>
      <c r="K9" s="17">
        <v>0.24626597358426999</v>
      </c>
      <c r="L9" s="17">
        <v>0.28274677643044899</v>
      </c>
      <c r="M9" s="17"/>
      <c r="N9" s="17">
        <v>0.17600347473784</v>
      </c>
      <c r="O9" s="17">
        <v>0.13467345104943099</v>
      </c>
      <c r="P9" s="17"/>
      <c r="Q9" s="17">
        <v>0.158837582112444</v>
      </c>
      <c r="R9" s="17">
        <v>0.15525085585135701</v>
      </c>
      <c r="S9" s="17">
        <v>0.155560404565312</v>
      </c>
      <c r="T9" s="17">
        <v>0.219064692665664</v>
      </c>
      <c r="U9" s="17">
        <v>0.14357194495907399</v>
      </c>
      <c r="V9" s="17">
        <v>0.18426222318802599</v>
      </c>
      <c r="W9" s="17">
        <v>0.17976545134719801</v>
      </c>
      <c r="X9" s="17">
        <v>0.19829226754594501</v>
      </c>
      <c r="Y9" s="17">
        <v>0.172245215585974</v>
      </c>
      <c r="Z9" s="17">
        <v>0.14445268903987701</v>
      </c>
      <c r="AA9" s="17">
        <v>0.15730923497071</v>
      </c>
      <c r="AB9" s="17">
        <v>0.19154274231087001</v>
      </c>
      <c r="AC9" s="17"/>
      <c r="AD9" s="17">
        <v>0.17188365864138</v>
      </c>
      <c r="AE9" s="17">
        <v>0.165237059728323</v>
      </c>
      <c r="AF9" s="17"/>
      <c r="AG9" s="17">
        <v>0.174784615261182</v>
      </c>
      <c r="AH9" s="17">
        <v>0.170719641504603</v>
      </c>
      <c r="AI9" s="17"/>
      <c r="AJ9" s="17">
        <v>0.19138342595552199</v>
      </c>
      <c r="AK9" s="17">
        <v>0.144113362995723</v>
      </c>
      <c r="AL9" s="17"/>
      <c r="AM9" s="17">
        <v>0.14424984136581401</v>
      </c>
      <c r="AN9" s="17">
        <v>0.17715199262475601</v>
      </c>
      <c r="AO9" s="17"/>
      <c r="AP9" s="17">
        <v>0.15703943831125</v>
      </c>
      <c r="AQ9" s="17">
        <v>0.16775315095351501</v>
      </c>
      <c r="AR9" s="17">
        <v>0.100943213116198</v>
      </c>
      <c r="AS9" s="17">
        <v>0.301291597572102</v>
      </c>
      <c r="AT9" s="17">
        <v>0.109703397667548</v>
      </c>
      <c r="AU9" s="17">
        <v>0.12899612128763599</v>
      </c>
    </row>
    <row r="10" spans="2:47" x14ac:dyDescent="0.35">
      <c r="B10" s="18" t="s">
        <v>107</v>
      </c>
      <c r="C10" s="17">
        <v>0.28299301454962</v>
      </c>
      <c r="D10" s="17">
        <v>0.29690399783268301</v>
      </c>
      <c r="E10" s="17">
        <v>0.27009550076622602</v>
      </c>
      <c r="F10" s="17"/>
      <c r="G10" s="17">
        <v>0.22304481733930401</v>
      </c>
      <c r="H10" s="17">
        <v>0.272891046256174</v>
      </c>
      <c r="I10" s="17">
        <v>0.27593050436366201</v>
      </c>
      <c r="J10" s="17">
        <v>0.223744737449521</v>
      </c>
      <c r="K10" s="17">
        <v>0.30714063389229701</v>
      </c>
      <c r="L10" s="17">
        <v>0.36880493786795898</v>
      </c>
      <c r="M10" s="17"/>
      <c r="N10" s="17">
        <v>0.28657550108299801</v>
      </c>
      <c r="O10" s="17">
        <v>0.26519969485010803</v>
      </c>
      <c r="P10" s="17"/>
      <c r="Q10" s="17">
        <v>0.338522859336648</v>
      </c>
      <c r="R10" s="17">
        <v>0.25858796746560703</v>
      </c>
      <c r="S10" s="17">
        <v>0.31039482862753198</v>
      </c>
      <c r="T10" s="17">
        <v>0.29407652704366699</v>
      </c>
      <c r="U10" s="17">
        <v>0.26540074484033499</v>
      </c>
      <c r="V10" s="17">
        <v>0.24919640512143601</v>
      </c>
      <c r="W10" s="17">
        <v>0.29464313244116103</v>
      </c>
      <c r="X10" s="17">
        <v>0.19321259995392301</v>
      </c>
      <c r="Y10" s="17">
        <v>0.25303939897247002</v>
      </c>
      <c r="Z10" s="17">
        <v>0.34711382259579998</v>
      </c>
      <c r="AA10" s="17">
        <v>0.21586618248668099</v>
      </c>
      <c r="AB10" s="17">
        <v>0.28382746011417398</v>
      </c>
      <c r="AC10" s="17"/>
      <c r="AD10" s="17">
        <v>0.29482297277742903</v>
      </c>
      <c r="AE10" s="17">
        <v>0.258374250201438</v>
      </c>
      <c r="AF10" s="17"/>
      <c r="AG10" s="17">
        <v>0.29447565946971099</v>
      </c>
      <c r="AH10" s="17">
        <v>0.27994638576460601</v>
      </c>
      <c r="AI10" s="17"/>
      <c r="AJ10" s="17">
        <v>0.31210494616175299</v>
      </c>
      <c r="AK10" s="17">
        <v>0.24775459349047299</v>
      </c>
      <c r="AL10" s="17"/>
      <c r="AM10" s="17">
        <v>0.242868706650397</v>
      </c>
      <c r="AN10" s="17">
        <v>0.29767221975465402</v>
      </c>
      <c r="AO10" s="17"/>
      <c r="AP10" s="17">
        <v>0.220882851276203</v>
      </c>
      <c r="AQ10" s="17">
        <v>0.36324341098628998</v>
      </c>
      <c r="AR10" s="17">
        <v>0.284852563801131</v>
      </c>
      <c r="AS10" s="17">
        <v>0.29805882207357098</v>
      </c>
      <c r="AT10" s="17">
        <v>0.21365182213112799</v>
      </c>
      <c r="AU10" s="17">
        <v>0.29967036292166599</v>
      </c>
    </row>
    <row r="11" spans="2:47" x14ac:dyDescent="0.35">
      <c r="B11" s="18" t="s">
        <v>108</v>
      </c>
      <c r="C11" s="17">
        <v>0.2639328122531</v>
      </c>
      <c r="D11" s="17">
        <v>0.25222147304647902</v>
      </c>
      <c r="E11" s="17">
        <v>0.27658413601856502</v>
      </c>
      <c r="F11" s="17"/>
      <c r="G11" s="17">
        <v>0.29943955835785602</v>
      </c>
      <c r="H11" s="17">
        <v>0.31838213108436603</v>
      </c>
      <c r="I11" s="17">
        <v>0.26006127134509099</v>
      </c>
      <c r="J11" s="17">
        <v>0.30203780159147098</v>
      </c>
      <c r="K11" s="17">
        <v>0.22774509432339499</v>
      </c>
      <c r="L11" s="17">
        <v>0.19223356001769601</v>
      </c>
      <c r="M11" s="17"/>
      <c r="N11" s="17">
        <v>0.25830970250989599</v>
      </c>
      <c r="O11" s="17">
        <v>0.29186139996280602</v>
      </c>
      <c r="P11" s="17"/>
      <c r="Q11" s="17">
        <v>0.242297679434929</v>
      </c>
      <c r="R11" s="17">
        <v>0.309995843223626</v>
      </c>
      <c r="S11" s="17">
        <v>0.22827861858146001</v>
      </c>
      <c r="T11" s="17">
        <v>0.232027225687362</v>
      </c>
      <c r="U11" s="17">
        <v>0.31862483871689801</v>
      </c>
      <c r="V11" s="17">
        <v>0.30954762143023501</v>
      </c>
      <c r="W11" s="17">
        <v>0.22551270530662501</v>
      </c>
      <c r="X11" s="17">
        <v>0.30244197029348502</v>
      </c>
      <c r="Y11" s="17">
        <v>0.24165941626325099</v>
      </c>
      <c r="Z11" s="17">
        <v>0.19791440417092501</v>
      </c>
      <c r="AA11" s="17">
        <v>0.30616629449098598</v>
      </c>
      <c r="AB11" s="17">
        <v>0.35249232125327801</v>
      </c>
      <c r="AC11" s="17"/>
      <c r="AD11" s="17">
        <v>0.26686424785399798</v>
      </c>
      <c r="AE11" s="17">
        <v>0.25713801452000301</v>
      </c>
      <c r="AF11" s="17"/>
      <c r="AG11" s="17">
        <v>0.25471029530919598</v>
      </c>
      <c r="AH11" s="17">
        <v>0.26819993405015402</v>
      </c>
      <c r="AI11" s="17"/>
      <c r="AJ11" s="17">
        <v>0.247825598081437</v>
      </c>
      <c r="AK11" s="17">
        <v>0.28540208701569603</v>
      </c>
      <c r="AL11" s="17"/>
      <c r="AM11" s="17">
        <v>0.22423993846689599</v>
      </c>
      <c r="AN11" s="17">
        <v>0.27229369780555501</v>
      </c>
      <c r="AO11" s="17"/>
      <c r="AP11" s="17">
        <v>0.27989195750589302</v>
      </c>
      <c r="AQ11" s="17">
        <v>0.23780105337314</v>
      </c>
      <c r="AR11" s="17">
        <v>0.27682110331612603</v>
      </c>
      <c r="AS11" s="17">
        <v>0.218418732776788</v>
      </c>
      <c r="AT11" s="17">
        <v>0.314075216859313</v>
      </c>
      <c r="AU11" s="17">
        <v>0.28265592534101103</v>
      </c>
    </row>
    <row r="12" spans="2:47" x14ac:dyDescent="0.35">
      <c r="B12" s="18" t="s">
        <v>109</v>
      </c>
      <c r="C12" s="17">
        <v>0.17042802327098999</v>
      </c>
      <c r="D12" s="17">
        <v>0.141586799123611</v>
      </c>
      <c r="E12" s="17">
        <v>0.19623783751829199</v>
      </c>
      <c r="F12" s="17"/>
      <c r="G12" s="17">
        <v>0.22724511653864701</v>
      </c>
      <c r="H12" s="17">
        <v>0.18071118703844199</v>
      </c>
      <c r="I12" s="17">
        <v>0.161876447190965</v>
      </c>
      <c r="J12" s="17">
        <v>0.19584269593717199</v>
      </c>
      <c r="K12" s="17">
        <v>0.14594551643978701</v>
      </c>
      <c r="L12" s="17">
        <v>0.12693309674175299</v>
      </c>
      <c r="M12" s="17"/>
      <c r="N12" s="17">
        <v>0.16592928598261</v>
      </c>
      <c r="O12" s="17">
        <v>0.19277213261249701</v>
      </c>
      <c r="P12" s="17"/>
      <c r="Q12" s="17">
        <v>0.15726721203486799</v>
      </c>
      <c r="R12" s="17">
        <v>0.17119221284392999</v>
      </c>
      <c r="S12" s="17">
        <v>0.191132943469349</v>
      </c>
      <c r="T12" s="17">
        <v>0.16837861850958399</v>
      </c>
      <c r="U12" s="17">
        <v>0.183071356728429</v>
      </c>
      <c r="V12" s="17">
        <v>0.15134353844068199</v>
      </c>
      <c r="W12" s="17">
        <v>0.16502736374433899</v>
      </c>
      <c r="X12" s="17">
        <v>0.23931556630360301</v>
      </c>
      <c r="Y12" s="17">
        <v>0.214592460939666</v>
      </c>
      <c r="Z12" s="17">
        <v>0.16543253970251501</v>
      </c>
      <c r="AA12" s="17">
        <v>0.14435834376663001</v>
      </c>
      <c r="AB12" s="17">
        <v>2.61112612783219E-2</v>
      </c>
      <c r="AC12" s="17"/>
      <c r="AD12" s="17">
        <v>0.16453531021408699</v>
      </c>
      <c r="AE12" s="17">
        <v>0.179831038443303</v>
      </c>
      <c r="AF12" s="17"/>
      <c r="AG12" s="17">
        <v>0.14994934364620299</v>
      </c>
      <c r="AH12" s="17">
        <v>0.178298433668931</v>
      </c>
      <c r="AI12" s="17"/>
      <c r="AJ12" s="17">
        <v>0.158573308103683</v>
      </c>
      <c r="AK12" s="17">
        <v>0.18471717096257001</v>
      </c>
      <c r="AL12" s="17"/>
      <c r="AM12" s="17">
        <v>0.19789293395475599</v>
      </c>
      <c r="AN12" s="17">
        <v>0.16239205488946201</v>
      </c>
      <c r="AO12" s="17"/>
      <c r="AP12" s="17">
        <v>0.18269806906278399</v>
      </c>
      <c r="AQ12" s="17">
        <v>0.16584746114490501</v>
      </c>
      <c r="AR12" s="17">
        <v>0.188029241577331</v>
      </c>
      <c r="AS12" s="17">
        <v>0.136500322238364</v>
      </c>
      <c r="AT12" s="17">
        <v>0.25824893583415098</v>
      </c>
      <c r="AU12" s="17">
        <v>0.14231890792933699</v>
      </c>
    </row>
    <row r="13" spans="2:47" x14ac:dyDescent="0.35">
      <c r="B13" s="18" t="s">
        <v>110</v>
      </c>
      <c r="C13" s="17">
        <v>0.108811961554431</v>
      </c>
      <c r="D13" s="17">
        <v>0.11232616839215399</v>
      </c>
      <c r="E13" s="17">
        <v>0.10426161497283</v>
      </c>
      <c r="F13" s="17"/>
      <c r="G13" s="17">
        <v>0.16327136133887801</v>
      </c>
      <c r="H13" s="17">
        <v>0.13367605910649699</v>
      </c>
      <c r="I13" s="17">
        <v>0.154484852137799</v>
      </c>
      <c r="J13" s="17">
        <v>0.12511398812753999</v>
      </c>
      <c r="K13" s="17">
        <v>6.7614101824507403E-2</v>
      </c>
      <c r="L13" s="17">
        <v>2.9281628942142798E-2</v>
      </c>
      <c r="M13" s="17"/>
      <c r="N13" s="17">
        <v>0.109685266435813</v>
      </c>
      <c r="O13" s="17">
        <v>0.1044744733867</v>
      </c>
      <c r="P13" s="17"/>
      <c r="Q13" s="17">
        <v>9.9811811072639006E-2</v>
      </c>
      <c r="R13" s="17">
        <v>9.7331955006134896E-2</v>
      </c>
      <c r="S13" s="17">
        <v>0.114633204756347</v>
      </c>
      <c r="T13" s="17">
        <v>8.6452936093722996E-2</v>
      </c>
      <c r="U13" s="17">
        <v>8.9331114755264701E-2</v>
      </c>
      <c r="V13" s="17">
        <v>0.101072012084</v>
      </c>
      <c r="W13" s="17">
        <v>0.13096967721882399</v>
      </c>
      <c r="X13" s="17">
        <v>6.67375959030444E-2</v>
      </c>
      <c r="Y13" s="17">
        <v>0.113652755783684</v>
      </c>
      <c r="Z13" s="17">
        <v>0.13718742072769499</v>
      </c>
      <c r="AA13" s="17">
        <v>0.14983808859668199</v>
      </c>
      <c r="AB13" s="17">
        <v>0.146026215043356</v>
      </c>
      <c r="AC13" s="17"/>
      <c r="AD13" s="17">
        <v>9.7695698057913893E-2</v>
      </c>
      <c r="AE13" s="17">
        <v>0.13451207544767399</v>
      </c>
      <c r="AF13" s="17"/>
      <c r="AG13" s="17">
        <v>0.123475928670081</v>
      </c>
      <c r="AH13" s="17">
        <v>9.7494345529160004E-2</v>
      </c>
      <c r="AI13" s="17"/>
      <c r="AJ13" s="17">
        <v>8.8550658594868506E-2</v>
      </c>
      <c r="AK13" s="17">
        <v>0.13042236811167099</v>
      </c>
      <c r="AL13" s="17"/>
      <c r="AM13" s="17">
        <v>0.18621586955052499</v>
      </c>
      <c r="AN13" s="17">
        <v>8.6117429237040105E-2</v>
      </c>
      <c r="AO13" s="17"/>
      <c r="AP13" s="17">
        <v>0.14977215783705899</v>
      </c>
      <c r="AQ13" s="17">
        <v>6.2434569147827301E-2</v>
      </c>
      <c r="AR13" s="17">
        <v>0.145801346808767</v>
      </c>
      <c r="AS13" s="17">
        <v>4.5730525339175897E-2</v>
      </c>
      <c r="AT13" s="17">
        <v>0.10432062750786</v>
      </c>
      <c r="AU13" s="17">
        <v>0.13802120788022901</v>
      </c>
    </row>
    <row r="14" spans="2:47" x14ac:dyDescent="0.35">
      <c r="B14" s="18" t="s">
        <v>63</v>
      </c>
      <c r="C14" s="19">
        <v>4.7574349784547301E-3</v>
      </c>
      <c r="D14" s="19">
        <v>3.1644574792510302E-3</v>
      </c>
      <c r="E14" s="19">
        <v>6.3534400976550101E-3</v>
      </c>
      <c r="F14" s="19"/>
      <c r="G14" s="19">
        <v>7.7177170186555301E-3</v>
      </c>
      <c r="H14" s="19">
        <v>1.1696407016731599E-2</v>
      </c>
      <c r="I14" s="19">
        <v>2.8422009091377E-3</v>
      </c>
      <c r="J14" s="19">
        <v>2.6883263356405301E-3</v>
      </c>
      <c r="K14" s="19">
        <v>5.2886799357440102E-3</v>
      </c>
      <c r="L14" s="19">
        <v>0</v>
      </c>
      <c r="M14" s="19"/>
      <c r="N14" s="19">
        <v>3.4967692508424998E-3</v>
      </c>
      <c r="O14" s="19">
        <v>1.1018848138458E-2</v>
      </c>
      <c r="P14" s="19"/>
      <c r="Q14" s="19">
        <v>3.26285600847208E-3</v>
      </c>
      <c r="R14" s="19">
        <v>7.6411656093459497E-3</v>
      </c>
      <c r="S14" s="19">
        <v>0</v>
      </c>
      <c r="T14" s="19">
        <v>0</v>
      </c>
      <c r="U14" s="19">
        <v>0</v>
      </c>
      <c r="V14" s="19">
        <v>4.5781997356206501E-3</v>
      </c>
      <c r="W14" s="19">
        <v>4.0816699418522399E-3</v>
      </c>
      <c r="X14" s="19">
        <v>0</v>
      </c>
      <c r="Y14" s="19">
        <v>4.8107524549556397E-3</v>
      </c>
      <c r="Z14" s="19">
        <v>7.8991237631883208E-3</v>
      </c>
      <c r="AA14" s="19">
        <v>2.6461855688311001E-2</v>
      </c>
      <c r="AB14" s="19">
        <v>0</v>
      </c>
      <c r="AC14" s="19"/>
      <c r="AD14" s="19">
        <v>4.1981124551926704E-3</v>
      </c>
      <c r="AE14" s="19">
        <v>4.9075616592584598E-3</v>
      </c>
      <c r="AF14" s="19"/>
      <c r="AG14" s="19">
        <v>2.60415764362785E-3</v>
      </c>
      <c r="AH14" s="19">
        <v>5.3412594825463997E-3</v>
      </c>
      <c r="AI14" s="19"/>
      <c r="AJ14" s="19">
        <v>1.5620631027363999E-3</v>
      </c>
      <c r="AK14" s="19">
        <v>7.5904174238672802E-3</v>
      </c>
      <c r="AL14" s="19"/>
      <c r="AM14" s="19">
        <v>4.5327100116118501E-3</v>
      </c>
      <c r="AN14" s="19">
        <v>4.3726056885333899E-3</v>
      </c>
      <c r="AO14" s="19"/>
      <c r="AP14" s="19">
        <v>9.7155260068112308E-3</v>
      </c>
      <c r="AQ14" s="19">
        <v>2.9203543943218998E-3</v>
      </c>
      <c r="AR14" s="19">
        <v>3.5525313804474299E-3</v>
      </c>
      <c r="AS14" s="19">
        <v>0</v>
      </c>
      <c r="AT14" s="19">
        <v>0</v>
      </c>
      <c r="AU14" s="19">
        <v>8.3374746401207993E-3</v>
      </c>
    </row>
    <row r="15" spans="2:47" x14ac:dyDescent="0.35">
      <c r="B15" s="16"/>
    </row>
    <row r="16" spans="2:47" x14ac:dyDescent="0.35">
      <c r="B16" t="s">
        <v>66</v>
      </c>
    </row>
    <row r="17" spans="2:2" x14ac:dyDescent="0.35">
      <c r="B17" t="s">
        <v>67</v>
      </c>
    </row>
    <row r="19" spans="2:2" x14ac:dyDescent="0.35">
      <c r="B19"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2:AU19"/>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113</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106</v>
      </c>
      <c r="C9" s="17">
        <v>0.194641386281797</v>
      </c>
      <c r="D9" s="17">
        <v>0.22455741056752199</v>
      </c>
      <c r="E9" s="17">
        <v>0.16719153874922099</v>
      </c>
      <c r="F9" s="17"/>
      <c r="G9" s="17">
        <v>7.3285122798741706E-2</v>
      </c>
      <c r="H9" s="17">
        <v>8.6197154066841794E-2</v>
      </c>
      <c r="I9" s="17">
        <v>0.15345763962311801</v>
      </c>
      <c r="J9" s="17">
        <v>0.17284066078938901</v>
      </c>
      <c r="K9" s="17">
        <v>0.28285071236279702</v>
      </c>
      <c r="L9" s="17">
        <v>0.35641682470353397</v>
      </c>
      <c r="M9" s="17"/>
      <c r="N9" s="17">
        <v>0.20917231338657399</v>
      </c>
      <c r="O9" s="17">
        <v>0.12246988498047599</v>
      </c>
      <c r="P9" s="17"/>
      <c r="Q9" s="17">
        <v>0.16955871542669701</v>
      </c>
      <c r="R9" s="17">
        <v>0.19049214019831001</v>
      </c>
      <c r="S9" s="17">
        <v>0.18698547758168699</v>
      </c>
      <c r="T9" s="17">
        <v>0.25370174917715299</v>
      </c>
      <c r="U9" s="17">
        <v>0.18411422762707699</v>
      </c>
      <c r="V9" s="17">
        <v>0.18860798074395499</v>
      </c>
      <c r="W9" s="17">
        <v>0.24050476946685501</v>
      </c>
      <c r="X9" s="17">
        <v>0.21335639915798801</v>
      </c>
      <c r="Y9" s="17">
        <v>0.179274517484414</v>
      </c>
      <c r="Z9" s="17">
        <v>0.21041217074579699</v>
      </c>
      <c r="AA9" s="17">
        <v>0.139700374420063</v>
      </c>
      <c r="AB9" s="17">
        <v>0.168961376073782</v>
      </c>
      <c r="AC9" s="17"/>
      <c r="AD9" s="17">
        <v>0.187199865583419</v>
      </c>
      <c r="AE9" s="17">
        <v>0.211828199081046</v>
      </c>
      <c r="AF9" s="17"/>
      <c r="AG9" s="17">
        <v>0.18032486483506299</v>
      </c>
      <c r="AH9" s="17">
        <v>0.2061735534003</v>
      </c>
      <c r="AI9" s="17"/>
      <c r="AJ9" s="17">
        <v>0.22720721303615701</v>
      </c>
      <c r="AK9" s="17">
        <v>0.156729871738441</v>
      </c>
      <c r="AL9" s="17"/>
      <c r="AM9" s="17">
        <v>0.16571536588262101</v>
      </c>
      <c r="AN9" s="17">
        <v>0.20401140217021799</v>
      </c>
      <c r="AO9" s="17"/>
      <c r="AP9" s="17">
        <v>0.19536534340214301</v>
      </c>
      <c r="AQ9" s="17">
        <v>0.22595787088951999</v>
      </c>
      <c r="AR9" s="17">
        <v>9.4101210897296797E-2</v>
      </c>
      <c r="AS9" s="17">
        <v>0.34911490769608</v>
      </c>
      <c r="AT9" s="17">
        <v>9.7202801840974407E-2</v>
      </c>
      <c r="AU9" s="17">
        <v>0.129622238865263</v>
      </c>
    </row>
    <row r="10" spans="2:47" x14ac:dyDescent="0.35">
      <c r="B10" s="18" t="s">
        <v>107</v>
      </c>
      <c r="C10" s="17">
        <v>0.26072067620669898</v>
      </c>
      <c r="D10" s="17">
        <v>0.27470671202219699</v>
      </c>
      <c r="E10" s="17">
        <v>0.24851302961159799</v>
      </c>
      <c r="F10" s="17"/>
      <c r="G10" s="17">
        <v>0.229806989915846</v>
      </c>
      <c r="H10" s="17">
        <v>0.23038197131240501</v>
      </c>
      <c r="I10" s="17">
        <v>0.27721435429642599</v>
      </c>
      <c r="J10" s="17">
        <v>0.24049631836166499</v>
      </c>
      <c r="K10" s="17">
        <v>0.28348060113676599</v>
      </c>
      <c r="L10" s="17">
        <v>0.29383344201912498</v>
      </c>
      <c r="M10" s="17"/>
      <c r="N10" s="17">
        <v>0.25842023124867097</v>
      </c>
      <c r="O10" s="17">
        <v>0.27214641422635599</v>
      </c>
      <c r="P10" s="17"/>
      <c r="Q10" s="17">
        <v>0.26968491318937698</v>
      </c>
      <c r="R10" s="17">
        <v>0.27585863897104801</v>
      </c>
      <c r="S10" s="17">
        <v>0.25920308163862699</v>
      </c>
      <c r="T10" s="17">
        <v>0.27871762632348601</v>
      </c>
      <c r="U10" s="17">
        <v>0.24365635668077701</v>
      </c>
      <c r="V10" s="17">
        <v>0.228010711385115</v>
      </c>
      <c r="W10" s="17">
        <v>0.26218538652108098</v>
      </c>
      <c r="X10" s="17">
        <v>0.235210198864654</v>
      </c>
      <c r="Y10" s="17">
        <v>0.27266444561576297</v>
      </c>
      <c r="Z10" s="17">
        <v>0.26792762601208903</v>
      </c>
      <c r="AA10" s="17">
        <v>0.234033600056302</v>
      </c>
      <c r="AB10" s="17">
        <v>0.25072573638335099</v>
      </c>
      <c r="AC10" s="17"/>
      <c r="AD10" s="17">
        <v>0.26929941740350599</v>
      </c>
      <c r="AE10" s="17">
        <v>0.23875808410448701</v>
      </c>
      <c r="AF10" s="17"/>
      <c r="AG10" s="17">
        <v>0.27023202962628901</v>
      </c>
      <c r="AH10" s="17">
        <v>0.257231951068839</v>
      </c>
      <c r="AI10" s="17"/>
      <c r="AJ10" s="17">
        <v>0.28148167289924098</v>
      </c>
      <c r="AK10" s="17">
        <v>0.23519376766942199</v>
      </c>
      <c r="AL10" s="17"/>
      <c r="AM10" s="17">
        <v>0.210347556231192</v>
      </c>
      <c r="AN10" s="17">
        <v>0.27732440028962402</v>
      </c>
      <c r="AO10" s="17"/>
      <c r="AP10" s="17">
        <v>0.230125782212039</v>
      </c>
      <c r="AQ10" s="17">
        <v>0.28617356834612201</v>
      </c>
      <c r="AR10" s="17">
        <v>0.27215443968216702</v>
      </c>
      <c r="AS10" s="17">
        <v>0.26514830525876598</v>
      </c>
      <c r="AT10" s="17">
        <v>0.22691013818790201</v>
      </c>
      <c r="AU10" s="17">
        <v>0.27601094602341503</v>
      </c>
    </row>
    <row r="11" spans="2:47" x14ac:dyDescent="0.35">
      <c r="B11" s="18" t="s">
        <v>108</v>
      </c>
      <c r="C11" s="17">
        <v>0.24416008572819101</v>
      </c>
      <c r="D11" s="17">
        <v>0.222313395145327</v>
      </c>
      <c r="E11" s="17">
        <v>0.265560485590906</v>
      </c>
      <c r="F11" s="17"/>
      <c r="G11" s="17">
        <v>0.26038242280872098</v>
      </c>
      <c r="H11" s="17">
        <v>0.31756673345515701</v>
      </c>
      <c r="I11" s="17">
        <v>0.233977880061988</v>
      </c>
      <c r="J11" s="17">
        <v>0.26217642891523202</v>
      </c>
      <c r="K11" s="17">
        <v>0.208255526837368</v>
      </c>
      <c r="L11" s="17">
        <v>0.19104009417593301</v>
      </c>
      <c r="M11" s="17"/>
      <c r="N11" s="17">
        <v>0.23909069486159801</v>
      </c>
      <c r="O11" s="17">
        <v>0.26933848947951999</v>
      </c>
      <c r="P11" s="17"/>
      <c r="Q11" s="17">
        <v>0.23115166031859499</v>
      </c>
      <c r="R11" s="17">
        <v>0.20434309178653601</v>
      </c>
      <c r="S11" s="17">
        <v>0.27580289857671902</v>
      </c>
      <c r="T11" s="17">
        <v>0.185947911172543</v>
      </c>
      <c r="U11" s="17">
        <v>0.31267414977306501</v>
      </c>
      <c r="V11" s="17">
        <v>0.29364545710630002</v>
      </c>
      <c r="W11" s="17">
        <v>0.19296996334942901</v>
      </c>
      <c r="X11" s="17">
        <v>0.29131965457400699</v>
      </c>
      <c r="Y11" s="17">
        <v>0.21681581165008701</v>
      </c>
      <c r="Z11" s="17">
        <v>0.247738829160084</v>
      </c>
      <c r="AA11" s="17">
        <v>0.28174419505996801</v>
      </c>
      <c r="AB11" s="17">
        <v>0.35983937844821201</v>
      </c>
      <c r="AC11" s="17"/>
      <c r="AD11" s="17">
        <v>0.24943515344707801</v>
      </c>
      <c r="AE11" s="17">
        <v>0.23053396153907799</v>
      </c>
      <c r="AF11" s="17"/>
      <c r="AG11" s="17">
        <v>0.24646635805015901</v>
      </c>
      <c r="AH11" s="17">
        <v>0.244171635089515</v>
      </c>
      <c r="AI11" s="17"/>
      <c r="AJ11" s="17">
        <v>0.233400287769714</v>
      </c>
      <c r="AK11" s="17">
        <v>0.25910709222111</v>
      </c>
      <c r="AL11" s="17"/>
      <c r="AM11" s="17">
        <v>0.24038649667572701</v>
      </c>
      <c r="AN11" s="17">
        <v>0.24384312788814</v>
      </c>
      <c r="AO11" s="17"/>
      <c r="AP11" s="17">
        <v>0.23512561291367301</v>
      </c>
      <c r="AQ11" s="17">
        <v>0.25997234941210101</v>
      </c>
      <c r="AR11" s="17">
        <v>0.25135466673558698</v>
      </c>
      <c r="AS11" s="17">
        <v>0.187317633512495</v>
      </c>
      <c r="AT11" s="17">
        <v>0.330715924692848</v>
      </c>
      <c r="AU11" s="17">
        <v>0.25602691414580703</v>
      </c>
    </row>
    <row r="12" spans="2:47" x14ac:dyDescent="0.35">
      <c r="B12" s="18" t="s">
        <v>109</v>
      </c>
      <c r="C12" s="17">
        <v>0.16498166622695201</v>
      </c>
      <c r="D12" s="17">
        <v>0.13720090552060399</v>
      </c>
      <c r="E12" s="17">
        <v>0.19058372287479899</v>
      </c>
      <c r="F12" s="17"/>
      <c r="G12" s="17">
        <v>0.20672117140437399</v>
      </c>
      <c r="H12" s="17">
        <v>0.200947053310675</v>
      </c>
      <c r="I12" s="17">
        <v>0.193268706430375</v>
      </c>
      <c r="J12" s="17">
        <v>0.18043755692612601</v>
      </c>
      <c r="K12" s="17">
        <v>0.13128097888024901</v>
      </c>
      <c r="L12" s="17">
        <v>9.4705307519746498E-2</v>
      </c>
      <c r="M12" s="17"/>
      <c r="N12" s="17">
        <v>0.160702466556156</v>
      </c>
      <c r="O12" s="17">
        <v>0.18623538681770099</v>
      </c>
      <c r="P12" s="17"/>
      <c r="Q12" s="17">
        <v>0.18664622377809401</v>
      </c>
      <c r="R12" s="17">
        <v>0.190316292042158</v>
      </c>
      <c r="S12" s="17">
        <v>0.171412280675766</v>
      </c>
      <c r="T12" s="17">
        <v>0.15325429226154599</v>
      </c>
      <c r="U12" s="17">
        <v>0.14020251246412899</v>
      </c>
      <c r="V12" s="17">
        <v>0.153439267184909</v>
      </c>
      <c r="W12" s="17">
        <v>0.129219900092131</v>
      </c>
      <c r="X12" s="17">
        <v>0.16300053106019599</v>
      </c>
      <c r="Y12" s="17">
        <v>0.194955338733769</v>
      </c>
      <c r="Z12" s="17">
        <v>0.137547648290227</v>
      </c>
      <c r="AA12" s="17">
        <v>0.16142575331504899</v>
      </c>
      <c r="AB12" s="17">
        <v>0.14142473016359799</v>
      </c>
      <c r="AC12" s="17"/>
      <c r="AD12" s="17">
        <v>0.164984207108022</v>
      </c>
      <c r="AE12" s="17">
        <v>0.17204662083943201</v>
      </c>
      <c r="AF12" s="17"/>
      <c r="AG12" s="17">
        <v>0.16534787114993399</v>
      </c>
      <c r="AH12" s="17">
        <v>0.16706406310341701</v>
      </c>
      <c r="AI12" s="17"/>
      <c r="AJ12" s="17">
        <v>0.15044058350956599</v>
      </c>
      <c r="AK12" s="17">
        <v>0.18213173338444999</v>
      </c>
      <c r="AL12" s="17"/>
      <c r="AM12" s="17">
        <v>0.171654350383558</v>
      </c>
      <c r="AN12" s="17">
        <v>0.161913634328225</v>
      </c>
      <c r="AO12" s="17"/>
      <c r="AP12" s="17">
        <v>0.18110593619533699</v>
      </c>
      <c r="AQ12" s="17">
        <v>0.13178250723622101</v>
      </c>
      <c r="AR12" s="17">
        <v>0.202857685878437</v>
      </c>
      <c r="AS12" s="17">
        <v>0.131045481525982</v>
      </c>
      <c r="AT12" s="17">
        <v>0.200604245477047</v>
      </c>
      <c r="AU12" s="17">
        <v>0.164268659758667</v>
      </c>
    </row>
    <row r="13" spans="2:47" x14ac:dyDescent="0.35">
      <c r="B13" s="18" t="s">
        <v>110</v>
      </c>
      <c r="C13" s="17">
        <v>0.13282070616390801</v>
      </c>
      <c r="D13" s="17">
        <v>0.14001757437654</v>
      </c>
      <c r="E13" s="17">
        <v>0.12401674313194801</v>
      </c>
      <c r="F13" s="17"/>
      <c r="G13" s="17">
        <v>0.226630623705951</v>
      </c>
      <c r="H13" s="17">
        <v>0.16230116131290301</v>
      </c>
      <c r="I13" s="17">
        <v>0.13594363411683</v>
      </c>
      <c r="J13" s="17">
        <v>0.14404903500758801</v>
      </c>
      <c r="K13" s="17">
        <v>8.8843500847076401E-2</v>
      </c>
      <c r="L13" s="17">
        <v>6.40043315816608E-2</v>
      </c>
      <c r="M13" s="17"/>
      <c r="N13" s="17">
        <v>0.129931353277983</v>
      </c>
      <c r="O13" s="17">
        <v>0.14717140340867799</v>
      </c>
      <c r="P13" s="17"/>
      <c r="Q13" s="17">
        <v>0.14295848728723601</v>
      </c>
      <c r="R13" s="17">
        <v>0.13215056911237899</v>
      </c>
      <c r="S13" s="17">
        <v>0.10089939500231999</v>
      </c>
      <c r="T13" s="17">
        <v>0.128378421065273</v>
      </c>
      <c r="U13" s="17">
        <v>0.119352753454952</v>
      </c>
      <c r="V13" s="17">
        <v>0.13171838384410101</v>
      </c>
      <c r="W13" s="17">
        <v>0.17103831062865199</v>
      </c>
      <c r="X13" s="17">
        <v>9.7113216343155798E-2</v>
      </c>
      <c r="Y13" s="17">
        <v>0.13628988651596799</v>
      </c>
      <c r="Z13" s="17">
        <v>0.129800619976948</v>
      </c>
      <c r="AA13" s="17">
        <v>0.183096077148618</v>
      </c>
      <c r="AB13" s="17">
        <v>7.9048778931056204E-2</v>
      </c>
      <c r="AC13" s="17"/>
      <c r="AD13" s="17">
        <v>0.127928233835442</v>
      </c>
      <c r="AE13" s="17">
        <v>0.142508869398354</v>
      </c>
      <c r="AF13" s="17"/>
      <c r="AG13" s="17">
        <v>0.137628876338555</v>
      </c>
      <c r="AH13" s="17">
        <v>0.12348345169939901</v>
      </c>
      <c r="AI13" s="17"/>
      <c r="AJ13" s="17">
        <v>0.107470242785321</v>
      </c>
      <c r="AK13" s="17">
        <v>0.16226259848264499</v>
      </c>
      <c r="AL13" s="17"/>
      <c r="AM13" s="17">
        <v>0.20979663694185599</v>
      </c>
      <c r="AN13" s="17">
        <v>0.111131481112361</v>
      </c>
      <c r="AO13" s="17"/>
      <c r="AP13" s="17">
        <v>0.14639492410372901</v>
      </c>
      <c r="AQ13" s="17">
        <v>9.6113704116036397E-2</v>
      </c>
      <c r="AR13" s="17">
        <v>0.179531996806512</v>
      </c>
      <c r="AS13" s="17">
        <v>6.7373672006678001E-2</v>
      </c>
      <c r="AT13" s="17">
        <v>0.144566889801229</v>
      </c>
      <c r="AU13" s="17">
        <v>0.174071241206848</v>
      </c>
    </row>
    <row r="14" spans="2:47" x14ac:dyDescent="0.35">
      <c r="B14" s="18" t="s">
        <v>63</v>
      </c>
      <c r="C14" s="19">
        <v>2.6754793924536201E-3</v>
      </c>
      <c r="D14" s="19">
        <v>1.20400236781039E-3</v>
      </c>
      <c r="E14" s="19">
        <v>4.1344800415276002E-3</v>
      </c>
      <c r="F14" s="19"/>
      <c r="G14" s="19">
        <v>3.1736693663665101E-3</v>
      </c>
      <c r="H14" s="19">
        <v>2.6059265420183401E-3</v>
      </c>
      <c r="I14" s="19">
        <v>6.1377854712614298E-3</v>
      </c>
      <c r="J14" s="19">
        <v>0</v>
      </c>
      <c r="K14" s="19">
        <v>5.2886799357440102E-3</v>
      </c>
      <c r="L14" s="19">
        <v>0</v>
      </c>
      <c r="M14" s="19"/>
      <c r="N14" s="19">
        <v>2.68294066901795E-3</v>
      </c>
      <c r="O14" s="19">
        <v>2.6384210872684899E-3</v>
      </c>
      <c r="P14" s="19"/>
      <c r="Q14" s="19">
        <v>0</v>
      </c>
      <c r="R14" s="19">
        <v>6.8392678895694298E-3</v>
      </c>
      <c r="S14" s="19">
        <v>5.6968665248801802E-3</v>
      </c>
      <c r="T14" s="19">
        <v>0</v>
      </c>
      <c r="U14" s="19">
        <v>0</v>
      </c>
      <c r="V14" s="19">
        <v>4.5781997356206501E-3</v>
      </c>
      <c r="W14" s="19">
        <v>4.0816699418522399E-3</v>
      </c>
      <c r="X14" s="19">
        <v>0</v>
      </c>
      <c r="Y14" s="19">
        <v>0</v>
      </c>
      <c r="Z14" s="19">
        <v>6.5731058148561401E-3</v>
      </c>
      <c r="AA14" s="19">
        <v>0</v>
      </c>
      <c r="AB14" s="19">
        <v>0</v>
      </c>
      <c r="AC14" s="19"/>
      <c r="AD14" s="19">
        <v>1.1531226225313101E-3</v>
      </c>
      <c r="AE14" s="19">
        <v>4.3242650376038704E-3</v>
      </c>
      <c r="AF14" s="19"/>
      <c r="AG14" s="19">
        <v>0</v>
      </c>
      <c r="AH14" s="19">
        <v>1.8753456385302201E-3</v>
      </c>
      <c r="AI14" s="19"/>
      <c r="AJ14" s="19">
        <v>0</v>
      </c>
      <c r="AK14" s="19">
        <v>4.5749365039314998E-3</v>
      </c>
      <c r="AL14" s="19"/>
      <c r="AM14" s="19">
        <v>2.09959388504613E-3</v>
      </c>
      <c r="AN14" s="19">
        <v>1.77595421143103E-3</v>
      </c>
      <c r="AO14" s="19"/>
      <c r="AP14" s="19">
        <v>1.18824011730796E-2</v>
      </c>
      <c r="AQ14" s="19">
        <v>0</v>
      </c>
      <c r="AR14" s="19">
        <v>0</v>
      </c>
      <c r="AS14" s="19">
        <v>0</v>
      </c>
      <c r="AT14" s="19">
        <v>0</v>
      </c>
      <c r="AU14" s="19">
        <v>0</v>
      </c>
    </row>
    <row r="15" spans="2:47" x14ac:dyDescent="0.35">
      <c r="B15" s="16"/>
    </row>
    <row r="16" spans="2:47" x14ac:dyDescent="0.35">
      <c r="B16" t="s">
        <v>66</v>
      </c>
    </row>
    <row r="17" spans="2:2" x14ac:dyDescent="0.35">
      <c r="B17" t="s">
        <v>67</v>
      </c>
    </row>
    <row r="19" spans="2:2" x14ac:dyDescent="0.35">
      <c r="B19"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2:AU22"/>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123</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114</v>
      </c>
      <c r="C9" s="17">
        <v>0.450487023429963</v>
      </c>
      <c r="D9" s="17">
        <v>0.48354423665730301</v>
      </c>
      <c r="E9" s="17">
        <v>0.41616750781783401</v>
      </c>
      <c r="F9" s="17"/>
      <c r="G9" s="17">
        <v>0.61475717608345004</v>
      </c>
      <c r="H9" s="17">
        <v>0.50278095346346796</v>
      </c>
      <c r="I9" s="17">
        <v>0.41182707659392997</v>
      </c>
      <c r="J9" s="17">
        <v>0.44816801269485002</v>
      </c>
      <c r="K9" s="17">
        <v>0.40985800241954101</v>
      </c>
      <c r="L9" s="17">
        <v>0.358956078996441</v>
      </c>
      <c r="M9" s="17"/>
      <c r="N9" s="17">
        <v>0.43637542791311101</v>
      </c>
      <c r="O9" s="17">
        <v>0.52057580901566902</v>
      </c>
      <c r="P9" s="17"/>
      <c r="Q9" s="17">
        <v>0.45464083731888599</v>
      </c>
      <c r="R9" s="17">
        <v>0.497178281744099</v>
      </c>
      <c r="S9" s="17">
        <v>0.45846957576234298</v>
      </c>
      <c r="T9" s="17">
        <v>0.42117915895841002</v>
      </c>
      <c r="U9" s="17">
        <v>0.498512248923977</v>
      </c>
      <c r="V9" s="17">
        <v>0.42231238839422502</v>
      </c>
      <c r="W9" s="17">
        <v>0.462725988453286</v>
      </c>
      <c r="X9" s="17">
        <v>0.49431548083746402</v>
      </c>
      <c r="Y9" s="17">
        <v>0.41294607421283702</v>
      </c>
      <c r="Z9" s="17">
        <v>0.41549359193875202</v>
      </c>
      <c r="AA9" s="17">
        <v>0.452180868814966</v>
      </c>
      <c r="AB9" s="17">
        <v>0.41675047739531601</v>
      </c>
      <c r="AC9" s="17"/>
      <c r="AD9" s="17">
        <v>0.48223172682316401</v>
      </c>
      <c r="AE9" s="17">
        <v>0.37755652227495701</v>
      </c>
      <c r="AF9" s="17"/>
      <c r="AG9" s="17">
        <v>0.51544069138942195</v>
      </c>
      <c r="AH9" s="17">
        <v>0.42385593308708702</v>
      </c>
      <c r="AI9" s="17"/>
      <c r="AJ9" s="17">
        <v>0.40972304242645302</v>
      </c>
      <c r="AK9" s="17">
        <v>0.50050743250799701</v>
      </c>
      <c r="AL9" s="17"/>
      <c r="AM9" s="17">
        <v>0.41179011205654997</v>
      </c>
      <c r="AN9" s="17">
        <v>0.46419105692019103</v>
      </c>
      <c r="AO9" s="17"/>
      <c r="AP9" s="17">
        <v>0.36032638719594701</v>
      </c>
      <c r="AQ9" s="17">
        <v>0.35361329942313102</v>
      </c>
      <c r="AR9" s="17">
        <v>0.52440630727871596</v>
      </c>
      <c r="AS9" s="17">
        <v>0.45392499434197597</v>
      </c>
      <c r="AT9" s="17">
        <v>0.52263491412297702</v>
      </c>
      <c r="AU9" s="17">
        <v>0.55164976627381501</v>
      </c>
    </row>
    <row r="10" spans="2:47" x14ac:dyDescent="0.35">
      <c r="B10" s="18" t="s">
        <v>115</v>
      </c>
      <c r="C10" s="17">
        <v>0.36919693186546998</v>
      </c>
      <c r="D10" s="17">
        <v>0.38514675700870898</v>
      </c>
      <c r="E10" s="17">
        <v>0.35258509124331799</v>
      </c>
      <c r="F10" s="17"/>
      <c r="G10" s="17">
        <v>0.46089076492144598</v>
      </c>
      <c r="H10" s="17">
        <v>0.442537944565292</v>
      </c>
      <c r="I10" s="17">
        <v>0.40165268655325598</v>
      </c>
      <c r="J10" s="17">
        <v>0.34948660737522902</v>
      </c>
      <c r="K10" s="17">
        <v>0.29537195680796502</v>
      </c>
      <c r="L10" s="17">
        <v>0.28701422822677097</v>
      </c>
      <c r="M10" s="17"/>
      <c r="N10" s="17">
        <v>0.355044412730806</v>
      </c>
      <c r="O10" s="17">
        <v>0.439488974883746</v>
      </c>
      <c r="P10" s="17"/>
      <c r="Q10" s="17">
        <v>0.423062831627183</v>
      </c>
      <c r="R10" s="17">
        <v>0.39862296287635302</v>
      </c>
      <c r="S10" s="17">
        <v>0.40429482054946198</v>
      </c>
      <c r="T10" s="17">
        <v>0.39685878178037898</v>
      </c>
      <c r="U10" s="17">
        <v>0.33263636865458801</v>
      </c>
      <c r="V10" s="17">
        <v>0.31307398214430998</v>
      </c>
      <c r="W10" s="17">
        <v>0.31894239704008698</v>
      </c>
      <c r="X10" s="17">
        <v>0.31644757878443702</v>
      </c>
      <c r="Y10" s="17">
        <v>0.356743882185932</v>
      </c>
      <c r="Z10" s="17">
        <v>0.39992745356901999</v>
      </c>
      <c r="AA10" s="17">
        <v>0.302976749046445</v>
      </c>
      <c r="AB10" s="17">
        <v>0.33638696903577497</v>
      </c>
      <c r="AC10" s="17"/>
      <c r="AD10" s="17">
        <v>0.38659068205111302</v>
      </c>
      <c r="AE10" s="17">
        <v>0.33523033163895399</v>
      </c>
      <c r="AF10" s="17"/>
      <c r="AG10" s="17">
        <v>0.43427505819641199</v>
      </c>
      <c r="AH10" s="17">
        <v>0.33889642141493598</v>
      </c>
      <c r="AI10" s="17"/>
      <c r="AJ10" s="17">
        <v>0.33698580304209202</v>
      </c>
      <c r="AK10" s="17">
        <v>0.41071607691784701</v>
      </c>
      <c r="AL10" s="17"/>
      <c r="AM10" s="17">
        <v>0.37556799945460201</v>
      </c>
      <c r="AN10" s="17">
        <v>0.37031894134277499</v>
      </c>
      <c r="AO10" s="17"/>
      <c r="AP10" s="17">
        <v>0.30958513448275499</v>
      </c>
      <c r="AQ10" s="17">
        <v>0.30648105892008698</v>
      </c>
      <c r="AR10" s="17">
        <v>0.43931048738231099</v>
      </c>
      <c r="AS10" s="17">
        <v>0.34420353022362199</v>
      </c>
      <c r="AT10" s="17">
        <v>0.461262834367417</v>
      </c>
      <c r="AU10" s="17">
        <v>0.426676935423143</v>
      </c>
    </row>
    <row r="11" spans="2:47" x14ac:dyDescent="0.35">
      <c r="B11" s="18" t="s">
        <v>116</v>
      </c>
      <c r="C11" s="17">
        <v>0.36313890902946599</v>
      </c>
      <c r="D11" s="17">
        <v>0.37902538456366303</v>
      </c>
      <c r="E11" s="17">
        <v>0.34999504928015002</v>
      </c>
      <c r="F11" s="17"/>
      <c r="G11" s="17">
        <v>0.30595724771565502</v>
      </c>
      <c r="H11" s="17">
        <v>0.341026816494439</v>
      </c>
      <c r="I11" s="17">
        <v>0.34281532223156502</v>
      </c>
      <c r="J11" s="17">
        <v>0.34839250000897898</v>
      </c>
      <c r="K11" s="17">
        <v>0.41680127006866602</v>
      </c>
      <c r="L11" s="17">
        <v>0.41197021936057399</v>
      </c>
      <c r="M11" s="17"/>
      <c r="N11" s="17">
        <v>0.37059294135973297</v>
      </c>
      <c r="O11" s="17">
        <v>0.32611658415336597</v>
      </c>
      <c r="P11" s="17"/>
      <c r="Q11" s="17">
        <v>0.32861268059460502</v>
      </c>
      <c r="R11" s="17">
        <v>0.33621528356675001</v>
      </c>
      <c r="S11" s="17">
        <v>0.37643952576849898</v>
      </c>
      <c r="T11" s="17">
        <v>0.339367749178977</v>
      </c>
      <c r="U11" s="17">
        <v>0.281547203684194</v>
      </c>
      <c r="V11" s="17">
        <v>0.39718516888168998</v>
      </c>
      <c r="W11" s="17">
        <v>0.38099056445139401</v>
      </c>
      <c r="X11" s="17">
        <v>0.39467513376253399</v>
      </c>
      <c r="Y11" s="17">
        <v>0.37895441483541698</v>
      </c>
      <c r="Z11" s="17">
        <v>0.43238415283070197</v>
      </c>
      <c r="AA11" s="17">
        <v>0.34018211261505699</v>
      </c>
      <c r="AB11" s="17">
        <v>0.44857719967345899</v>
      </c>
      <c r="AC11" s="17"/>
      <c r="AD11" s="17">
        <v>0.38958135805684901</v>
      </c>
      <c r="AE11" s="17">
        <v>0.310531276621973</v>
      </c>
      <c r="AF11" s="17"/>
      <c r="AG11" s="17">
        <v>0.40102982703519702</v>
      </c>
      <c r="AH11" s="17">
        <v>0.34935793370545098</v>
      </c>
      <c r="AI11" s="17"/>
      <c r="AJ11" s="17">
        <v>0.381115826493791</v>
      </c>
      <c r="AK11" s="17">
        <v>0.34321809505687501</v>
      </c>
      <c r="AL11" s="17"/>
      <c r="AM11" s="17">
        <v>0.37362304652078399</v>
      </c>
      <c r="AN11" s="17">
        <v>0.36313737056634998</v>
      </c>
      <c r="AO11" s="17"/>
      <c r="AP11" s="17">
        <v>0.26139015613317801</v>
      </c>
      <c r="AQ11" s="17">
        <v>0.36676789684997302</v>
      </c>
      <c r="AR11" s="17">
        <v>0.32424059614818401</v>
      </c>
      <c r="AS11" s="17">
        <v>0.450722301629772</v>
      </c>
      <c r="AT11" s="17">
        <v>0.39944303529223102</v>
      </c>
      <c r="AU11" s="17">
        <v>0.40784080597168998</v>
      </c>
    </row>
    <row r="12" spans="2:47" x14ac:dyDescent="0.35">
      <c r="B12" s="18" t="s">
        <v>117</v>
      </c>
      <c r="C12" s="17">
        <v>0.31338759768570401</v>
      </c>
      <c r="D12" s="17">
        <v>0.310849607108038</v>
      </c>
      <c r="E12" s="17">
        <v>0.31577584199576098</v>
      </c>
      <c r="F12" s="17"/>
      <c r="G12" s="17">
        <v>0.44324725794488001</v>
      </c>
      <c r="H12" s="17">
        <v>0.392401822329908</v>
      </c>
      <c r="I12" s="17">
        <v>0.38500072852047601</v>
      </c>
      <c r="J12" s="17">
        <v>0.326167929323117</v>
      </c>
      <c r="K12" s="17">
        <v>0.283805928014918</v>
      </c>
      <c r="L12" s="17">
        <v>0.11335136818535201</v>
      </c>
      <c r="M12" s="17"/>
      <c r="N12" s="17">
        <v>0.28382048342317101</v>
      </c>
      <c r="O12" s="17">
        <v>0.460240101320745</v>
      </c>
      <c r="P12" s="17"/>
      <c r="Q12" s="17">
        <v>0.46126411307424597</v>
      </c>
      <c r="R12" s="17">
        <v>0.30452433662492001</v>
      </c>
      <c r="S12" s="17">
        <v>0.26441550267328701</v>
      </c>
      <c r="T12" s="17">
        <v>0.279879966093251</v>
      </c>
      <c r="U12" s="17">
        <v>0.314938197914163</v>
      </c>
      <c r="V12" s="17">
        <v>0.38827981463001798</v>
      </c>
      <c r="W12" s="17">
        <v>0.23200145995479499</v>
      </c>
      <c r="X12" s="17">
        <v>0.27288056372810898</v>
      </c>
      <c r="Y12" s="17">
        <v>0.26937726327892603</v>
      </c>
      <c r="Z12" s="17">
        <v>0.27488111196763199</v>
      </c>
      <c r="AA12" s="17">
        <v>0.299208745321138</v>
      </c>
      <c r="AB12" s="17">
        <v>0.23688912811429599</v>
      </c>
      <c r="AC12" s="17"/>
      <c r="AD12" s="17">
        <v>0.340276046341637</v>
      </c>
      <c r="AE12" s="17">
        <v>0.25716407938500901</v>
      </c>
      <c r="AF12" s="17"/>
      <c r="AG12" s="17">
        <v>0.36346505302739601</v>
      </c>
      <c r="AH12" s="17">
        <v>0.28979900781687901</v>
      </c>
      <c r="AI12" s="17"/>
      <c r="AJ12" s="17">
        <v>0.28952751822393202</v>
      </c>
      <c r="AK12" s="17">
        <v>0.34212477376587602</v>
      </c>
      <c r="AL12" s="17"/>
      <c r="AM12" s="17">
        <v>0.21925329649578701</v>
      </c>
      <c r="AN12" s="17">
        <v>0.34276400094116299</v>
      </c>
      <c r="AO12" s="17"/>
      <c r="AP12" s="17">
        <v>0.24214251332758799</v>
      </c>
      <c r="AQ12" s="17">
        <v>0.27446620275832101</v>
      </c>
      <c r="AR12" s="17">
        <v>0.432467418003323</v>
      </c>
      <c r="AS12" s="17">
        <v>0.2028619159185</v>
      </c>
      <c r="AT12" s="17">
        <v>0.42992755043234798</v>
      </c>
      <c r="AU12" s="17">
        <v>0.40196570589032898</v>
      </c>
    </row>
    <row r="13" spans="2:47" ht="29" x14ac:dyDescent="0.35">
      <c r="B13" s="18" t="s">
        <v>118</v>
      </c>
      <c r="C13" s="17">
        <v>0.28127998257272202</v>
      </c>
      <c r="D13" s="17">
        <v>0.42950263169465602</v>
      </c>
      <c r="E13" s="17">
        <v>0.13832497858725401</v>
      </c>
      <c r="F13" s="17"/>
      <c r="G13" s="17">
        <v>0.27560244395977801</v>
      </c>
      <c r="H13" s="17">
        <v>0.29301080454697298</v>
      </c>
      <c r="I13" s="17">
        <v>0.269764206747721</v>
      </c>
      <c r="J13" s="17">
        <v>0.248027361466644</v>
      </c>
      <c r="K13" s="17">
        <v>0.33782782795884397</v>
      </c>
      <c r="L13" s="17">
        <v>0.27405731943301798</v>
      </c>
      <c r="M13" s="17"/>
      <c r="N13" s="17">
        <v>0.27120548561986502</v>
      </c>
      <c r="O13" s="17">
        <v>0.33131750355817102</v>
      </c>
      <c r="P13" s="17"/>
      <c r="Q13" s="17">
        <v>0.32381407967657</v>
      </c>
      <c r="R13" s="17">
        <v>0.243619294666296</v>
      </c>
      <c r="S13" s="17">
        <v>0.24174663845432801</v>
      </c>
      <c r="T13" s="17">
        <v>0.30400544439525601</v>
      </c>
      <c r="U13" s="17">
        <v>0.28759724598080599</v>
      </c>
      <c r="V13" s="17">
        <v>0.30452669425540302</v>
      </c>
      <c r="W13" s="17">
        <v>0.291977563744095</v>
      </c>
      <c r="X13" s="17">
        <v>0.245213213899793</v>
      </c>
      <c r="Y13" s="17">
        <v>0.27810644582766098</v>
      </c>
      <c r="Z13" s="17">
        <v>0.301333641691575</v>
      </c>
      <c r="AA13" s="17">
        <v>0.23233347085755601</v>
      </c>
      <c r="AB13" s="17">
        <v>0.25144415684742499</v>
      </c>
      <c r="AC13" s="17"/>
      <c r="AD13" s="17">
        <v>0.382461043725424</v>
      </c>
      <c r="AE13" s="17">
        <v>6.0285869992428999E-2</v>
      </c>
      <c r="AF13" s="17"/>
      <c r="AG13" s="17">
        <v>0.45107762766284099</v>
      </c>
      <c r="AH13" s="17">
        <v>0.20101805427886299</v>
      </c>
      <c r="AI13" s="17"/>
      <c r="AJ13" s="17">
        <v>0.28571289379703402</v>
      </c>
      <c r="AK13" s="17">
        <v>0.27852867542706</v>
      </c>
      <c r="AL13" s="17"/>
      <c r="AM13" s="17">
        <v>0.213513139155875</v>
      </c>
      <c r="AN13" s="17">
        <v>0.301432283161017</v>
      </c>
      <c r="AO13" s="17"/>
      <c r="AP13" s="17">
        <v>1.23219099923419E-2</v>
      </c>
      <c r="AQ13" s="17">
        <v>9.2361300380025504E-2</v>
      </c>
      <c r="AR13" s="17">
        <v>0.20964347276668699</v>
      </c>
      <c r="AS13" s="17">
        <v>0.52624614012697601</v>
      </c>
      <c r="AT13" s="17">
        <v>0.31452810379878998</v>
      </c>
      <c r="AU13" s="17">
        <v>0.56485885471280295</v>
      </c>
    </row>
    <row r="14" spans="2:47" x14ac:dyDescent="0.35">
      <c r="B14" s="18" t="s">
        <v>119</v>
      </c>
      <c r="C14" s="17">
        <v>0.26364700625370402</v>
      </c>
      <c r="D14" s="17">
        <v>0.33070169750516898</v>
      </c>
      <c r="E14" s="17">
        <v>0.194495010662974</v>
      </c>
      <c r="F14" s="17"/>
      <c r="G14" s="17">
        <v>0.26909452651683202</v>
      </c>
      <c r="H14" s="17">
        <v>0.26552961790381902</v>
      </c>
      <c r="I14" s="17">
        <v>0.24917146021737199</v>
      </c>
      <c r="J14" s="17">
        <v>0.24238228840836501</v>
      </c>
      <c r="K14" s="17">
        <v>0.276461829688466</v>
      </c>
      <c r="L14" s="17">
        <v>0.278968553055637</v>
      </c>
      <c r="M14" s="17"/>
      <c r="N14" s="17">
        <v>0.267056885647452</v>
      </c>
      <c r="O14" s="17">
        <v>0.246710983291868</v>
      </c>
      <c r="P14" s="17"/>
      <c r="Q14" s="17">
        <v>0.334033669304105</v>
      </c>
      <c r="R14" s="17">
        <v>0.27602438676594099</v>
      </c>
      <c r="S14" s="17">
        <v>0.30627012166336898</v>
      </c>
      <c r="T14" s="17">
        <v>0.185177421716677</v>
      </c>
      <c r="U14" s="17">
        <v>0.249195094318863</v>
      </c>
      <c r="V14" s="17">
        <v>0.21885756306086299</v>
      </c>
      <c r="W14" s="17">
        <v>0.22906132131642301</v>
      </c>
      <c r="X14" s="17">
        <v>0.22568666349599201</v>
      </c>
      <c r="Y14" s="17">
        <v>0.24704930475701201</v>
      </c>
      <c r="Z14" s="17">
        <v>0.28913954058888403</v>
      </c>
      <c r="AA14" s="17">
        <v>0.250643182173998</v>
      </c>
      <c r="AB14" s="17">
        <v>0.321183553566875</v>
      </c>
      <c r="AC14" s="17"/>
      <c r="AD14" s="17">
        <v>0.28931676561805603</v>
      </c>
      <c r="AE14" s="17">
        <v>0.213973222910532</v>
      </c>
      <c r="AF14" s="17"/>
      <c r="AG14" s="17">
        <v>0.29099033297793497</v>
      </c>
      <c r="AH14" s="17">
        <v>0.25401974628358998</v>
      </c>
      <c r="AI14" s="17"/>
      <c r="AJ14" s="17">
        <v>0.25953625510209299</v>
      </c>
      <c r="AK14" s="17">
        <v>0.26850356133115799</v>
      </c>
      <c r="AL14" s="17"/>
      <c r="AM14" s="17">
        <v>0.27352495459544002</v>
      </c>
      <c r="AN14" s="17">
        <v>0.26330337908422202</v>
      </c>
      <c r="AO14" s="17"/>
      <c r="AP14" s="17">
        <v>0.17400839725525699</v>
      </c>
      <c r="AQ14" s="17">
        <v>0.22131470025799099</v>
      </c>
      <c r="AR14" s="17">
        <v>0.28100275583768097</v>
      </c>
      <c r="AS14" s="17">
        <v>0.32870386793421402</v>
      </c>
      <c r="AT14" s="17">
        <v>0.19993643159749</v>
      </c>
      <c r="AU14" s="17">
        <v>0.35649883849027397</v>
      </c>
    </row>
    <row r="15" spans="2:47" x14ac:dyDescent="0.35">
      <c r="B15" s="18" t="s">
        <v>120</v>
      </c>
      <c r="C15" s="17">
        <v>0.24368378752991199</v>
      </c>
      <c r="D15" s="17">
        <v>0.245652303372771</v>
      </c>
      <c r="E15" s="17">
        <v>0.240007642499181</v>
      </c>
      <c r="F15" s="17"/>
      <c r="G15" s="17">
        <v>0.41212079022344</v>
      </c>
      <c r="H15" s="17">
        <v>0.33621046230332402</v>
      </c>
      <c r="I15" s="17">
        <v>0.22354565052480099</v>
      </c>
      <c r="J15" s="17">
        <v>0.163825040552045</v>
      </c>
      <c r="K15" s="17">
        <v>0.16132870868680799</v>
      </c>
      <c r="L15" s="17">
        <v>0.19208827339989501</v>
      </c>
      <c r="M15" s="17"/>
      <c r="N15" s="17">
        <v>0.21720713872953101</v>
      </c>
      <c r="O15" s="17">
        <v>0.37518671776780399</v>
      </c>
      <c r="P15" s="17"/>
      <c r="Q15" s="17">
        <v>0.33153330493677702</v>
      </c>
      <c r="R15" s="17">
        <v>0.27747032250667297</v>
      </c>
      <c r="S15" s="17">
        <v>0.237268359867323</v>
      </c>
      <c r="T15" s="17">
        <v>0.190538608617114</v>
      </c>
      <c r="U15" s="17">
        <v>0.20814706727663301</v>
      </c>
      <c r="V15" s="17">
        <v>0.15604369558655901</v>
      </c>
      <c r="W15" s="17">
        <v>0.17605346837387201</v>
      </c>
      <c r="X15" s="17">
        <v>0.310978594826746</v>
      </c>
      <c r="Y15" s="17">
        <v>0.24001605544315899</v>
      </c>
      <c r="Z15" s="17">
        <v>0.217152361569695</v>
      </c>
      <c r="AA15" s="17">
        <v>0.240239688653517</v>
      </c>
      <c r="AB15" s="17">
        <v>0.40185764721435602</v>
      </c>
      <c r="AC15" s="17"/>
      <c r="AD15" s="17">
        <v>0.25893657717206298</v>
      </c>
      <c r="AE15" s="17">
        <v>0.207743021015069</v>
      </c>
      <c r="AF15" s="17"/>
      <c r="AG15" s="17">
        <v>0.28157645607369403</v>
      </c>
      <c r="AH15" s="17">
        <v>0.22528674018825401</v>
      </c>
      <c r="AI15" s="17"/>
      <c r="AJ15" s="17">
        <v>0.20099740013494799</v>
      </c>
      <c r="AK15" s="17">
        <v>0.293891699642927</v>
      </c>
      <c r="AL15" s="17"/>
      <c r="AM15" s="17">
        <v>0.233709703924045</v>
      </c>
      <c r="AN15" s="17">
        <v>0.24928955182206899</v>
      </c>
      <c r="AO15" s="17"/>
      <c r="AP15" s="17">
        <v>0.20413784490759301</v>
      </c>
      <c r="AQ15" s="17">
        <v>0.204511143234167</v>
      </c>
      <c r="AR15" s="17">
        <v>0.33131004362072602</v>
      </c>
      <c r="AS15" s="17">
        <v>0.155642714856352</v>
      </c>
      <c r="AT15" s="17">
        <v>0.31160237752333803</v>
      </c>
      <c r="AU15" s="17">
        <v>0.31737117491672001</v>
      </c>
    </row>
    <row r="16" spans="2:47" ht="43.5" x14ac:dyDescent="0.35">
      <c r="B16" s="18" t="s">
        <v>121</v>
      </c>
      <c r="C16" s="17">
        <v>0.18702752219923399</v>
      </c>
      <c r="D16" s="17">
        <v>0.133840874327737</v>
      </c>
      <c r="E16" s="17">
        <v>0.240565665944142</v>
      </c>
      <c r="F16" s="17"/>
      <c r="G16" s="17">
        <v>6.7657474452715693E-2</v>
      </c>
      <c r="H16" s="17">
        <v>9.7854921411528101E-2</v>
      </c>
      <c r="I16" s="17">
        <v>0.18339214507694501</v>
      </c>
      <c r="J16" s="17">
        <v>0.230045295892985</v>
      </c>
      <c r="K16" s="17">
        <v>0.237957515969351</v>
      </c>
      <c r="L16" s="17">
        <v>0.27345794736308598</v>
      </c>
      <c r="M16" s="17"/>
      <c r="N16" s="17">
        <v>0.20911837237602801</v>
      </c>
      <c r="O16" s="17">
        <v>7.7307763041012098E-2</v>
      </c>
      <c r="P16" s="17"/>
      <c r="Q16" s="17">
        <v>0.129623324836805</v>
      </c>
      <c r="R16" s="17">
        <v>0.19515851823962799</v>
      </c>
      <c r="S16" s="17">
        <v>0.16798794159350899</v>
      </c>
      <c r="T16" s="17">
        <v>0.198943349132503</v>
      </c>
      <c r="U16" s="17">
        <v>0.215502607064264</v>
      </c>
      <c r="V16" s="17">
        <v>0.20173853074485901</v>
      </c>
      <c r="W16" s="17">
        <v>0.213170367485463</v>
      </c>
      <c r="X16" s="17">
        <v>0.24145237931840699</v>
      </c>
      <c r="Y16" s="17">
        <v>0.18399896327922599</v>
      </c>
      <c r="Z16" s="17">
        <v>0.16866452915367999</v>
      </c>
      <c r="AA16" s="17">
        <v>0.20020135963375499</v>
      </c>
      <c r="AB16" s="17">
        <v>0.22596988252910599</v>
      </c>
      <c r="AC16" s="17"/>
      <c r="AD16" s="17">
        <v>0.13544263588164601</v>
      </c>
      <c r="AE16" s="17">
        <v>0.305263330629791</v>
      </c>
      <c r="AF16" s="17"/>
      <c r="AG16" s="17">
        <v>0.10670922356672</v>
      </c>
      <c r="AH16" s="17">
        <v>0.225464897705933</v>
      </c>
      <c r="AI16" s="17"/>
      <c r="AJ16" s="17">
        <v>0.22354343663776999</v>
      </c>
      <c r="AK16" s="17">
        <v>0.14428929120817099</v>
      </c>
      <c r="AL16" s="17"/>
      <c r="AM16" s="17">
        <v>0.23062842849130799</v>
      </c>
      <c r="AN16" s="17">
        <v>0.17261257361096799</v>
      </c>
      <c r="AO16" s="17"/>
      <c r="AP16" s="17">
        <v>0.34334109689563103</v>
      </c>
      <c r="AQ16" s="17">
        <v>0.27153320844262202</v>
      </c>
      <c r="AR16" s="17">
        <v>0.104824573342413</v>
      </c>
      <c r="AS16" s="17">
        <v>0.14335958351313499</v>
      </c>
      <c r="AT16" s="17">
        <v>0.14166910434212401</v>
      </c>
      <c r="AU16" s="17">
        <v>5.3379031965816497E-2</v>
      </c>
    </row>
    <row r="17" spans="2:47" x14ac:dyDescent="0.35">
      <c r="B17" s="18" t="s">
        <v>122</v>
      </c>
      <c r="C17" s="19">
        <v>2.9973938477346199E-2</v>
      </c>
      <c r="D17" s="19">
        <v>2.1890911590590201E-2</v>
      </c>
      <c r="E17" s="19">
        <v>3.8124158898253602E-2</v>
      </c>
      <c r="F17" s="19"/>
      <c r="G17" s="19">
        <v>1.9341076499166401E-2</v>
      </c>
      <c r="H17" s="19">
        <v>2.7165712152615099E-2</v>
      </c>
      <c r="I17" s="19">
        <v>4.19207484922667E-2</v>
      </c>
      <c r="J17" s="19">
        <v>2.7507387230258099E-2</v>
      </c>
      <c r="K17" s="19">
        <v>3.4937908037642698E-2</v>
      </c>
      <c r="L17" s="19">
        <v>2.8285293305968E-2</v>
      </c>
      <c r="M17" s="19"/>
      <c r="N17" s="19">
        <v>2.8144988031644901E-2</v>
      </c>
      <c r="O17" s="19">
        <v>3.9057880508036998E-2</v>
      </c>
      <c r="P17" s="19"/>
      <c r="Q17" s="19">
        <v>2.1289915389347401E-2</v>
      </c>
      <c r="R17" s="19">
        <v>3.2827266335085398E-2</v>
      </c>
      <c r="S17" s="19">
        <v>4.4163329489740603E-2</v>
      </c>
      <c r="T17" s="19">
        <v>1.5925963592791401E-2</v>
      </c>
      <c r="U17" s="19">
        <v>1.49457124316784E-2</v>
      </c>
      <c r="V17" s="19">
        <v>5.2018917576530203E-2</v>
      </c>
      <c r="W17" s="19">
        <v>3.4520058830220197E-2</v>
      </c>
      <c r="X17" s="19">
        <v>0</v>
      </c>
      <c r="Y17" s="19">
        <v>2.0914666373828598E-2</v>
      </c>
      <c r="Z17" s="19">
        <v>4.5353294418349899E-2</v>
      </c>
      <c r="AA17" s="19">
        <v>5.7357500823007702E-2</v>
      </c>
      <c r="AB17" s="19">
        <v>0</v>
      </c>
      <c r="AC17" s="19"/>
      <c r="AD17" s="19">
        <v>2.4953992960825299E-2</v>
      </c>
      <c r="AE17" s="19">
        <v>3.2026646030088701E-2</v>
      </c>
      <c r="AF17" s="19"/>
      <c r="AG17" s="19">
        <v>1.82860997367356E-2</v>
      </c>
      <c r="AH17" s="19">
        <v>3.3623865225770197E-2</v>
      </c>
      <c r="AI17" s="19"/>
      <c r="AJ17" s="19">
        <v>3.4304879849547602E-2</v>
      </c>
      <c r="AK17" s="19">
        <v>2.14539217546743E-2</v>
      </c>
      <c r="AL17" s="19"/>
      <c r="AM17" s="19">
        <v>3.5075088922536399E-2</v>
      </c>
      <c r="AN17" s="19">
        <v>2.8023510745970901E-2</v>
      </c>
      <c r="AO17" s="19"/>
      <c r="AP17" s="19">
        <v>5.1736512853947897E-2</v>
      </c>
      <c r="AQ17" s="19">
        <v>5.3185620339958002E-2</v>
      </c>
      <c r="AR17" s="19">
        <v>1.51086953173367E-2</v>
      </c>
      <c r="AS17" s="19">
        <v>2.25887379077764E-2</v>
      </c>
      <c r="AT17" s="19">
        <v>1.38496584077959E-2</v>
      </c>
      <c r="AU17" s="19">
        <v>9.5142479108076706E-3</v>
      </c>
    </row>
    <row r="18" spans="2:47" x14ac:dyDescent="0.35">
      <c r="B18" s="16"/>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2:AU42"/>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152</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124</v>
      </c>
      <c r="C9" s="17">
        <v>0.55137548143369197</v>
      </c>
      <c r="D9" s="17">
        <v>0.70526207838496502</v>
      </c>
      <c r="E9" s="17">
        <v>0.40529567670824201</v>
      </c>
      <c r="F9" s="17"/>
      <c r="G9" s="17">
        <v>0.54745412925460002</v>
      </c>
      <c r="H9" s="17">
        <v>0.55907218953937099</v>
      </c>
      <c r="I9" s="17">
        <v>0.57081480066159496</v>
      </c>
      <c r="J9" s="17">
        <v>0.60355588004166905</v>
      </c>
      <c r="K9" s="17">
        <v>0.541361890735642</v>
      </c>
      <c r="L9" s="17">
        <v>0.49623298815227801</v>
      </c>
      <c r="M9" s="17"/>
      <c r="N9" s="17">
        <v>0.53720568353985498</v>
      </c>
      <c r="O9" s="17">
        <v>0.62175334375180602</v>
      </c>
      <c r="P9" s="17"/>
      <c r="Q9" s="17">
        <v>0.59638559557771798</v>
      </c>
      <c r="R9" s="17">
        <v>0.47554010942578201</v>
      </c>
      <c r="S9" s="17">
        <v>0.52964056083267697</v>
      </c>
      <c r="T9" s="17">
        <v>0.59176964326124604</v>
      </c>
      <c r="U9" s="17">
        <v>0.50121127278913202</v>
      </c>
      <c r="V9" s="17">
        <v>0.56298346621292605</v>
      </c>
      <c r="W9" s="17">
        <v>0.5450094625445</v>
      </c>
      <c r="X9" s="17">
        <v>0.567523260709629</v>
      </c>
      <c r="Y9" s="17">
        <v>0.61225406120339099</v>
      </c>
      <c r="Z9" s="17">
        <v>0.61103655498084497</v>
      </c>
      <c r="AA9" s="17">
        <v>0.44687684100685898</v>
      </c>
      <c r="AB9" s="17">
        <v>0.45705649037576601</v>
      </c>
      <c r="AC9" s="17"/>
      <c r="AD9" s="17">
        <v>0.71027572312732801</v>
      </c>
      <c r="AE9" s="17">
        <v>0.204463492102267</v>
      </c>
      <c r="AF9" s="17"/>
      <c r="AG9" s="17">
        <v>0.78919375140304204</v>
      </c>
      <c r="AH9" s="17">
        <v>0.44179998514027402</v>
      </c>
      <c r="AI9" s="17"/>
      <c r="AJ9" s="17">
        <v>0.57316989041491295</v>
      </c>
      <c r="AK9" s="17">
        <v>0.53043050357307997</v>
      </c>
      <c r="AL9" s="17"/>
      <c r="AM9" s="17">
        <v>0.43288698450674701</v>
      </c>
      <c r="AN9" s="17">
        <v>0.58689174282171896</v>
      </c>
      <c r="AO9" s="17"/>
      <c r="AP9" s="17">
        <v>6.0514268848841E-2</v>
      </c>
      <c r="AQ9" s="17">
        <v>0.36609935283217299</v>
      </c>
      <c r="AR9" s="17">
        <v>0.60859512969058804</v>
      </c>
      <c r="AS9" s="17">
        <v>0.86135841081846698</v>
      </c>
      <c r="AT9" s="17">
        <v>0.77756744806840095</v>
      </c>
      <c r="AU9" s="17">
        <v>0.84578026871048895</v>
      </c>
    </row>
    <row r="10" spans="2:47" x14ac:dyDescent="0.35">
      <c r="B10" s="18" t="s">
        <v>125</v>
      </c>
      <c r="C10" s="17">
        <v>0.26688396055768498</v>
      </c>
      <c r="D10" s="17">
        <v>0.25038844055573101</v>
      </c>
      <c r="E10" s="17">
        <v>0.28245278373261201</v>
      </c>
      <c r="F10" s="17"/>
      <c r="G10" s="17">
        <v>0.19899086884211201</v>
      </c>
      <c r="H10" s="17">
        <v>0.23618429152251799</v>
      </c>
      <c r="I10" s="17">
        <v>0.27164281696472897</v>
      </c>
      <c r="J10" s="17">
        <v>0.239485620104092</v>
      </c>
      <c r="K10" s="17">
        <v>0.26394773063002203</v>
      </c>
      <c r="L10" s="17">
        <v>0.35744725088832102</v>
      </c>
      <c r="M10" s="17"/>
      <c r="N10" s="17">
        <v>0.257906423785425</v>
      </c>
      <c r="O10" s="17">
        <v>0.31147315312399099</v>
      </c>
      <c r="P10" s="17"/>
      <c r="Q10" s="17">
        <v>0.32241067367931098</v>
      </c>
      <c r="R10" s="17">
        <v>0.28907672821118202</v>
      </c>
      <c r="S10" s="17">
        <v>0.26820526363274599</v>
      </c>
      <c r="T10" s="17">
        <v>0.27617975652634802</v>
      </c>
      <c r="U10" s="17">
        <v>0.199518737962214</v>
      </c>
      <c r="V10" s="17">
        <v>0.22111478481470601</v>
      </c>
      <c r="W10" s="17">
        <v>0.25566760575603698</v>
      </c>
      <c r="X10" s="17">
        <v>0.25914861001402001</v>
      </c>
      <c r="Y10" s="17">
        <v>0.22675947030860799</v>
      </c>
      <c r="Z10" s="17">
        <v>0.30280667598344302</v>
      </c>
      <c r="AA10" s="17">
        <v>0.28429873576956599</v>
      </c>
      <c r="AB10" s="17">
        <v>0.22566972730123799</v>
      </c>
      <c r="AC10" s="17"/>
      <c r="AD10" s="17">
        <v>0.33377013247375997</v>
      </c>
      <c r="AE10" s="17">
        <v>0.12866338352948001</v>
      </c>
      <c r="AF10" s="17"/>
      <c r="AG10" s="17">
        <v>0.31365683939234301</v>
      </c>
      <c r="AH10" s="17">
        <v>0.24917426708346599</v>
      </c>
      <c r="AI10" s="17"/>
      <c r="AJ10" s="17">
        <v>0.270261494900711</v>
      </c>
      <c r="AK10" s="17">
        <v>0.26283714935519797</v>
      </c>
      <c r="AL10" s="17"/>
      <c r="AM10" s="17">
        <v>0.24240318053551399</v>
      </c>
      <c r="AN10" s="17">
        <v>0.27293861791825103</v>
      </c>
      <c r="AO10" s="17"/>
      <c r="AP10" s="17">
        <v>7.7351113750997597E-2</v>
      </c>
      <c r="AQ10" s="17">
        <v>0.353344005878937</v>
      </c>
      <c r="AR10" s="17">
        <v>0.25702945952934603</v>
      </c>
      <c r="AS10" s="17">
        <v>0.28406572411653902</v>
      </c>
      <c r="AT10" s="17">
        <v>0.43116777970152398</v>
      </c>
      <c r="AU10" s="17">
        <v>0.33726627364307898</v>
      </c>
    </row>
    <row r="11" spans="2:47" x14ac:dyDescent="0.35">
      <c r="B11" s="18" t="s">
        <v>126</v>
      </c>
      <c r="C11" s="17">
        <v>0.219371282607947</v>
      </c>
      <c r="D11" s="17">
        <v>0.28112222206742699</v>
      </c>
      <c r="E11" s="17">
        <v>0.16020794360110499</v>
      </c>
      <c r="F11" s="17"/>
      <c r="G11" s="17">
        <v>0.21884993974168901</v>
      </c>
      <c r="H11" s="17">
        <v>0.207488800088971</v>
      </c>
      <c r="I11" s="17">
        <v>0.239577850411858</v>
      </c>
      <c r="J11" s="17">
        <v>0.22086845874504901</v>
      </c>
      <c r="K11" s="17">
        <v>0.23978291963981599</v>
      </c>
      <c r="L11" s="17">
        <v>0.19810552722390001</v>
      </c>
      <c r="M11" s="17"/>
      <c r="N11" s="17">
        <v>0.227988720115988</v>
      </c>
      <c r="O11" s="17">
        <v>0.17657061353561901</v>
      </c>
      <c r="P11" s="17"/>
      <c r="Q11" s="17">
        <v>0.234300967984297</v>
      </c>
      <c r="R11" s="17">
        <v>0.26876764644173301</v>
      </c>
      <c r="S11" s="17">
        <v>0.209507507316056</v>
      </c>
      <c r="T11" s="17">
        <v>0.27005575436302798</v>
      </c>
      <c r="U11" s="17">
        <v>0.28659958323215301</v>
      </c>
      <c r="V11" s="17">
        <v>0.18804555657219099</v>
      </c>
      <c r="W11" s="17">
        <v>0.222670133228481</v>
      </c>
      <c r="X11" s="17">
        <v>0.16107662673582601</v>
      </c>
      <c r="Y11" s="17">
        <v>0.18393752274113101</v>
      </c>
      <c r="Z11" s="17">
        <v>0.21766774362847299</v>
      </c>
      <c r="AA11" s="17">
        <v>0.118944117002715</v>
      </c>
      <c r="AB11" s="17">
        <v>0.118237759083578</v>
      </c>
      <c r="AC11" s="17"/>
      <c r="AD11" s="17">
        <v>0.28219378977023901</v>
      </c>
      <c r="AE11" s="17">
        <v>8.4584505474375293E-2</v>
      </c>
      <c r="AF11" s="17"/>
      <c r="AG11" s="17">
        <v>0.32600217434664502</v>
      </c>
      <c r="AH11" s="17">
        <v>0.16953812582265901</v>
      </c>
      <c r="AI11" s="17"/>
      <c r="AJ11" s="17">
        <v>0.232937533361708</v>
      </c>
      <c r="AK11" s="17">
        <v>0.204156370498696</v>
      </c>
      <c r="AL11" s="17"/>
      <c r="AM11" s="17">
        <v>0.20860213931142499</v>
      </c>
      <c r="AN11" s="17">
        <v>0.223530112887912</v>
      </c>
      <c r="AO11" s="17"/>
      <c r="AP11" s="17">
        <v>3.8991239857179602E-2</v>
      </c>
      <c r="AQ11" s="17">
        <v>0.19855974034489399</v>
      </c>
      <c r="AR11" s="17">
        <v>0.20745407849736799</v>
      </c>
      <c r="AS11" s="17">
        <v>0.27147667135799097</v>
      </c>
      <c r="AT11" s="17">
        <v>0.32215905345310702</v>
      </c>
      <c r="AU11" s="17">
        <v>0.36676067243305599</v>
      </c>
    </row>
    <row r="12" spans="2:47" x14ac:dyDescent="0.35">
      <c r="B12" s="18" t="s">
        <v>127</v>
      </c>
      <c r="C12" s="17">
        <v>0.18499371168515799</v>
      </c>
      <c r="D12" s="17">
        <v>0.28021676156473502</v>
      </c>
      <c r="E12" s="17">
        <v>9.2877344833841802E-2</v>
      </c>
      <c r="F12" s="17"/>
      <c r="G12" s="17">
        <v>0.122081824139551</v>
      </c>
      <c r="H12" s="17">
        <v>0.12211723739073101</v>
      </c>
      <c r="I12" s="17">
        <v>0.122324313238202</v>
      </c>
      <c r="J12" s="17">
        <v>0.18908007061349999</v>
      </c>
      <c r="K12" s="17">
        <v>0.26643341833641898</v>
      </c>
      <c r="L12" s="17">
        <v>0.27169154511779198</v>
      </c>
      <c r="M12" s="17"/>
      <c r="N12" s="17">
        <v>0.17716553730597101</v>
      </c>
      <c r="O12" s="17">
        <v>0.22387430707461001</v>
      </c>
      <c r="P12" s="17"/>
      <c r="Q12" s="17">
        <v>0.207400953873766</v>
      </c>
      <c r="R12" s="17">
        <v>0.21572758232504999</v>
      </c>
      <c r="S12" s="17">
        <v>0.20861626001067399</v>
      </c>
      <c r="T12" s="17">
        <v>0.20948211128564401</v>
      </c>
      <c r="U12" s="17">
        <v>0.228172149655684</v>
      </c>
      <c r="V12" s="17">
        <v>0.14908453813960701</v>
      </c>
      <c r="W12" s="17">
        <v>0.22394909993495199</v>
      </c>
      <c r="X12" s="17">
        <v>0.15432859034886601</v>
      </c>
      <c r="Y12" s="17">
        <v>0.20209048898013901</v>
      </c>
      <c r="Z12" s="17">
        <v>0.10627798555811301</v>
      </c>
      <c r="AA12" s="17">
        <v>9.7077063757020299E-2</v>
      </c>
      <c r="AB12" s="17">
        <v>7.4746626958316006E-2</v>
      </c>
      <c r="AC12" s="17"/>
      <c r="AD12" s="17">
        <v>0.23927164492478001</v>
      </c>
      <c r="AE12" s="17">
        <v>6.9479990640097494E-2</v>
      </c>
      <c r="AF12" s="17"/>
      <c r="AG12" s="17">
        <v>0.29259803104833798</v>
      </c>
      <c r="AH12" s="17">
        <v>0.13589509602292599</v>
      </c>
      <c r="AI12" s="17"/>
      <c r="AJ12" s="17">
        <v>0.21352987051314901</v>
      </c>
      <c r="AK12" s="17">
        <v>0.15277967351320601</v>
      </c>
      <c r="AL12" s="17"/>
      <c r="AM12" s="17">
        <v>0.15951656795923699</v>
      </c>
      <c r="AN12" s="17">
        <v>0.193279309941529</v>
      </c>
      <c r="AO12" s="17"/>
      <c r="AP12" s="17">
        <v>1.22466439140635E-2</v>
      </c>
      <c r="AQ12" s="17">
        <v>0.119406698663683</v>
      </c>
      <c r="AR12" s="17">
        <v>0.113956795633413</v>
      </c>
      <c r="AS12" s="17">
        <v>0.40657207518098698</v>
      </c>
      <c r="AT12" s="17">
        <v>0.18693633832284401</v>
      </c>
      <c r="AU12" s="17">
        <v>0.27980345221677899</v>
      </c>
    </row>
    <row r="13" spans="2:47" x14ac:dyDescent="0.35">
      <c r="B13" s="18" t="s">
        <v>128</v>
      </c>
      <c r="C13" s="17">
        <v>0.18229508172836001</v>
      </c>
      <c r="D13" s="17">
        <v>0.237725274649465</v>
      </c>
      <c r="E13" s="17">
        <v>0.12984985718039299</v>
      </c>
      <c r="F13" s="17"/>
      <c r="G13" s="17">
        <v>9.1351938125002502E-2</v>
      </c>
      <c r="H13" s="17">
        <v>0.10393810413648399</v>
      </c>
      <c r="I13" s="17">
        <v>0.16335420583107299</v>
      </c>
      <c r="J13" s="17">
        <v>0.175251839766394</v>
      </c>
      <c r="K13" s="17">
        <v>0.24194144160497999</v>
      </c>
      <c r="L13" s="17">
        <v>0.28820313981656798</v>
      </c>
      <c r="M13" s="17"/>
      <c r="N13" s="17">
        <v>0.207939031636977</v>
      </c>
      <c r="O13" s="17">
        <v>5.4927959805878598E-2</v>
      </c>
      <c r="P13" s="17"/>
      <c r="Q13" s="17">
        <v>0.13205115459727901</v>
      </c>
      <c r="R13" s="17">
        <v>0.16611460139422801</v>
      </c>
      <c r="S13" s="17">
        <v>0.26277259298058597</v>
      </c>
      <c r="T13" s="17">
        <v>0.17775096323472001</v>
      </c>
      <c r="U13" s="17">
        <v>0.16105473763165101</v>
      </c>
      <c r="V13" s="17">
        <v>0.16162108988903101</v>
      </c>
      <c r="W13" s="17">
        <v>9.0212572459622095E-2</v>
      </c>
      <c r="X13" s="17">
        <v>0.131731702286567</v>
      </c>
      <c r="Y13" s="17">
        <v>0.121340143873311</v>
      </c>
      <c r="Z13" s="17">
        <v>0.233723292178659</v>
      </c>
      <c r="AA13" s="17">
        <v>0.40524402810044302</v>
      </c>
      <c r="AB13" s="17">
        <v>0.40668795120914297</v>
      </c>
      <c r="AC13" s="17"/>
      <c r="AD13" s="17">
        <v>0.23400462894065699</v>
      </c>
      <c r="AE13" s="17">
        <v>7.4938425195355804E-2</v>
      </c>
      <c r="AF13" s="17"/>
      <c r="AG13" s="17">
        <v>0.21752024290774299</v>
      </c>
      <c r="AH13" s="17">
        <v>0.17053316963982201</v>
      </c>
      <c r="AI13" s="17"/>
      <c r="AJ13" s="17">
        <v>0.20638830823159099</v>
      </c>
      <c r="AK13" s="17">
        <v>0.15375157213690699</v>
      </c>
      <c r="AL13" s="17"/>
      <c r="AM13" s="17">
        <v>0.19932022185495499</v>
      </c>
      <c r="AN13" s="17">
        <v>0.18029208511532099</v>
      </c>
      <c r="AO13" s="17"/>
      <c r="AP13" s="17">
        <v>2.52287732704977E-2</v>
      </c>
      <c r="AQ13" s="17">
        <v>0.20031262136488101</v>
      </c>
      <c r="AR13" s="17">
        <v>0.15320348408030801</v>
      </c>
      <c r="AS13" s="17">
        <v>0.35998202950993002</v>
      </c>
      <c r="AT13" s="17">
        <v>0.16267266073155401</v>
      </c>
      <c r="AU13" s="17">
        <v>0.20476826873238699</v>
      </c>
    </row>
    <row r="14" spans="2:47" x14ac:dyDescent="0.35">
      <c r="B14" s="18" t="s">
        <v>129</v>
      </c>
      <c r="C14" s="17">
        <v>0.17576239648952899</v>
      </c>
      <c r="D14" s="17">
        <v>0.17709182064076601</v>
      </c>
      <c r="E14" s="17">
        <v>0.17602725826740701</v>
      </c>
      <c r="F14" s="17"/>
      <c r="G14" s="17">
        <v>0.107982489381762</v>
      </c>
      <c r="H14" s="17">
        <v>0.13126907194142701</v>
      </c>
      <c r="I14" s="17">
        <v>0.14699536995675699</v>
      </c>
      <c r="J14" s="17">
        <v>0.18268472912598499</v>
      </c>
      <c r="K14" s="17">
        <v>0.25824094583891899</v>
      </c>
      <c r="L14" s="17">
        <v>0.22002694012188201</v>
      </c>
      <c r="M14" s="17"/>
      <c r="N14" s="17">
        <v>0.171718355761244</v>
      </c>
      <c r="O14" s="17">
        <v>0.19584814109340101</v>
      </c>
      <c r="P14" s="17"/>
      <c r="Q14" s="17">
        <v>0.19570246502784</v>
      </c>
      <c r="R14" s="17">
        <v>0.179802601001676</v>
      </c>
      <c r="S14" s="17">
        <v>0.172033655840102</v>
      </c>
      <c r="T14" s="17">
        <v>0.163491314751919</v>
      </c>
      <c r="U14" s="17">
        <v>0.22047870694520799</v>
      </c>
      <c r="V14" s="17">
        <v>0.14028323190483999</v>
      </c>
      <c r="W14" s="17">
        <v>0.178978335199589</v>
      </c>
      <c r="X14" s="17">
        <v>0.178262769133605</v>
      </c>
      <c r="Y14" s="17">
        <v>0.16403922874684701</v>
      </c>
      <c r="Z14" s="17">
        <v>0.14927389225778101</v>
      </c>
      <c r="AA14" s="17">
        <v>0.14353096560492201</v>
      </c>
      <c r="AB14" s="17">
        <v>0.27915460508562301</v>
      </c>
      <c r="AC14" s="17"/>
      <c r="AD14" s="17">
        <v>0.22169168035256401</v>
      </c>
      <c r="AE14" s="17">
        <v>7.2543757924180594E-2</v>
      </c>
      <c r="AF14" s="17"/>
      <c r="AG14" s="17">
        <v>0.202380155839918</v>
      </c>
      <c r="AH14" s="17">
        <v>0.165116358102084</v>
      </c>
      <c r="AI14" s="17"/>
      <c r="AJ14" s="17">
        <v>0.195466274604117</v>
      </c>
      <c r="AK14" s="17">
        <v>0.15287481511384099</v>
      </c>
      <c r="AL14" s="17"/>
      <c r="AM14" s="17">
        <v>0.164055808979959</v>
      </c>
      <c r="AN14" s="17">
        <v>0.18004672902477001</v>
      </c>
      <c r="AO14" s="17"/>
      <c r="AP14" s="17">
        <v>4.4026079891804702E-2</v>
      </c>
      <c r="AQ14" s="17">
        <v>0.21109575590971599</v>
      </c>
      <c r="AR14" s="17">
        <v>0.126964552214091</v>
      </c>
      <c r="AS14" s="17">
        <v>0.26100537853920602</v>
      </c>
      <c r="AT14" s="17">
        <v>0.29844926846265701</v>
      </c>
      <c r="AU14" s="17">
        <v>0.20111082237848399</v>
      </c>
    </row>
    <row r="15" spans="2:47" x14ac:dyDescent="0.35">
      <c r="B15" s="18" t="s">
        <v>130</v>
      </c>
      <c r="C15" s="17">
        <v>0.16522933573514201</v>
      </c>
      <c r="D15" s="17">
        <v>0.23654663133102699</v>
      </c>
      <c r="E15" s="17">
        <v>9.7136731004327806E-2</v>
      </c>
      <c r="F15" s="17"/>
      <c r="G15" s="17">
        <v>0.24116903745896301</v>
      </c>
      <c r="H15" s="17">
        <v>0.19344598922776399</v>
      </c>
      <c r="I15" s="17">
        <v>0.211367590729752</v>
      </c>
      <c r="J15" s="17">
        <v>0.17746556696635701</v>
      </c>
      <c r="K15" s="17">
        <v>0.133139837564823</v>
      </c>
      <c r="L15" s="17">
        <v>6.5496413532602396E-2</v>
      </c>
      <c r="M15" s="17"/>
      <c r="N15" s="17">
        <v>0.14702949754687999</v>
      </c>
      <c r="O15" s="17">
        <v>0.25562340598384298</v>
      </c>
      <c r="P15" s="17"/>
      <c r="Q15" s="17">
        <v>0.19848872861817099</v>
      </c>
      <c r="R15" s="17">
        <v>0.17397550091299799</v>
      </c>
      <c r="S15" s="17">
        <v>0.120636715171888</v>
      </c>
      <c r="T15" s="17">
        <v>0.16144163695615699</v>
      </c>
      <c r="U15" s="17">
        <v>0.18104750048106399</v>
      </c>
      <c r="V15" s="17">
        <v>0.22991433311199799</v>
      </c>
      <c r="W15" s="17">
        <v>0.156040635326336</v>
      </c>
      <c r="X15" s="17">
        <v>0.17415337637502601</v>
      </c>
      <c r="Y15" s="17">
        <v>0.15524579189823001</v>
      </c>
      <c r="Z15" s="17">
        <v>9.9684694883886205E-2</v>
      </c>
      <c r="AA15" s="17">
        <v>0.14045419840821699</v>
      </c>
      <c r="AB15" s="17">
        <v>0.159134886291802</v>
      </c>
      <c r="AC15" s="17"/>
      <c r="AD15" s="17">
        <v>0.217683901217051</v>
      </c>
      <c r="AE15" s="17">
        <v>5.9362728199224703E-2</v>
      </c>
      <c r="AF15" s="17"/>
      <c r="AG15" s="17">
        <v>0.289960477685894</v>
      </c>
      <c r="AH15" s="17">
        <v>0.104672669510495</v>
      </c>
      <c r="AI15" s="17"/>
      <c r="AJ15" s="17">
        <v>0.17787037557414201</v>
      </c>
      <c r="AK15" s="17">
        <v>0.15170200276478199</v>
      </c>
      <c r="AL15" s="17"/>
      <c r="AM15" s="17">
        <v>0.15439523956656701</v>
      </c>
      <c r="AN15" s="17">
        <v>0.16957243992274301</v>
      </c>
      <c r="AO15" s="17"/>
      <c r="AP15" s="17">
        <v>2.8229340371261399E-2</v>
      </c>
      <c r="AQ15" s="17">
        <v>4.98015369941344E-2</v>
      </c>
      <c r="AR15" s="17">
        <v>0.15815771049181299</v>
      </c>
      <c r="AS15" s="17">
        <v>0.17547603441322601</v>
      </c>
      <c r="AT15" s="17">
        <v>0.25155692136560798</v>
      </c>
      <c r="AU15" s="17">
        <v>0.39091296943871401</v>
      </c>
    </row>
    <row r="16" spans="2:47" x14ac:dyDescent="0.35">
      <c r="B16" s="18" t="s">
        <v>131</v>
      </c>
      <c r="C16" s="17">
        <v>0.13200332374681401</v>
      </c>
      <c r="D16" s="17">
        <v>0.19242337448671201</v>
      </c>
      <c r="E16" s="17">
        <v>7.4244343898724405E-2</v>
      </c>
      <c r="F16" s="17"/>
      <c r="G16" s="17">
        <v>8.6537736616392497E-2</v>
      </c>
      <c r="H16" s="17">
        <v>9.6389729906313601E-2</v>
      </c>
      <c r="I16" s="17">
        <v>0.11956398807834499</v>
      </c>
      <c r="J16" s="17">
        <v>0.117492894922906</v>
      </c>
      <c r="K16" s="17">
        <v>0.18370200789526001</v>
      </c>
      <c r="L16" s="17">
        <v>0.17876121866644701</v>
      </c>
      <c r="M16" s="17"/>
      <c r="N16" s="17">
        <v>0.139842157849424</v>
      </c>
      <c r="O16" s="17">
        <v>9.3069784162038802E-2</v>
      </c>
      <c r="P16" s="17"/>
      <c r="Q16" s="17">
        <v>0.126786999290356</v>
      </c>
      <c r="R16" s="17">
        <v>0.13772808278370199</v>
      </c>
      <c r="S16" s="17">
        <v>0.13863220124179401</v>
      </c>
      <c r="T16" s="17">
        <v>0.124413822376891</v>
      </c>
      <c r="U16" s="17">
        <v>0.123105737235958</v>
      </c>
      <c r="V16" s="17">
        <v>8.8814299640408406E-2</v>
      </c>
      <c r="W16" s="17">
        <v>0.103295979820426</v>
      </c>
      <c r="X16" s="17">
        <v>0.173917078340693</v>
      </c>
      <c r="Y16" s="17">
        <v>0.13194884014510999</v>
      </c>
      <c r="Z16" s="17">
        <v>0.19006582812304501</v>
      </c>
      <c r="AA16" s="17">
        <v>9.7512839906896201E-2</v>
      </c>
      <c r="AB16" s="17">
        <v>0.19211560734412</v>
      </c>
      <c r="AC16" s="17"/>
      <c r="AD16" s="17">
        <v>0.174249164288723</v>
      </c>
      <c r="AE16" s="17">
        <v>3.8202841495917399E-2</v>
      </c>
      <c r="AF16" s="17"/>
      <c r="AG16" s="17">
        <v>0.22855174080493401</v>
      </c>
      <c r="AH16" s="17">
        <v>8.6862699995259696E-2</v>
      </c>
      <c r="AI16" s="17"/>
      <c r="AJ16" s="17">
        <v>0.15101886434373901</v>
      </c>
      <c r="AK16" s="17">
        <v>0.110614845562807</v>
      </c>
      <c r="AL16" s="17"/>
      <c r="AM16" s="17">
        <v>9.2377284480475497E-2</v>
      </c>
      <c r="AN16" s="17">
        <v>0.142358781132192</v>
      </c>
      <c r="AO16" s="17"/>
      <c r="AP16" s="17">
        <v>9.1322205206130803E-3</v>
      </c>
      <c r="AQ16" s="17">
        <v>9.5220533833102194E-2</v>
      </c>
      <c r="AR16" s="17">
        <v>5.2763785230946797E-2</v>
      </c>
      <c r="AS16" s="17">
        <v>0.23616635686070001</v>
      </c>
      <c r="AT16" s="17">
        <v>0.17060827561915201</v>
      </c>
      <c r="AU16" s="17">
        <v>0.25233645801121302</v>
      </c>
    </row>
    <row r="17" spans="2:47" x14ac:dyDescent="0.35">
      <c r="B17" s="18" t="s">
        <v>132</v>
      </c>
      <c r="C17" s="17">
        <v>0.10642692768862699</v>
      </c>
      <c r="D17" s="17">
        <v>0.14182519501583599</v>
      </c>
      <c r="E17" s="17">
        <v>7.2846148944719497E-2</v>
      </c>
      <c r="F17" s="17"/>
      <c r="G17" s="17">
        <v>8.6375696866069496E-2</v>
      </c>
      <c r="H17" s="17">
        <v>7.53298407904026E-2</v>
      </c>
      <c r="I17" s="17">
        <v>0.12790103455455201</v>
      </c>
      <c r="J17" s="17">
        <v>0.12988614245723201</v>
      </c>
      <c r="K17" s="17">
        <v>0.11747697223477099</v>
      </c>
      <c r="L17" s="17">
        <v>0.10128226308513499</v>
      </c>
      <c r="M17" s="17"/>
      <c r="N17" s="17">
        <v>0.117007167985794</v>
      </c>
      <c r="O17" s="17">
        <v>5.3877505282936E-2</v>
      </c>
      <c r="P17" s="17"/>
      <c r="Q17" s="17">
        <v>8.6642454348413195E-2</v>
      </c>
      <c r="R17" s="17">
        <v>0.102993185064934</v>
      </c>
      <c r="S17" s="17">
        <v>0.11190748651452</v>
      </c>
      <c r="T17" s="17">
        <v>0.120924604866654</v>
      </c>
      <c r="U17" s="17">
        <v>8.4246621896711393E-2</v>
      </c>
      <c r="V17" s="17">
        <v>0.129338563054303</v>
      </c>
      <c r="W17" s="17">
        <v>9.6786917437457903E-2</v>
      </c>
      <c r="X17" s="17">
        <v>6.0501920410328897E-2</v>
      </c>
      <c r="Y17" s="17">
        <v>0.13624542437503401</v>
      </c>
      <c r="Z17" s="17">
        <v>9.8833798941409007E-2</v>
      </c>
      <c r="AA17" s="17">
        <v>0.13167021161155301</v>
      </c>
      <c r="AB17" s="17">
        <v>9.6254206320366395E-2</v>
      </c>
      <c r="AC17" s="17"/>
      <c r="AD17" s="17">
        <v>0.14203278641234099</v>
      </c>
      <c r="AE17" s="17">
        <v>3.0315751224726E-2</v>
      </c>
      <c r="AF17" s="17"/>
      <c r="AG17" s="17">
        <v>0.170407782579441</v>
      </c>
      <c r="AH17" s="17">
        <v>7.5223500784458497E-2</v>
      </c>
      <c r="AI17" s="17"/>
      <c r="AJ17" s="17">
        <v>0.11683129724279299</v>
      </c>
      <c r="AK17" s="17">
        <v>9.5029313306451799E-2</v>
      </c>
      <c r="AL17" s="17"/>
      <c r="AM17" s="17">
        <v>0.114373528553825</v>
      </c>
      <c r="AN17" s="17">
        <v>0.10546069654482899</v>
      </c>
      <c r="AO17" s="17"/>
      <c r="AP17" s="17">
        <v>1.2270411573238301E-2</v>
      </c>
      <c r="AQ17" s="17">
        <v>7.7193560038007203E-2</v>
      </c>
      <c r="AR17" s="17">
        <v>9.2436623042878002E-2</v>
      </c>
      <c r="AS17" s="17">
        <v>0.141669733055869</v>
      </c>
      <c r="AT17" s="17">
        <v>0.16454241936311301</v>
      </c>
      <c r="AU17" s="17">
        <v>0.19571015650069201</v>
      </c>
    </row>
    <row r="18" spans="2:47" x14ac:dyDescent="0.35">
      <c r="B18" s="18" t="s">
        <v>133</v>
      </c>
      <c r="C18" s="17">
        <v>0.10222241104018399</v>
      </c>
      <c r="D18" s="17">
        <v>7.7148546135419105E-2</v>
      </c>
      <c r="E18" s="17">
        <v>0.12647041093835101</v>
      </c>
      <c r="F18" s="17"/>
      <c r="G18" s="17">
        <v>9.17057007705082E-2</v>
      </c>
      <c r="H18" s="17">
        <v>0.11962508003863299</v>
      </c>
      <c r="I18" s="17">
        <v>8.5799738142766493E-2</v>
      </c>
      <c r="J18" s="17">
        <v>0.113149216248983</v>
      </c>
      <c r="K18" s="17">
        <v>8.09144347544766E-2</v>
      </c>
      <c r="L18" s="17">
        <v>0.113765233702213</v>
      </c>
      <c r="M18" s="17"/>
      <c r="N18" s="17">
        <v>9.6815217615127305E-2</v>
      </c>
      <c r="O18" s="17">
        <v>0.12907859609287201</v>
      </c>
      <c r="P18" s="17"/>
      <c r="Q18" s="17">
        <v>0.132253574049601</v>
      </c>
      <c r="R18" s="17">
        <v>8.209054753186E-2</v>
      </c>
      <c r="S18" s="17">
        <v>9.5346465292956595E-2</v>
      </c>
      <c r="T18" s="17">
        <v>0.102318308396426</v>
      </c>
      <c r="U18" s="17">
        <v>0.10706475743676</v>
      </c>
      <c r="V18" s="17">
        <v>8.65391147393927E-2</v>
      </c>
      <c r="W18" s="17">
        <v>9.7470593041185397E-2</v>
      </c>
      <c r="X18" s="17">
        <v>0.11331021418411499</v>
      </c>
      <c r="Y18" s="17">
        <v>0.107684469154402</v>
      </c>
      <c r="Z18" s="17">
        <v>9.2498633000962296E-2</v>
      </c>
      <c r="AA18" s="17">
        <v>0.12649373644267201</v>
      </c>
      <c r="AB18" s="17">
        <v>6.9574516054100394E-2</v>
      </c>
      <c r="AC18" s="17"/>
      <c r="AD18" s="17">
        <v>0.128646386281456</v>
      </c>
      <c r="AE18" s="17">
        <v>4.07214102095355E-2</v>
      </c>
      <c r="AF18" s="17"/>
      <c r="AG18" s="17">
        <v>0.15028174608167599</v>
      </c>
      <c r="AH18" s="17">
        <v>7.9370460227131498E-2</v>
      </c>
      <c r="AI18" s="17"/>
      <c r="AJ18" s="17">
        <v>0.123726941918363</v>
      </c>
      <c r="AK18" s="17">
        <v>7.6541909867347296E-2</v>
      </c>
      <c r="AL18" s="17"/>
      <c r="AM18" s="17">
        <v>0.105937794406432</v>
      </c>
      <c r="AN18" s="17">
        <v>0.10126408058229799</v>
      </c>
      <c r="AO18" s="17"/>
      <c r="AP18" s="17">
        <v>2.76071890565588E-2</v>
      </c>
      <c r="AQ18" s="17">
        <v>0.113845975067546</v>
      </c>
      <c r="AR18" s="17">
        <v>0.119879480524133</v>
      </c>
      <c r="AS18" s="17">
        <v>7.7552527440011898E-2</v>
      </c>
      <c r="AT18" s="17">
        <v>0.27467466690194697</v>
      </c>
      <c r="AU18" s="17">
        <v>0.118121056606292</v>
      </c>
    </row>
    <row r="19" spans="2:47" x14ac:dyDescent="0.35">
      <c r="B19" s="18" t="s">
        <v>134</v>
      </c>
      <c r="C19" s="17">
        <v>9.7281854118260999E-2</v>
      </c>
      <c r="D19" s="17">
        <v>0.12381267533844401</v>
      </c>
      <c r="E19" s="17">
        <v>7.2268844812205205E-2</v>
      </c>
      <c r="F19" s="17"/>
      <c r="G19" s="17">
        <v>8.6476793020018802E-2</v>
      </c>
      <c r="H19" s="17">
        <v>7.7675496066581196E-2</v>
      </c>
      <c r="I19" s="17">
        <v>5.58521888493815E-2</v>
      </c>
      <c r="J19" s="17">
        <v>0.124027407252883</v>
      </c>
      <c r="K19" s="17">
        <v>0.12374562430078299</v>
      </c>
      <c r="L19" s="17">
        <v>0.114948655464509</v>
      </c>
      <c r="M19" s="17"/>
      <c r="N19" s="17">
        <v>9.4999453027258901E-2</v>
      </c>
      <c r="O19" s="17">
        <v>0.10861797273764601</v>
      </c>
      <c r="P19" s="17"/>
      <c r="Q19" s="17">
        <v>0.10756295868061699</v>
      </c>
      <c r="R19" s="17">
        <v>0.10650053456755899</v>
      </c>
      <c r="S19" s="17">
        <v>7.7260827823891196E-2</v>
      </c>
      <c r="T19" s="17">
        <v>9.6489639686772696E-2</v>
      </c>
      <c r="U19" s="17">
        <v>0.13312882333231299</v>
      </c>
      <c r="V19" s="17">
        <v>4.3539076419077102E-2</v>
      </c>
      <c r="W19" s="17">
        <v>0.134700631286294</v>
      </c>
      <c r="X19" s="17">
        <v>9.00148226572305E-2</v>
      </c>
      <c r="Y19" s="17">
        <v>9.9665346993137199E-2</v>
      </c>
      <c r="Z19" s="17">
        <v>8.4688994672067003E-2</v>
      </c>
      <c r="AA19" s="17">
        <v>9.1154305756579498E-2</v>
      </c>
      <c r="AB19" s="17">
        <v>9.1827149293467802E-2</v>
      </c>
      <c r="AC19" s="17"/>
      <c r="AD19" s="17">
        <v>0.120102459657455</v>
      </c>
      <c r="AE19" s="17">
        <v>4.3849284326087097E-2</v>
      </c>
      <c r="AF19" s="17"/>
      <c r="AG19" s="17">
        <v>0.14846327059315201</v>
      </c>
      <c r="AH19" s="17">
        <v>7.30768944637743E-2</v>
      </c>
      <c r="AI19" s="17"/>
      <c r="AJ19" s="17">
        <v>0.107853549658883</v>
      </c>
      <c r="AK19" s="17">
        <v>8.2953565967880796E-2</v>
      </c>
      <c r="AL19" s="17"/>
      <c r="AM19" s="17">
        <v>9.70215234831978E-2</v>
      </c>
      <c r="AN19" s="17">
        <v>9.9157786897810907E-2</v>
      </c>
      <c r="AO19" s="17"/>
      <c r="AP19" s="17">
        <v>2.27597990216141E-2</v>
      </c>
      <c r="AQ19" s="17">
        <v>8.9436122922289696E-2</v>
      </c>
      <c r="AR19" s="17">
        <v>8.2133031765096703E-2</v>
      </c>
      <c r="AS19" s="17">
        <v>0.13338028672903501</v>
      </c>
      <c r="AT19" s="17">
        <v>0.13829421985902801</v>
      </c>
      <c r="AU19" s="17">
        <v>0.151307167428021</v>
      </c>
    </row>
    <row r="20" spans="2:47" x14ac:dyDescent="0.35">
      <c r="B20" s="18" t="s">
        <v>135</v>
      </c>
      <c r="C20" s="17">
        <v>8.4810450889220707E-2</v>
      </c>
      <c r="D20" s="17">
        <v>4.8534456892921497E-2</v>
      </c>
      <c r="E20" s="17">
        <v>0.120063896573481</v>
      </c>
      <c r="F20" s="17"/>
      <c r="G20" s="17">
        <v>8.7617896660580494E-2</v>
      </c>
      <c r="H20" s="17">
        <v>9.5354089738428002E-2</v>
      </c>
      <c r="I20" s="17">
        <v>7.87691979135616E-2</v>
      </c>
      <c r="J20" s="17">
        <v>7.4467044660719905E-2</v>
      </c>
      <c r="K20" s="17">
        <v>9.6537356803214902E-2</v>
      </c>
      <c r="L20" s="17">
        <v>7.9804816004859697E-2</v>
      </c>
      <c r="M20" s="17"/>
      <c r="N20" s="17">
        <v>8.10474785177627E-2</v>
      </c>
      <c r="O20" s="17">
        <v>0.10350019886230399</v>
      </c>
      <c r="P20" s="17"/>
      <c r="Q20" s="17">
        <v>0.115679234913319</v>
      </c>
      <c r="R20" s="17">
        <v>8.1962222592846301E-2</v>
      </c>
      <c r="S20" s="17">
        <v>7.4599397331605699E-2</v>
      </c>
      <c r="T20" s="17">
        <v>8.0475712728583199E-2</v>
      </c>
      <c r="U20" s="17">
        <v>0.123279413550234</v>
      </c>
      <c r="V20" s="17">
        <v>5.89658087884984E-2</v>
      </c>
      <c r="W20" s="17">
        <v>6.4873593232611201E-2</v>
      </c>
      <c r="X20" s="17">
        <v>9.2611328895126299E-2</v>
      </c>
      <c r="Y20" s="17">
        <v>8.3919330595408598E-2</v>
      </c>
      <c r="Z20" s="17">
        <v>5.7815085001476502E-2</v>
      </c>
      <c r="AA20" s="17">
        <v>0.10033340327267</v>
      </c>
      <c r="AB20" s="17">
        <v>8.2355776954154594E-2</v>
      </c>
      <c r="AC20" s="17"/>
      <c r="AD20" s="17">
        <v>0.10138707904478</v>
      </c>
      <c r="AE20" s="17">
        <v>4.6074858881955699E-2</v>
      </c>
      <c r="AF20" s="17"/>
      <c r="AG20" s="17">
        <v>0.10775845919763501</v>
      </c>
      <c r="AH20" s="17">
        <v>7.5459957060238003E-2</v>
      </c>
      <c r="AI20" s="17"/>
      <c r="AJ20" s="17">
        <v>9.2795916391983105E-2</v>
      </c>
      <c r="AK20" s="17">
        <v>7.5017935298607799E-2</v>
      </c>
      <c r="AL20" s="17"/>
      <c r="AM20" s="17">
        <v>9.1816279407534895E-2</v>
      </c>
      <c r="AN20" s="17">
        <v>8.2639330078904699E-2</v>
      </c>
      <c r="AO20" s="17"/>
      <c r="AP20" s="17">
        <v>3.0263244278864301E-2</v>
      </c>
      <c r="AQ20" s="17">
        <v>9.9936558849782794E-2</v>
      </c>
      <c r="AR20" s="17">
        <v>0.114241037079862</v>
      </c>
      <c r="AS20" s="17">
        <v>6.3557718485573303E-2</v>
      </c>
      <c r="AT20" s="17">
        <v>0.233609325083317</v>
      </c>
      <c r="AU20" s="17">
        <v>7.0755650071178094E-2</v>
      </c>
    </row>
    <row r="21" spans="2:47" x14ac:dyDescent="0.35">
      <c r="B21" s="18" t="s">
        <v>136</v>
      </c>
      <c r="C21" s="17">
        <v>8.38520748006511E-2</v>
      </c>
      <c r="D21" s="17">
        <v>0.110994852028051</v>
      </c>
      <c r="E21" s="17">
        <v>5.8122868394744398E-2</v>
      </c>
      <c r="F21" s="17"/>
      <c r="G21" s="17">
        <v>8.5425487559685404E-2</v>
      </c>
      <c r="H21" s="17">
        <v>6.3762880570522096E-2</v>
      </c>
      <c r="I21" s="17">
        <v>9.9798607424369995E-2</v>
      </c>
      <c r="J21" s="17">
        <v>7.0839565256858097E-2</v>
      </c>
      <c r="K21" s="17">
        <v>8.4116633897704796E-2</v>
      </c>
      <c r="L21" s="17">
        <v>9.6586659011749704E-2</v>
      </c>
      <c r="M21" s="17"/>
      <c r="N21" s="17">
        <v>8.8045429598177502E-2</v>
      </c>
      <c r="O21" s="17">
        <v>6.3024724347073194E-2</v>
      </c>
      <c r="P21" s="17"/>
      <c r="Q21" s="17">
        <v>7.5689710487785805E-2</v>
      </c>
      <c r="R21" s="17">
        <v>5.6362330378202499E-2</v>
      </c>
      <c r="S21" s="17">
        <v>0.120636267468443</v>
      </c>
      <c r="T21" s="17">
        <v>4.7338596138397103E-2</v>
      </c>
      <c r="U21" s="17">
        <v>5.6289168232769402E-2</v>
      </c>
      <c r="V21" s="17">
        <v>7.2176317944816201E-2</v>
      </c>
      <c r="W21" s="17">
        <v>0.14556240401147</v>
      </c>
      <c r="X21" s="17">
        <v>4.9353514785460503E-2</v>
      </c>
      <c r="Y21" s="17">
        <v>0.13664629069935799</v>
      </c>
      <c r="Z21" s="17">
        <v>5.6658319941877602E-2</v>
      </c>
      <c r="AA21" s="17">
        <v>0.10495363208958899</v>
      </c>
      <c r="AB21" s="17">
        <v>8.5534440066436096E-2</v>
      </c>
      <c r="AC21" s="17"/>
      <c r="AD21" s="17">
        <v>0.108182139067837</v>
      </c>
      <c r="AE21" s="17">
        <v>3.3105295790647901E-2</v>
      </c>
      <c r="AF21" s="17"/>
      <c r="AG21" s="17">
        <v>0.13439405563515899</v>
      </c>
      <c r="AH21" s="17">
        <v>6.1456494384158199E-2</v>
      </c>
      <c r="AI21" s="17"/>
      <c r="AJ21" s="17">
        <v>8.4654234159690506E-2</v>
      </c>
      <c r="AK21" s="17">
        <v>8.2070280466000595E-2</v>
      </c>
      <c r="AL21" s="17"/>
      <c r="AM21" s="17">
        <v>9.40277222173624E-2</v>
      </c>
      <c r="AN21" s="17">
        <v>8.1901040108546E-2</v>
      </c>
      <c r="AO21" s="17"/>
      <c r="AP21" s="17">
        <v>8.9318566267866904E-3</v>
      </c>
      <c r="AQ21" s="17">
        <v>5.9547949148515203E-2</v>
      </c>
      <c r="AR21" s="17">
        <v>8.2418305070295794E-2</v>
      </c>
      <c r="AS21" s="17">
        <v>0.137923750273826</v>
      </c>
      <c r="AT21" s="17">
        <v>0.126833541907625</v>
      </c>
      <c r="AU21" s="17">
        <v>0.122725464436304</v>
      </c>
    </row>
    <row r="22" spans="2:47" x14ac:dyDescent="0.35">
      <c r="B22" s="18" t="s">
        <v>137</v>
      </c>
      <c r="C22" s="17">
        <v>8.3125187803666803E-2</v>
      </c>
      <c r="D22" s="17">
        <v>0.10937961348592599</v>
      </c>
      <c r="E22" s="17">
        <v>5.8255992582284102E-2</v>
      </c>
      <c r="F22" s="17"/>
      <c r="G22" s="17">
        <v>0.19658043608263601</v>
      </c>
      <c r="H22" s="17">
        <v>0.159105461593089</v>
      </c>
      <c r="I22" s="17">
        <v>8.2041073712349796E-2</v>
      </c>
      <c r="J22" s="17">
        <v>4.9784875201628401E-2</v>
      </c>
      <c r="K22" s="17">
        <v>8.8132668228927003E-3</v>
      </c>
      <c r="L22" s="17">
        <v>2.3033020797799099E-2</v>
      </c>
      <c r="M22" s="17"/>
      <c r="N22" s="17">
        <v>4.4430847110996201E-2</v>
      </c>
      <c r="O22" s="17">
        <v>0.27531035531006998</v>
      </c>
      <c r="P22" s="17"/>
      <c r="Q22" s="17">
        <v>0.173879006565866</v>
      </c>
      <c r="R22" s="17">
        <v>6.4115699961404302E-2</v>
      </c>
      <c r="S22" s="17">
        <v>1.16948820855376E-2</v>
      </c>
      <c r="T22" s="17">
        <v>6.0165610085041399E-2</v>
      </c>
      <c r="U22" s="17">
        <v>9.6155157161128005E-2</v>
      </c>
      <c r="V22" s="17">
        <v>8.3938399758820503E-2</v>
      </c>
      <c r="W22" s="17">
        <v>7.8128658913797305E-2</v>
      </c>
      <c r="X22" s="17">
        <v>0.12725122026368499</v>
      </c>
      <c r="Y22" s="17">
        <v>7.3255033149759605E-2</v>
      </c>
      <c r="Z22" s="17">
        <v>7.0750788436077294E-2</v>
      </c>
      <c r="AA22" s="17">
        <v>5.9250034912469801E-2</v>
      </c>
      <c r="AB22" s="17">
        <v>3.7114713994984901E-2</v>
      </c>
      <c r="AC22" s="17"/>
      <c r="AD22" s="17">
        <v>0.113775661002919</v>
      </c>
      <c r="AE22" s="17">
        <v>1.5943871642583402E-2</v>
      </c>
      <c r="AF22" s="17"/>
      <c r="AG22" s="17">
        <v>0.180182062333026</v>
      </c>
      <c r="AH22" s="17">
        <v>3.5809812534013399E-2</v>
      </c>
      <c r="AI22" s="17"/>
      <c r="AJ22" s="17">
        <v>8.3441427535946897E-2</v>
      </c>
      <c r="AK22" s="17">
        <v>8.3491463083792794E-2</v>
      </c>
      <c r="AL22" s="17"/>
      <c r="AM22" s="17">
        <v>5.2357263517420399E-2</v>
      </c>
      <c r="AN22" s="17">
        <v>9.1643824486725603E-2</v>
      </c>
      <c r="AO22" s="17"/>
      <c r="AP22" s="17">
        <v>4.4162751976549496E-3</v>
      </c>
      <c r="AQ22" s="17">
        <v>1.96475417326494E-2</v>
      </c>
      <c r="AR22" s="17">
        <v>9.5479666372026206E-2</v>
      </c>
      <c r="AS22" s="17">
        <v>3.0992920449499299E-2</v>
      </c>
      <c r="AT22" s="17">
        <v>0.19069444824670101</v>
      </c>
      <c r="AU22" s="17">
        <v>0.23160050230245099</v>
      </c>
    </row>
    <row r="23" spans="2:47" x14ac:dyDescent="0.35">
      <c r="B23" s="18" t="s">
        <v>138</v>
      </c>
      <c r="C23" s="17">
        <v>7.7963610364497699E-2</v>
      </c>
      <c r="D23" s="17">
        <v>9.3928414311792899E-2</v>
      </c>
      <c r="E23" s="17">
        <v>6.1968307069498199E-2</v>
      </c>
      <c r="F23" s="17"/>
      <c r="G23" s="17">
        <v>4.7367636519256101E-2</v>
      </c>
      <c r="H23" s="17">
        <v>5.5046932438845703E-2</v>
      </c>
      <c r="I23" s="17">
        <v>7.3728394773864198E-2</v>
      </c>
      <c r="J23" s="17">
        <v>9.8894572864331606E-2</v>
      </c>
      <c r="K23" s="17">
        <v>0.124350628894652</v>
      </c>
      <c r="L23" s="17">
        <v>7.2577313709590502E-2</v>
      </c>
      <c r="M23" s="17"/>
      <c r="N23" s="17">
        <v>8.2937642020007904E-2</v>
      </c>
      <c r="O23" s="17">
        <v>5.3258832100180502E-2</v>
      </c>
      <c r="P23" s="17"/>
      <c r="Q23" s="17">
        <v>5.6214776864867998E-2</v>
      </c>
      <c r="R23" s="17">
        <v>0.106758105619077</v>
      </c>
      <c r="S23" s="17">
        <v>7.2688620402871704E-2</v>
      </c>
      <c r="T23" s="17">
        <v>6.4079368728518299E-2</v>
      </c>
      <c r="U23" s="17">
        <v>8.8087402834244197E-2</v>
      </c>
      <c r="V23" s="17">
        <v>7.5043345683460702E-2</v>
      </c>
      <c r="W23" s="17">
        <v>5.4878407892972499E-2</v>
      </c>
      <c r="X23" s="17">
        <v>6.1417225777032097E-2</v>
      </c>
      <c r="Y23" s="17">
        <v>0.111387391879766</v>
      </c>
      <c r="Z23" s="17">
        <v>6.2824268405913805E-2</v>
      </c>
      <c r="AA23" s="17">
        <v>9.3480269687535394E-2</v>
      </c>
      <c r="AB23" s="17">
        <v>7.6045151546209E-2</v>
      </c>
      <c r="AC23" s="17"/>
      <c r="AD23" s="17">
        <v>0.103550736168544</v>
      </c>
      <c r="AE23" s="17">
        <v>2.53866530065394E-2</v>
      </c>
      <c r="AF23" s="17"/>
      <c r="AG23" s="17">
        <v>0.12682302772628601</v>
      </c>
      <c r="AH23" s="17">
        <v>5.45871834326822E-2</v>
      </c>
      <c r="AI23" s="17"/>
      <c r="AJ23" s="17">
        <v>8.7615744944054205E-2</v>
      </c>
      <c r="AK23" s="17">
        <v>6.7204764535552894E-2</v>
      </c>
      <c r="AL23" s="17"/>
      <c r="AM23" s="17">
        <v>8.9128582688153504E-2</v>
      </c>
      <c r="AN23" s="17">
        <v>7.5727783860944101E-2</v>
      </c>
      <c r="AO23" s="17"/>
      <c r="AP23" s="17">
        <v>1.9235282666195199E-2</v>
      </c>
      <c r="AQ23" s="17">
        <v>4.3310894376144299E-2</v>
      </c>
      <c r="AR23" s="17">
        <v>4.8751790438144003E-2</v>
      </c>
      <c r="AS23" s="17">
        <v>0.110990915983757</v>
      </c>
      <c r="AT23" s="17">
        <v>0.146956073419858</v>
      </c>
      <c r="AU23" s="17">
        <v>0.13900952543422301</v>
      </c>
    </row>
    <row r="24" spans="2:47" x14ac:dyDescent="0.35">
      <c r="B24" s="18" t="s">
        <v>139</v>
      </c>
      <c r="C24" s="17">
        <v>6.4913508448464705E-2</v>
      </c>
      <c r="D24" s="17">
        <v>9.3890080349499E-2</v>
      </c>
      <c r="E24" s="17">
        <v>3.72274212426967E-2</v>
      </c>
      <c r="F24" s="17"/>
      <c r="G24" s="17">
        <v>5.9978766638454598E-2</v>
      </c>
      <c r="H24" s="17">
        <v>9.8522097567504796E-2</v>
      </c>
      <c r="I24" s="17">
        <v>8.3864228983388606E-2</v>
      </c>
      <c r="J24" s="17">
        <v>7.0641486487324004E-2</v>
      </c>
      <c r="K24" s="17">
        <v>3.51110345725439E-2</v>
      </c>
      <c r="L24" s="17">
        <v>4.0524871947865797E-2</v>
      </c>
      <c r="M24" s="17"/>
      <c r="N24" s="17">
        <v>6.0841221604591801E-2</v>
      </c>
      <c r="O24" s="17">
        <v>8.5139544484067103E-2</v>
      </c>
      <c r="P24" s="17"/>
      <c r="Q24" s="17">
        <v>8.4337072429024801E-2</v>
      </c>
      <c r="R24" s="17">
        <v>8.3686383567049494E-2</v>
      </c>
      <c r="S24" s="17">
        <v>9.6181862477102101E-2</v>
      </c>
      <c r="T24" s="17">
        <v>5.2489780145418899E-2</v>
      </c>
      <c r="U24" s="17">
        <v>5.7116711604222097E-2</v>
      </c>
      <c r="V24" s="17">
        <v>5.17081124961975E-2</v>
      </c>
      <c r="W24" s="17">
        <v>3.7298370162864497E-2</v>
      </c>
      <c r="X24" s="17">
        <v>4.8374517341621098E-2</v>
      </c>
      <c r="Y24" s="17">
        <v>4.0331910053114803E-2</v>
      </c>
      <c r="Z24" s="17">
        <v>5.4256325264528803E-2</v>
      </c>
      <c r="AA24" s="17">
        <v>0.107809793770045</v>
      </c>
      <c r="AB24" s="17">
        <v>5.0673330978540598E-2</v>
      </c>
      <c r="AC24" s="17"/>
      <c r="AD24" s="17">
        <v>8.6778908466425803E-2</v>
      </c>
      <c r="AE24" s="17">
        <v>1.8048389368207601E-2</v>
      </c>
      <c r="AF24" s="17"/>
      <c r="AG24" s="17">
        <v>0.117059673114506</v>
      </c>
      <c r="AH24" s="17">
        <v>3.8540929017688401E-2</v>
      </c>
      <c r="AI24" s="17"/>
      <c r="AJ24" s="17">
        <v>5.9569286655595799E-2</v>
      </c>
      <c r="AK24" s="17">
        <v>7.1834688312651801E-2</v>
      </c>
      <c r="AL24" s="17"/>
      <c r="AM24" s="17">
        <v>4.7503304136663101E-2</v>
      </c>
      <c r="AN24" s="17">
        <v>6.9784646542885201E-2</v>
      </c>
      <c r="AO24" s="17"/>
      <c r="AP24" s="17">
        <v>1.28603485566741E-2</v>
      </c>
      <c r="AQ24" s="17">
        <v>1.8030948019512601E-2</v>
      </c>
      <c r="AR24" s="17">
        <v>4.6076098611896099E-2</v>
      </c>
      <c r="AS24" s="17">
        <v>6.40503236181309E-2</v>
      </c>
      <c r="AT24" s="17">
        <v>8.68238977244567E-2</v>
      </c>
      <c r="AU24" s="17">
        <v>0.175882323868366</v>
      </c>
    </row>
    <row r="25" spans="2:47" x14ac:dyDescent="0.35">
      <c r="B25" s="18" t="s">
        <v>140</v>
      </c>
      <c r="C25" s="17">
        <v>6.1395321648114301E-2</v>
      </c>
      <c r="D25" s="17">
        <v>0.100246398341965</v>
      </c>
      <c r="E25" s="17">
        <v>2.40467076802687E-2</v>
      </c>
      <c r="F25" s="17"/>
      <c r="G25" s="17">
        <v>0.10330115077258401</v>
      </c>
      <c r="H25" s="17">
        <v>0.141292171481363</v>
      </c>
      <c r="I25" s="17">
        <v>9.4997592293977501E-2</v>
      </c>
      <c r="J25" s="17">
        <v>2.7932340305814599E-2</v>
      </c>
      <c r="K25" s="17">
        <v>9.47282047757219E-3</v>
      </c>
      <c r="L25" s="17">
        <v>2.5771680932425299E-3</v>
      </c>
      <c r="M25" s="17"/>
      <c r="N25" s="17">
        <v>4.9998929959222199E-2</v>
      </c>
      <c r="O25" s="17">
        <v>0.117998365051647</v>
      </c>
      <c r="P25" s="17"/>
      <c r="Q25" s="17">
        <v>9.5744779719585199E-2</v>
      </c>
      <c r="R25" s="17">
        <v>5.24048388753744E-2</v>
      </c>
      <c r="S25" s="17">
        <v>3.9142423300308399E-2</v>
      </c>
      <c r="T25" s="17">
        <v>3.2686315136504003E-2</v>
      </c>
      <c r="U25" s="17">
        <v>6.2354234657304601E-2</v>
      </c>
      <c r="V25" s="17">
        <v>7.4152193767529698E-2</v>
      </c>
      <c r="W25" s="17">
        <v>6.8285050979095693E-2</v>
      </c>
      <c r="X25" s="17">
        <v>4.9761253288555497E-2</v>
      </c>
      <c r="Y25" s="17">
        <v>6.85122433099669E-2</v>
      </c>
      <c r="Z25" s="17">
        <v>6.9125259611738002E-2</v>
      </c>
      <c r="AA25" s="17">
        <v>3.5019106188874098E-2</v>
      </c>
      <c r="AB25" s="17">
        <v>3.7114713994984901E-2</v>
      </c>
      <c r="AC25" s="17"/>
      <c r="AD25" s="17">
        <v>8.3657091227794994E-2</v>
      </c>
      <c r="AE25" s="17">
        <v>1.5889034366489699E-2</v>
      </c>
      <c r="AF25" s="17"/>
      <c r="AG25" s="17">
        <v>0.12145126195537601</v>
      </c>
      <c r="AH25" s="17">
        <v>2.9622536188995699E-2</v>
      </c>
      <c r="AI25" s="17"/>
      <c r="AJ25" s="17">
        <v>5.4958659324074802E-2</v>
      </c>
      <c r="AK25" s="17">
        <v>6.9581534493319899E-2</v>
      </c>
      <c r="AL25" s="17"/>
      <c r="AM25" s="17">
        <v>3.9373484628670102E-2</v>
      </c>
      <c r="AN25" s="17">
        <v>6.7741556316029294E-2</v>
      </c>
      <c r="AO25" s="17"/>
      <c r="AP25" s="17">
        <v>1.9358404320494E-3</v>
      </c>
      <c r="AQ25" s="17">
        <v>3.0624785681114298E-3</v>
      </c>
      <c r="AR25" s="17">
        <v>7.7271030727425305E-2</v>
      </c>
      <c r="AS25" s="17">
        <v>1.4112631151232499E-2</v>
      </c>
      <c r="AT25" s="17">
        <v>0.107792615590311</v>
      </c>
      <c r="AU25" s="17">
        <v>0.200890301769688</v>
      </c>
    </row>
    <row r="26" spans="2:47" x14ac:dyDescent="0.35">
      <c r="B26" s="18" t="s">
        <v>141</v>
      </c>
      <c r="C26" s="17">
        <v>3.8598876974436598E-2</v>
      </c>
      <c r="D26" s="17">
        <v>3.2327393117115903E-2</v>
      </c>
      <c r="E26" s="17">
        <v>4.5058804588039097E-2</v>
      </c>
      <c r="F26" s="17"/>
      <c r="G26" s="17">
        <v>4.2226665741917198E-2</v>
      </c>
      <c r="H26" s="17">
        <v>2.83277617082387E-2</v>
      </c>
      <c r="I26" s="17">
        <v>1.9432334455312599E-2</v>
      </c>
      <c r="J26" s="17">
        <v>6.2459519926893997E-2</v>
      </c>
      <c r="K26" s="17">
        <v>5.1118475427935198E-2</v>
      </c>
      <c r="L26" s="17">
        <v>3.2517238428329501E-2</v>
      </c>
      <c r="M26" s="17"/>
      <c r="N26" s="17">
        <v>3.9370983375295397E-2</v>
      </c>
      <c r="O26" s="17">
        <v>3.4764016492890203E-2</v>
      </c>
      <c r="P26" s="17"/>
      <c r="Q26" s="17">
        <v>4.9634729894586498E-2</v>
      </c>
      <c r="R26" s="17">
        <v>5.0278369334398498E-2</v>
      </c>
      <c r="S26" s="17">
        <v>5.5920222058915697E-2</v>
      </c>
      <c r="T26" s="17">
        <v>2.5082088915472402E-2</v>
      </c>
      <c r="U26" s="17">
        <v>3.5541790675009302E-2</v>
      </c>
      <c r="V26" s="17">
        <v>1.5259104521700701E-2</v>
      </c>
      <c r="W26" s="17">
        <v>3.5967308173147701E-2</v>
      </c>
      <c r="X26" s="17">
        <v>4.7572511841581303E-2</v>
      </c>
      <c r="Y26" s="17">
        <v>4.6835911104663001E-2</v>
      </c>
      <c r="Z26" s="17">
        <v>1.6040442384159501E-2</v>
      </c>
      <c r="AA26" s="17">
        <v>2.1335122885101199E-2</v>
      </c>
      <c r="AB26" s="17">
        <v>6.9863529979384498E-2</v>
      </c>
      <c r="AC26" s="17"/>
      <c r="AD26" s="17">
        <v>4.5929477558087697E-2</v>
      </c>
      <c r="AE26" s="17">
        <v>2.4139656039704398E-2</v>
      </c>
      <c r="AF26" s="17"/>
      <c r="AG26" s="17">
        <v>4.2716218419994602E-2</v>
      </c>
      <c r="AH26" s="17">
        <v>3.7761093174961603E-2</v>
      </c>
      <c r="AI26" s="17"/>
      <c r="AJ26" s="17">
        <v>3.8744775294399403E-2</v>
      </c>
      <c r="AK26" s="17">
        <v>3.8770078722577601E-2</v>
      </c>
      <c r="AL26" s="17"/>
      <c r="AM26" s="17">
        <v>3.5375203409551401E-2</v>
      </c>
      <c r="AN26" s="17">
        <v>4.0225727425038098E-2</v>
      </c>
      <c r="AO26" s="17"/>
      <c r="AP26" s="17">
        <v>9.0965586446219108E-3</v>
      </c>
      <c r="AQ26" s="17">
        <v>3.7831429915258903E-2</v>
      </c>
      <c r="AR26" s="17">
        <v>3.8229948954745699E-2</v>
      </c>
      <c r="AS26" s="17">
        <v>4.3386056757519803E-2</v>
      </c>
      <c r="AT26" s="17">
        <v>0.10116264424956201</v>
      </c>
      <c r="AU26" s="17">
        <v>4.30177945281996E-2</v>
      </c>
    </row>
    <row r="27" spans="2:47" ht="29" x14ac:dyDescent="0.35">
      <c r="B27" s="18" t="s">
        <v>142</v>
      </c>
      <c r="C27" s="17">
        <v>3.6760588037265701E-2</v>
      </c>
      <c r="D27" s="17">
        <v>5.0434858261601399E-2</v>
      </c>
      <c r="E27" s="17">
        <v>2.37497456871569E-2</v>
      </c>
      <c r="F27" s="17"/>
      <c r="G27" s="17">
        <v>8.0028424506211407E-2</v>
      </c>
      <c r="H27" s="17">
        <v>7.3497968243110903E-2</v>
      </c>
      <c r="I27" s="17">
        <v>4.6818485515710898E-2</v>
      </c>
      <c r="J27" s="17">
        <v>2.15483556045067E-2</v>
      </c>
      <c r="K27" s="17">
        <v>3.1183810321938001E-3</v>
      </c>
      <c r="L27" s="17">
        <v>4.5222718018867198E-3</v>
      </c>
      <c r="M27" s="17"/>
      <c r="N27" s="17">
        <v>2.92243249538011E-2</v>
      </c>
      <c r="O27" s="17">
        <v>7.41913326149167E-2</v>
      </c>
      <c r="P27" s="17"/>
      <c r="Q27" s="17">
        <v>6.1547695014292997E-2</v>
      </c>
      <c r="R27" s="17">
        <v>5.7722375438128498E-2</v>
      </c>
      <c r="S27" s="17">
        <v>2.47511063341763E-2</v>
      </c>
      <c r="T27" s="17">
        <v>1.0730883634665799E-2</v>
      </c>
      <c r="U27" s="17">
        <v>2.7943121481561601E-2</v>
      </c>
      <c r="V27" s="17">
        <v>1.92615744845646E-2</v>
      </c>
      <c r="W27" s="17">
        <v>4.8286223806439002E-2</v>
      </c>
      <c r="X27" s="17">
        <v>1.8451247827986399E-2</v>
      </c>
      <c r="Y27" s="17">
        <v>4.8147192501405901E-2</v>
      </c>
      <c r="Z27" s="17">
        <v>2.77750099523453E-2</v>
      </c>
      <c r="AA27" s="17">
        <v>1.0198577448603899E-2</v>
      </c>
      <c r="AB27" s="17">
        <v>3.7114713994984901E-2</v>
      </c>
      <c r="AC27" s="17"/>
      <c r="AD27" s="17">
        <v>4.9745247248240802E-2</v>
      </c>
      <c r="AE27" s="17">
        <v>9.6959470298904199E-3</v>
      </c>
      <c r="AF27" s="17"/>
      <c r="AG27" s="17">
        <v>6.6927063245223295E-2</v>
      </c>
      <c r="AH27" s="17">
        <v>2.22478571173205E-2</v>
      </c>
      <c r="AI27" s="17"/>
      <c r="AJ27" s="17">
        <v>3.6577230852902799E-2</v>
      </c>
      <c r="AK27" s="17">
        <v>3.7306123781377001E-2</v>
      </c>
      <c r="AL27" s="17"/>
      <c r="AM27" s="17">
        <v>2.9462909941992001E-2</v>
      </c>
      <c r="AN27" s="17">
        <v>3.76206796713233E-2</v>
      </c>
      <c r="AO27" s="17"/>
      <c r="AP27" s="17">
        <v>6.5186733973988699E-3</v>
      </c>
      <c r="AQ27" s="17">
        <v>8.0540364461422105E-3</v>
      </c>
      <c r="AR27" s="17">
        <v>4.12359482913464E-2</v>
      </c>
      <c r="AS27" s="17">
        <v>9.5207168048781505E-3</v>
      </c>
      <c r="AT27" s="17">
        <v>9.7943915252521899E-2</v>
      </c>
      <c r="AU27" s="17">
        <v>9.6643834914988194E-2</v>
      </c>
    </row>
    <row r="28" spans="2:47" x14ac:dyDescent="0.35">
      <c r="B28" s="18" t="s">
        <v>143</v>
      </c>
      <c r="C28" s="17">
        <v>3.3482811430906E-2</v>
      </c>
      <c r="D28" s="17">
        <v>3.0598626899299802E-2</v>
      </c>
      <c r="E28" s="17">
        <v>3.6593424737101601E-2</v>
      </c>
      <c r="F28" s="17"/>
      <c r="G28" s="17">
        <v>3.5264201375291203E-2</v>
      </c>
      <c r="H28" s="17">
        <v>7.9591798497907498E-2</v>
      </c>
      <c r="I28" s="17">
        <v>2.6369961595493499E-2</v>
      </c>
      <c r="J28" s="17">
        <v>3.5405123947993097E-2</v>
      </c>
      <c r="K28" s="17">
        <v>1.17565420008792E-2</v>
      </c>
      <c r="L28" s="17">
        <v>1.33595033790848E-2</v>
      </c>
      <c r="M28" s="17"/>
      <c r="N28" s="17">
        <v>2.02286462565439E-2</v>
      </c>
      <c r="O28" s="17">
        <v>9.9312953735793602E-2</v>
      </c>
      <c r="P28" s="17"/>
      <c r="Q28" s="17">
        <v>5.85887485689058E-2</v>
      </c>
      <c r="R28" s="17">
        <v>4.5559465621782903E-2</v>
      </c>
      <c r="S28" s="17">
        <v>2.4285853614997001E-2</v>
      </c>
      <c r="T28" s="17">
        <v>1.8160103029948801E-2</v>
      </c>
      <c r="U28" s="17">
        <v>2.8886386004442498E-2</v>
      </c>
      <c r="V28" s="17">
        <v>2.0843396507100199E-2</v>
      </c>
      <c r="W28" s="17">
        <v>3.4599786290647201E-2</v>
      </c>
      <c r="X28" s="17">
        <v>9.8447779722822398E-3</v>
      </c>
      <c r="Y28" s="17">
        <v>2.9195871370753801E-2</v>
      </c>
      <c r="Z28" s="17">
        <v>4.4502039936948803E-2</v>
      </c>
      <c r="AA28" s="17">
        <v>3.0088638926612E-2</v>
      </c>
      <c r="AB28" s="17">
        <v>0</v>
      </c>
      <c r="AC28" s="17"/>
      <c r="AD28" s="17">
        <v>4.5855317417449498E-2</v>
      </c>
      <c r="AE28" s="17">
        <v>7.0153385829211604E-3</v>
      </c>
      <c r="AF28" s="17"/>
      <c r="AG28" s="17">
        <v>5.9401305806284603E-2</v>
      </c>
      <c r="AH28" s="17">
        <v>2.0752911354619801E-2</v>
      </c>
      <c r="AI28" s="17"/>
      <c r="AJ28" s="17">
        <v>3.21715458691385E-2</v>
      </c>
      <c r="AK28" s="17">
        <v>3.5337615195348102E-2</v>
      </c>
      <c r="AL28" s="17"/>
      <c r="AM28" s="17">
        <v>2.3686693978276101E-2</v>
      </c>
      <c r="AN28" s="17">
        <v>3.6873746598766403E-2</v>
      </c>
      <c r="AO28" s="17"/>
      <c r="AP28" s="17">
        <v>4.9202892163381796E-3</v>
      </c>
      <c r="AQ28" s="17">
        <v>2.3135861889205901E-2</v>
      </c>
      <c r="AR28" s="17">
        <v>4.1638485854596299E-2</v>
      </c>
      <c r="AS28" s="17">
        <v>9.6907386118944405E-3</v>
      </c>
      <c r="AT28" s="17">
        <v>0.11591356035600101</v>
      </c>
      <c r="AU28" s="17">
        <v>5.9248718508385097E-2</v>
      </c>
    </row>
    <row r="29" spans="2:47" x14ac:dyDescent="0.35">
      <c r="B29" s="18" t="s">
        <v>144</v>
      </c>
      <c r="C29" s="17">
        <v>2.8319074690932901E-2</v>
      </c>
      <c r="D29" s="17">
        <v>3.1219692342589499E-2</v>
      </c>
      <c r="E29" s="17">
        <v>2.57415040781547E-2</v>
      </c>
      <c r="F29" s="17"/>
      <c r="G29" s="17">
        <v>7.4042366221464706E-2</v>
      </c>
      <c r="H29" s="17">
        <v>5.0338402580562401E-2</v>
      </c>
      <c r="I29" s="17">
        <v>1.51652943320514E-2</v>
      </c>
      <c r="J29" s="17">
        <v>2.3969834628471898E-2</v>
      </c>
      <c r="K29" s="17">
        <v>5.8649429428294497E-3</v>
      </c>
      <c r="L29" s="17">
        <v>9.1370156628654102E-3</v>
      </c>
      <c r="M29" s="17"/>
      <c r="N29" s="17">
        <v>1.91101803755147E-2</v>
      </c>
      <c r="O29" s="17">
        <v>7.4057362638881796E-2</v>
      </c>
      <c r="P29" s="17"/>
      <c r="Q29" s="17">
        <v>6.0118861688028102E-2</v>
      </c>
      <c r="R29" s="17">
        <v>2.4676503636426001E-2</v>
      </c>
      <c r="S29" s="17">
        <v>2.4421744018365499E-2</v>
      </c>
      <c r="T29" s="17">
        <v>4.4450954000131897E-3</v>
      </c>
      <c r="U29" s="17">
        <v>4.7929868329926302E-2</v>
      </c>
      <c r="V29" s="17">
        <v>2.1184987702136001E-2</v>
      </c>
      <c r="W29" s="17">
        <v>2.96950155206414E-2</v>
      </c>
      <c r="X29" s="17">
        <v>5.8214395218896403E-2</v>
      </c>
      <c r="Y29" s="17">
        <v>2.35301206845542E-2</v>
      </c>
      <c r="Z29" s="17">
        <v>7.8991237631883208E-3</v>
      </c>
      <c r="AA29" s="17">
        <v>2.1686447270711302E-2</v>
      </c>
      <c r="AB29" s="17">
        <v>0</v>
      </c>
      <c r="AC29" s="17"/>
      <c r="AD29" s="17">
        <v>3.7888119111575302E-2</v>
      </c>
      <c r="AE29" s="17">
        <v>8.1071407857055394E-3</v>
      </c>
      <c r="AF29" s="17"/>
      <c r="AG29" s="17">
        <v>5.1608755887270402E-2</v>
      </c>
      <c r="AH29" s="17">
        <v>1.7678706768497001E-2</v>
      </c>
      <c r="AI29" s="17"/>
      <c r="AJ29" s="17">
        <v>3.2787986552789403E-2</v>
      </c>
      <c r="AK29" s="17">
        <v>2.1690467337837301E-2</v>
      </c>
      <c r="AL29" s="17"/>
      <c r="AM29" s="17">
        <v>2.2670585138555601E-2</v>
      </c>
      <c r="AN29" s="17">
        <v>3.0441279871315698E-2</v>
      </c>
      <c r="AO29" s="17"/>
      <c r="AP29" s="17">
        <v>0</v>
      </c>
      <c r="AQ29" s="17">
        <v>7.5217084134133298E-3</v>
      </c>
      <c r="AR29" s="17">
        <v>3.7321781957529998E-2</v>
      </c>
      <c r="AS29" s="17">
        <v>9.4388819131867099E-3</v>
      </c>
      <c r="AT29" s="17">
        <v>9.5054945756165896E-2</v>
      </c>
      <c r="AU29" s="17">
        <v>6.4204900099261095E-2</v>
      </c>
    </row>
    <row r="30" spans="2:47" x14ac:dyDescent="0.35">
      <c r="B30" s="18" t="s">
        <v>145</v>
      </c>
      <c r="C30" s="17">
        <v>2.8138880002336102E-2</v>
      </c>
      <c r="D30" s="17">
        <v>1.47015907138733E-2</v>
      </c>
      <c r="E30" s="17">
        <v>4.1495169974251303E-2</v>
      </c>
      <c r="F30" s="17"/>
      <c r="G30" s="17">
        <v>7.1533680941055403E-2</v>
      </c>
      <c r="H30" s="17">
        <v>3.1008486857466398E-2</v>
      </c>
      <c r="I30" s="17">
        <v>1.7381491327791002E-2</v>
      </c>
      <c r="J30" s="17">
        <v>2.1536344622427699E-2</v>
      </c>
      <c r="K30" s="17">
        <v>1.29104889036419E-2</v>
      </c>
      <c r="L30" s="17">
        <v>2.1205891717947199E-2</v>
      </c>
      <c r="M30" s="17"/>
      <c r="N30" s="17">
        <v>2.5611162638609099E-2</v>
      </c>
      <c r="O30" s="17">
        <v>4.06934235417932E-2</v>
      </c>
      <c r="P30" s="17"/>
      <c r="Q30" s="17">
        <v>6.7326675826915705E-2</v>
      </c>
      <c r="R30" s="17">
        <v>3.2789012220254599E-2</v>
      </c>
      <c r="S30" s="17">
        <v>1.16948820855376E-2</v>
      </c>
      <c r="T30" s="17">
        <v>1.9917849098140299E-2</v>
      </c>
      <c r="U30" s="17">
        <v>3.1858386512959497E-2</v>
      </c>
      <c r="V30" s="17">
        <v>1.3409218628390901E-2</v>
      </c>
      <c r="W30" s="17">
        <v>9.5252741006251803E-3</v>
      </c>
      <c r="X30" s="17">
        <v>2.03154054137301E-2</v>
      </c>
      <c r="Y30" s="17">
        <v>2.6326080724292399E-2</v>
      </c>
      <c r="Z30" s="17">
        <v>1.3626190925545499E-2</v>
      </c>
      <c r="AA30" s="17">
        <v>5.1810267388504902E-2</v>
      </c>
      <c r="AB30" s="17">
        <v>0</v>
      </c>
      <c r="AC30" s="17"/>
      <c r="AD30" s="17">
        <v>3.6750724065639201E-2</v>
      </c>
      <c r="AE30" s="17">
        <v>9.96511539232885E-3</v>
      </c>
      <c r="AF30" s="17"/>
      <c r="AG30" s="17">
        <v>4.3889249332089299E-2</v>
      </c>
      <c r="AH30" s="17">
        <v>2.1222125186273099E-2</v>
      </c>
      <c r="AI30" s="17"/>
      <c r="AJ30" s="17">
        <v>2.73584478006191E-2</v>
      </c>
      <c r="AK30" s="17">
        <v>2.7738156235766701E-2</v>
      </c>
      <c r="AL30" s="17"/>
      <c r="AM30" s="17">
        <v>1.6648167008420801E-2</v>
      </c>
      <c r="AN30" s="17">
        <v>3.0650393972147999E-2</v>
      </c>
      <c r="AO30" s="17"/>
      <c r="AP30" s="17">
        <v>4.0928182046800002E-3</v>
      </c>
      <c r="AQ30" s="17">
        <v>1.74095506714518E-2</v>
      </c>
      <c r="AR30" s="17">
        <v>2.8310298667080899E-2</v>
      </c>
      <c r="AS30" s="17">
        <v>2.8861388856924301E-2</v>
      </c>
      <c r="AT30" s="17">
        <v>0.11174596800499299</v>
      </c>
      <c r="AU30" s="17">
        <v>2.9435278601719898E-2</v>
      </c>
    </row>
    <row r="31" spans="2:47" x14ac:dyDescent="0.35">
      <c r="B31" s="18" t="s">
        <v>146</v>
      </c>
      <c r="C31" s="17">
        <v>2.1814856228202902E-2</v>
      </c>
      <c r="D31" s="17">
        <v>2.59456572535058E-2</v>
      </c>
      <c r="E31" s="17">
        <v>1.7979618975847201E-2</v>
      </c>
      <c r="F31" s="17"/>
      <c r="G31" s="17">
        <v>2.8467512289657899E-2</v>
      </c>
      <c r="H31" s="17">
        <v>1.6191104373072199E-2</v>
      </c>
      <c r="I31" s="17">
        <v>5.47284716749993E-3</v>
      </c>
      <c r="J31" s="17">
        <v>1.53034567122471E-2</v>
      </c>
      <c r="K31" s="17">
        <v>2.1884733126213099E-2</v>
      </c>
      <c r="L31" s="17">
        <v>4.0545120735241601E-2</v>
      </c>
      <c r="M31" s="17"/>
      <c r="N31" s="17">
        <v>2.25946065166205E-2</v>
      </c>
      <c r="O31" s="17">
        <v>1.7942030458074801E-2</v>
      </c>
      <c r="P31" s="17"/>
      <c r="Q31" s="17">
        <v>3.0130359160886699E-2</v>
      </c>
      <c r="R31" s="17">
        <v>3.3805738575049503E-2</v>
      </c>
      <c r="S31" s="17">
        <v>1.8911327179533199E-2</v>
      </c>
      <c r="T31" s="17">
        <v>1.9846064932757101E-2</v>
      </c>
      <c r="U31" s="17">
        <v>2.2300558610567602E-2</v>
      </c>
      <c r="V31" s="17">
        <v>9.4445596957979609E-3</v>
      </c>
      <c r="W31" s="17">
        <v>4.2981648406537398E-2</v>
      </c>
      <c r="X31" s="17">
        <v>1.03365315566661E-2</v>
      </c>
      <c r="Y31" s="17">
        <v>1.7747101319261899E-2</v>
      </c>
      <c r="Z31" s="17">
        <v>0</v>
      </c>
      <c r="AA31" s="17">
        <v>3.3641433342668302E-2</v>
      </c>
      <c r="AB31" s="17">
        <v>0</v>
      </c>
      <c r="AC31" s="17"/>
      <c r="AD31" s="17">
        <v>2.5374289406648799E-2</v>
      </c>
      <c r="AE31" s="17">
        <v>1.2665932549574901E-2</v>
      </c>
      <c r="AF31" s="17"/>
      <c r="AG31" s="17">
        <v>2.9380971098793299E-2</v>
      </c>
      <c r="AH31" s="17">
        <v>1.87499116913553E-2</v>
      </c>
      <c r="AI31" s="17"/>
      <c r="AJ31" s="17">
        <v>2.1862202134121E-2</v>
      </c>
      <c r="AK31" s="17">
        <v>2.1953281073153901E-2</v>
      </c>
      <c r="AL31" s="17"/>
      <c r="AM31" s="17">
        <v>3.10166937633829E-2</v>
      </c>
      <c r="AN31" s="17">
        <v>1.9616478754751799E-2</v>
      </c>
      <c r="AO31" s="17"/>
      <c r="AP31" s="17">
        <v>1.9000894858608999E-3</v>
      </c>
      <c r="AQ31" s="17">
        <v>1.8681199397151502E-2</v>
      </c>
      <c r="AR31" s="17">
        <v>1.0005301174752099E-2</v>
      </c>
      <c r="AS31" s="17">
        <v>3.3678127926107498E-2</v>
      </c>
      <c r="AT31" s="17">
        <v>3.7981251168108403E-2</v>
      </c>
      <c r="AU31" s="17">
        <v>3.8823351128412897E-2</v>
      </c>
    </row>
    <row r="32" spans="2:47" x14ac:dyDescent="0.35">
      <c r="B32" s="18" t="s">
        <v>147</v>
      </c>
      <c r="C32" s="17">
        <v>1.5374007578205401E-2</v>
      </c>
      <c r="D32" s="17">
        <v>1.9405522129207702E-2</v>
      </c>
      <c r="E32" s="17">
        <v>1.15783882109166E-2</v>
      </c>
      <c r="F32" s="17"/>
      <c r="G32" s="17">
        <v>9.3467169712544099E-3</v>
      </c>
      <c r="H32" s="17">
        <v>2.4222094682829501E-2</v>
      </c>
      <c r="I32" s="17">
        <v>1.8240531361349802E-2</v>
      </c>
      <c r="J32" s="17">
        <v>7.0652790754476896E-3</v>
      </c>
      <c r="K32" s="17">
        <v>1.5242563484539701E-2</v>
      </c>
      <c r="L32" s="17">
        <v>1.6636597490613199E-2</v>
      </c>
      <c r="M32" s="17"/>
      <c r="N32" s="17">
        <v>1.57497554106414E-2</v>
      </c>
      <c r="O32" s="17">
        <v>1.3507761537462E-2</v>
      </c>
      <c r="P32" s="17"/>
      <c r="Q32" s="17">
        <v>1.25689963720954E-2</v>
      </c>
      <c r="R32" s="17">
        <v>3.7887765884273603E-2</v>
      </c>
      <c r="S32" s="17">
        <v>1.84285733557971E-2</v>
      </c>
      <c r="T32" s="17">
        <v>1.1164210928888E-2</v>
      </c>
      <c r="U32" s="17">
        <v>1.42521942522331E-2</v>
      </c>
      <c r="V32" s="17">
        <v>5.5264596145723002E-3</v>
      </c>
      <c r="W32" s="17">
        <v>1.4445250979644801E-2</v>
      </c>
      <c r="X32" s="17">
        <v>0</v>
      </c>
      <c r="Y32" s="17">
        <v>2.70028808515165E-2</v>
      </c>
      <c r="Z32" s="17">
        <v>6.5731058148561401E-3</v>
      </c>
      <c r="AA32" s="17">
        <v>0</v>
      </c>
      <c r="AB32" s="17">
        <v>0</v>
      </c>
      <c r="AC32" s="17"/>
      <c r="AD32" s="17">
        <v>2.0166031985015001E-2</v>
      </c>
      <c r="AE32" s="17">
        <v>2.8958711158152302E-3</v>
      </c>
      <c r="AF32" s="17"/>
      <c r="AG32" s="17">
        <v>1.8885764998932599E-2</v>
      </c>
      <c r="AH32" s="17">
        <v>1.34448225829405E-2</v>
      </c>
      <c r="AI32" s="17"/>
      <c r="AJ32" s="17">
        <v>1.29874338319647E-2</v>
      </c>
      <c r="AK32" s="17">
        <v>1.8343349662027199E-2</v>
      </c>
      <c r="AL32" s="17"/>
      <c r="AM32" s="17">
        <v>1.9656527117040998E-2</v>
      </c>
      <c r="AN32" s="17">
        <v>1.44476215395721E-2</v>
      </c>
      <c r="AO32" s="17"/>
      <c r="AP32" s="17">
        <v>0</v>
      </c>
      <c r="AQ32" s="17">
        <v>1.3358948838626599E-2</v>
      </c>
      <c r="AR32" s="17">
        <v>2.2396204205185101E-2</v>
      </c>
      <c r="AS32" s="17">
        <v>1.3680479056334899E-2</v>
      </c>
      <c r="AT32" s="17">
        <v>2.6842919896091999E-2</v>
      </c>
      <c r="AU32" s="17">
        <v>2.6867623261941202E-2</v>
      </c>
    </row>
    <row r="33" spans="2:47" x14ac:dyDescent="0.35">
      <c r="B33" s="18" t="s">
        <v>148</v>
      </c>
      <c r="C33" s="17">
        <v>1.4904220006763299E-2</v>
      </c>
      <c r="D33" s="17">
        <v>2.0157907474091599E-2</v>
      </c>
      <c r="E33" s="17">
        <v>9.9123592749475707E-3</v>
      </c>
      <c r="F33" s="17"/>
      <c r="G33" s="17">
        <v>2.0792001419155701E-2</v>
      </c>
      <c r="H33" s="17">
        <v>4.04126180738308E-2</v>
      </c>
      <c r="I33" s="17">
        <v>1.0914548552840899E-2</v>
      </c>
      <c r="J33" s="17">
        <v>1.0849855583205101E-2</v>
      </c>
      <c r="K33" s="17">
        <v>3.0012496854094602E-3</v>
      </c>
      <c r="L33" s="17">
        <v>4.6235493699547303E-3</v>
      </c>
      <c r="M33" s="17"/>
      <c r="N33" s="17">
        <v>1.08162669886458E-2</v>
      </c>
      <c r="O33" s="17">
        <v>3.5208066033891601E-2</v>
      </c>
      <c r="P33" s="17"/>
      <c r="Q33" s="17">
        <v>2.9851660901852699E-2</v>
      </c>
      <c r="R33" s="17">
        <v>1.8253918225426598E-2</v>
      </c>
      <c r="S33" s="17">
        <v>1.9159437537241201E-2</v>
      </c>
      <c r="T33" s="17">
        <v>1.1378769765575499E-2</v>
      </c>
      <c r="U33" s="17">
        <v>1.6334682059692299E-2</v>
      </c>
      <c r="V33" s="17">
        <v>0</v>
      </c>
      <c r="W33" s="17">
        <v>1.0380751806239701E-2</v>
      </c>
      <c r="X33" s="17">
        <v>1.73177169390712E-2</v>
      </c>
      <c r="Y33" s="17">
        <v>1.6695874257035101E-2</v>
      </c>
      <c r="Z33" s="17">
        <v>7.8991237631883208E-3</v>
      </c>
      <c r="AA33" s="17">
        <v>1.16971492649212E-2</v>
      </c>
      <c r="AB33" s="17">
        <v>0</v>
      </c>
      <c r="AC33" s="17"/>
      <c r="AD33" s="17">
        <v>1.8486899734205801E-2</v>
      </c>
      <c r="AE33" s="17">
        <v>5.9057321537481604E-3</v>
      </c>
      <c r="AF33" s="17"/>
      <c r="AG33" s="17">
        <v>2.5577284571039999E-2</v>
      </c>
      <c r="AH33" s="17">
        <v>1.0087838996891601E-2</v>
      </c>
      <c r="AI33" s="17"/>
      <c r="AJ33" s="17">
        <v>1.5345839440922901E-2</v>
      </c>
      <c r="AK33" s="17">
        <v>1.45131033334419E-2</v>
      </c>
      <c r="AL33" s="17"/>
      <c r="AM33" s="17">
        <v>1.0104387157845E-2</v>
      </c>
      <c r="AN33" s="17">
        <v>1.6537869762986698E-2</v>
      </c>
      <c r="AO33" s="17"/>
      <c r="AP33" s="17">
        <v>0</v>
      </c>
      <c r="AQ33" s="17">
        <v>2.8319248280787501E-3</v>
      </c>
      <c r="AR33" s="17">
        <v>1.8734843952911199E-2</v>
      </c>
      <c r="AS33" s="17">
        <v>2.1856890474884999E-3</v>
      </c>
      <c r="AT33" s="17">
        <v>3.8958260515548203E-2</v>
      </c>
      <c r="AU33" s="17">
        <v>4.3200036892578703E-2</v>
      </c>
    </row>
    <row r="34" spans="2:47" x14ac:dyDescent="0.35">
      <c r="B34" s="18" t="s">
        <v>149</v>
      </c>
      <c r="C34" s="17">
        <v>1.1201869392949799E-2</v>
      </c>
      <c r="D34" s="17">
        <v>1.7280437899664498E-2</v>
      </c>
      <c r="E34" s="17">
        <v>5.3725535375094401E-3</v>
      </c>
      <c r="F34" s="17"/>
      <c r="G34" s="17">
        <v>1.2221877377870701E-2</v>
      </c>
      <c r="H34" s="17">
        <v>1.1464013996960599E-2</v>
      </c>
      <c r="I34" s="17">
        <v>1.15234269163281E-2</v>
      </c>
      <c r="J34" s="17">
        <v>1.28967428726757E-2</v>
      </c>
      <c r="K34" s="17">
        <v>8.6250261965867998E-3</v>
      </c>
      <c r="L34" s="17">
        <v>1.03933378943001E-2</v>
      </c>
      <c r="M34" s="17"/>
      <c r="N34" s="17">
        <v>1.0668724990227099E-2</v>
      </c>
      <c r="O34" s="17">
        <v>1.38498650560928E-2</v>
      </c>
      <c r="P34" s="17"/>
      <c r="Q34" s="17">
        <v>2.2185560305712001E-2</v>
      </c>
      <c r="R34" s="17">
        <v>1.2509369928059901E-2</v>
      </c>
      <c r="S34" s="17">
        <v>1.85727582112604E-2</v>
      </c>
      <c r="T34" s="17">
        <v>1.31986538388219E-2</v>
      </c>
      <c r="U34" s="17">
        <v>1.3834214945416101E-2</v>
      </c>
      <c r="V34" s="17">
        <v>5.4289309336895304E-3</v>
      </c>
      <c r="W34" s="17">
        <v>1.02606153235183E-2</v>
      </c>
      <c r="X34" s="17">
        <v>0</v>
      </c>
      <c r="Y34" s="17">
        <v>1.3810894855560101E-2</v>
      </c>
      <c r="Z34" s="17">
        <v>0</v>
      </c>
      <c r="AA34" s="17">
        <v>0</v>
      </c>
      <c r="AB34" s="17">
        <v>0</v>
      </c>
      <c r="AC34" s="17"/>
      <c r="AD34" s="17">
        <v>1.56220748085837E-2</v>
      </c>
      <c r="AE34" s="17">
        <v>2.4128471734687299E-3</v>
      </c>
      <c r="AF34" s="17"/>
      <c r="AG34" s="17">
        <v>2.2080568855972999E-2</v>
      </c>
      <c r="AH34" s="17">
        <v>6.1687870236570696E-3</v>
      </c>
      <c r="AI34" s="17"/>
      <c r="AJ34" s="17">
        <v>1.7280493961814698E-2</v>
      </c>
      <c r="AK34" s="17">
        <v>4.0881884401373098E-3</v>
      </c>
      <c r="AL34" s="17"/>
      <c r="AM34" s="17">
        <v>4.0230382427173198E-3</v>
      </c>
      <c r="AN34" s="17">
        <v>1.3439773334193101E-2</v>
      </c>
      <c r="AO34" s="17"/>
      <c r="AP34" s="17">
        <v>2.3875861461240201E-3</v>
      </c>
      <c r="AQ34" s="17">
        <v>4.2901304561630601E-3</v>
      </c>
      <c r="AR34" s="17">
        <v>0</v>
      </c>
      <c r="AS34" s="17">
        <v>9.1073696631009306E-3</v>
      </c>
      <c r="AT34" s="17">
        <v>3.3332357791527503E-2</v>
      </c>
      <c r="AU34" s="17">
        <v>2.94566082217665E-2</v>
      </c>
    </row>
    <row r="35" spans="2:47" x14ac:dyDescent="0.35">
      <c r="B35" s="18" t="s">
        <v>94</v>
      </c>
      <c r="C35" s="17">
        <v>7.9406772516751392E-3</v>
      </c>
      <c r="D35" s="17">
        <v>6.2945798106475099E-3</v>
      </c>
      <c r="E35" s="17">
        <v>9.6167749418454695E-3</v>
      </c>
      <c r="F35" s="17"/>
      <c r="G35" s="17">
        <v>3.1190172086873399E-3</v>
      </c>
      <c r="H35" s="17">
        <v>1.35946001126491E-2</v>
      </c>
      <c r="I35" s="17">
        <v>1.4311901808363999E-2</v>
      </c>
      <c r="J35" s="17">
        <v>1.0930038326266401E-2</v>
      </c>
      <c r="K35" s="17">
        <v>2.8942832481561099E-3</v>
      </c>
      <c r="L35" s="17">
        <v>2.2778431066276801E-3</v>
      </c>
      <c r="M35" s="17"/>
      <c r="N35" s="17">
        <v>9.0043710220507993E-3</v>
      </c>
      <c r="O35" s="17">
        <v>2.6575748192337201E-3</v>
      </c>
      <c r="P35" s="17"/>
      <c r="Q35" s="17">
        <v>1.4584991108019E-2</v>
      </c>
      <c r="R35" s="17">
        <v>6.9367036118548296E-3</v>
      </c>
      <c r="S35" s="17">
        <v>6.95672531696594E-3</v>
      </c>
      <c r="T35" s="17">
        <v>5.9084108634264903E-3</v>
      </c>
      <c r="U35" s="17">
        <v>7.4177625225981397E-3</v>
      </c>
      <c r="V35" s="17">
        <v>4.8257076144408899E-3</v>
      </c>
      <c r="W35" s="17">
        <v>1.32869643105711E-2</v>
      </c>
      <c r="X35" s="17">
        <v>0</v>
      </c>
      <c r="Y35" s="17">
        <v>4.58207035524747E-3</v>
      </c>
      <c r="Z35" s="17">
        <v>6.5731058148561401E-3</v>
      </c>
      <c r="AA35" s="17">
        <v>0</v>
      </c>
      <c r="AB35" s="17">
        <v>2.6696244027777798E-2</v>
      </c>
      <c r="AC35" s="17"/>
      <c r="AD35" s="17">
        <v>3.2879332689101401E-3</v>
      </c>
      <c r="AE35" s="17">
        <v>1.56319327072208E-2</v>
      </c>
      <c r="AF35" s="17"/>
      <c r="AG35" s="17">
        <v>0</v>
      </c>
      <c r="AH35" s="17">
        <v>1.0208831366067501E-2</v>
      </c>
      <c r="AI35" s="17"/>
      <c r="AJ35" s="17">
        <v>4.6474664095290802E-3</v>
      </c>
      <c r="AK35" s="17">
        <v>1.0620178407639E-2</v>
      </c>
      <c r="AL35" s="17"/>
      <c r="AM35" s="17">
        <v>8.1789091838208108E-3</v>
      </c>
      <c r="AN35" s="17">
        <v>7.4939417964835402E-3</v>
      </c>
      <c r="AO35" s="17"/>
      <c r="AP35" s="17">
        <v>2.2287559557106901E-2</v>
      </c>
      <c r="AQ35" s="17">
        <v>1.08960724348343E-2</v>
      </c>
      <c r="AR35" s="17">
        <v>3.5730692998696099E-3</v>
      </c>
      <c r="AS35" s="17">
        <v>0</v>
      </c>
      <c r="AT35" s="17">
        <v>7.1324479877903904E-3</v>
      </c>
      <c r="AU35" s="17">
        <v>0</v>
      </c>
    </row>
    <row r="36" spans="2:47" x14ac:dyDescent="0.35">
      <c r="B36" s="18" t="s">
        <v>150</v>
      </c>
      <c r="C36" s="17">
        <v>6.4372539495518698E-3</v>
      </c>
      <c r="D36" s="17">
        <v>6.0527206639720303E-3</v>
      </c>
      <c r="E36" s="17">
        <v>6.8695061398465103E-3</v>
      </c>
      <c r="F36" s="17"/>
      <c r="G36" s="17">
        <v>1.8844875559443499E-2</v>
      </c>
      <c r="H36" s="17">
        <v>1.7280776183102399E-2</v>
      </c>
      <c r="I36" s="17">
        <v>3.04707464995989E-3</v>
      </c>
      <c r="J36" s="17">
        <v>1.9702388133883801E-3</v>
      </c>
      <c r="K36" s="17">
        <v>0</v>
      </c>
      <c r="L36" s="17">
        <v>0</v>
      </c>
      <c r="M36" s="17"/>
      <c r="N36" s="17">
        <v>4.5542330710902704E-3</v>
      </c>
      <c r="O36" s="17">
        <v>1.57897503732407E-2</v>
      </c>
      <c r="P36" s="17"/>
      <c r="Q36" s="17">
        <v>6.09502528340208E-3</v>
      </c>
      <c r="R36" s="17">
        <v>6.7985846033541903E-3</v>
      </c>
      <c r="S36" s="17">
        <v>1.20292039400536E-2</v>
      </c>
      <c r="T36" s="17">
        <v>0</v>
      </c>
      <c r="U36" s="17">
        <v>8.3470195226260594E-3</v>
      </c>
      <c r="V36" s="17">
        <v>0</v>
      </c>
      <c r="W36" s="17">
        <v>4.1731134948658401E-3</v>
      </c>
      <c r="X36" s="17">
        <v>0</v>
      </c>
      <c r="Y36" s="17">
        <v>1.7958784739958201E-2</v>
      </c>
      <c r="Z36" s="17">
        <v>0</v>
      </c>
      <c r="AA36" s="17">
        <v>1.6802434611383501E-2</v>
      </c>
      <c r="AB36" s="17">
        <v>0</v>
      </c>
      <c r="AC36" s="17"/>
      <c r="AD36" s="17">
        <v>8.2450339422528492E-3</v>
      </c>
      <c r="AE36" s="17">
        <v>1.58932994274443E-3</v>
      </c>
      <c r="AF36" s="17"/>
      <c r="AG36" s="17">
        <v>1.3770480007568701E-2</v>
      </c>
      <c r="AH36" s="17">
        <v>2.2964549664678201E-3</v>
      </c>
      <c r="AI36" s="17"/>
      <c r="AJ36" s="17">
        <v>8.0142565483501595E-3</v>
      </c>
      <c r="AK36" s="17">
        <v>4.6232235374113802E-3</v>
      </c>
      <c r="AL36" s="17"/>
      <c r="AM36" s="17">
        <v>6.8276237978189304E-3</v>
      </c>
      <c r="AN36" s="17">
        <v>6.4461071747117897E-3</v>
      </c>
      <c r="AO36" s="17"/>
      <c r="AP36" s="17">
        <v>2.0768322555436199E-3</v>
      </c>
      <c r="AQ36" s="17">
        <v>0</v>
      </c>
      <c r="AR36" s="17">
        <v>5.6695386561190298E-3</v>
      </c>
      <c r="AS36" s="17">
        <v>0</v>
      </c>
      <c r="AT36" s="17">
        <v>2.6469913095690498E-2</v>
      </c>
      <c r="AU36" s="17">
        <v>1.5947253319246998E-2</v>
      </c>
    </row>
    <row r="37" spans="2:47" x14ac:dyDescent="0.35">
      <c r="B37" s="18" t="s">
        <v>151</v>
      </c>
      <c r="C37" s="19">
        <v>0.19162407801325401</v>
      </c>
      <c r="D37" s="19">
        <v>8.8399538724794696E-2</v>
      </c>
      <c r="E37" s="19">
        <v>0.28913189091791303</v>
      </c>
      <c r="F37" s="19"/>
      <c r="G37" s="19">
        <v>0.16546877618907599</v>
      </c>
      <c r="H37" s="19">
        <v>0.173968045697389</v>
      </c>
      <c r="I37" s="19">
        <v>0.22970543240524699</v>
      </c>
      <c r="J37" s="19">
        <v>0.17051851961394901</v>
      </c>
      <c r="K37" s="19">
        <v>0.21876133005272</v>
      </c>
      <c r="L37" s="19">
        <v>0.19138512291814699</v>
      </c>
      <c r="M37" s="19"/>
      <c r="N37" s="19">
        <v>0.20350735736883499</v>
      </c>
      <c r="O37" s="19">
        <v>0.13260278465108699</v>
      </c>
      <c r="P37" s="19"/>
      <c r="Q37" s="19">
        <v>0.14710252432029799</v>
      </c>
      <c r="R37" s="19">
        <v>0.23206798195661499</v>
      </c>
      <c r="S37" s="19">
        <v>0.17784710097470599</v>
      </c>
      <c r="T37" s="19">
        <v>0.19144079650886001</v>
      </c>
      <c r="U37" s="19">
        <v>0.20594302775370901</v>
      </c>
      <c r="V37" s="19">
        <v>0.22114511500937001</v>
      </c>
      <c r="W37" s="19">
        <v>0.191543682677243</v>
      </c>
      <c r="X37" s="19">
        <v>0.22294094514639801</v>
      </c>
      <c r="Y37" s="19">
        <v>0.18724633213165301</v>
      </c>
      <c r="Z37" s="19">
        <v>0.17860879870777599</v>
      </c>
      <c r="AA37" s="19">
        <v>0.15391286690134401</v>
      </c>
      <c r="AB37" s="19">
        <v>0.21631643006379001</v>
      </c>
      <c r="AC37" s="19"/>
      <c r="AD37" s="19">
        <v>3.68579635689524E-2</v>
      </c>
      <c r="AE37" s="19">
        <v>0.54089899151773402</v>
      </c>
      <c r="AF37" s="19"/>
      <c r="AG37" s="19">
        <v>2.8837249927546701E-2</v>
      </c>
      <c r="AH37" s="19">
        <v>0.26876670696096699</v>
      </c>
      <c r="AI37" s="19"/>
      <c r="AJ37" s="19">
        <v>0.172785120514278</v>
      </c>
      <c r="AK37" s="19">
        <v>0.21206592512663</v>
      </c>
      <c r="AL37" s="19"/>
      <c r="AM37" s="19">
        <v>0.24993829654956301</v>
      </c>
      <c r="AN37" s="19">
        <v>0.17548905163544301</v>
      </c>
      <c r="AO37" s="19"/>
      <c r="AP37" s="19">
        <v>0.707528367189458</v>
      </c>
      <c r="AQ37" s="19">
        <v>0.114746059472227</v>
      </c>
      <c r="AR37" s="19">
        <v>6.8150098283627503E-2</v>
      </c>
      <c r="AS37" s="19">
        <v>1.0159995195080601E-2</v>
      </c>
      <c r="AT37" s="19">
        <v>0</v>
      </c>
      <c r="AU37" s="19">
        <v>6.1427428310894703E-3</v>
      </c>
    </row>
    <row r="38" spans="2:47" x14ac:dyDescent="0.35">
      <c r="B38" s="16"/>
    </row>
    <row r="39" spans="2:47" x14ac:dyDescent="0.35">
      <c r="B39" t="s">
        <v>66</v>
      </c>
    </row>
    <row r="40" spans="2:47" x14ac:dyDescent="0.35">
      <c r="B40" t="s">
        <v>67</v>
      </c>
    </row>
    <row r="42" spans="2:47" x14ac:dyDescent="0.35">
      <c r="B4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AU42"/>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153</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124</v>
      </c>
      <c r="C9" s="17">
        <v>0.49341915082909399</v>
      </c>
      <c r="D9" s="17">
        <v>0.65185957535799099</v>
      </c>
      <c r="E9" s="17">
        <v>0.34238278555400398</v>
      </c>
      <c r="F9" s="17"/>
      <c r="G9" s="17">
        <v>0.48135895117694399</v>
      </c>
      <c r="H9" s="17">
        <v>0.48255789966718998</v>
      </c>
      <c r="I9" s="17">
        <v>0.52913297791706904</v>
      </c>
      <c r="J9" s="17">
        <v>0.55195385954654996</v>
      </c>
      <c r="K9" s="17">
        <v>0.48197393642867198</v>
      </c>
      <c r="L9" s="17">
        <v>0.44139267022888601</v>
      </c>
      <c r="M9" s="17"/>
      <c r="N9" s="17">
        <v>0.47530356665548201</v>
      </c>
      <c r="O9" s="17">
        <v>0.58339475233976601</v>
      </c>
      <c r="P9" s="17"/>
      <c r="Q9" s="17">
        <v>0.552923527955408</v>
      </c>
      <c r="R9" s="17">
        <v>0.38532905793090999</v>
      </c>
      <c r="S9" s="17">
        <v>0.43081312197499999</v>
      </c>
      <c r="T9" s="17">
        <v>0.53896192881291505</v>
      </c>
      <c r="U9" s="17">
        <v>0.428150511262124</v>
      </c>
      <c r="V9" s="17">
        <v>0.52682368522655798</v>
      </c>
      <c r="W9" s="17">
        <v>0.48540544769312</v>
      </c>
      <c r="X9" s="17">
        <v>0.52065066009732397</v>
      </c>
      <c r="Y9" s="17">
        <v>0.53850833030010603</v>
      </c>
      <c r="Z9" s="17">
        <v>0.56859934962897496</v>
      </c>
      <c r="AA9" s="17">
        <v>0.43357949316350203</v>
      </c>
      <c r="AB9" s="17">
        <v>0.46123987895504498</v>
      </c>
      <c r="AC9" s="17"/>
      <c r="AD9" s="17">
        <v>0.62534501294686795</v>
      </c>
      <c r="AE9" s="17">
        <v>0.20625198036129999</v>
      </c>
      <c r="AF9" s="17"/>
      <c r="AG9" s="17">
        <v>0.69698690956079101</v>
      </c>
      <c r="AH9" s="17">
        <v>0.402069514216849</v>
      </c>
      <c r="AI9" s="17"/>
      <c r="AJ9" s="17">
        <v>0.50989862272042397</v>
      </c>
      <c r="AK9" s="17">
        <v>0.47826447408141598</v>
      </c>
      <c r="AL9" s="17"/>
      <c r="AM9" s="17">
        <v>0.390206047237383</v>
      </c>
      <c r="AN9" s="17">
        <v>0.52487803176882197</v>
      </c>
      <c r="AO9" s="17"/>
      <c r="AP9" s="17">
        <v>6.8844712123813295E-2</v>
      </c>
      <c r="AQ9" s="17">
        <v>0.31058944007947398</v>
      </c>
      <c r="AR9" s="17">
        <v>0.50394890963189798</v>
      </c>
      <c r="AS9" s="17">
        <v>0.78606449870714901</v>
      </c>
      <c r="AT9" s="17">
        <v>0.66525494021412701</v>
      </c>
      <c r="AU9" s="17">
        <v>0.78441236132896597</v>
      </c>
    </row>
    <row r="10" spans="2:47" x14ac:dyDescent="0.35">
      <c r="B10" s="18" t="s">
        <v>125</v>
      </c>
      <c r="C10" s="17">
        <v>0.19744570894154301</v>
      </c>
      <c r="D10" s="17">
        <v>0.15262267106935301</v>
      </c>
      <c r="E10" s="17">
        <v>0.24002735368507999</v>
      </c>
      <c r="F10" s="17"/>
      <c r="G10" s="17">
        <v>0.14986700732195599</v>
      </c>
      <c r="H10" s="17">
        <v>0.13442028632213801</v>
      </c>
      <c r="I10" s="17">
        <v>0.22979464548138001</v>
      </c>
      <c r="J10" s="17">
        <v>0.19867794885779799</v>
      </c>
      <c r="K10" s="17">
        <v>0.210196881244054</v>
      </c>
      <c r="L10" s="17">
        <v>0.244726703663878</v>
      </c>
      <c r="M10" s="17"/>
      <c r="N10" s="17">
        <v>0.189032633408215</v>
      </c>
      <c r="O10" s="17">
        <v>0.23923136290729</v>
      </c>
      <c r="P10" s="17"/>
      <c r="Q10" s="17">
        <v>0.23855698192820099</v>
      </c>
      <c r="R10" s="17">
        <v>0.21750369793941099</v>
      </c>
      <c r="S10" s="17">
        <v>0.21168667127878599</v>
      </c>
      <c r="T10" s="17">
        <v>0.22082500372014699</v>
      </c>
      <c r="U10" s="17">
        <v>0.150823056642967</v>
      </c>
      <c r="V10" s="17">
        <v>0.150086488772564</v>
      </c>
      <c r="W10" s="17">
        <v>0.182565548968917</v>
      </c>
      <c r="X10" s="17">
        <v>0.203651742955167</v>
      </c>
      <c r="Y10" s="17">
        <v>0.18501632284258901</v>
      </c>
      <c r="Z10" s="17">
        <v>0.20470645732624901</v>
      </c>
      <c r="AA10" s="17">
        <v>0.179578380370189</v>
      </c>
      <c r="AB10" s="17">
        <v>0.14698528257226201</v>
      </c>
      <c r="AC10" s="17"/>
      <c r="AD10" s="17">
        <v>0.22294634446747599</v>
      </c>
      <c r="AE10" s="17">
        <v>0.154099443527553</v>
      </c>
      <c r="AF10" s="17"/>
      <c r="AG10" s="17">
        <v>0.191649678407109</v>
      </c>
      <c r="AH10" s="17">
        <v>0.20297533096062101</v>
      </c>
      <c r="AI10" s="17"/>
      <c r="AJ10" s="17">
        <v>0.18497399359848399</v>
      </c>
      <c r="AK10" s="17">
        <v>0.21266064351904301</v>
      </c>
      <c r="AL10" s="17"/>
      <c r="AM10" s="17">
        <v>0.19698869342731201</v>
      </c>
      <c r="AN10" s="17">
        <v>0.19687239567121401</v>
      </c>
      <c r="AO10" s="17"/>
      <c r="AP10" s="17">
        <v>0.11117068914438299</v>
      </c>
      <c r="AQ10" s="17">
        <v>0.33250758424081001</v>
      </c>
      <c r="AR10" s="17">
        <v>0.20044996276806301</v>
      </c>
      <c r="AS10" s="17">
        <v>0.17791779081939199</v>
      </c>
      <c r="AT10" s="17">
        <v>0.25450415416659899</v>
      </c>
      <c r="AU10" s="17">
        <v>0.17410108112307501</v>
      </c>
    </row>
    <row r="11" spans="2:47" x14ac:dyDescent="0.35">
      <c r="B11" s="18" t="s">
        <v>126</v>
      </c>
      <c r="C11" s="17">
        <v>0.150489384372193</v>
      </c>
      <c r="D11" s="17">
        <v>0.178644406530407</v>
      </c>
      <c r="E11" s="17">
        <v>0.123482434739615</v>
      </c>
      <c r="F11" s="17"/>
      <c r="G11" s="17">
        <v>0.18289732470008099</v>
      </c>
      <c r="H11" s="17">
        <v>0.14154423424610299</v>
      </c>
      <c r="I11" s="17">
        <v>0.15929270929692901</v>
      </c>
      <c r="J11" s="17">
        <v>0.13890442232588401</v>
      </c>
      <c r="K11" s="17">
        <v>0.156405997974677</v>
      </c>
      <c r="L11" s="17">
        <v>0.13448925474564399</v>
      </c>
      <c r="M11" s="17"/>
      <c r="N11" s="17">
        <v>0.16360433690269699</v>
      </c>
      <c r="O11" s="17">
        <v>8.5350676649207494E-2</v>
      </c>
      <c r="P11" s="17"/>
      <c r="Q11" s="17">
        <v>0.12122131966357</v>
      </c>
      <c r="R11" s="17">
        <v>0.20063123038974201</v>
      </c>
      <c r="S11" s="17">
        <v>0.17377738418621899</v>
      </c>
      <c r="T11" s="17">
        <v>0.19914453960068801</v>
      </c>
      <c r="U11" s="17">
        <v>0.20031112383768299</v>
      </c>
      <c r="V11" s="17">
        <v>0.12111705251872899</v>
      </c>
      <c r="W11" s="17">
        <v>0.13388007674037899</v>
      </c>
      <c r="X11" s="17">
        <v>0.140297702446462</v>
      </c>
      <c r="Y11" s="17">
        <v>0.13278680626275599</v>
      </c>
      <c r="Z11" s="17">
        <v>0.148536322964294</v>
      </c>
      <c r="AA11" s="17">
        <v>8.1476581435632606E-2</v>
      </c>
      <c r="AB11" s="17">
        <v>7.7111963767357503E-2</v>
      </c>
      <c r="AC11" s="17"/>
      <c r="AD11" s="17">
        <v>0.183526468823063</v>
      </c>
      <c r="AE11" s="17">
        <v>7.7338949304231894E-2</v>
      </c>
      <c r="AF11" s="17"/>
      <c r="AG11" s="17">
        <v>0.18821456514195301</v>
      </c>
      <c r="AH11" s="17">
        <v>0.13152970183408</v>
      </c>
      <c r="AI11" s="17"/>
      <c r="AJ11" s="17">
        <v>0.158364451348536</v>
      </c>
      <c r="AK11" s="17">
        <v>0.14248642159073899</v>
      </c>
      <c r="AL11" s="17"/>
      <c r="AM11" s="17">
        <v>0.16455186825581999</v>
      </c>
      <c r="AN11" s="17">
        <v>0.147368592976763</v>
      </c>
      <c r="AO11" s="17"/>
      <c r="AP11" s="17">
        <v>4.85656904027758E-2</v>
      </c>
      <c r="AQ11" s="17">
        <v>0.165732532355228</v>
      </c>
      <c r="AR11" s="17">
        <v>0.18604416597255299</v>
      </c>
      <c r="AS11" s="17">
        <v>0.17575838603779201</v>
      </c>
      <c r="AT11" s="17">
        <v>0.185427687083668</v>
      </c>
      <c r="AU11" s="17">
        <v>0.190334035913481</v>
      </c>
    </row>
    <row r="12" spans="2:47" x14ac:dyDescent="0.35">
      <c r="B12" s="18" t="s">
        <v>128</v>
      </c>
      <c r="C12" s="17">
        <v>0.129651541890938</v>
      </c>
      <c r="D12" s="17">
        <v>0.160699727383143</v>
      </c>
      <c r="E12" s="17">
        <v>0.100520027213853</v>
      </c>
      <c r="F12" s="17"/>
      <c r="G12" s="17">
        <v>5.7214412388212801E-2</v>
      </c>
      <c r="H12" s="17">
        <v>6.1472292855222002E-2</v>
      </c>
      <c r="I12" s="17">
        <v>0.10330609131792701</v>
      </c>
      <c r="J12" s="17">
        <v>0.122441902688999</v>
      </c>
      <c r="K12" s="17">
        <v>0.17570746775927701</v>
      </c>
      <c r="L12" s="17">
        <v>0.230173063029779</v>
      </c>
      <c r="M12" s="17"/>
      <c r="N12" s="17">
        <v>0.149494981855777</v>
      </c>
      <c r="O12" s="17">
        <v>3.1094110357594199E-2</v>
      </c>
      <c r="P12" s="17"/>
      <c r="Q12" s="17">
        <v>7.1268383383145603E-2</v>
      </c>
      <c r="R12" s="17">
        <v>0.13315143870888099</v>
      </c>
      <c r="S12" s="17">
        <v>0.18945810569761901</v>
      </c>
      <c r="T12" s="17">
        <v>0.124760461536467</v>
      </c>
      <c r="U12" s="17">
        <v>9.3130105595832097E-2</v>
      </c>
      <c r="V12" s="17">
        <v>9.6367289858614702E-2</v>
      </c>
      <c r="W12" s="17">
        <v>6.5874339028217405E-2</v>
      </c>
      <c r="X12" s="17">
        <v>9.7395270906509901E-2</v>
      </c>
      <c r="Y12" s="17">
        <v>9.6105953519114107E-2</v>
      </c>
      <c r="Z12" s="17">
        <v>0.19101504872003799</v>
      </c>
      <c r="AA12" s="17">
        <v>0.296369828002296</v>
      </c>
      <c r="AB12" s="17">
        <v>0.30036451688605098</v>
      </c>
      <c r="AC12" s="17"/>
      <c r="AD12" s="17">
        <v>0.160663605091656</v>
      </c>
      <c r="AE12" s="17">
        <v>6.3272884192285106E-2</v>
      </c>
      <c r="AF12" s="17"/>
      <c r="AG12" s="17">
        <v>0.118482377056408</v>
      </c>
      <c r="AH12" s="17">
        <v>0.138393434112698</v>
      </c>
      <c r="AI12" s="17"/>
      <c r="AJ12" s="17">
        <v>0.14842121527377</v>
      </c>
      <c r="AK12" s="17">
        <v>0.10853385842954</v>
      </c>
      <c r="AL12" s="17"/>
      <c r="AM12" s="17">
        <v>0.153202887281775</v>
      </c>
      <c r="AN12" s="17">
        <v>0.124137002754882</v>
      </c>
      <c r="AO12" s="17"/>
      <c r="AP12" s="17">
        <v>2.93272475265395E-2</v>
      </c>
      <c r="AQ12" s="17">
        <v>0.18412887891109</v>
      </c>
      <c r="AR12" s="17">
        <v>9.7645075557943398E-2</v>
      </c>
      <c r="AS12" s="17">
        <v>0.26814396149007802</v>
      </c>
      <c r="AT12" s="17">
        <v>9.2846469481101396E-2</v>
      </c>
      <c r="AU12" s="17">
        <v>0.101294640030698</v>
      </c>
    </row>
    <row r="13" spans="2:47" x14ac:dyDescent="0.35">
      <c r="B13" s="18" t="s">
        <v>127</v>
      </c>
      <c r="C13" s="17">
        <v>0.124868782668996</v>
      </c>
      <c r="D13" s="17">
        <v>0.19073487980910001</v>
      </c>
      <c r="E13" s="17">
        <v>6.1734520881515501E-2</v>
      </c>
      <c r="F13" s="17"/>
      <c r="G13" s="17">
        <v>8.3976760199223094E-2</v>
      </c>
      <c r="H13" s="17">
        <v>9.2173978760136305E-2</v>
      </c>
      <c r="I13" s="17">
        <v>7.3827240543613101E-2</v>
      </c>
      <c r="J13" s="17">
        <v>0.13972215421234799</v>
      </c>
      <c r="K13" s="17">
        <v>0.173112048780655</v>
      </c>
      <c r="L13" s="17">
        <v>0.17619504387323401</v>
      </c>
      <c r="M13" s="17"/>
      <c r="N13" s="17">
        <v>0.11498174537360201</v>
      </c>
      <c r="O13" s="17">
        <v>0.173975238154289</v>
      </c>
      <c r="P13" s="17"/>
      <c r="Q13" s="17">
        <v>0.172329945759433</v>
      </c>
      <c r="R13" s="17">
        <v>0.13515278921082699</v>
      </c>
      <c r="S13" s="17">
        <v>0.115307115915065</v>
      </c>
      <c r="T13" s="17">
        <v>0.125945861927551</v>
      </c>
      <c r="U13" s="17">
        <v>0.18344627729440999</v>
      </c>
      <c r="V13" s="17">
        <v>9.8012416216487805E-2</v>
      </c>
      <c r="W13" s="17">
        <v>0.14474814203816</v>
      </c>
      <c r="X13" s="17">
        <v>0.10745745294916199</v>
      </c>
      <c r="Y13" s="17">
        <v>0.13556368289375401</v>
      </c>
      <c r="Z13" s="17">
        <v>5.6460592528463097E-2</v>
      </c>
      <c r="AA13" s="17">
        <v>5.7257322145636398E-2</v>
      </c>
      <c r="AB13" s="17">
        <v>7.4254201318506893E-2</v>
      </c>
      <c r="AC13" s="17"/>
      <c r="AD13" s="17">
        <v>0.15897445426457199</v>
      </c>
      <c r="AE13" s="17">
        <v>5.2736042040229601E-2</v>
      </c>
      <c r="AF13" s="17"/>
      <c r="AG13" s="17">
        <v>0.204058961069323</v>
      </c>
      <c r="AH13" s="17">
        <v>8.6841229659236005E-2</v>
      </c>
      <c r="AI13" s="17"/>
      <c r="AJ13" s="17">
        <v>0.142251289903946</v>
      </c>
      <c r="AK13" s="17">
        <v>0.105354607090078</v>
      </c>
      <c r="AL13" s="17"/>
      <c r="AM13" s="17">
        <v>0.108886755342502</v>
      </c>
      <c r="AN13" s="17">
        <v>0.12935498871149301</v>
      </c>
      <c r="AO13" s="17"/>
      <c r="AP13" s="17">
        <v>2.1439792526442E-2</v>
      </c>
      <c r="AQ13" s="17">
        <v>8.6134550431797796E-2</v>
      </c>
      <c r="AR13" s="17">
        <v>0.10125014347167</v>
      </c>
      <c r="AS13" s="17">
        <v>0.27326620822980302</v>
      </c>
      <c r="AT13" s="17">
        <v>9.3426332771661194E-2</v>
      </c>
      <c r="AU13" s="17">
        <v>0.16407465775579799</v>
      </c>
    </row>
    <row r="14" spans="2:47" x14ac:dyDescent="0.35">
      <c r="B14" s="18" t="s">
        <v>129</v>
      </c>
      <c r="C14" s="17">
        <v>0.11464434349871799</v>
      </c>
      <c r="D14" s="17">
        <v>9.0025833107529193E-2</v>
      </c>
      <c r="E14" s="17">
        <v>0.13967497863707101</v>
      </c>
      <c r="F14" s="17"/>
      <c r="G14" s="17">
        <v>6.1957094985610299E-2</v>
      </c>
      <c r="H14" s="17">
        <v>0.11475589111558999</v>
      </c>
      <c r="I14" s="17">
        <v>8.0631076852211894E-2</v>
      </c>
      <c r="J14" s="17">
        <v>0.147271890055163</v>
      </c>
      <c r="K14" s="17">
        <v>0.14147820676904399</v>
      </c>
      <c r="L14" s="17">
        <v>0.13300500055325401</v>
      </c>
      <c r="M14" s="17"/>
      <c r="N14" s="17">
        <v>0.108195860393479</v>
      </c>
      <c r="O14" s="17">
        <v>0.146672355439425</v>
      </c>
      <c r="P14" s="17"/>
      <c r="Q14" s="17">
        <v>0.14316707922942601</v>
      </c>
      <c r="R14" s="17">
        <v>9.1701717149568596E-2</v>
      </c>
      <c r="S14" s="17">
        <v>0.120409210030091</v>
      </c>
      <c r="T14" s="17">
        <v>9.2918472720958101E-2</v>
      </c>
      <c r="U14" s="17">
        <v>0.10914741669873</v>
      </c>
      <c r="V14" s="17">
        <v>8.4269144202620702E-2</v>
      </c>
      <c r="W14" s="17">
        <v>9.6573951264623106E-2</v>
      </c>
      <c r="X14" s="17">
        <v>0.19966356449326</v>
      </c>
      <c r="Y14" s="17">
        <v>0.122345797088905</v>
      </c>
      <c r="Z14" s="17">
        <v>0.12424996323373</v>
      </c>
      <c r="AA14" s="17">
        <v>0.14014836858216301</v>
      </c>
      <c r="AB14" s="17">
        <v>7.0350702456210806E-2</v>
      </c>
      <c r="AC14" s="17"/>
      <c r="AD14" s="17">
        <v>0.130999467762937</v>
      </c>
      <c r="AE14" s="17">
        <v>7.7219435940648701E-2</v>
      </c>
      <c r="AF14" s="17"/>
      <c r="AG14" s="17">
        <v>9.8673289407271297E-2</v>
      </c>
      <c r="AH14" s="17">
        <v>0.124650211183156</v>
      </c>
      <c r="AI14" s="17"/>
      <c r="AJ14" s="17">
        <v>0.12607446823033799</v>
      </c>
      <c r="AK14" s="17">
        <v>0.101030137967227</v>
      </c>
      <c r="AL14" s="17"/>
      <c r="AM14" s="17">
        <v>0.126653811864849</v>
      </c>
      <c r="AN14" s="17">
        <v>0.111851434045297</v>
      </c>
      <c r="AO14" s="17"/>
      <c r="AP14" s="17">
        <v>6.0606353598368599E-2</v>
      </c>
      <c r="AQ14" s="17">
        <v>0.17443832540068699</v>
      </c>
      <c r="AR14" s="17">
        <v>0.10027591921825101</v>
      </c>
      <c r="AS14" s="17">
        <v>0.134016203712509</v>
      </c>
      <c r="AT14" s="17">
        <v>0.16220988484159299</v>
      </c>
      <c r="AU14" s="17">
        <v>9.7424486070125105E-2</v>
      </c>
    </row>
    <row r="15" spans="2:47" x14ac:dyDescent="0.35">
      <c r="B15" s="18" t="s">
        <v>130</v>
      </c>
      <c r="C15" s="17">
        <v>0.10377784293410799</v>
      </c>
      <c r="D15" s="17">
        <v>0.13351615598800501</v>
      </c>
      <c r="E15" s="17">
        <v>7.45776514128276E-2</v>
      </c>
      <c r="F15" s="17"/>
      <c r="G15" s="17">
        <v>0.14509636695824801</v>
      </c>
      <c r="H15" s="17">
        <v>0.14273189148204499</v>
      </c>
      <c r="I15" s="17">
        <v>0.13105043489099799</v>
      </c>
      <c r="J15" s="17">
        <v>0.118432128384147</v>
      </c>
      <c r="K15" s="17">
        <v>7.1144039821720198E-2</v>
      </c>
      <c r="L15" s="17">
        <v>3.2103645621497298E-2</v>
      </c>
      <c r="M15" s="17"/>
      <c r="N15" s="17">
        <v>9.0966861446629702E-2</v>
      </c>
      <c r="O15" s="17">
        <v>0.167406802079516</v>
      </c>
      <c r="P15" s="17"/>
      <c r="Q15" s="17">
        <v>0.128747811119233</v>
      </c>
      <c r="R15" s="17">
        <v>0.100629263036159</v>
      </c>
      <c r="S15" s="17">
        <v>3.7520641336434402E-2</v>
      </c>
      <c r="T15" s="17">
        <v>9.7368256197089498E-2</v>
      </c>
      <c r="U15" s="17">
        <v>8.67751025573201E-2</v>
      </c>
      <c r="V15" s="17">
        <v>0.12299693478386001</v>
      </c>
      <c r="W15" s="17">
        <v>0.11354722987888601</v>
      </c>
      <c r="X15" s="17">
        <v>0.128729433238327</v>
      </c>
      <c r="Y15" s="17">
        <v>0.123031520233037</v>
      </c>
      <c r="Z15" s="17">
        <v>7.0814407889671804E-2</v>
      </c>
      <c r="AA15" s="17">
        <v>7.7936991391635096E-2</v>
      </c>
      <c r="AB15" s="17">
        <v>0.19216408057745399</v>
      </c>
      <c r="AC15" s="17"/>
      <c r="AD15" s="17">
        <v>0.12728749263505601</v>
      </c>
      <c r="AE15" s="17">
        <v>5.1455857539809802E-2</v>
      </c>
      <c r="AF15" s="17"/>
      <c r="AG15" s="17">
        <v>0.159567807493498</v>
      </c>
      <c r="AH15" s="17">
        <v>7.5394928957518495E-2</v>
      </c>
      <c r="AI15" s="17"/>
      <c r="AJ15" s="17">
        <v>0.11245880470525101</v>
      </c>
      <c r="AK15" s="17">
        <v>9.4401795019963403E-2</v>
      </c>
      <c r="AL15" s="17"/>
      <c r="AM15" s="17">
        <v>0.111793876626209</v>
      </c>
      <c r="AN15" s="17">
        <v>0.101723300493144</v>
      </c>
      <c r="AO15" s="17"/>
      <c r="AP15" s="17">
        <v>4.5363077398568999E-2</v>
      </c>
      <c r="AQ15" s="17">
        <v>4.90547326243592E-2</v>
      </c>
      <c r="AR15" s="17">
        <v>0.107089514335965</v>
      </c>
      <c r="AS15" s="17">
        <v>9.0740950674959603E-2</v>
      </c>
      <c r="AT15" s="17">
        <v>0.14217249494324699</v>
      </c>
      <c r="AU15" s="17">
        <v>0.21707762790511601</v>
      </c>
    </row>
    <row r="16" spans="2:47" x14ac:dyDescent="0.35">
      <c r="B16" s="18" t="s">
        <v>131</v>
      </c>
      <c r="C16" s="17">
        <v>6.7179568593845898E-2</v>
      </c>
      <c r="D16" s="17">
        <v>9.9729619015917204E-2</v>
      </c>
      <c r="E16" s="17">
        <v>3.6028159526409399E-2</v>
      </c>
      <c r="F16" s="17"/>
      <c r="G16" s="17">
        <v>4.7383110085750003E-2</v>
      </c>
      <c r="H16" s="17">
        <v>4.746760741396E-2</v>
      </c>
      <c r="I16" s="17">
        <v>4.0935337072238703E-2</v>
      </c>
      <c r="J16" s="17">
        <v>5.0126436235972099E-2</v>
      </c>
      <c r="K16" s="17">
        <v>9.9083372965694902E-2</v>
      </c>
      <c r="L16" s="17">
        <v>0.11039440805166</v>
      </c>
      <c r="M16" s="17"/>
      <c r="N16" s="17">
        <v>7.3659856544943697E-2</v>
      </c>
      <c r="O16" s="17">
        <v>3.4993589893158303E-2</v>
      </c>
      <c r="P16" s="17"/>
      <c r="Q16" s="17">
        <v>4.5616899854327098E-2</v>
      </c>
      <c r="R16" s="17">
        <v>6.3218231495699204E-2</v>
      </c>
      <c r="S16" s="17">
        <v>7.2443864821841494E-2</v>
      </c>
      <c r="T16" s="17">
        <v>6.0443733626750901E-2</v>
      </c>
      <c r="U16" s="17">
        <v>5.9725333907484399E-2</v>
      </c>
      <c r="V16" s="17">
        <v>2.4842627138687699E-2</v>
      </c>
      <c r="W16" s="17">
        <v>6.2919935003878796E-2</v>
      </c>
      <c r="X16" s="17">
        <v>7.1232003767279894E-2</v>
      </c>
      <c r="Y16" s="17">
        <v>8.14667829641781E-2</v>
      </c>
      <c r="Z16" s="17">
        <v>0.131560875518906</v>
      </c>
      <c r="AA16" s="17">
        <v>5.4125751299701999E-2</v>
      </c>
      <c r="AB16" s="17">
        <v>0.11800531221208201</v>
      </c>
      <c r="AC16" s="17"/>
      <c r="AD16" s="17">
        <v>8.4438571792922107E-2</v>
      </c>
      <c r="AE16" s="17">
        <v>2.78938051722348E-2</v>
      </c>
      <c r="AF16" s="17"/>
      <c r="AG16" s="17">
        <v>9.6142098777553003E-2</v>
      </c>
      <c r="AH16" s="17">
        <v>5.4265491258197698E-2</v>
      </c>
      <c r="AI16" s="17"/>
      <c r="AJ16" s="17">
        <v>7.30896819144045E-2</v>
      </c>
      <c r="AK16" s="17">
        <v>6.0765241956248599E-2</v>
      </c>
      <c r="AL16" s="17"/>
      <c r="AM16" s="17">
        <v>3.6196439985607599E-2</v>
      </c>
      <c r="AN16" s="17">
        <v>7.5907805562792002E-2</v>
      </c>
      <c r="AO16" s="17"/>
      <c r="AP16" s="17">
        <v>4.25135237295986E-3</v>
      </c>
      <c r="AQ16" s="17">
        <v>7.7446955331858996E-2</v>
      </c>
      <c r="AR16" s="17">
        <v>3.9171547431389599E-2</v>
      </c>
      <c r="AS16" s="17">
        <v>0.13556143265266801</v>
      </c>
      <c r="AT16" s="17">
        <v>5.1170404758682501E-2</v>
      </c>
      <c r="AU16" s="17">
        <v>9.29551548459389E-2</v>
      </c>
    </row>
    <row r="17" spans="2:47" x14ac:dyDescent="0.35">
      <c r="B17" s="18" t="s">
        <v>135</v>
      </c>
      <c r="C17" s="17">
        <v>6.5761329098586702E-2</v>
      </c>
      <c r="D17" s="17">
        <v>1.75493548361309E-2</v>
      </c>
      <c r="E17" s="17">
        <v>0.113369964354817</v>
      </c>
      <c r="F17" s="17"/>
      <c r="G17" s="17">
        <v>7.8159647329669901E-2</v>
      </c>
      <c r="H17" s="17">
        <v>5.2749402593900201E-2</v>
      </c>
      <c r="I17" s="17">
        <v>5.8886557496738497E-2</v>
      </c>
      <c r="J17" s="17">
        <v>6.2133306115042398E-2</v>
      </c>
      <c r="K17" s="17">
        <v>7.6332717487389595E-2</v>
      </c>
      <c r="L17" s="17">
        <v>6.9635130940825393E-2</v>
      </c>
      <c r="M17" s="17"/>
      <c r="N17" s="17">
        <v>6.8220693949326006E-2</v>
      </c>
      <c r="O17" s="17">
        <v>5.3546275492873302E-2</v>
      </c>
      <c r="P17" s="17"/>
      <c r="Q17" s="17">
        <v>4.6804584477896601E-2</v>
      </c>
      <c r="R17" s="17">
        <v>5.9091990291501903E-2</v>
      </c>
      <c r="S17" s="17">
        <v>8.7387599849872002E-2</v>
      </c>
      <c r="T17" s="17">
        <v>7.3013061498592505E-2</v>
      </c>
      <c r="U17" s="17">
        <v>0.10210707590814801</v>
      </c>
      <c r="V17" s="17">
        <v>6.5967515048288905E-2</v>
      </c>
      <c r="W17" s="17">
        <v>6.3400091407357903E-2</v>
      </c>
      <c r="X17" s="17">
        <v>5.03171269336938E-2</v>
      </c>
      <c r="Y17" s="17">
        <v>7.3255666919603002E-2</v>
      </c>
      <c r="Z17" s="17">
        <v>2.4133334738096701E-2</v>
      </c>
      <c r="AA17" s="17">
        <v>9.0988766138092203E-2</v>
      </c>
      <c r="AB17" s="17">
        <v>0.100023458196572</v>
      </c>
      <c r="AC17" s="17"/>
      <c r="AD17" s="17">
        <v>5.6528839121980402E-2</v>
      </c>
      <c r="AE17" s="17">
        <v>8.5295502852333893E-2</v>
      </c>
      <c r="AF17" s="17"/>
      <c r="AG17" s="17">
        <v>4.4026231191434603E-2</v>
      </c>
      <c r="AH17" s="17">
        <v>7.7090832149299598E-2</v>
      </c>
      <c r="AI17" s="17"/>
      <c r="AJ17" s="17">
        <v>6.3536282383215403E-2</v>
      </c>
      <c r="AK17" s="17">
        <v>6.7410586548701704E-2</v>
      </c>
      <c r="AL17" s="17"/>
      <c r="AM17" s="17">
        <v>7.3660523752507298E-2</v>
      </c>
      <c r="AN17" s="17">
        <v>6.3056801632831797E-2</v>
      </c>
      <c r="AO17" s="17"/>
      <c r="AP17" s="17">
        <v>8.72611348585699E-2</v>
      </c>
      <c r="AQ17" s="17">
        <v>0.11873196992397</v>
      </c>
      <c r="AR17" s="17">
        <v>9.5769372563021302E-2</v>
      </c>
      <c r="AS17" s="17">
        <v>1.74849820074999E-2</v>
      </c>
      <c r="AT17" s="17">
        <v>8.0326311808725404E-2</v>
      </c>
      <c r="AU17" s="17">
        <v>1.19992156503093E-2</v>
      </c>
    </row>
    <row r="18" spans="2:47" x14ac:dyDescent="0.35">
      <c r="B18" s="18" t="s">
        <v>132</v>
      </c>
      <c r="C18" s="17">
        <v>6.4686712668253002E-2</v>
      </c>
      <c r="D18" s="17">
        <v>8.3317998039077495E-2</v>
      </c>
      <c r="E18" s="17">
        <v>4.7089065551749999E-2</v>
      </c>
      <c r="F18" s="17"/>
      <c r="G18" s="17">
        <v>5.9623740778229697E-2</v>
      </c>
      <c r="H18" s="17">
        <v>4.8779878754139402E-2</v>
      </c>
      <c r="I18" s="17">
        <v>9.5933640964281405E-2</v>
      </c>
      <c r="J18" s="17">
        <v>8.1660126145272793E-2</v>
      </c>
      <c r="K18" s="17">
        <v>4.29690249011088E-2</v>
      </c>
      <c r="L18" s="17">
        <v>5.6313627730623803E-2</v>
      </c>
      <c r="M18" s="17"/>
      <c r="N18" s="17">
        <v>7.3042809830434804E-2</v>
      </c>
      <c r="O18" s="17">
        <v>2.3184056102304701E-2</v>
      </c>
      <c r="P18" s="17"/>
      <c r="Q18" s="17">
        <v>5.3761589329603302E-2</v>
      </c>
      <c r="R18" s="17">
        <v>5.4478842495819302E-2</v>
      </c>
      <c r="S18" s="17">
        <v>8.2409500703995997E-2</v>
      </c>
      <c r="T18" s="17">
        <v>5.4788102193668503E-2</v>
      </c>
      <c r="U18" s="17">
        <v>4.8709727731522101E-2</v>
      </c>
      <c r="V18" s="17">
        <v>7.5908714430006505E-2</v>
      </c>
      <c r="W18" s="17">
        <v>5.7379801806400899E-2</v>
      </c>
      <c r="X18" s="17">
        <v>8.2870021806044303E-2</v>
      </c>
      <c r="Y18" s="17">
        <v>5.6767284682397098E-2</v>
      </c>
      <c r="Z18" s="17">
        <v>7.2988060198225305E-2</v>
      </c>
      <c r="AA18" s="17">
        <v>0.117733917182991</v>
      </c>
      <c r="AB18" s="17">
        <v>5.6454117322380398E-2</v>
      </c>
      <c r="AC18" s="17"/>
      <c r="AD18" s="17">
        <v>7.1849103539981807E-2</v>
      </c>
      <c r="AE18" s="17">
        <v>4.7856077875680497E-2</v>
      </c>
      <c r="AF18" s="17"/>
      <c r="AG18" s="17">
        <v>9.2242779128654598E-2</v>
      </c>
      <c r="AH18" s="17">
        <v>5.0620779431703497E-2</v>
      </c>
      <c r="AI18" s="17"/>
      <c r="AJ18" s="17">
        <v>6.2108138178341002E-2</v>
      </c>
      <c r="AK18" s="17">
        <v>6.8323825832276905E-2</v>
      </c>
      <c r="AL18" s="17"/>
      <c r="AM18" s="17">
        <v>6.7037963555573898E-2</v>
      </c>
      <c r="AN18" s="17">
        <v>6.4200545229117306E-2</v>
      </c>
      <c r="AO18" s="17"/>
      <c r="AP18" s="17">
        <v>2.04237080907505E-2</v>
      </c>
      <c r="AQ18" s="17">
        <v>7.8169593381197194E-2</v>
      </c>
      <c r="AR18" s="17">
        <v>6.0855851835910003E-2</v>
      </c>
      <c r="AS18" s="17">
        <v>7.8093782724935695E-2</v>
      </c>
      <c r="AT18" s="17">
        <v>6.2361628026237299E-2</v>
      </c>
      <c r="AU18" s="17">
        <v>9.6372780532914606E-2</v>
      </c>
    </row>
    <row r="19" spans="2:47" x14ac:dyDescent="0.35">
      <c r="B19" s="18" t="s">
        <v>133</v>
      </c>
      <c r="C19" s="17">
        <v>5.5131283463016698E-2</v>
      </c>
      <c r="D19" s="17">
        <v>2.5815420146011601E-2</v>
      </c>
      <c r="E19" s="17">
        <v>8.3098415089048194E-2</v>
      </c>
      <c r="F19" s="17"/>
      <c r="G19" s="17">
        <v>0.10344464314943499</v>
      </c>
      <c r="H19" s="17">
        <v>5.19603745223777E-2</v>
      </c>
      <c r="I19" s="17">
        <v>4.0129279347649101E-2</v>
      </c>
      <c r="J19" s="17">
        <v>5.6209788164989199E-2</v>
      </c>
      <c r="K19" s="17">
        <v>3.6084400939411398E-2</v>
      </c>
      <c r="L19" s="17">
        <v>4.9648987327406302E-2</v>
      </c>
      <c r="M19" s="17"/>
      <c r="N19" s="17">
        <v>5.3636857542687703E-2</v>
      </c>
      <c r="O19" s="17">
        <v>6.2553725367518395E-2</v>
      </c>
      <c r="P19" s="17"/>
      <c r="Q19" s="17">
        <v>9.4932551862769304E-2</v>
      </c>
      <c r="R19" s="17">
        <v>6.0371089117771601E-2</v>
      </c>
      <c r="S19" s="17">
        <v>7.8167514282873204E-2</v>
      </c>
      <c r="T19" s="17">
        <v>6.9009130921396697E-2</v>
      </c>
      <c r="U19" s="17">
        <v>2.9223283560803601E-2</v>
      </c>
      <c r="V19" s="17">
        <v>8.1638770584583104E-2</v>
      </c>
      <c r="W19" s="17">
        <v>3.7145365119377702E-2</v>
      </c>
      <c r="X19" s="17">
        <v>2.7287681991064201E-2</v>
      </c>
      <c r="Y19" s="17">
        <v>2.4464943499963501E-2</v>
      </c>
      <c r="Z19" s="17">
        <v>3.2204044831149199E-2</v>
      </c>
      <c r="AA19" s="17">
        <v>2.2135939318416498E-2</v>
      </c>
      <c r="AB19" s="17">
        <v>4.6242807009011198E-2</v>
      </c>
      <c r="AC19" s="17"/>
      <c r="AD19" s="17">
        <v>6.2988957056488507E-2</v>
      </c>
      <c r="AE19" s="17">
        <v>3.289001996918E-2</v>
      </c>
      <c r="AF19" s="17"/>
      <c r="AG19" s="17">
        <v>6.3956402420229597E-2</v>
      </c>
      <c r="AH19" s="17">
        <v>5.0804284991917602E-2</v>
      </c>
      <c r="AI19" s="17"/>
      <c r="AJ19" s="17">
        <v>5.6429880002787799E-2</v>
      </c>
      <c r="AK19" s="17">
        <v>5.4082043648323003E-2</v>
      </c>
      <c r="AL19" s="17"/>
      <c r="AM19" s="17">
        <v>5.5816059030851899E-2</v>
      </c>
      <c r="AN19" s="17">
        <v>5.4699312017336098E-2</v>
      </c>
      <c r="AO19" s="17"/>
      <c r="AP19" s="17">
        <v>3.8014093581489897E-2</v>
      </c>
      <c r="AQ19" s="17">
        <v>8.2794544332334796E-2</v>
      </c>
      <c r="AR19" s="17">
        <v>7.8728022674502907E-2</v>
      </c>
      <c r="AS19" s="17">
        <v>1.07006408667592E-2</v>
      </c>
      <c r="AT19" s="17">
        <v>0.144570704852238</v>
      </c>
      <c r="AU19" s="17">
        <v>3.9080318549057302E-2</v>
      </c>
    </row>
    <row r="20" spans="2:47" x14ac:dyDescent="0.35">
      <c r="B20" s="18" t="s">
        <v>138</v>
      </c>
      <c r="C20" s="17">
        <v>5.1163977470581899E-2</v>
      </c>
      <c r="D20" s="17">
        <v>5.3854468047456201E-2</v>
      </c>
      <c r="E20" s="17">
        <v>4.8994320595108699E-2</v>
      </c>
      <c r="F20" s="17"/>
      <c r="G20" s="17">
        <v>5.42972272735106E-2</v>
      </c>
      <c r="H20" s="17">
        <v>3.8474172317902698E-2</v>
      </c>
      <c r="I20" s="17">
        <v>3.3208763957745802E-2</v>
      </c>
      <c r="J20" s="17">
        <v>4.8136099062924799E-2</v>
      </c>
      <c r="K20" s="17">
        <v>9.4717909116626697E-2</v>
      </c>
      <c r="L20" s="17">
        <v>4.7470996655639898E-2</v>
      </c>
      <c r="M20" s="17"/>
      <c r="N20" s="17">
        <v>5.5994342378116402E-2</v>
      </c>
      <c r="O20" s="17">
        <v>2.71727562156505E-2</v>
      </c>
      <c r="P20" s="17"/>
      <c r="Q20" s="17">
        <v>4.6482549868473097E-2</v>
      </c>
      <c r="R20" s="17">
        <v>4.2506546668287501E-2</v>
      </c>
      <c r="S20" s="17">
        <v>4.3991020810476199E-2</v>
      </c>
      <c r="T20" s="17">
        <v>6.0406892984165801E-2</v>
      </c>
      <c r="U20" s="17">
        <v>3.7827675138402697E-2</v>
      </c>
      <c r="V20" s="17">
        <v>4.4424400797118103E-2</v>
      </c>
      <c r="W20" s="17">
        <v>3.2244131786655597E-2</v>
      </c>
      <c r="X20" s="17">
        <v>7.9712542047596605E-2</v>
      </c>
      <c r="Y20" s="17">
        <v>7.3369929377965104E-2</v>
      </c>
      <c r="Z20" s="17">
        <v>4.6017793468709899E-2</v>
      </c>
      <c r="AA20" s="17">
        <v>6.5889907580109E-2</v>
      </c>
      <c r="AB20" s="17">
        <v>7.5426663241620506E-2</v>
      </c>
      <c r="AC20" s="17"/>
      <c r="AD20" s="17">
        <v>6.2223854100187999E-2</v>
      </c>
      <c r="AE20" s="17">
        <v>2.9461323855874098E-2</v>
      </c>
      <c r="AF20" s="17"/>
      <c r="AG20" s="17">
        <v>7.2482860789670298E-2</v>
      </c>
      <c r="AH20" s="17">
        <v>4.0214551076210601E-2</v>
      </c>
      <c r="AI20" s="17"/>
      <c r="AJ20" s="17">
        <v>5.2880548623604501E-2</v>
      </c>
      <c r="AK20" s="17">
        <v>4.7756470105463598E-2</v>
      </c>
      <c r="AL20" s="17"/>
      <c r="AM20" s="17">
        <v>6.7734720293505093E-2</v>
      </c>
      <c r="AN20" s="17">
        <v>4.6902743542358599E-2</v>
      </c>
      <c r="AO20" s="17"/>
      <c r="AP20" s="17">
        <v>2.0287437950205201E-2</v>
      </c>
      <c r="AQ20" s="17">
        <v>4.1073496753938801E-2</v>
      </c>
      <c r="AR20" s="17">
        <v>5.6074989124092402E-2</v>
      </c>
      <c r="AS20" s="17">
        <v>7.6358435834171595E-2</v>
      </c>
      <c r="AT20" s="17">
        <v>6.17979168806784E-2</v>
      </c>
      <c r="AU20" s="17">
        <v>6.2948136645132199E-2</v>
      </c>
    </row>
    <row r="21" spans="2:47" x14ac:dyDescent="0.35">
      <c r="B21" s="18" t="s">
        <v>136</v>
      </c>
      <c r="C21" s="17">
        <v>4.5783986952394599E-2</v>
      </c>
      <c r="D21" s="17">
        <v>5.0394936879407499E-2</v>
      </c>
      <c r="E21" s="17">
        <v>4.16933788267108E-2</v>
      </c>
      <c r="F21" s="17"/>
      <c r="G21" s="17">
        <v>3.9852134673852603E-2</v>
      </c>
      <c r="H21" s="17">
        <v>2.9595827926539999E-2</v>
      </c>
      <c r="I21" s="17">
        <v>5.4697133555165402E-2</v>
      </c>
      <c r="J21" s="17">
        <v>4.2607144730672702E-2</v>
      </c>
      <c r="K21" s="17">
        <v>6.8659004842428303E-2</v>
      </c>
      <c r="L21" s="17">
        <v>4.2994271640010101E-2</v>
      </c>
      <c r="M21" s="17"/>
      <c r="N21" s="17">
        <v>4.9916063767652098E-2</v>
      </c>
      <c r="O21" s="17">
        <v>2.5260988997812799E-2</v>
      </c>
      <c r="P21" s="17"/>
      <c r="Q21" s="17">
        <v>2.6472292481062101E-2</v>
      </c>
      <c r="R21" s="17">
        <v>3.2769375963616898E-2</v>
      </c>
      <c r="S21" s="17">
        <v>4.5926079385020198E-2</v>
      </c>
      <c r="T21" s="17">
        <v>1.79684463058177E-2</v>
      </c>
      <c r="U21" s="17">
        <v>4.2110868722697002E-2</v>
      </c>
      <c r="V21" s="17">
        <v>3.0764802575886201E-2</v>
      </c>
      <c r="W21" s="17">
        <v>0.10145065113967899</v>
      </c>
      <c r="X21" s="17">
        <v>2.7462941896024499E-2</v>
      </c>
      <c r="Y21" s="17">
        <v>9.0271266554165605E-2</v>
      </c>
      <c r="Z21" s="17">
        <v>3.6484127155096302E-2</v>
      </c>
      <c r="AA21" s="17">
        <v>5.8324835748236097E-2</v>
      </c>
      <c r="AB21" s="17">
        <v>4.8419726071451202E-2</v>
      </c>
      <c r="AC21" s="17"/>
      <c r="AD21" s="17">
        <v>5.42612497712152E-2</v>
      </c>
      <c r="AE21" s="17">
        <v>2.97544586535145E-2</v>
      </c>
      <c r="AF21" s="17"/>
      <c r="AG21" s="17">
        <v>5.8029023177926298E-2</v>
      </c>
      <c r="AH21" s="17">
        <v>4.1149112780368598E-2</v>
      </c>
      <c r="AI21" s="17"/>
      <c r="AJ21" s="17">
        <v>4.89162274123877E-2</v>
      </c>
      <c r="AK21" s="17">
        <v>4.2475341330427102E-2</v>
      </c>
      <c r="AL21" s="17"/>
      <c r="AM21" s="17">
        <v>4.9484622953771297E-2</v>
      </c>
      <c r="AN21" s="17">
        <v>4.4958990740624698E-2</v>
      </c>
      <c r="AO21" s="17"/>
      <c r="AP21" s="17">
        <v>1.2253197641674001E-2</v>
      </c>
      <c r="AQ21" s="17">
        <v>6.4908937858594501E-2</v>
      </c>
      <c r="AR21" s="17">
        <v>6.6136554205110706E-2</v>
      </c>
      <c r="AS21" s="17">
        <v>5.7955522461937699E-2</v>
      </c>
      <c r="AT21" s="17">
        <v>3.9106889362113699E-2</v>
      </c>
      <c r="AU21" s="17">
        <v>4.3355823109035699E-2</v>
      </c>
    </row>
    <row r="22" spans="2:47" x14ac:dyDescent="0.35">
      <c r="B22" s="18" t="s">
        <v>137</v>
      </c>
      <c r="C22" s="17">
        <v>4.5596892945826001E-2</v>
      </c>
      <c r="D22" s="17">
        <v>5.7570431595400803E-2</v>
      </c>
      <c r="E22" s="17">
        <v>3.4323393728194602E-2</v>
      </c>
      <c r="F22" s="17"/>
      <c r="G22" s="17">
        <v>0.12412757212356</v>
      </c>
      <c r="H22" s="17">
        <v>0.105171120950989</v>
      </c>
      <c r="I22" s="17">
        <v>3.2429350876042901E-2</v>
      </c>
      <c r="J22" s="17">
        <v>1.9442838934035901E-2</v>
      </c>
      <c r="K22" s="17">
        <v>6.6426109729969896E-3</v>
      </c>
      <c r="L22" s="17">
        <v>2.5834476780970399E-3</v>
      </c>
      <c r="M22" s="17"/>
      <c r="N22" s="17">
        <v>2.1993160073199999E-2</v>
      </c>
      <c r="O22" s="17">
        <v>0.162830764222544</v>
      </c>
      <c r="P22" s="17"/>
      <c r="Q22" s="17">
        <v>0.109705882610471</v>
      </c>
      <c r="R22" s="17">
        <v>2.19352529599353E-2</v>
      </c>
      <c r="S22" s="17">
        <v>1.6019239218043199E-2</v>
      </c>
      <c r="T22" s="17">
        <v>3.7914444902840301E-2</v>
      </c>
      <c r="U22" s="17">
        <v>3.3986718850135399E-2</v>
      </c>
      <c r="V22" s="17">
        <v>5.2169767705802297E-2</v>
      </c>
      <c r="W22" s="17">
        <v>3.5462977697063899E-2</v>
      </c>
      <c r="X22" s="17">
        <v>6.6438182445375998E-2</v>
      </c>
      <c r="Y22" s="17">
        <v>5.0642581842526999E-2</v>
      </c>
      <c r="Z22" s="17">
        <v>3.2029888356352197E-2</v>
      </c>
      <c r="AA22" s="17">
        <v>3.3739331598608001E-2</v>
      </c>
      <c r="AB22" s="17">
        <v>0</v>
      </c>
      <c r="AC22" s="17"/>
      <c r="AD22" s="17">
        <v>5.9938364667142897E-2</v>
      </c>
      <c r="AE22" s="17">
        <v>1.09984260568148E-2</v>
      </c>
      <c r="AF22" s="17"/>
      <c r="AG22" s="17">
        <v>7.5482481939821405E-2</v>
      </c>
      <c r="AH22" s="17">
        <v>2.8831386779155602E-2</v>
      </c>
      <c r="AI22" s="17"/>
      <c r="AJ22" s="17">
        <v>3.9730942441769501E-2</v>
      </c>
      <c r="AK22" s="17">
        <v>5.2964893472449898E-2</v>
      </c>
      <c r="AL22" s="17"/>
      <c r="AM22" s="17">
        <v>2.9111545111767799E-2</v>
      </c>
      <c r="AN22" s="17">
        <v>4.9775098635756E-2</v>
      </c>
      <c r="AO22" s="17"/>
      <c r="AP22" s="17">
        <v>8.9753969264155797E-3</v>
      </c>
      <c r="AQ22" s="17">
        <v>1.26274940585178E-2</v>
      </c>
      <c r="AR22" s="17">
        <v>9.2792739435246199E-2</v>
      </c>
      <c r="AS22" s="17">
        <v>8.8915507401777193E-3</v>
      </c>
      <c r="AT22" s="17">
        <v>7.9961880642270597E-2</v>
      </c>
      <c r="AU22" s="17">
        <v>0.10429447347314</v>
      </c>
    </row>
    <row r="23" spans="2:47" x14ac:dyDescent="0.35">
      <c r="B23" s="18" t="s">
        <v>140</v>
      </c>
      <c r="C23" s="17">
        <v>4.1302735774687301E-2</v>
      </c>
      <c r="D23" s="17">
        <v>7.0886036644045899E-2</v>
      </c>
      <c r="E23" s="17">
        <v>1.2815098007464901E-2</v>
      </c>
      <c r="F23" s="17"/>
      <c r="G23" s="17">
        <v>7.91684299181145E-2</v>
      </c>
      <c r="H23" s="17">
        <v>8.2175622846937996E-2</v>
      </c>
      <c r="I23" s="17">
        <v>6.2201957621032498E-2</v>
      </c>
      <c r="J23" s="17">
        <v>2.8135293290925002E-2</v>
      </c>
      <c r="K23" s="17">
        <v>5.8314591899846597E-3</v>
      </c>
      <c r="L23" s="17">
        <v>0</v>
      </c>
      <c r="M23" s="17"/>
      <c r="N23" s="17">
        <v>3.22795771446567E-2</v>
      </c>
      <c r="O23" s="17">
        <v>8.6118520763052597E-2</v>
      </c>
      <c r="P23" s="17"/>
      <c r="Q23" s="17">
        <v>5.7815314355177401E-2</v>
      </c>
      <c r="R23" s="17">
        <v>4.3392666048326499E-2</v>
      </c>
      <c r="S23" s="17">
        <v>3.4142631147405303E-2</v>
      </c>
      <c r="T23" s="17">
        <v>2.6522235242761798E-2</v>
      </c>
      <c r="U23" s="17">
        <v>4.2680584381621103E-2</v>
      </c>
      <c r="V23" s="17">
        <v>6.8958897931670898E-2</v>
      </c>
      <c r="W23" s="17">
        <v>3.1316362443424298E-2</v>
      </c>
      <c r="X23" s="17">
        <v>3.2443536349484298E-2</v>
      </c>
      <c r="Y23" s="17">
        <v>3.1500448579237401E-2</v>
      </c>
      <c r="Z23" s="17">
        <v>3.9526974149584601E-2</v>
      </c>
      <c r="AA23" s="17">
        <v>2.64351490990524E-2</v>
      </c>
      <c r="AB23" s="17">
        <v>3.7114713994984901E-2</v>
      </c>
      <c r="AC23" s="17"/>
      <c r="AD23" s="17">
        <v>5.0993800378419302E-2</v>
      </c>
      <c r="AE23" s="17">
        <v>2.3504821440813301E-2</v>
      </c>
      <c r="AF23" s="17"/>
      <c r="AG23" s="17">
        <v>6.6329247821130699E-2</v>
      </c>
      <c r="AH23" s="17">
        <v>2.8046257027983901E-2</v>
      </c>
      <c r="AI23" s="17"/>
      <c r="AJ23" s="17">
        <v>3.3583901156711199E-2</v>
      </c>
      <c r="AK23" s="17">
        <v>4.9253374285477297E-2</v>
      </c>
      <c r="AL23" s="17"/>
      <c r="AM23" s="17">
        <v>1.9210745871872902E-2</v>
      </c>
      <c r="AN23" s="17">
        <v>4.7296563873052498E-2</v>
      </c>
      <c r="AO23" s="17"/>
      <c r="AP23" s="17">
        <v>1.31221029183044E-2</v>
      </c>
      <c r="AQ23" s="17">
        <v>1.6490075275744399E-2</v>
      </c>
      <c r="AR23" s="17">
        <v>6.5616392918692895E-2</v>
      </c>
      <c r="AS23" s="17">
        <v>1.13016784941439E-2</v>
      </c>
      <c r="AT23" s="17">
        <v>4.9061354699843303E-2</v>
      </c>
      <c r="AU23" s="17">
        <v>0.105497236344316</v>
      </c>
    </row>
    <row r="24" spans="2:47" x14ac:dyDescent="0.35">
      <c r="B24" s="18" t="s">
        <v>139</v>
      </c>
      <c r="C24" s="17">
        <v>3.9788656286258502E-2</v>
      </c>
      <c r="D24" s="17">
        <v>5.8740094002023298E-2</v>
      </c>
      <c r="E24" s="17">
        <v>2.16575393899603E-2</v>
      </c>
      <c r="F24" s="17"/>
      <c r="G24" s="17">
        <v>4.6156732723129403E-2</v>
      </c>
      <c r="H24" s="17">
        <v>6.05916265285949E-2</v>
      </c>
      <c r="I24" s="17">
        <v>4.4938851861905202E-2</v>
      </c>
      <c r="J24" s="17">
        <v>3.9826848935607798E-2</v>
      </c>
      <c r="K24" s="17">
        <v>2.4398753055531699E-2</v>
      </c>
      <c r="L24" s="17">
        <v>2.4590102967603299E-2</v>
      </c>
      <c r="M24" s="17"/>
      <c r="N24" s="17">
        <v>3.9754419695307998E-2</v>
      </c>
      <c r="O24" s="17">
        <v>3.9958700919372599E-2</v>
      </c>
      <c r="P24" s="17"/>
      <c r="Q24" s="17">
        <v>3.1447808770653098E-2</v>
      </c>
      <c r="R24" s="17">
        <v>4.9193486128981397E-2</v>
      </c>
      <c r="S24" s="17">
        <v>6.4008262516584202E-2</v>
      </c>
      <c r="T24" s="17">
        <v>4.1919097968504897E-2</v>
      </c>
      <c r="U24" s="17">
        <v>6.6533722264456197E-2</v>
      </c>
      <c r="V24" s="17">
        <v>2.0800459082005299E-2</v>
      </c>
      <c r="W24" s="17">
        <v>1.00520614293453E-2</v>
      </c>
      <c r="X24" s="17">
        <v>3.7892982267892797E-2</v>
      </c>
      <c r="Y24" s="17">
        <v>2.9306886857790201E-2</v>
      </c>
      <c r="Z24" s="17">
        <v>4.17596463312261E-2</v>
      </c>
      <c r="AA24" s="17">
        <v>6.80522640465058E-2</v>
      </c>
      <c r="AB24" s="17">
        <v>2.83648661854113E-2</v>
      </c>
      <c r="AC24" s="17"/>
      <c r="AD24" s="17">
        <v>5.144306307431E-2</v>
      </c>
      <c r="AE24" s="17">
        <v>1.20857997112879E-2</v>
      </c>
      <c r="AF24" s="17"/>
      <c r="AG24" s="17">
        <v>6.1133805460214401E-2</v>
      </c>
      <c r="AH24" s="17">
        <v>2.7903942633137099E-2</v>
      </c>
      <c r="AI24" s="17"/>
      <c r="AJ24" s="17">
        <v>2.9652055790006699E-2</v>
      </c>
      <c r="AK24" s="17">
        <v>5.2172898568168299E-2</v>
      </c>
      <c r="AL24" s="17"/>
      <c r="AM24" s="17">
        <v>3.1332203461830799E-2</v>
      </c>
      <c r="AN24" s="17">
        <v>4.2917523406594001E-2</v>
      </c>
      <c r="AO24" s="17"/>
      <c r="AP24" s="17">
        <v>1.2182040223825699E-2</v>
      </c>
      <c r="AQ24" s="17">
        <v>1.71993150853379E-2</v>
      </c>
      <c r="AR24" s="17">
        <v>3.2308469618865E-2</v>
      </c>
      <c r="AS24" s="17">
        <v>4.4170003389398103E-2</v>
      </c>
      <c r="AT24" s="17">
        <v>4.0107633471909099E-2</v>
      </c>
      <c r="AU24" s="17">
        <v>9.4553401913932203E-2</v>
      </c>
    </row>
    <row r="25" spans="2:47" x14ac:dyDescent="0.35">
      <c r="B25" s="18" t="s">
        <v>134</v>
      </c>
      <c r="C25" s="17">
        <v>3.9457374165228397E-2</v>
      </c>
      <c r="D25" s="17">
        <v>4.6334449872658098E-2</v>
      </c>
      <c r="E25" s="17">
        <v>3.3100252883022298E-2</v>
      </c>
      <c r="F25" s="17"/>
      <c r="G25" s="17">
        <v>1.9752397827092601E-2</v>
      </c>
      <c r="H25" s="17">
        <v>2.8052870543579699E-2</v>
      </c>
      <c r="I25" s="17">
        <v>1.6710148794278901E-2</v>
      </c>
      <c r="J25" s="17">
        <v>7.5564994984658199E-2</v>
      </c>
      <c r="K25" s="17">
        <v>5.4635741836382999E-2</v>
      </c>
      <c r="L25" s="17">
        <v>4.1051299457384297E-2</v>
      </c>
      <c r="M25" s="17"/>
      <c r="N25" s="17">
        <v>3.9280807500312702E-2</v>
      </c>
      <c r="O25" s="17">
        <v>4.0334336880329301E-2</v>
      </c>
      <c r="P25" s="17"/>
      <c r="Q25" s="17">
        <v>3.46356408765316E-2</v>
      </c>
      <c r="R25" s="17">
        <v>4.9339051164608599E-2</v>
      </c>
      <c r="S25" s="17">
        <v>3.6870400955269098E-2</v>
      </c>
      <c r="T25" s="17">
        <v>4.5194875097064401E-2</v>
      </c>
      <c r="U25" s="17">
        <v>2.6184830438292402E-2</v>
      </c>
      <c r="V25" s="17">
        <v>1.9178901201095E-2</v>
      </c>
      <c r="W25" s="17">
        <v>9.00373548896959E-2</v>
      </c>
      <c r="X25" s="17">
        <v>2.0150950038853699E-2</v>
      </c>
      <c r="Y25" s="17">
        <v>3.3604604936416503E-2</v>
      </c>
      <c r="Z25" s="17">
        <v>3.9113118378280402E-2</v>
      </c>
      <c r="AA25" s="17">
        <v>3.1715358848373197E-2</v>
      </c>
      <c r="AB25" s="17">
        <v>2.6696244027777798E-2</v>
      </c>
      <c r="AC25" s="17"/>
      <c r="AD25" s="17">
        <v>4.4833864311166302E-2</v>
      </c>
      <c r="AE25" s="17">
        <v>2.75138223971912E-2</v>
      </c>
      <c r="AF25" s="17"/>
      <c r="AG25" s="17">
        <v>4.18144041594294E-2</v>
      </c>
      <c r="AH25" s="17">
        <v>3.7606773565297798E-2</v>
      </c>
      <c r="AI25" s="17"/>
      <c r="AJ25" s="17">
        <v>4.36688008802424E-2</v>
      </c>
      <c r="AK25" s="17">
        <v>3.3738981992073903E-2</v>
      </c>
      <c r="AL25" s="17"/>
      <c r="AM25" s="17">
        <v>4.62294744204617E-2</v>
      </c>
      <c r="AN25" s="17">
        <v>3.82730495615171E-2</v>
      </c>
      <c r="AO25" s="17"/>
      <c r="AP25" s="17">
        <v>2.59009690334253E-2</v>
      </c>
      <c r="AQ25" s="17">
        <v>6.8203025880090903E-2</v>
      </c>
      <c r="AR25" s="17">
        <v>3.54380913991185E-2</v>
      </c>
      <c r="AS25" s="17">
        <v>3.5402506822535297E-2</v>
      </c>
      <c r="AT25" s="17">
        <v>3.8934651880131101E-2</v>
      </c>
      <c r="AU25" s="17">
        <v>3.7817897192166702E-2</v>
      </c>
    </row>
    <row r="26" spans="2:47" x14ac:dyDescent="0.35">
      <c r="B26" s="18" t="s">
        <v>141</v>
      </c>
      <c r="C26" s="17">
        <v>2.0778078264096299E-2</v>
      </c>
      <c r="D26" s="17">
        <v>1.2547037244687099E-2</v>
      </c>
      <c r="E26" s="17">
        <v>2.8990967387591899E-2</v>
      </c>
      <c r="F26" s="17"/>
      <c r="G26" s="17">
        <v>1.87014789158867E-2</v>
      </c>
      <c r="H26" s="17">
        <v>2.0122718960781501E-2</v>
      </c>
      <c r="I26" s="17">
        <v>1.25372336889048E-2</v>
      </c>
      <c r="J26" s="17">
        <v>2.42660765635653E-2</v>
      </c>
      <c r="K26" s="17">
        <v>1.51783156589828E-2</v>
      </c>
      <c r="L26" s="17">
        <v>3.03301873453652E-2</v>
      </c>
      <c r="M26" s="17"/>
      <c r="N26" s="17">
        <v>2.35456765667365E-2</v>
      </c>
      <c r="O26" s="17">
        <v>7.0321057559231204E-3</v>
      </c>
      <c r="P26" s="17"/>
      <c r="Q26" s="17">
        <v>1.5485036800016E-2</v>
      </c>
      <c r="R26" s="17">
        <v>4.5316905838843499E-2</v>
      </c>
      <c r="S26" s="17">
        <v>3.5363653321151697E-2</v>
      </c>
      <c r="T26" s="17">
        <v>2.07842561838055E-2</v>
      </c>
      <c r="U26" s="17">
        <v>1.9160245996565399E-2</v>
      </c>
      <c r="V26" s="17">
        <v>9.4626370655214002E-3</v>
      </c>
      <c r="W26" s="17">
        <v>3.0325081835336502E-2</v>
      </c>
      <c r="X26" s="17">
        <v>0</v>
      </c>
      <c r="Y26" s="17">
        <v>8.6651155595986601E-3</v>
      </c>
      <c r="Z26" s="17">
        <v>0</v>
      </c>
      <c r="AA26" s="17">
        <v>2.0826856540760001E-2</v>
      </c>
      <c r="AB26" s="17">
        <v>4.6901286266349602E-2</v>
      </c>
      <c r="AC26" s="17"/>
      <c r="AD26" s="17">
        <v>2.05149211716334E-2</v>
      </c>
      <c r="AE26" s="17">
        <v>2.3186113524962599E-2</v>
      </c>
      <c r="AF26" s="17"/>
      <c r="AG26" s="17">
        <v>1.5341434785258399E-2</v>
      </c>
      <c r="AH26" s="17">
        <v>2.41125565217352E-2</v>
      </c>
      <c r="AI26" s="17"/>
      <c r="AJ26" s="17">
        <v>1.9388749827698299E-2</v>
      </c>
      <c r="AK26" s="17">
        <v>2.2612181285056598E-2</v>
      </c>
      <c r="AL26" s="17"/>
      <c r="AM26" s="17">
        <v>1.6879219324815901E-2</v>
      </c>
      <c r="AN26" s="17">
        <v>2.2265730536709199E-2</v>
      </c>
      <c r="AO26" s="17"/>
      <c r="AP26" s="17">
        <v>2.1618752058265502E-2</v>
      </c>
      <c r="AQ26" s="17">
        <v>2.8786771224195099E-2</v>
      </c>
      <c r="AR26" s="17">
        <v>2.95594866563775E-2</v>
      </c>
      <c r="AS26" s="17">
        <v>1.13302856685852E-2</v>
      </c>
      <c r="AT26" s="17">
        <v>1.19447349497795E-2</v>
      </c>
      <c r="AU26" s="17">
        <v>1.91859208112777E-2</v>
      </c>
    </row>
    <row r="27" spans="2:47" ht="29" x14ac:dyDescent="0.35">
      <c r="B27" s="18" t="s">
        <v>142</v>
      </c>
      <c r="C27" s="17">
        <v>2.0045998177593699E-2</v>
      </c>
      <c r="D27" s="17">
        <v>1.75391053151315E-2</v>
      </c>
      <c r="E27" s="17">
        <v>2.2669235832644598E-2</v>
      </c>
      <c r="F27" s="17"/>
      <c r="G27" s="17">
        <v>4.5133658013032901E-2</v>
      </c>
      <c r="H27" s="17">
        <v>4.1271038458445701E-2</v>
      </c>
      <c r="I27" s="17">
        <v>1.3692482562279101E-2</v>
      </c>
      <c r="J27" s="17">
        <v>2.0092043569229098E-2</v>
      </c>
      <c r="K27" s="17">
        <v>3.1183810321938001E-3</v>
      </c>
      <c r="L27" s="17">
        <v>2.4478806170624202E-3</v>
      </c>
      <c r="M27" s="17"/>
      <c r="N27" s="17">
        <v>1.53687164763206E-2</v>
      </c>
      <c r="O27" s="17">
        <v>4.3276893216569599E-2</v>
      </c>
      <c r="P27" s="17"/>
      <c r="Q27" s="17">
        <v>2.6810428711860901E-2</v>
      </c>
      <c r="R27" s="17">
        <v>2.5883527589905302E-2</v>
      </c>
      <c r="S27" s="17">
        <v>1.7431681466474801E-2</v>
      </c>
      <c r="T27" s="17">
        <v>1.1816821726853E-2</v>
      </c>
      <c r="U27" s="17">
        <v>0</v>
      </c>
      <c r="V27" s="17">
        <v>1.00252455456467E-2</v>
      </c>
      <c r="W27" s="17">
        <v>1.6286853314864298E-2</v>
      </c>
      <c r="X27" s="17">
        <v>2.84769137084466E-2</v>
      </c>
      <c r="Y27" s="17">
        <v>2.46930230912157E-2</v>
      </c>
      <c r="Z27" s="17">
        <v>1.89271074903999E-2</v>
      </c>
      <c r="AA27" s="17">
        <v>3.2013799092644797E-2</v>
      </c>
      <c r="AB27" s="17">
        <v>3.7114713994984901E-2</v>
      </c>
      <c r="AC27" s="17"/>
      <c r="AD27" s="17">
        <v>2.2604991006389699E-2</v>
      </c>
      <c r="AE27" s="17">
        <v>1.4680254082209101E-2</v>
      </c>
      <c r="AF27" s="17"/>
      <c r="AG27" s="17">
        <v>2.43553341388008E-2</v>
      </c>
      <c r="AH27" s="17">
        <v>1.85370344139353E-2</v>
      </c>
      <c r="AI27" s="17"/>
      <c r="AJ27" s="17">
        <v>1.60780798325111E-2</v>
      </c>
      <c r="AK27" s="17">
        <v>2.4933629356509002E-2</v>
      </c>
      <c r="AL27" s="17"/>
      <c r="AM27" s="17">
        <v>1.7051756760468099E-2</v>
      </c>
      <c r="AN27" s="17">
        <v>2.1264236732152001E-2</v>
      </c>
      <c r="AO27" s="17"/>
      <c r="AP27" s="17">
        <v>1.1365435151817699E-2</v>
      </c>
      <c r="AQ27" s="17">
        <v>2.00505614440269E-2</v>
      </c>
      <c r="AR27" s="17">
        <v>2.78300833868491E-2</v>
      </c>
      <c r="AS27" s="17">
        <v>0</v>
      </c>
      <c r="AT27" s="17">
        <v>6.71978475348637E-2</v>
      </c>
      <c r="AU27" s="17">
        <v>2.43984936026613E-2</v>
      </c>
    </row>
    <row r="28" spans="2:47" x14ac:dyDescent="0.35">
      <c r="B28" s="18" t="s">
        <v>143</v>
      </c>
      <c r="C28" s="17">
        <v>1.9236641789271099E-2</v>
      </c>
      <c r="D28" s="17">
        <v>1.08408659788744E-2</v>
      </c>
      <c r="E28" s="17">
        <v>2.75965131574408E-2</v>
      </c>
      <c r="F28" s="17"/>
      <c r="G28" s="17">
        <v>3.21430128992828E-2</v>
      </c>
      <c r="H28" s="17">
        <v>4.3631629736759103E-2</v>
      </c>
      <c r="I28" s="17">
        <v>1.31443094745365E-2</v>
      </c>
      <c r="J28" s="17">
        <v>1.54945940311681E-2</v>
      </c>
      <c r="K28" s="17">
        <v>0</v>
      </c>
      <c r="L28" s="17">
        <v>1.15535188404681E-2</v>
      </c>
      <c r="M28" s="17"/>
      <c r="N28" s="17">
        <v>1.10668207077341E-2</v>
      </c>
      <c r="O28" s="17">
        <v>5.9814111386780701E-2</v>
      </c>
      <c r="P28" s="17"/>
      <c r="Q28" s="17">
        <v>2.8522809093237299E-2</v>
      </c>
      <c r="R28" s="17">
        <v>2.6106348844437698E-2</v>
      </c>
      <c r="S28" s="17">
        <v>1.2408542866884E-2</v>
      </c>
      <c r="T28" s="17">
        <v>4.7069224134256103E-3</v>
      </c>
      <c r="U28" s="17">
        <v>2.79925880476979E-2</v>
      </c>
      <c r="V28" s="17">
        <v>2.1637287964168202E-2</v>
      </c>
      <c r="W28" s="17">
        <v>1.54546662770935E-2</v>
      </c>
      <c r="X28" s="17">
        <v>2.61019938800983E-2</v>
      </c>
      <c r="Y28" s="17">
        <v>7.6342158001158102E-3</v>
      </c>
      <c r="Z28" s="17">
        <v>3.7906275210693799E-2</v>
      </c>
      <c r="AA28" s="17">
        <v>0</v>
      </c>
      <c r="AB28" s="17">
        <v>0</v>
      </c>
      <c r="AC28" s="17"/>
      <c r="AD28" s="17">
        <v>2.0788893814726501E-2</v>
      </c>
      <c r="AE28" s="17">
        <v>1.2009027857659499E-2</v>
      </c>
      <c r="AF28" s="17"/>
      <c r="AG28" s="17">
        <v>2.5861611516878599E-2</v>
      </c>
      <c r="AH28" s="17">
        <v>1.49531648875723E-2</v>
      </c>
      <c r="AI28" s="17"/>
      <c r="AJ28" s="17">
        <v>1.9514617506178202E-2</v>
      </c>
      <c r="AK28" s="17">
        <v>1.9078373745429301E-2</v>
      </c>
      <c r="AL28" s="17"/>
      <c r="AM28" s="17">
        <v>1.4812168545439999E-2</v>
      </c>
      <c r="AN28" s="17">
        <v>2.0844394651546701E-2</v>
      </c>
      <c r="AO28" s="17"/>
      <c r="AP28" s="17">
        <v>1.3242937050334301E-2</v>
      </c>
      <c r="AQ28" s="17">
        <v>1.3291116956312E-2</v>
      </c>
      <c r="AR28" s="17">
        <v>5.1604413932341303E-2</v>
      </c>
      <c r="AS28" s="17">
        <v>5.0931428353455403E-3</v>
      </c>
      <c r="AT28" s="17">
        <v>4.0218853984489801E-2</v>
      </c>
      <c r="AU28" s="17">
        <v>1.1347645557484401E-2</v>
      </c>
    </row>
    <row r="29" spans="2:47" x14ac:dyDescent="0.35">
      <c r="B29" s="18" t="s">
        <v>144</v>
      </c>
      <c r="C29" s="17">
        <v>1.22576213430254E-2</v>
      </c>
      <c r="D29" s="17">
        <v>9.1877330885669108E-3</v>
      </c>
      <c r="E29" s="17">
        <v>1.53607914923648E-2</v>
      </c>
      <c r="F29" s="17"/>
      <c r="G29" s="17">
        <v>4.4124006288135301E-2</v>
      </c>
      <c r="H29" s="17">
        <v>2.59447306252268E-2</v>
      </c>
      <c r="I29" s="17">
        <v>7.3246761123022096E-3</v>
      </c>
      <c r="J29" s="17">
        <v>0</v>
      </c>
      <c r="K29" s="17">
        <v>3.0012496854094602E-3</v>
      </c>
      <c r="L29" s="17">
        <v>0</v>
      </c>
      <c r="M29" s="17"/>
      <c r="N29" s="17">
        <v>8.4445339243466692E-3</v>
      </c>
      <c r="O29" s="17">
        <v>3.1196278292777501E-2</v>
      </c>
      <c r="P29" s="17"/>
      <c r="Q29" s="17">
        <v>3.6551678348509899E-2</v>
      </c>
      <c r="R29" s="17">
        <v>1.7555565459232699E-2</v>
      </c>
      <c r="S29" s="17">
        <v>1.2012617530684199E-2</v>
      </c>
      <c r="T29" s="17">
        <v>0</v>
      </c>
      <c r="U29" s="17">
        <v>1.2316500486224499E-2</v>
      </c>
      <c r="V29" s="17">
        <v>1.9183564943176599E-2</v>
      </c>
      <c r="W29" s="17">
        <v>0</v>
      </c>
      <c r="X29" s="17">
        <v>8.4255819475261891E-3</v>
      </c>
      <c r="Y29" s="17">
        <v>4.5161964698049199E-3</v>
      </c>
      <c r="Z29" s="17">
        <v>0</v>
      </c>
      <c r="AA29" s="17">
        <v>9.6057550398867906E-3</v>
      </c>
      <c r="AB29" s="17">
        <v>0</v>
      </c>
      <c r="AC29" s="17"/>
      <c r="AD29" s="17">
        <v>1.5614046950071099E-2</v>
      </c>
      <c r="AE29" s="17">
        <v>5.9135186027735997E-3</v>
      </c>
      <c r="AF29" s="17"/>
      <c r="AG29" s="17">
        <v>1.90067393720969E-2</v>
      </c>
      <c r="AH29" s="17">
        <v>9.2999650009622393E-3</v>
      </c>
      <c r="AI29" s="17"/>
      <c r="AJ29" s="17">
        <v>1.12212033612106E-2</v>
      </c>
      <c r="AK29" s="17">
        <v>1.3596907884006399E-2</v>
      </c>
      <c r="AL29" s="17"/>
      <c r="AM29" s="17">
        <v>4.2147360332918703E-3</v>
      </c>
      <c r="AN29" s="17">
        <v>1.47594631124645E-2</v>
      </c>
      <c r="AO29" s="17"/>
      <c r="AP29" s="17">
        <v>0</v>
      </c>
      <c r="AQ29" s="17">
        <v>2.83733234831665E-3</v>
      </c>
      <c r="AR29" s="17">
        <v>1.42385894449404E-2</v>
      </c>
      <c r="AS29" s="17">
        <v>2.1856890474884999E-3</v>
      </c>
      <c r="AT29" s="17">
        <v>5.8230379824977301E-2</v>
      </c>
      <c r="AU29" s="17">
        <v>2.4207148343246498E-2</v>
      </c>
    </row>
    <row r="30" spans="2:47" x14ac:dyDescent="0.35">
      <c r="B30" s="18" t="s">
        <v>145</v>
      </c>
      <c r="C30" s="17">
        <v>1.1793596815427101E-2</v>
      </c>
      <c r="D30" s="17">
        <v>3.30044524492565E-3</v>
      </c>
      <c r="E30" s="17">
        <v>2.0182318534171399E-2</v>
      </c>
      <c r="F30" s="17"/>
      <c r="G30" s="17">
        <v>1.7170788226532101E-2</v>
      </c>
      <c r="H30" s="17">
        <v>1.0568851224744E-2</v>
      </c>
      <c r="I30" s="17">
        <v>5.8892755590976001E-3</v>
      </c>
      <c r="J30" s="17">
        <v>1.2590182236000501E-2</v>
      </c>
      <c r="K30" s="17">
        <v>9.9631754949969006E-3</v>
      </c>
      <c r="L30" s="17">
        <v>1.46087666872525E-2</v>
      </c>
      <c r="M30" s="17"/>
      <c r="N30" s="17">
        <v>1.1075038975852399E-2</v>
      </c>
      <c r="O30" s="17">
        <v>1.53624949098164E-2</v>
      </c>
      <c r="P30" s="17"/>
      <c r="Q30" s="17">
        <v>1.34493745556859E-2</v>
      </c>
      <c r="R30" s="17">
        <v>1.8812750117316399E-2</v>
      </c>
      <c r="S30" s="17">
        <v>1.2771158783588501E-2</v>
      </c>
      <c r="T30" s="17">
        <v>1.45528918947003E-2</v>
      </c>
      <c r="U30" s="17">
        <v>2.3125602307733899E-2</v>
      </c>
      <c r="V30" s="17">
        <v>0</v>
      </c>
      <c r="W30" s="17">
        <v>1.4616212958028001E-2</v>
      </c>
      <c r="X30" s="17">
        <v>2.03154054137301E-2</v>
      </c>
      <c r="Y30" s="17">
        <v>3.9706614492976602E-3</v>
      </c>
      <c r="Z30" s="17">
        <v>6.8130954627727601E-3</v>
      </c>
      <c r="AA30" s="17">
        <v>9.6594210769275091E-3</v>
      </c>
      <c r="AB30" s="17">
        <v>0</v>
      </c>
      <c r="AC30" s="17"/>
      <c r="AD30" s="17">
        <v>1.07671593396705E-2</v>
      </c>
      <c r="AE30" s="17">
        <v>1.1107805612065501E-2</v>
      </c>
      <c r="AF30" s="17"/>
      <c r="AG30" s="17">
        <v>1.20714271252711E-2</v>
      </c>
      <c r="AH30" s="17">
        <v>1.20224560189641E-2</v>
      </c>
      <c r="AI30" s="17"/>
      <c r="AJ30" s="17">
        <v>1.5857679027728801E-2</v>
      </c>
      <c r="AK30" s="17">
        <v>7.0758883677344503E-3</v>
      </c>
      <c r="AL30" s="17"/>
      <c r="AM30" s="17">
        <v>1.36000102097257E-2</v>
      </c>
      <c r="AN30" s="17">
        <v>1.1501188867588E-2</v>
      </c>
      <c r="AO30" s="17"/>
      <c r="AP30" s="17">
        <v>6.89659864463047E-3</v>
      </c>
      <c r="AQ30" s="17">
        <v>1.37370737053473E-2</v>
      </c>
      <c r="AR30" s="17">
        <v>1.26889645795011E-2</v>
      </c>
      <c r="AS30" s="17">
        <v>1.36160867191659E-2</v>
      </c>
      <c r="AT30" s="17">
        <v>3.3624504009898498E-2</v>
      </c>
      <c r="AU30" s="17">
        <v>3.8777840588110298E-3</v>
      </c>
    </row>
    <row r="31" spans="2:47" x14ac:dyDescent="0.35">
      <c r="B31" s="18" t="s">
        <v>146</v>
      </c>
      <c r="C31" s="17">
        <v>1.1734888383500499E-2</v>
      </c>
      <c r="D31" s="17">
        <v>9.6745542611380592E-3</v>
      </c>
      <c r="E31" s="17">
        <v>1.2732316113165601E-2</v>
      </c>
      <c r="F31" s="17"/>
      <c r="G31" s="17">
        <v>2.1116235474659899E-2</v>
      </c>
      <c r="H31" s="17">
        <v>6.5361401217709399E-3</v>
      </c>
      <c r="I31" s="17">
        <v>1.0619353780751101E-2</v>
      </c>
      <c r="J31" s="17">
        <v>1.8584518986954301E-2</v>
      </c>
      <c r="K31" s="17">
        <v>3.0607910208315498E-3</v>
      </c>
      <c r="L31" s="17">
        <v>1.08906991168921E-2</v>
      </c>
      <c r="M31" s="17"/>
      <c r="N31" s="17">
        <v>1.1616307806016701E-2</v>
      </c>
      <c r="O31" s="17">
        <v>1.23238486226148E-2</v>
      </c>
      <c r="P31" s="17"/>
      <c r="Q31" s="17">
        <v>1.3348984267101601E-2</v>
      </c>
      <c r="R31" s="17">
        <v>1.4822095597877101E-2</v>
      </c>
      <c r="S31" s="17">
        <v>2.53367743824215E-2</v>
      </c>
      <c r="T31" s="17">
        <v>4.8224727712393401E-3</v>
      </c>
      <c r="U31" s="17">
        <v>3.4221171648978303E-2</v>
      </c>
      <c r="V31" s="17">
        <v>9.6433427128342804E-3</v>
      </c>
      <c r="W31" s="17">
        <v>0</v>
      </c>
      <c r="X31" s="17">
        <v>1.03365315566661E-2</v>
      </c>
      <c r="Y31" s="17">
        <v>9.1215198055119694E-3</v>
      </c>
      <c r="Z31" s="17">
        <v>0</v>
      </c>
      <c r="AA31" s="17">
        <v>0</v>
      </c>
      <c r="AB31" s="17">
        <v>2.6696244027777798E-2</v>
      </c>
      <c r="AC31" s="17"/>
      <c r="AD31" s="17">
        <v>1.0515842801995899E-2</v>
      </c>
      <c r="AE31" s="17">
        <v>1.5461696867623701E-2</v>
      </c>
      <c r="AF31" s="17"/>
      <c r="AG31" s="17">
        <v>7.1978318290772201E-3</v>
      </c>
      <c r="AH31" s="17">
        <v>1.36891580173487E-2</v>
      </c>
      <c r="AI31" s="17"/>
      <c r="AJ31" s="17">
        <v>1.03210560841223E-2</v>
      </c>
      <c r="AK31" s="17">
        <v>1.2444779109332499E-2</v>
      </c>
      <c r="AL31" s="17"/>
      <c r="AM31" s="17">
        <v>1.8393752398147799E-2</v>
      </c>
      <c r="AN31" s="17">
        <v>8.8092916128550292E-3</v>
      </c>
      <c r="AO31" s="17"/>
      <c r="AP31" s="17">
        <v>8.7232861834842506E-3</v>
      </c>
      <c r="AQ31" s="17">
        <v>1.8372662441692E-2</v>
      </c>
      <c r="AR31" s="17">
        <v>1.2759629409504E-2</v>
      </c>
      <c r="AS31" s="17">
        <v>7.3246113839929902E-3</v>
      </c>
      <c r="AT31" s="17">
        <v>5.9055238926577804E-3</v>
      </c>
      <c r="AU31" s="17">
        <v>1.5713727621682799E-2</v>
      </c>
    </row>
    <row r="32" spans="2:47" x14ac:dyDescent="0.35">
      <c r="B32" s="18" t="s">
        <v>94</v>
      </c>
      <c r="C32" s="17">
        <v>1.02789663596599E-2</v>
      </c>
      <c r="D32" s="17">
        <v>7.3106541364387498E-3</v>
      </c>
      <c r="E32" s="17">
        <v>1.32654834520817E-2</v>
      </c>
      <c r="F32" s="17"/>
      <c r="G32" s="17">
        <v>1.3846527734118499E-2</v>
      </c>
      <c r="H32" s="17">
        <v>1.35634761945295E-2</v>
      </c>
      <c r="I32" s="17">
        <v>1.9570303615572299E-2</v>
      </c>
      <c r="J32" s="17">
        <v>2.4844247029621098E-3</v>
      </c>
      <c r="K32" s="17">
        <v>4.8423275415940999E-3</v>
      </c>
      <c r="L32" s="17">
        <v>7.5877962112857198E-3</v>
      </c>
      <c r="M32" s="17"/>
      <c r="N32" s="17">
        <v>9.3681771539160692E-3</v>
      </c>
      <c r="O32" s="17">
        <v>1.48026298446937E-2</v>
      </c>
      <c r="P32" s="17"/>
      <c r="Q32" s="17">
        <v>3.25453016285216E-3</v>
      </c>
      <c r="R32" s="17">
        <v>1.38544473982916E-2</v>
      </c>
      <c r="S32" s="17">
        <v>0</v>
      </c>
      <c r="T32" s="17">
        <v>0</v>
      </c>
      <c r="U32" s="17">
        <v>2.5040653237971899E-2</v>
      </c>
      <c r="V32" s="17">
        <v>1.3924754460531199E-2</v>
      </c>
      <c r="W32" s="17">
        <v>1.03855542194393E-2</v>
      </c>
      <c r="X32" s="17">
        <v>0</v>
      </c>
      <c r="Y32" s="17">
        <v>1.17326793634059E-2</v>
      </c>
      <c r="Z32" s="17">
        <v>1.9358860594690799E-2</v>
      </c>
      <c r="AA32" s="17">
        <v>2.2871180328604399E-2</v>
      </c>
      <c r="AB32" s="17">
        <v>0</v>
      </c>
      <c r="AC32" s="17"/>
      <c r="AD32" s="17">
        <v>3.8204408261490398E-3</v>
      </c>
      <c r="AE32" s="17">
        <v>1.89276748716471E-2</v>
      </c>
      <c r="AF32" s="17"/>
      <c r="AG32" s="17">
        <v>2.0877286317812502E-3</v>
      </c>
      <c r="AH32" s="17">
        <v>1.1498308143237899E-2</v>
      </c>
      <c r="AI32" s="17"/>
      <c r="AJ32" s="17">
        <v>1.03272214009952E-2</v>
      </c>
      <c r="AK32" s="17">
        <v>9.0139497495546703E-3</v>
      </c>
      <c r="AL32" s="17"/>
      <c r="AM32" s="17">
        <v>1.32166439037892E-2</v>
      </c>
      <c r="AN32" s="17">
        <v>8.9100319033225198E-3</v>
      </c>
      <c r="AO32" s="17"/>
      <c r="AP32" s="17">
        <v>3.2498324671061403E-2</v>
      </c>
      <c r="AQ32" s="17">
        <v>5.1124656387970804E-3</v>
      </c>
      <c r="AR32" s="17">
        <v>1.4182449388162001E-2</v>
      </c>
      <c r="AS32" s="17">
        <v>0</v>
      </c>
      <c r="AT32" s="17">
        <v>0</v>
      </c>
      <c r="AU32" s="17">
        <v>0</v>
      </c>
    </row>
    <row r="33" spans="2:47" x14ac:dyDescent="0.35">
      <c r="B33" s="18" t="s">
        <v>147</v>
      </c>
      <c r="C33" s="17">
        <v>6.1705294698154401E-3</v>
      </c>
      <c r="D33" s="17">
        <v>8.7570728287180606E-3</v>
      </c>
      <c r="E33" s="17">
        <v>3.7025207351022802E-3</v>
      </c>
      <c r="F33" s="17"/>
      <c r="G33" s="17">
        <v>1.5401135999719101E-2</v>
      </c>
      <c r="H33" s="17">
        <v>3.3842641592336299E-3</v>
      </c>
      <c r="I33" s="17">
        <v>8.1555427294819505E-3</v>
      </c>
      <c r="J33" s="17">
        <v>2.5814630246764601E-3</v>
      </c>
      <c r="K33" s="17">
        <v>5.8961373132709102E-3</v>
      </c>
      <c r="L33" s="17">
        <v>3.77726048307374E-3</v>
      </c>
      <c r="M33" s="17"/>
      <c r="N33" s="17">
        <v>6.41333613074032E-3</v>
      </c>
      <c r="O33" s="17">
        <v>4.9645691674511903E-3</v>
      </c>
      <c r="P33" s="17"/>
      <c r="Q33" s="17">
        <v>0</v>
      </c>
      <c r="R33" s="17">
        <v>1.3098363338789E-2</v>
      </c>
      <c r="S33" s="17">
        <v>6.0146019700267799E-3</v>
      </c>
      <c r="T33" s="17">
        <v>1.1164210928888E-2</v>
      </c>
      <c r="U33" s="17">
        <v>5.9051747296070796E-3</v>
      </c>
      <c r="V33" s="17">
        <v>4.6949074163522798E-3</v>
      </c>
      <c r="W33" s="17">
        <v>0</v>
      </c>
      <c r="X33" s="17">
        <v>1.2095498886542501E-2</v>
      </c>
      <c r="Y33" s="17">
        <v>1.5133391815843099E-2</v>
      </c>
      <c r="Z33" s="17">
        <v>0</v>
      </c>
      <c r="AA33" s="17">
        <v>0</v>
      </c>
      <c r="AB33" s="17">
        <v>0</v>
      </c>
      <c r="AC33" s="17"/>
      <c r="AD33" s="17">
        <v>7.7693985625870102E-3</v>
      </c>
      <c r="AE33" s="17">
        <v>3.17758211693787E-3</v>
      </c>
      <c r="AF33" s="17"/>
      <c r="AG33" s="17">
        <v>6.8632178378942301E-3</v>
      </c>
      <c r="AH33" s="17">
        <v>6.0195448091593003E-3</v>
      </c>
      <c r="AI33" s="17"/>
      <c r="AJ33" s="17">
        <v>4.9311422889462397E-3</v>
      </c>
      <c r="AK33" s="17">
        <v>7.6963800572787903E-3</v>
      </c>
      <c r="AL33" s="17"/>
      <c r="AM33" s="17">
        <v>6.04509720778374E-3</v>
      </c>
      <c r="AN33" s="17">
        <v>6.3203242327621104E-3</v>
      </c>
      <c r="AO33" s="17"/>
      <c r="AP33" s="17">
        <v>0</v>
      </c>
      <c r="AQ33" s="17">
        <v>2.4926149661734201E-3</v>
      </c>
      <c r="AR33" s="17">
        <v>9.4549884449807303E-3</v>
      </c>
      <c r="AS33" s="17">
        <v>9.2725756500272906E-3</v>
      </c>
      <c r="AT33" s="17">
        <v>5.9308152058488803E-3</v>
      </c>
      <c r="AU33" s="17">
        <v>1.1185604738446601E-2</v>
      </c>
    </row>
    <row r="34" spans="2:47" x14ac:dyDescent="0.35">
      <c r="B34" s="18" t="s">
        <v>148</v>
      </c>
      <c r="C34" s="17">
        <v>4.8613720441855199E-3</v>
      </c>
      <c r="D34" s="17">
        <v>7.2210861817411098E-3</v>
      </c>
      <c r="E34" s="17">
        <v>2.60297408982172E-3</v>
      </c>
      <c r="F34" s="17"/>
      <c r="G34" s="17">
        <v>5.1579284612196996E-3</v>
      </c>
      <c r="H34" s="17">
        <v>6.53112412074228E-3</v>
      </c>
      <c r="I34" s="17">
        <v>1.49587516692327E-2</v>
      </c>
      <c r="J34" s="17">
        <v>0</v>
      </c>
      <c r="K34" s="17">
        <v>0</v>
      </c>
      <c r="L34" s="17">
        <v>2.2482670569959101E-3</v>
      </c>
      <c r="M34" s="17"/>
      <c r="N34" s="17">
        <v>3.8199425636305301E-3</v>
      </c>
      <c r="O34" s="17">
        <v>1.00338932858895E-2</v>
      </c>
      <c r="P34" s="17"/>
      <c r="Q34" s="17">
        <v>6.6214568734632197E-3</v>
      </c>
      <c r="R34" s="17">
        <v>3.4339640574188599E-3</v>
      </c>
      <c r="S34" s="17">
        <v>5.8190666122047603E-3</v>
      </c>
      <c r="T34" s="17">
        <v>7.4586841502431297E-3</v>
      </c>
      <c r="U34" s="17">
        <v>6.0220652652666403E-3</v>
      </c>
      <c r="V34" s="17">
        <v>7.9802876947013199E-3</v>
      </c>
      <c r="W34" s="17">
        <v>9.9461913878567693E-3</v>
      </c>
      <c r="X34" s="17">
        <v>0</v>
      </c>
      <c r="Y34" s="17">
        <v>3.7672287842956701E-3</v>
      </c>
      <c r="Z34" s="17">
        <v>0</v>
      </c>
      <c r="AA34" s="17">
        <v>0</v>
      </c>
      <c r="AB34" s="17">
        <v>0</v>
      </c>
      <c r="AC34" s="17"/>
      <c r="AD34" s="17">
        <v>5.6520946027052103E-3</v>
      </c>
      <c r="AE34" s="17">
        <v>3.5402620006939299E-3</v>
      </c>
      <c r="AF34" s="17"/>
      <c r="AG34" s="17">
        <v>1.3031022698801701E-3</v>
      </c>
      <c r="AH34" s="17">
        <v>6.7724015884520197E-3</v>
      </c>
      <c r="AI34" s="17"/>
      <c r="AJ34" s="17">
        <v>4.0711059387561997E-3</v>
      </c>
      <c r="AK34" s="17">
        <v>4.2646588978102898E-3</v>
      </c>
      <c r="AL34" s="17"/>
      <c r="AM34" s="17">
        <v>2.0933346291197902E-3</v>
      </c>
      <c r="AN34" s="17">
        <v>5.2118468790286702E-3</v>
      </c>
      <c r="AO34" s="17"/>
      <c r="AP34" s="17">
        <v>1.7830606103048699E-3</v>
      </c>
      <c r="AQ34" s="17">
        <v>2.8319248280787501E-3</v>
      </c>
      <c r="AR34" s="17">
        <v>1.7903222569570599E-2</v>
      </c>
      <c r="AS34" s="17">
        <v>0</v>
      </c>
      <c r="AT34" s="17">
        <v>5.4894407996691997E-3</v>
      </c>
      <c r="AU34" s="17">
        <v>4.70296986726492E-3</v>
      </c>
    </row>
    <row r="35" spans="2:47" x14ac:dyDescent="0.35">
      <c r="B35" s="18" t="s">
        <v>150</v>
      </c>
      <c r="C35" s="17">
        <v>2.7655560904999901E-3</v>
      </c>
      <c r="D35" s="17">
        <v>4.88875659976207E-3</v>
      </c>
      <c r="E35" s="17">
        <v>7.1922580315597802E-4</v>
      </c>
      <c r="F35" s="17"/>
      <c r="G35" s="17">
        <v>2.6015009867517698E-3</v>
      </c>
      <c r="H35" s="17">
        <v>1.1385072553409399E-2</v>
      </c>
      <c r="I35" s="17">
        <v>2.66413099560797E-3</v>
      </c>
      <c r="J35" s="17">
        <v>0</v>
      </c>
      <c r="K35" s="17">
        <v>0</v>
      </c>
      <c r="L35" s="17">
        <v>0</v>
      </c>
      <c r="M35" s="17"/>
      <c r="N35" s="17">
        <v>1.80752622532013E-3</v>
      </c>
      <c r="O35" s="17">
        <v>7.5238521828947802E-3</v>
      </c>
      <c r="P35" s="17"/>
      <c r="Q35" s="17">
        <v>8.4865759973358594E-3</v>
      </c>
      <c r="R35" s="17">
        <v>2.7913749848717498E-3</v>
      </c>
      <c r="S35" s="17">
        <v>6.6115245528659099E-3</v>
      </c>
      <c r="T35" s="17">
        <v>0</v>
      </c>
      <c r="U35" s="17">
        <v>0</v>
      </c>
      <c r="V35" s="17">
        <v>0</v>
      </c>
      <c r="W35" s="17">
        <v>0</v>
      </c>
      <c r="X35" s="17">
        <v>0</v>
      </c>
      <c r="Y35" s="17">
        <v>0</v>
      </c>
      <c r="Z35" s="17">
        <v>0</v>
      </c>
      <c r="AA35" s="17">
        <v>1.36758508015658E-2</v>
      </c>
      <c r="AB35" s="17">
        <v>0</v>
      </c>
      <c r="AC35" s="17"/>
      <c r="AD35" s="17">
        <v>4.1262406462235302E-3</v>
      </c>
      <c r="AE35" s="17">
        <v>0</v>
      </c>
      <c r="AF35" s="17"/>
      <c r="AG35" s="17">
        <v>7.4122827779742996E-3</v>
      </c>
      <c r="AH35" s="17">
        <v>5.5301342931397997E-4</v>
      </c>
      <c r="AI35" s="17"/>
      <c r="AJ35" s="17">
        <v>2.11313620012457E-3</v>
      </c>
      <c r="AK35" s="17">
        <v>3.5644661417459401E-3</v>
      </c>
      <c r="AL35" s="17"/>
      <c r="AM35" s="17">
        <v>3.16184890360859E-3</v>
      </c>
      <c r="AN35" s="17">
        <v>2.7047099809639199E-3</v>
      </c>
      <c r="AO35" s="17"/>
      <c r="AP35" s="17">
        <v>0</v>
      </c>
      <c r="AQ35" s="17">
        <v>0</v>
      </c>
      <c r="AR35" s="17">
        <v>2.4341988459308998E-3</v>
      </c>
      <c r="AS35" s="17">
        <v>0</v>
      </c>
      <c r="AT35" s="17">
        <v>0</v>
      </c>
      <c r="AU35" s="17">
        <v>1.28805283178861E-2</v>
      </c>
    </row>
    <row r="36" spans="2:47" x14ac:dyDescent="0.35">
      <c r="B36" s="18" t="s">
        <v>149</v>
      </c>
      <c r="C36" s="17">
        <v>1.61182962771112E-3</v>
      </c>
      <c r="D36" s="17">
        <v>2.3277256728125098E-3</v>
      </c>
      <c r="E36" s="17">
        <v>9.2788807320162703E-4</v>
      </c>
      <c r="F36" s="17"/>
      <c r="G36" s="17">
        <v>3.35625018935219E-3</v>
      </c>
      <c r="H36" s="17">
        <v>3.9136167369846504E-3</v>
      </c>
      <c r="I36" s="17">
        <v>0</v>
      </c>
      <c r="J36" s="17">
        <v>2.7968712993591302E-3</v>
      </c>
      <c r="K36" s="17">
        <v>0</v>
      </c>
      <c r="L36" s="17">
        <v>0</v>
      </c>
      <c r="M36" s="17"/>
      <c r="N36" s="17">
        <v>1.3745760513306101E-3</v>
      </c>
      <c r="O36" s="17">
        <v>2.7902091401139999E-3</v>
      </c>
      <c r="P36" s="17"/>
      <c r="Q36" s="17">
        <v>3.3452014268910901E-3</v>
      </c>
      <c r="R36" s="17">
        <v>0</v>
      </c>
      <c r="S36" s="17">
        <v>5.9243336083353096E-3</v>
      </c>
      <c r="T36" s="17">
        <v>0</v>
      </c>
      <c r="U36" s="17">
        <v>0</v>
      </c>
      <c r="V36" s="17">
        <v>0</v>
      </c>
      <c r="W36" s="17">
        <v>0</v>
      </c>
      <c r="X36" s="17">
        <v>0</v>
      </c>
      <c r="Y36" s="17">
        <v>6.0901056367616297E-3</v>
      </c>
      <c r="Z36" s="17">
        <v>0</v>
      </c>
      <c r="AA36" s="17">
        <v>0</v>
      </c>
      <c r="AB36" s="17">
        <v>0</v>
      </c>
      <c r="AC36" s="17"/>
      <c r="AD36" s="17">
        <v>2.4048678482766002E-3</v>
      </c>
      <c r="AE36" s="17">
        <v>0</v>
      </c>
      <c r="AF36" s="17"/>
      <c r="AG36" s="17">
        <v>2.0655907627647099E-3</v>
      </c>
      <c r="AH36" s="17">
        <v>1.4374433440215899E-3</v>
      </c>
      <c r="AI36" s="17"/>
      <c r="AJ36" s="17">
        <v>1.2390122094808999E-3</v>
      </c>
      <c r="AK36" s="17">
        <v>2.0686379577734598E-3</v>
      </c>
      <c r="AL36" s="17"/>
      <c r="AM36" s="17">
        <v>0</v>
      </c>
      <c r="AN36" s="17">
        <v>2.0975611918368402E-3</v>
      </c>
      <c r="AO36" s="17"/>
      <c r="AP36" s="17">
        <v>0</v>
      </c>
      <c r="AQ36" s="17">
        <v>0</v>
      </c>
      <c r="AR36" s="17">
        <v>0</v>
      </c>
      <c r="AS36" s="17">
        <v>0</v>
      </c>
      <c r="AT36" s="17">
        <v>5.7567964712707904E-3</v>
      </c>
      <c r="AU36" s="17">
        <v>6.1329165879093596E-3</v>
      </c>
    </row>
    <row r="37" spans="2:47" x14ac:dyDescent="0.35">
      <c r="B37" s="18" t="s">
        <v>151</v>
      </c>
      <c r="C37" s="19">
        <v>0.15244296758954301</v>
      </c>
      <c r="D37" s="19">
        <v>8.0263347727427395E-2</v>
      </c>
      <c r="E37" s="19">
        <v>0.21932247913449299</v>
      </c>
      <c r="F37" s="19"/>
      <c r="G37" s="19">
        <v>0.13768523030366001</v>
      </c>
      <c r="H37" s="19">
        <v>0.13888110401744899</v>
      </c>
      <c r="I37" s="19">
        <v>0.16445451392517199</v>
      </c>
      <c r="J37" s="19">
        <v>0.13947890424340201</v>
      </c>
      <c r="K37" s="19">
        <v>0.15977863660835101</v>
      </c>
      <c r="L37" s="19">
        <v>0.16916081733476299</v>
      </c>
      <c r="M37" s="19"/>
      <c r="N37" s="19">
        <v>0.16394070765462501</v>
      </c>
      <c r="O37" s="19">
        <v>9.5336552005325606E-2</v>
      </c>
      <c r="P37" s="19"/>
      <c r="Q37" s="19">
        <v>0.118967317667623</v>
      </c>
      <c r="R37" s="19">
        <v>0.18119426873421601</v>
      </c>
      <c r="S37" s="19">
        <v>0.14744769107269901</v>
      </c>
      <c r="T37" s="19">
        <v>0.14564880683963</v>
      </c>
      <c r="U37" s="19">
        <v>0.176001777505358</v>
      </c>
      <c r="V37" s="19">
        <v>0.159444125097331</v>
      </c>
      <c r="W37" s="19">
        <v>0.15371617142868199</v>
      </c>
      <c r="X37" s="19">
        <v>0.15462177782440101</v>
      </c>
      <c r="Y37" s="19">
        <v>0.147748892446281</v>
      </c>
      <c r="Z37" s="19">
        <v>0.15515011276069701</v>
      </c>
      <c r="AA37" s="19">
        <v>0.12543402460073599</v>
      </c>
      <c r="AB37" s="19">
        <v>0.18982088295977201</v>
      </c>
      <c r="AC37" s="19"/>
      <c r="AD37" s="19">
        <v>2.5558900994689999E-2</v>
      </c>
      <c r="AE37" s="19">
        <v>0.43662411269128698</v>
      </c>
      <c r="AF37" s="19"/>
      <c r="AG37" s="19">
        <v>2.6223130064354599E-2</v>
      </c>
      <c r="AH37" s="19">
        <v>0.213738734489548</v>
      </c>
      <c r="AI37" s="19"/>
      <c r="AJ37" s="19">
        <v>0.13890001441614799</v>
      </c>
      <c r="AK37" s="19">
        <v>0.16807727206274001</v>
      </c>
      <c r="AL37" s="19"/>
      <c r="AM37" s="19">
        <v>0.18629832519613199</v>
      </c>
      <c r="AN37" s="19">
        <v>0.14322819990640501</v>
      </c>
      <c r="AO37" s="19"/>
      <c r="AP37" s="19">
        <v>0.57778105993252704</v>
      </c>
      <c r="AQ37" s="19">
        <v>5.7905832370122201E-2</v>
      </c>
      <c r="AR37" s="19">
        <v>5.54332047288007E-2</v>
      </c>
      <c r="AS37" s="19">
        <v>1.5368532263465099E-2</v>
      </c>
      <c r="AT37" s="19">
        <v>1.08054214691974E-2</v>
      </c>
      <c r="AU37" s="19">
        <v>3.4423767153940999E-3</v>
      </c>
    </row>
    <row r="38" spans="2:47" x14ac:dyDescent="0.35">
      <c r="B38" s="16"/>
    </row>
    <row r="39" spans="2:47" x14ac:dyDescent="0.35">
      <c r="B39" t="s">
        <v>66</v>
      </c>
    </row>
    <row r="40" spans="2:47" x14ac:dyDescent="0.35">
      <c r="B40" t="s">
        <v>67</v>
      </c>
    </row>
    <row r="42" spans="2:47" x14ac:dyDescent="0.35">
      <c r="B4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AU41"/>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179</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154</v>
      </c>
      <c r="C9" s="17">
        <v>0.50189877936445804</v>
      </c>
      <c r="D9" s="17">
        <v>0.63640193732559303</v>
      </c>
      <c r="E9" s="17">
        <v>0.37428537927222399</v>
      </c>
      <c r="F9" s="17"/>
      <c r="G9" s="17">
        <v>0.51044020822062897</v>
      </c>
      <c r="H9" s="17">
        <v>0.49403182544590801</v>
      </c>
      <c r="I9" s="17">
        <v>0.54215301902239899</v>
      </c>
      <c r="J9" s="17">
        <v>0.574226003604142</v>
      </c>
      <c r="K9" s="17">
        <v>0.50088214194289904</v>
      </c>
      <c r="L9" s="17">
        <v>0.41186830625729598</v>
      </c>
      <c r="M9" s="17"/>
      <c r="N9" s="17">
        <v>0.48570785745985401</v>
      </c>
      <c r="O9" s="17">
        <v>0.582315062020203</v>
      </c>
      <c r="P9" s="17"/>
      <c r="Q9" s="17">
        <v>0.54189221950269895</v>
      </c>
      <c r="R9" s="17">
        <v>0.46591399876767298</v>
      </c>
      <c r="S9" s="17">
        <v>0.47866543231054798</v>
      </c>
      <c r="T9" s="17">
        <v>0.53911132995073097</v>
      </c>
      <c r="U9" s="17">
        <v>0.41862882584857902</v>
      </c>
      <c r="V9" s="17">
        <v>0.52908312672201996</v>
      </c>
      <c r="W9" s="17">
        <v>0.47825887436350201</v>
      </c>
      <c r="X9" s="17">
        <v>0.65232817750747696</v>
      </c>
      <c r="Y9" s="17">
        <v>0.51822933735167598</v>
      </c>
      <c r="Z9" s="17">
        <v>0.51363936435287805</v>
      </c>
      <c r="AA9" s="17">
        <v>0.36946555500439399</v>
      </c>
      <c r="AB9" s="17">
        <v>0.52512811358682598</v>
      </c>
      <c r="AC9" s="17"/>
      <c r="AD9" s="17">
        <v>0.62647502848510705</v>
      </c>
      <c r="AE9" s="17">
        <v>0.23048919946806801</v>
      </c>
      <c r="AF9" s="17"/>
      <c r="AG9" s="17">
        <v>0.70252025124667905</v>
      </c>
      <c r="AH9" s="17">
        <v>0.41017476270948799</v>
      </c>
      <c r="AI9" s="17"/>
      <c r="AJ9" s="17">
        <v>0.51065875026293195</v>
      </c>
      <c r="AK9" s="17">
        <v>0.49490800362331699</v>
      </c>
      <c r="AL9" s="17"/>
      <c r="AM9" s="17">
        <v>0.43243901880271601</v>
      </c>
      <c r="AN9" s="17">
        <v>0.52502245686259097</v>
      </c>
      <c r="AO9" s="17"/>
      <c r="AP9" s="17">
        <v>9.8632117091782198E-2</v>
      </c>
      <c r="AQ9" s="17">
        <v>0.35852112427405097</v>
      </c>
      <c r="AR9" s="17">
        <v>0.52934134594886795</v>
      </c>
      <c r="AS9" s="17">
        <v>0.77644948299272298</v>
      </c>
      <c r="AT9" s="17">
        <v>0.60369739426784697</v>
      </c>
      <c r="AU9" s="17">
        <v>0.767641479439931</v>
      </c>
    </row>
    <row r="10" spans="2:47" x14ac:dyDescent="0.35">
      <c r="B10" s="18" t="s">
        <v>155</v>
      </c>
      <c r="C10" s="17">
        <v>0.38054797181310701</v>
      </c>
      <c r="D10" s="17">
        <v>0.36989127868444399</v>
      </c>
      <c r="E10" s="17">
        <v>0.39055665589373201</v>
      </c>
      <c r="F10" s="17"/>
      <c r="G10" s="17">
        <v>0.36275702264115101</v>
      </c>
      <c r="H10" s="17">
        <v>0.29497786585270702</v>
      </c>
      <c r="I10" s="17">
        <v>0.352761390979833</v>
      </c>
      <c r="J10" s="17">
        <v>0.42452459070785697</v>
      </c>
      <c r="K10" s="17">
        <v>0.43988570084328099</v>
      </c>
      <c r="L10" s="17">
        <v>0.40973761866681602</v>
      </c>
      <c r="M10" s="17"/>
      <c r="N10" s="17">
        <v>0.381825095762721</v>
      </c>
      <c r="O10" s="17">
        <v>0.37420481475733702</v>
      </c>
      <c r="P10" s="17"/>
      <c r="Q10" s="17">
        <v>0.37412143507127099</v>
      </c>
      <c r="R10" s="17">
        <v>0.46040154268269201</v>
      </c>
      <c r="S10" s="17">
        <v>0.36783276571142498</v>
      </c>
      <c r="T10" s="17">
        <v>0.41839407888115099</v>
      </c>
      <c r="U10" s="17">
        <v>0.29030546457402601</v>
      </c>
      <c r="V10" s="17">
        <v>0.387628042623754</v>
      </c>
      <c r="W10" s="17">
        <v>0.34551367429784402</v>
      </c>
      <c r="X10" s="17">
        <v>0.35107471241835297</v>
      </c>
      <c r="Y10" s="17">
        <v>0.35637982258997902</v>
      </c>
      <c r="Z10" s="17">
        <v>0.372304645712633</v>
      </c>
      <c r="AA10" s="17">
        <v>0.41815409401424097</v>
      </c>
      <c r="AB10" s="17">
        <v>0.35785083804476497</v>
      </c>
      <c r="AC10" s="17"/>
      <c r="AD10" s="17">
        <v>0.443295062309701</v>
      </c>
      <c r="AE10" s="17">
        <v>0.25420742906138399</v>
      </c>
      <c r="AF10" s="17"/>
      <c r="AG10" s="17">
        <v>0.43710592662528303</v>
      </c>
      <c r="AH10" s="17">
        <v>0.356986801713022</v>
      </c>
      <c r="AI10" s="17"/>
      <c r="AJ10" s="17">
        <v>0.38637987964276999</v>
      </c>
      <c r="AK10" s="17">
        <v>0.37594940649800601</v>
      </c>
      <c r="AL10" s="17"/>
      <c r="AM10" s="17">
        <v>0.36423351266923398</v>
      </c>
      <c r="AN10" s="17">
        <v>0.387206801906953</v>
      </c>
      <c r="AO10" s="17"/>
      <c r="AP10" s="17">
        <v>0.18061925421639899</v>
      </c>
      <c r="AQ10" s="17">
        <v>0.46824864233838698</v>
      </c>
      <c r="AR10" s="17">
        <v>0.35502347889640501</v>
      </c>
      <c r="AS10" s="17">
        <v>0.46776222895241298</v>
      </c>
      <c r="AT10" s="17">
        <v>0.43221409471432898</v>
      </c>
      <c r="AU10" s="17">
        <v>0.45186450976535403</v>
      </c>
    </row>
    <row r="11" spans="2:47" ht="29" x14ac:dyDescent="0.35">
      <c r="B11" s="18" t="s">
        <v>156</v>
      </c>
      <c r="C11" s="17">
        <v>0.37227906817394102</v>
      </c>
      <c r="D11" s="17">
        <v>0.51840020578463597</v>
      </c>
      <c r="E11" s="17">
        <v>0.23218227980727399</v>
      </c>
      <c r="F11" s="17"/>
      <c r="G11" s="17">
        <v>0.32301385590724901</v>
      </c>
      <c r="H11" s="17">
        <v>0.37730802814235398</v>
      </c>
      <c r="I11" s="17">
        <v>0.41802738536494</v>
      </c>
      <c r="J11" s="17">
        <v>0.403315265974103</v>
      </c>
      <c r="K11" s="17">
        <v>0.38987301209110398</v>
      </c>
      <c r="L11" s="17">
        <v>0.32673794423333102</v>
      </c>
      <c r="M11" s="17"/>
      <c r="N11" s="17">
        <v>0.36381893235798002</v>
      </c>
      <c r="O11" s="17">
        <v>0.41429845886032901</v>
      </c>
      <c r="P11" s="17"/>
      <c r="Q11" s="17">
        <v>0.42015952762650499</v>
      </c>
      <c r="R11" s="17">
        <v>0.35521616945599499</v>
      </c>
      <c r="S11" s="17">
        <v>0.30699450142120599</v>
      </c>
      <c r="T11" s="17">
        <v>0.36580001206606599</v>
      </c>
      <c r="U11" s="17">
        <v>0.28826432707091099</v>
      </c>
      <c r="V11" s="17">
        <v>0.41734703358444702</v>
      </c>
      <c r="W11" s="17">
        <v>0.34409985751620598</v>
      </c>
      <c r="X11" s="17">
        <v>0.38809011105952401</v>
      </c>
      <c r="Y11" s="17">
        <v>0.38208781453423502</v>
      </c>
      <c r="Z11" s="17">
        <v>0.46224454622774702</v>
      </c>
      <c r="AA11" s="17">
        <v>0.27794135750455101</v>
      </c>
      <c r="AB11" s="17">
        <v>0.38433052730042899</v>
      </c>
      <c r="AC11" s="17"/>
      <c r="AD11" s="17">
        <v>0.47477222208036901</v>
      </c>
      <c r="AE11" s="17">
        <v>0.15218592910780701</v>
      </c>
      <c r="AF11" s="17"/>
      <c r="AG11" s="17">
        <v>0.57130337129537601</v>
      </c>
      <c r="AH11" s="17">
        <v>0.28061685801801001</v>
      </c>
      <c r="AI11" s="17"/>
      <c r="AJ11" s="17">
        <v>0.39173379846609302</v>
      </c>
      <c r="AK11" s="17">
        <v>0.35251290386481898</v>
      </c>
      <c r="AL11" s="17"/>
      <c r="AM11" s="17">
        <v>0.29164805037737102</v>
      </c>
      <c r="AN11" s="17">
        <v>0.39679451268362398</v>
      </c>
      <c r="AO11" s="17"/>
      <c r="AP11" s="17">
        <v>4.0612624575668901E-2</v>
      </c>
      <c r="AQ11" s="17">
        <v>0.197719167344275</v>
      </c>
      <c r="AR11" s="17">
        <v>0.32894051490189902</v>
      </c>
      <c r="AS11" s="17">
        <v>0.63184896167972504</v>
      </c>
      <c r="AT11" s="17">
        <v>0.48175062314292699</v>
      </c>
      <c r="AU11" s="17">
        <v>0.64795121831664804</v>
      </c>
    </row>
    <row r="12" spans="2:47" x14ac:dyDescent="0.35">
      <c r="B12" s="18" t="s">
        <v>157</v>
      </c>
      <c r="C12" s="17">
        <v>0.34807658113488399</v>
      </c>
      <c r="D12" s="17">
        <v>0.33903687086803902</v>
      </c>
      <c r="E12" s="17">
        <v>0.35709459624079798</v>
      </c>
      <c r="F12" s="17"/>
      <c r="G12" s="17">
        <v>0.22181957125757901</v>
      </c>
      <c r="H12" s="17">
        <v>0.261188677215482</v>
      </c>
      <c r="I12" s="17">
        <v>0.34794667024346698</v>
      </c>
      <c r="J12" s="17">
        <v>0.37440472487001902</v>
      </c>
      <c r="K12" s="17">
        <v>0.406350881630264</v>
      </c>
      <c r="L12" s="17">
        <v>0.44298617337339902</v>
      </c>
      <c r="M12" s="17"/>
      <c r="N12" s="17">
        <v>0.36093193795306999</v>
      </c>
      <c r="O12" s="17">
        <v>0.28422722075734003</v>
      </c>
      <c r="P12" s="17"/>
      <c r="Q12" s="17">
        <v>0.38842209208022399</v>
      </c>
      <c r="R12" s="17">
        <v>0.363254357675527</v>
      </c>
      <c r="S12" s="17">
        <v>0.34340305967008899</v>
      </c>
      <c r="T12" s="17">
        <v>0.36024444204018302</v>
      </c>
      <c r="U12" s="17">
        <v>0.28882883419366001</v>
      </c>
      <c r="V12" s="17">
        <v>0.28160828246513597</v>
      </c>
      <c r="W12" s="17">
        <v>0.37090581799017902</v>
      </c>
      <c r="X12" s="17">
        <v>0.31628519991313703</v>
      </c>
      <c r="Y12" s="17">
        <v>0.312064791941569</v>
      </c>
      <c r="Z12" s="17">
        <v>0.41840000606955602</v>
      </c>
      <c r="AA12" s="17">
        <v>0.340195311603182</v>
      </c>
      <c r="AB12" s="17">
        <v>0.32364601294269701</v>
      </c>
      <c r="AC12" s="17"/>
      <c r="AD12" s="17">
        <v>0.413096178055046</v>
      </c>
      <c r="AE12" s="17">
        <v>0.22156898145335599</v>
      </c>
      <c r="AF12" s="17"/>
      <c r="AG12" s="17">
        <v>0.40566475081191</v>
      </c>
      <c r="AH12" s="17">
        <v>0.32829000756089199</v>
      </c>
      <c r="AI12" s="17"/>
      <c r="AJ12" s="17">
        <v>0.35239834779245099</v>
      </c>
      <c r="AK12" s="17">
        <v>0.34363355460995698</v>
      </c>
      <c r="AL12" s="17"/>
      <c r="AM12" s="17">
        <v>0.340781551411866</v>
      </c>
      <c r="AN12" s="17">
        <v>0.35122520570892302</v>
      </c>
      <c r="AO12" s="17"/>
      <c r="AP12" s="17">
        <v>0.14585645283065199</v>
      </c>
      <c r="AQ12" s="17">
        <v>0.45732876463654198</v>
      </c>
      <c r="AR12" s="17">
        <v>0.30608409794435598</v>
      </c>
      <c r="AS12" s="17">
        <v>0.44812426490019602</v>
      </c>
      <c r="AT12" s="17">
        <v>0.39930420808732098</v>
      </c>
      <c r="AU12" s="17">
        <v>0.403091976166915</v>
      </c>
    </row>
    <row r="13" spans="2:47" x14ac:dyDescent="0.35">
      <c r="B13" s="18" t="s">
        <v>158</v>
      </c>
      <c r="C13" s="17">
        <v>0.25858061167528101</v>
      </c>
      <c r="D13" s="17">
        <v>0.29233469647020599</v>
      </c>
      <c r="E13" s="17">
        <v>0.227072841789592</v>
      </c>
      <c r="F13" s="17"/>
      <c r="G13" s="17">
        <v>0.24816016256354301</v>
      </c>
      <c r="H13" s="17">
        <v>0.28408739413031198</v>
      </c>
      <c r="I13" s="17">
        <v>0.28586047545048299</v>
      </c>
      <c r="J13" s="17">
        <v>0.28931173356711798</v>
      </c>
      <c r="K13" s="17">
        <v>0.229511906235846</v>
      </c>
      <c r="L13" s="17">
        <v>0.216916965737594</v>
      </c>
      <c r="M13" s="17"/>
      <c r="N13" s="17">
        <v>0.241853450112888</v>
      </c>
      <c r="O13" s="17">
        <v>0.34166026335633298</v>
      </c>
      <c r="P13" s="17"/>
      <c r="Q13" s="17">
        <v>0.28941930132358401</v>
      </c>
      <c r="R13" s="17">
        <v>0.25693202347403299</v>
      </c>
      <c r="S13" s="17">
        <v>0.272934021960204</v>
      </c>
      <c r="T13" s="17">
        <v>0.291336250304085</v>
      </c>
      <c r="U13" s="17">
        <v>0.25790808601314102</v>
      </c>
      <c r="V13" s="17">
        <v>0.24246288587672299</v>
      </c>
      <c r="W13" s="17">
        <v>0.26582107878956801</v>
      </c>
      <c r="X13" s="17">
        <v>0.326305334103699</v>
      </c>
      <c r="Y13" s="17">
        <v>0.26956104208276199</v>
      </c>
      <c r="Z13" s="17">
        <v>0.210475444895766</v>
      </c>
      <c r="AA13" s="17">
        <v>0.16478308634696601</v>
      </c>
      <c r="AB13" s="17">
        <v>0.18701258000038701</v>
      </c>
      <c r="AC13" s="17"/>
      <c r="AD13" s="17">
        <v>0.32614984453595702</v>
      </c>
      <c r="AE13" s="17">
        <v>0.116732408282873</v>
      </c>
      <c r="AF13" s="17"/>
      <c r="AG13" s="17">
        <v>0.373401476434437</v>
      </c>
      <c r="AH13" s="17">
        <v>0.205741131403918</v>
      </c>
      <c r="AI13" s="17"/>
      <c r="AJ13" s="17">
        <v>0.26555074844202797</v>
      </c>
      <c r="AK13" s="17">
        <v>0.25154321456634898</v>
      </c>
      <c r="AL13" s="17"/>
      <c r="AM13" s="17">
        <v>0.23210949699960701</v>
      </c>
      <c r="AN13" s="17">
        <v>0.26754252080414798</v>
      </c>
      <c r="AO13" s="17"/>
      <c r="AP13" s="17">
        <v>4.6813971662981603E-2</v>
      </c>
      <c r="AQ13" s="17">
        <v>0.20025287827660901</v>
      </c>
      <c r="AR13" s="17">
        <v>0.249067189411664</v>
      </c>
      <c r="AS13" s="17">
        <v>0.35489029619762302</v>
      </c>
      <c r="AT13" s="17">
        <v>0.45372135970243499</v>
      </c>
      <c r="AU13" s="17">
        <v>0.38966580563000902</v>
      </c>
    </row>
    <row r="14" spans="2:47" ht="29" x14ac:dyDescent="0.35">
      <c r="B14" s="18" t="s">
        <v>159</v>
      </c>
      <c r="C14" s="17">
        <v>0.23898211075291201</v>
      </c>
      <c r="D14" s="17">
        <v>0.30203268009515399</v>
      </c>
      <c r="E14" s="17">
        <v>0.17960784833680099</v>
      </c>
      <c r="F14" s="17"/>
      <c r="G14" s="17">
        <v>0.106880106008611</v>
      </c>
      <c r="H14" s="17">
        <v>0.12721303047767199</v>
      </c>
      <c r="I14" s="17">
        <v>0.226225319573402</v>
      </c>
      <c r="J14" s="17">
        <v>0.24251425306415</v>
      </c>
      <c r="K14" s="17">
        <v>0.34605765934728699</v>
      </c>
      <c r="L14" s="17">
        <v>0.35431028873061798</v>
      </c>
      <c r="M14" s="17"/>
      <c r="N14" s="17">
        <v>0.27408948306633102</v>
      </c>
      <c r="O14" s="17">
        <v>6.4612523159911395E-2</v>
      </c>
      <c r="P14" s="17"/>
      <c r="Q14" s="17">
        <v>0.171726471111979</v>
      </c>
      <c r="R14" s="17">
        <v>0.23984834271480501</v>
      </c>
      <c r="S14" s="17">
        <v>0.32030620944091298</v>
      </c>
      <c r="T14" s="17">
        <v>0.20793131432655401</v>
      </c>
      <c r="U14" s="17">
        <v>0.229095188273544</v>
      </c>
      <c r="V14" s="17">
        <v>0.180937269241218</v>
      </c>
      <c r="W14" s="17">
        <v>0.140968822937757</v>
      </c>
      <c r="X14" s="17">
        <v>0.21447156099232501</v>
      </c>
      <c r="Y14" s="17">
        <v>0.17723951015061001</v>
      </c>
      <c r="Z14" s="17">
        <v>0.32805948274553698</v>
      </c>
      <c r="AA14" s="17">
        <v>0.531272971667474</v>
      </c>
      <c r="AB14" s="17">
        <v>0.386423829491024</v>
      </c>
      <c r="AC14" s="17"/>
      <c r="AD14" s="17">
        <v>0.300711633727827</v>
      </c>
      <c r="AE14" s="17">
        <v>0.114661751036377</v>
      </c>
      <c r="AF14" s="17"/>
      <c r="AG14" s="17">
        <v>0.30372876657738102</v>
      </c>
      <c r="AH14" s="17">
        <v>0.21145962722699299</v>
      </c>
      <c r="AI14" s="17"/>
      <c r="AJ14" s="17">
        <v>0.27037705291161301</v>
      </c>
      <c r="AK14" s="17">
        <v>0.203857135300759</v>
      </c>
      <c r="AL14" s="17"/>
      <c r="AM14" s="17">
        <v>0.286644597765842</v>
      </c>
      <c r="AN14" s="17">
        <v>0.22866043453902099</v>
      </c>
      <c r="AO14" s="17"/>
      <c r="AP14" s="17">
        <v>4.8280192344508199E-2</v>
      </c>
      <c r="AQ14" s="17">
        <v>0.28130117911241098</v>
      </c>
      <c r="AR14" s="17">
        <v>0.165800422673124</v>
      </c>
      <c r="AS14" s="17">
        <v>0.46436723839744598</v>
      </c>
      <c r="AT14" s="17">
        <v>0.24285977441578899</v>
      </c>
      <c r="AU14" s="17">
        <v>0.25628870192785602</v>
      </c>
    </row>
    <row r="15" spans="2:47" x14ac:dyDescent="0.35">
      <c r="B15" s="18" t="s">
        <v>126</v>
      </c>
      <c r="C15" s="17">
        <v>0.232442294059264</v>
      </c>
      <c r="D15" s="17">
        <v>0.29871485406557502</v>
      </c>
      <c r="E15" s="17">
        <v>0.168984841606477</v>
      </c>
      <c r="F15" s="17"/>
      <c r="G15" s="17">
        <v>0.25777914111825001</v>
      </c>
      <c r="H15" s="17">
        <v>0.20579842496350501</v>
      </c>
      <c r="I15" s="17">
        <v>0.242209471351505</v>
      </c>
      <c r="J15" s="17">
        <v>0.21048385188658</v>
      </c>
      <c r="K15" s="17">
        <v>0.271315610941117</v>
      </c>
      <c r="L15" s="17">
        <v>0.221230972022465</v>
      </c>
      <c r="M15" s="17"/>
      <c r="N15" s="17">
        <v>0.242001265318152</v>
      </c>
      <c r="O15" s="17">
        <v>0.18496526099209601</v>
      </c>
      <c r="P15" s="17"/>
      <c r="Q15" s="17">
        <v>0.24572311513297901</v>
      </c>
      <c r="R15" s="17">
        <v>0.29540574386567398</v>
      </c>
      <c r="S15" s="17">
        <v>0.23492506081766901</v>
      </c>
      <c r="T15" s="17">
        <v>0.26317323841331203</v>
      </c>
      <c r="U15" s="17">
        <v>0.25811544808536002</v>
      </c>
      <c r="V15" s="17">
        <v>0.20672154432887099</v>
      </c>
      <c r="W15" s="17">
        <v>0.233611113377928</v>
      </c>
      <c r="X15" s="17">
        <v>0.192598103395349</v>
      </c>
      <c r="Y15" s="17">
        <v>0.196841084782586</v>
      </c>
      <c r="Z15" s="17">
        <v>0.21012000941012199</v>
      </c>
      <c r="AA15" s="17">
        <v>0.17927575571534701</v>
      </c>
      <c r="AB15" s="17">
        <v>0.152199588325347</v>
      </c>
      <c r="AC15" s="17"/>
      <c r="AD15" s="17">
        <v>0.29522490344188101</v>
      </c>
      <c r="AE15" s="17">
        <v>0.101917607140003</v>
      </c>
      <c r="AF15" s="17"/>
      <c r="AG15" s="17">
        <v>0.345140052388687</v>
      </c>
      <c r="AH15" s="17">
        <v>0.17830216556511</v>
      </c>
      <c r="AI15" s="17"/>
      <c r="AJ15" s="17">
        <v>0.241236872919453</v>
      </c>
      <c r="AK15" s="17">
        <v>0.22063286648935701</v>
      </c>
      <c r="AL15" s="17"/>
      <c r="AM15" s="17">
        <v>0.22588843316617499</v>
      </c>
      <c r="AN15" s="17">
        <v>0.23604543554815399</v>
      </c>
      <c r="AO15" s="17"/>
      <c r="AP15" s="17">
        <v>5.3693482709299599E-2</v>
      </c>
      <c r="AQ15" s="17">
        <v>0.21729827775041899</v>
      </c>
      <c r="AR15" s="17">
        <v>0.231196241228627</v>
      </c>
      <c r="AS15" s="17">
        <v>0.29553308902951297</v>
      </c>
      <c r="AT15" s="17">
        <v>0.27240596085575802</v>
      </c>
      <c r="AU15" s="17">
        <v>0.38034902186320602</v>
      </c>
    </row>
    <row r="16" spans="2:47" x14ac:dyDescent="0.35">
      <c r="B16" s="18" t="s">
        <v>160</v>
      </c>
      <c r="C16" s="17">
        <v>0.20837567112919</v>
      </c>
      <c r="D16" s="17">
        <v>0.27679465549888199</v>
      </c>
      <c r="E16" s="17">
        <v>0.14349331277528601</v>
      </c>
      <c r="F16" s="17"/>
      <c r="G16" s="17">
        <v>9.0196545738472994E-2</v>
      </c>
      <c r="H16" s="17">
        <v>0.121429627213646</v>
      </c>
      <c r="I16" s="17">
        <v>0.201014191923301</v>
      </c>
      <c r="J16" s="17">
        <v>0.23727157193109399</v>
      </c>
      <c r="K16" s="17">
        <v>0.28598500429686302</v>
      </c>
      <c r="L16" s="17">
        <v>0.288864662344686</v>
      </c>
      <c r="M16" s="17"/>
      <c r="N16" s="17">
        <v>0.237342163775386</v>
      </c>
      <c r="O16" s="17">
        <v>6.4506305696722097E-2</v>
      </c>
      <c r="P16" s="17"/>
      <c r="Q16" s="17">
        <v>0.13697946107325501</v>
      </c>
      <c r="R16" s="17">
        <v>0.209019637843429</v>
      </c>
      <c r="S16" s="17">
        <v>0.32479556240926999</v>
      </c>
      <c r="T16" s="17">
        <v>0.177478526900473</v>
      </c>
      <c r="U16" s="17">
        <v>0.18394062726513799</v>
      </c>
      <c r="V16" s="17">
        <v>0.18945597991524599</v>
      </c>
      <c r="W16" s="17">
        <v>0.160527160261452</v>
      </c>
      <c r="X16" s="17">
        <v>0.17167713362949899</v>
      </c>
      <c r="Y16" s="17">
        <v>0.17365620842718299</v>
      </c>
      <c r="Z16" s="17">
        <v>0.23271539088007201</v>
      </c>
      <c r="AA16" s="17">
        <v>0.393420093382993</v>
      </c>
      <c r="AB16" s="17">
        <v>0.35558094092821602</v>
      </c>
      <c r="AC16" s="17"/>
      <c r="AD16" s="17">
        <v>0.26964653004448202</v>
      </c>
      <c r="AE16" s="17">
        <v>8.3845706202526502E-2</v>
      </c>
      <c r="AF16" s="17"/>
      <c r="AG16" s="17">
        <v>0.265061146147681</v>
      </c>
      <c r="AH16" s="17">
        <v>0.186165627826406</v>
      </c>
      <c r="AI16" s="17"/>
      <c r="AJ16" s="17">
        <v>0.23291535789797899</v>
      </c>
      <c r="AK16" s="17">
        <v>0.18111290956815901</v>
      </c>
      <c r="AL16" s="17"/>
      <c r="AM16" s="17">
        <v>0.222984559755491</v>
      </c>
      <c r="AN16" s="17">
        <v>0.20631296168965901</v>
      </c>
      <c r="AO16" s="17"/>
      <c r="AP16" s="17">
        <v>3.92904567824423E-2</v>
      </c>
      <c r="AQ16" s="17">
        <v>0.201607196052008</v>
      </c>
      <c r="AR16" s="17">
        <v>0.14702765018462899</v>
      </c>
      <c r="AS16" s="17">
        <v>0.40082753000086002</v>
      </c>
      <c r="AT16" s="17">
        <v>0.19796965157801399</v>
      </c>
      <c r="AU16" s="17">
        <v>0.273976755306788</v>
      </c>
    </row>
    <row r="17" spans="2:47" ht="29" x14ac:dyDescent="0.35">
      <c r="B17" s="18" t="s">
        <v>161</v>
      </c>
      <c r="C17" s="17">
        <v>0.16157796550209999</v>
      </c>
      <c r="D17" s="17">
        <v>0.20752507783117199</v>
      </c>
      <c r="E17" s="17">
        <v>0.11619929447694401</v>
      </c>
      <c r="F17" s="17"/>
      <c r="G17" s="17">
        <v>0.137420606929998</v>
      </c>
      <c r="H17" s="17">
        <v>0.17500274412410799</v>
      </c>
      <c r="I17" s="17">
        <v>0.175907301556218</v>
      </c>
      <c r="J17" s="17">
        <v>0.17364548594804699</v>
      </c>
      <c r="K17" s="17">
        <v>0.15255922745466399</v>
      </c>
      <c r="L17" s="17">
        <v>0.15123550234418101</v>
      </c>
      <c r="M17" s="17"/>
      <c r="N17" s="17">
        <v>0.15163711919140599</v>
      </c>
      <c r="O17" s="17">
        <v>0.21095167698487499</v>
      </c>
      <c r="P17" s="17"/>
      <c r="Q17" s="17">
        <v>0.21930162337491499</v>
      </c>
      <c r="R17" s="17">
        <v>0.18614174508848</v>
      </c>
      <c r="S17" s="17">
        <v>0.11656884165380101</v>
      </c>
      <c r="T17" s="17">
        <v>0.17931535046583899</v>
      </c>
      <c r="U17" s="17">
        <v>0.18257611502819801</v>
      </c>
      <c r="V17" s="17">
        <v>0.19851807735163901</v>
      </c>
      <c r="W17" s="17">
        <v>0.16243643815078801</v>
      </c>
      <c r="X17" s="17">
        <v>0.195500033505287</v>
      </c>
      <c r="Y17" s="17">
        <v>0.133877714177565</v>
      </c>
      <c r="Z17" s="17">
        <v>0.12737829885609001</v>
      </c>
      <c r="AA17" s="17">
        <v>3.8543836965349999E-2</v>
      </c>
      <c r="AB17" s="17">
        <v>5.5635626645176801E-2</v>
      </c>
      <c r="AC17" s="17"/>
      <c r="AD17" s="17">
        <v>0.21351430910232599</v>
      </c>
      <c r="AE17" s="17">
        <v>4.8314453320071699E-2</v>
      </c>
      <c r="AF17" s="17"/>
      <c r="AG17" s="17">
        <v>0.26870678767484202</v>
      </c>
      <c r="AH17" s="17">
        <v>0.11185879167788799</v>
      </c>
      <c r="AI17" s="17"/>
      <c r="AJ17" s="17">
        <v>0.17544057843320299</v>
      </c>
      <c r="AK17" s="17">
        <v>0.146568395750476</v>
      </c>
      <c r="AL17" s="17"/>
      <c r="AM17" s="17">
        <v>0.14797408669739701</v>
      </c>
      <c r="AN17" s="17">
        <v>0.167265229042354</v>
      </c>
      <c r="AO17" s="17"/>
      <c r="AP17" s="17">
        <v>1.5936758503913798E-2</v>
      </c>
      <c r="AQ17" s="17">
        <v>8.9665183239491797E-2</v>
      </c>
      <c r="AR17" s="17">
        <v>9.5474110993234995E-2</v>
      </c>
      <c r="AS17" s="17">
        <v>0.23752952656899601</v>
      </c>
      <c r="AT17" s="17">
        <v>0.29505479014477598</v>
      </c>
      <c r="AU17" s="17">
        <v>0.31791866164981902</v>
      </c>
    </row>
    <row r="18" spans="2:47" x14ac:dyDescent="0.35">
      <c r="B18" s="18" t="s">
        <v>162</v>
      </c>
      <c r="C18" s="17">
        <v>0.16102960315268999</v>
      </c>
      <c r="D18" s="17">
        <v>0.25305104740109102</v>
      </c>
      <c r="E18" s="17">
        <v>7.1823071916179093E-2</v>
      </c>
      <c r="F18" s="17"/>
      <c r="G18" s="17">
        <v>4.7289451613738299E-2</v>
      </c>
      <c r="H18" s="17">
        <v>7.2998425853575299E-2</v>
      </c>
      <c r="I18" s="17">
        <v>0.11166702848194</v>
      </c>
      <c r="J18" s="17">
        <v>0.18000913306480601</v>
      </c>
      <c r="K18" s="17">
        <v>0.26857739378273099</v>
      </c>
      <c r="L18" s="17">
        <v>0.26175994115323598</v>
      </c>
      <c r="M18" s="17"/>
      <c r="N18" s="17">
        <v>0.17584164267477201</v>
      </c>
      <c r="O18" s="17">
        <v>8.7461886383146295E-2</v>
      </c>
      <c r="P18" s="17"/>
      <c r="Q18" s="17">
        <v>0.15845760687860899</v>
      </c>
      <c r="R18" s="17">
        <v>0.18409850898494101</v>
      </c>
      <c r="S18" s="17">
        <v>0.17038617217544699</v>
      </c>
      <c r="T18" s="17">
        <v>0.19895200193499701</v>
      </c>
      <c r="U18" s="17">
        <v>0.169241962199324</v>
      </c>
      <c r="V18" s="17">
        <v>0.16924971383244899</v>
      </c>
      <c r="W18" s="17">
        <v>0.20395884725012001</v>
      </c>
      <c r="X18" s="17">
        <v>0.11095381142721999</v>
      </c>
      <c r="Y18" s="17">
        <v>0.16618802620609299</v>
      </c>
      <c r="Z18" s="17">
        <v>0.10481357351357699</v>
      </c>
      <c r="AA18" s="17">
        <v>8.3420926958701194E-2</v>
      </c>
      <c r="AB18" s="17">
        <v>0.121886730611641</v>
      </c>
      <c r="AC18" s="17"/>
      <c r="AD18" s="17">
        <v>0.207313270912932</v>
      </c>
      <c r="AE18" s="17">
        <v>6.7201479437844297E-2</v>
      </c>
      <c r="AF18" s="17"/>
      <c r="AG18" s="17">
        <v>0.26685050289133</v>
      </c>
      <c r="AH18" s="17">
        <v>0.112619403778549</v>
      </c>
      <c r="AI18" s="17"/>
      <c r="AJ18" s="17">
        <v>0.18406229226915599</v>
      </c>
      <c r="AK18" s="17">
        <v>0.13513284693423</v>
      </c>
      <c r="AL18" s="17"/>
      <c r="AM18" s="17">
        <v>0.16105775910003001</v>
      </c>
      <c r="AN18" s="17">
        <v>0.16103104926135201</v>
      </c>
      <c r="AO18" s="17"/>
      <c r="AP18" s="17">
        <v>9.8912696309546595E-3</v>
      </c>
      <c r="AQ18" s="17">
        <v>9.4374623754657994E-2</v>
      </c>
      <c r="AR18" s="17">
        <v>4.9472604894487002E-2</v>
      </c>
      <c r="AS18" s="17">
        <v>0.416019066862992</v>
      </c>
      <c r="AT18" s="17">
        <v>0.10496513892529601</v>
      </c>
      <c r="AU18" s="17">
        <v>0.25393602166290502</v>
      </c>
    </row>
    <row r="19" spans="2:47" x14ac:dyDescent="0.35">
      <c r="B19" s="18" t="s">
        <v>163</v>
      </c>
      <c r="C19" s="17">
        <v>0.147097165803768</v>
      </c>
      <c r="D19" s="17">
        <v>0.16035901708570499</v>
      </c>
      <c r="E19" s="17">
        <v>0.13362544475937899</v>
      </c>
      <c r="F19" s="17"/>
      <c r="G19" s="17">
        <v>9.9742711329932801E-2</v>
      </c>
      <c r="H19" s="17">
        <v>0.112441081307757</v>
      </c>
      <c r="I19" s="17">
        <v>0.16680851934403601</v>
      </c>
      <c r="J19" s="17">
        <v>0.14150737159465401</v>
      </c>
      <c r="K19" s="17">
        <v>0.14554932888233499</v>
      </c>
      <c r="L19" s="17">
        <v>0.196425667027611</v>
      </c>
      <c r="M19" s="17"/>
      <c r="N19" s="17">
        <v>0.14247466954683599</v>
      </c>
      <c r="O19" s="17">
        <v>0.170055955165034</v>
      </c>
      <c r="P19" s="17"/>
      <c r="Q19" s="17">
        <v>0.191314930048399</v>
      </c>
      <c r="R19" s="17">
        <v>0.156547446967432</v>
      </c>
      <c r="S19" s="17">
        <v>0.12340329638578</v>
      </c>
      <c r="T19" s="17">
        <v>0.14643305711506699</v>
      </c>
      <c r="U19" s="17">
        <v>0.14510256164877</v>
      </c>
      <c r="V19" s="17">
        <v>0.120689384779047</v>
      </c>
      <c r="W19" s="17">
        <v>0.146837808197537</v>
      </c>
      <c r="X19" s="17">
        <v>0.166544820408076</v>
      </c>
      <c r="Y19" s="17">
        <v>0.10667984613232701</v>
      </c>
      <c r="Z19" s="17">
        <v>0.17899211929315101</v>
      </c>
      <c r="AA19" s="17">
        <v>0.13079413088747399</v>
      </c>
      <c r="AB19" s="17">
        <v>0.103737615873535</v>
      </c>
      <c r="AC19" s="17"/>
      <c r="AD19" s="17">
        <v>0.18900837421719299</v>
      </c>
      <c r="AE19" s="17">
        <v>5.9198908676741303E-2</v>
      </c>
      <c r="AF19" s="17"/>
      <c r="AG19" s="17">
        <v>0.20930323995334299</v>
      </c>
      <c r="AH19" s="17">
        <v>0.120221728606091</v>
      </c>
      <c r="AI19" s="17"/>
      <c r="AJ19" s="17">
        <v>0.150596451423678</v>
      </c>
      <c r="AK19" s="17">
        <v>0.14290986490844301</v>
      </c>
      <c r="AL19" s="17"/>
      <c r="AM19" s="17">
        <v>0.134850902221584</v>
      </c>
      <c r="AN19" s="17">
        <v>0.14880228932827499</v>
      </c>
      <c r="AO19" s="17"/>
      <c r="AP19" s="17">
        <v>1.5397845862932099E-2</v>
      </c>
      <c r="AQ19" s="17">
        <v>0.160219041569612</v>
      </c>
      <c r="AR19" s="17">
        <v>9.7967245960112803E-2</v>
      </c>
      <c r="AS19" s="17">
        <v>0.204026849871905</v>
      </c>
      <c r="AT19" s="17">
        <v>0.21834624450901399</v>
      </c>
      <c r="AU19" s="17">
        <v>0.24397586709417701</v>
      </c>
    </row>
    <row r="20" spans="2:47" x14ac:dyDescent="0.35">
      <c r="B20" s="18" t="s">
        <v>164</v>
      </c>
      <c r="C20" s="17">
        <v>0.12362738194759899</v>
      </c>
      <c r="D20" s="17">
        <v>0.185333021820628</v>
      </c>
      <c r="E20" s="17">
        <v>6.4540065400709001E-2</v>
      </c>
      <c r="F20" s="17"/>
      <c r="G20" s="17">
        <v>3.5240315341182001E-2</v>
      </c>
      <c r="H20" s="17">
        <v>6.8244738973199201E-2</v>
      </c>
      <c r="I20" s="17">
        <v>0.10723870452652</v>
      </c>
      <c r="J20" s="17">
        <v>0.13575553548458899</v>
      </c>
      <c r="K20" s="17">
        <v>0.18823069430303199</v>
      </c>
      <c r="L20" s="17">
        <v>0.188126363411562</v>
      </c>
      <c r="M20" s="17"/>
      <c r="N20" s="17">
        <v>0.138054671000232</v>
      </c>
      <c r="O20" s="17">
        <v>5.1970625078013602E-2</v>
      </c>
      <c r="P20" s="17"/>
      <c r="Q20" s="17">
        <v>0.107708395418005</v>
      </c>
      <c r="R20" s="17">
        <v>0.110359708547996</v>
      </c>
      <c r="S20" s="17">
        <v>0.13421639264652499</v>
      </c>
      <c r="T20" s="17">
        <v>0.136305268510024</v>
      </c>
      <c r="U20" s="17">
        <v>0.118071914161907</v>
      </c>
      <c r="V20" s="17">
        <v>0.10141571792574</v>
      </c>
      <c r="W20" s="17">
        <v>9.7690197725279093E-2</v>
      </c>
      <c r="X20" s="17">
        <v>0.112518623952004</v>
      </c>
      <c r="Y20" s="17">
        <v>0.13406313951132501</v>
      </c>
      <c r="Z20" s="17">
        <v>0.17019571510743101</v>
      </c>
      <c r="AA20" s="17">
        <v>9.1298808865958703E-2</v>
      </c>
      <c r="AB20" s="17">
        <v>0.22923032133910401</v>
      </c>
      <c r="AC20" s="17"/>
      <c r="AD20" s="17">
        <v>0.16505107608521799</v>
      </c>
      <c r="AE20" s="17">
        <v>3.85668726822751E-2</v>
      </c>
      <c r="AF20" s="17"/>
      <c r="AG20" s="17">
        <v>0.21395954980382201</v>
      </c>
      <c r="AH20" s="17">
        <v>8.2785507498549599E-2</v>
      </c>
      <c r="AI20" s="17"/>
      <c r="AJ20" s="17">
        <v>0.14098452765892699</v>
      </c>
      <c r="AK20" s="17">
        <v>0.10413222876677</v>
      </c>
      <c r="AL20" s="17"/>
      <c r="AM20" s="17">
        <v>8.7179669771181897E-2</v>
      </c>
      <c r="AN20" s="17">
        <v>0.134957252931588</v>
      </c>
      <c r="AO20" s="17"/>
      <c r="AP20" s="17">
        <v>1.09171937799154E-2</v>
      </c>
      <c r="AQ20" s="17">
        <v>8.9745967439091703E-2</v>
      </c>
      <c r="AR20" s="17">
        <v>3.4458017521348298E-2</v>
      </c>
      <c r="AS20" s="17">
        <v>0.26353901229170701</v>
      </c>
      <c r="AT20" s="17">
        <v>0.124812882554034</v>
      </c>
      <c r="AU20" s="17">
        <v>0.216553659643165</v>
      </c>
    </row>
    <row r="21" spans="2:47" x14ac:dyDescent="0.35">
      <c r="B21" s="18" t="s">
        <v>165</v>
      </c>
      <c r="C21" s="17">
        <v>0.11737772294936701</v>
      </c>
      <c r="D21" s="17">
        <v>0.18172825456339101</v>
      </c>
      <c r="E21" s="17">
        <v>5.5655140969195702E-2</v>
      </c>
      <c r="F21" s="17"/>
      <c r="G21" s="17">
        <v>5.2800155543049301E-2</v>
      </c>
      <c r="H21" s="17">
        <v>3.5451776491996899E-2</v>
      </c>
      <c r="I21" s="17">
        <v>0.10132704939282</v>
      </c>
      <c r="J21" s="17">
        <v>0.11740667514936</v>
      </c>
      <c r="K21" s="17">
        <v>0.18767948423606701</v>
      </c>
      <c r="L21" s="17">
        <v>0.19345144502810299</v>
      </c>
      <c r="M21" s="17"/>
      <c r="N21" s="17">
        <v>0.13359765058187201</v>
      </c>
      <c r="O21" s="17">
        <v>3.6817376056439401E-2</v>
      </c>
      <c r="P21" s="17"/>
      <c r="Q21" s="17">
        <v>0.106032161387401</v>
      </c>
      <c r="R21" s="17">
        <v>0.11131881358137601</v>
      </c>
      <c r="S21" s="17">
        <v>0.129354493336551</v>
      </c>
      <c r="T21" s="17">
        <v>0.113709399501772</v>
      </c>
      <c r="U21" s="17">
        <v>9.6992679008205102E-2</v>
      </c>
      <c r="V21" s="17">
        <v>0.10066888145870399</v>
      </c>
      <c r="W21" s="17">
        <v>9.8943133583783399E-2</v>
      </c>
      <c r="X21" s="17">
        <v>9.7611946344969003E-2</v>
      </c>
      <c r="Y21" s="17">
        <v>0.12791118726763401</v>
      </c>
      <c r="Z21" s="17">
        <v>0.17026434088836001</v>
      </c>
      <c r="AA21" s="17">
        <v>0.107357875214381</v>
      </c>
      <c r="AB21" s="17">
        <v>0.16847989760357601</v>
      </c>
      <c r="AC21" s="17"/>
      <c r="AD21" s="17">
        <v>0.15908119039344801</v>
      </c>
      <c r="AE21" s="17">
        <v>3.0694150827682301E-2</v>
      </c>
      <c r="AF21" s="17"/>
      <c r="AG21" s="17">
        <v>0.21279283124162399</v>
      </c>
      <c r="AH21" s="17">
        <v>7.30180758112704E-2</v>
      </c>
      <c r="AI21" s="17"/>
      <c r="AJ21" s="17">
        <v>0.12842498868180099</v>
      </c>
      <c r="AK21" s="17">
        <v>0.105314864519492</v>
      </c>
      <c r="AL21" s="17"/>
      <c r="AM21" s="17">
        <v>8.7598326940425006E-2</v>
      </c>
      <c r="AN21" s="17">
        <v>0.126015380411552</v>
      </c>
      <c r="AO21" s="17"/>
      <c r="AP21" s="17">
        <v>0</v>
      </c>
      <c r="AQ21" s="17">
        <v>6.9132612964938403E-2</v>
      </c>
      <c r="AR21" s="17">
        <v>4.2232254117093498E-2</v>
      </c>
      <c r="AS21" s="17">
        <v>0.27980590474551698</v>
      </c>
      <c r="AT21" s="17">
        <v>8.9782500251258002E-2</v>
      </c>
      <c r="AU21" s="17">
        <v>0.206906434150018</v>
      </c>
    </row>
    <row r="22" spans="2:47" x14ac:dyDescent="0.35">
      <c r="B22" s="18" t="s">
        <v>166</v>
      </c>
      <c r="C22" s="17">
        <v>0.108087609343039</v>
      </c>
      <c r="D22" s="17">
        <v>0.15685285800999901</v>
      </c>
      <c r="E22" s="17">
        <v>6.1483867134884497E-2</v>
      </c>
      <c r="F22" s="17"/>
      <c r="G22" s="17">
        <v>5.2372715046458303E-2</v>
      </c>
      <c r="H22" s="17">
        <v>5.1360194076745497E-2</v>
      </c>
      <c r="I22" s="17">
        <v>6.8755077632969994E-2</v>
      </c>
      <c r="J22" s="17">
        <v>0.125222990453528</v>
      </c>
      <c r="K22" s="17">
        <v>0.159980869563314</v>
      </c>
      <c r="L22" s="17">
        <v>0.17508499047027501</v>
      </c>
      <c r="M22" s="17"/>
      <c r="N22" s="17">
        <v>0.120439973185272</v>
      </c>
      <c r="O22" s="17">
        <v>4.6736489990095997E-2</v>
      </c>
      <c r="P22" s="17"/>
      <c r="Q22" s="17">
        <v>0.110615671710997</v>
      </c>
      <c r="R22" s="17">
        <v>9.36881895094617E-2</v>
      </c>
      <c r="S22" s="17">
        <v>0.13992998586201399</v>
      </c>
      <c r="T22" s="17">
        <v>8.2944080221721506E-2</v>
      </c>
      <c r="U22" s="17">
        <v>8.9044312042850002E-2</v>
      </c>
      <c r="V22" s="17">
        <v>7.9984480451623596E-2</v>
      </c>
      <c r="W22" s="17">
        <v>8.7712412097761899E-2</v>
      </c>
      <c r="X22" s="17">
        <v>0.10532392987155501</v>
      </c>
      <c r="Y22" s="17">
        <v>0.10303251239493599</v>
      </c>
      <c r="Z22" s="17">
        <v>0.17525748446380399</v>
      </c>
      <c r="AA22" s="17">
        <v>7.97798354554662E-2</v>
      </c>
      <c r="AB22" s="17">
        <v>0.200865455153693</v>
      </c>
      <c r="AC22" s="17"/>
      <c r="AD22" s="17">
        <v>0.14639308528308501</v>
      </c>
      <c r="AE22" s="17">
        <v>2.84346749949143E-2</v>
      </c>
      <c r="AF22" s="17"/>
      <c r="AG22" s="17">
        <v>0.197887716347391</v>
      </c>
      <c r="AH22" s="17">
        <v>6.7026278881776397E-2</v>
      </c>
      <c r="AI22" s="17"/>
      <c r="AJ22" s="17">
        <v>0.124956091343502</v>
      </c>
      <c r="AK22" s="17">
        <v>8.9033731339066502E-2</v>
      </c>
      <c r="AL22" s="17"/>
      <c r="AM22" s="17">
        <v>7.7683763834679995E-2</v>
      </c>
      <c r="AN22" s="17">
        <v>0.117985339051931</v>
      </c>
      <c r="AO22" s="17"/>
      <c r="AP22" s="17">
        <v>3.8895314948604498E-3</v>
      </c>
      <c r="AQ22" s="17">
        <v>8.2221006672417496E-2</v>
      </c>
      <c r="AR22" s="17">
        <v>3.2078615540165903E-2</v>
      </c>
      <c r="AS22" s="17">
        <v>0.23106937776547001</v>
      </c>
      <c r="AT22" s="17">
        <v>0.123189748447039</v>
      </c>
      <c r="AU22" s="17">
        <v>0.184454920982912</v>
      </c>
    </row>
    <row r="23" spans="2:47" ht="29" x14ac:dyDescent="0.35">
      <c r="B23" s="18" t="s">
        <v>167</v>
      </c>
      <c r="C23" s="17">
        <v>9.8260433880560702E-2</v>
      </c>
      <c r="D23" s="17">
        <v>0.116486548509927</v>
      </c>
      <c r="E23" s="17">
        <v>8.13562585589718E-2</v>
      </c>
      <c r="F23" s="17"/>
      <c r="G23" s="17">
        <v>7.9254680909289402E-2</v>
      </c>
      <c r="H23" s="17">
        <v>7.30022558810694E-2</v>
      </c>
      <c r="I23" s="17">
        <v>6.9568987910369695E-2</v>
      </c>
      <c r="J23" s="17">
        <v>7.9474999698791404E-2</v>
      </c>
      <c r="K23" s="17">
        <v>0.139750360314569</v>
      </c>
      <c r="L23" s="17">
        <v>0.14248201752482101</v>
      </c>
      <c r="M23" s="17"/>
      <c r="N23" s="17">
        <v>0.107606613921642</v>
      </c>
      <c r="O23" s="17">
        <v>5.1840281874185302E-2</v>
      </c>
      <c r="P23" s="17"/>
      <c r="Q23" s="17">
        <v>7.3961162002998806E-2</v>
      </c>
      <c r="R23" s="17">
        <v>0.11056122304336601</v>
      </c>
      <c r="S23" s="17">
        <v>0.15404862947393999</v>
      </c>
      <c r="T23" s="17">
        <v>8.0249144605686704E-2</v>
      </c>
      <c r="U23" s="17">
        <v>6.8060512695104894E-2</v>
      </c>
      <c r="V23" s="17">
        <v>9.8708524910308806E-2</v>
      </c>
      <c r="W23" s="17">
        <v>7.0352307794246602E-2</v>
      </c>
      <c r="X23" s="17">
        <v>6.2911604383979497E-2</v>
      </c>
      <c r="Y23" s="17">
        <v>6.9916211869511094E-2</v>
      </c>
      <c r="Z23" s="17">
        <v>0.12118391390550599</v>
      </c>
      <c r="AA23" s="17">
        <v>0.200807990653979</v>
      </c>
      <c r="AB23" s="17">
        <v>0.11748016439572399</v>
      </c>
      <c r="AC23" s="17"/>
      <c r="AD23" s="17">
        <v>0.12886694047119099</v>
      </c>
      <c r="AE23" s="17">
        <v>3.4734490311662397E-2</v>
      </c>
      <c r="AF23" s="17"/>
      <c r="AG23" s="17">
        <v>0.122237538366957</v>
      </c>
      <c r="AH23" s="17">
        <v>8.8095706664185397E-2</v>
      </c>
      <c r="AI23" s="17"/>
      <c r="AJ23" s="17">
        <v>0.102313562735527</v>
      </c>
      <c r="AK23" s="17">
        <v>9.2749192982277795E-2</v>
      </c>
      <c r="AL23" s="17"/>
      <c r="AM23" s="17">
        <v>0.110771227797762</v>
      </c>
      <c r="AN23" s="17">
        <v>9.5959865377373998E-2</v>
      </c>
      <c r="AO23" s="17"/>
      <c r="AP23" s="17">
        <v>2.5717117778215198E-2</v>
      </c>
      <c r="AQ23" s="17">
        <v>9.4138379367113695E-2</v>
      </c>
      <c r="AR23" s="17">
        <v>7.4210106499516301E-2</v>
      </c>
      <c r="AS23" s="17">
        <v>0.17854201367528499</v>
      </c>
      <c r="AT23" s="17">
        <v>0.16452449033070499</v>
      </c>
      <c r="AU23" s="17">
        <v>9.7236715877031199E-2</v>
      </c>
    </row>
    <row r="24" spans="2:47" x14ac:dyDescent="0.35">
      <c r="B24" s="18" t="s">
        <v>168</v>
      </c>
      <c r="C24" s="17">
        <v>9.8050887993969396E-2</v>
      </c>
      <c r="D24" s="17">
        <v>0.12030607338105601</v>
      </c>
      <c r="E24" s="17">
        <v>7.61669711310691E-2</v>
      </c>
      <c r="F24" s="17"/>
      <c r="G24" s="17">
        <v>6.4135007703712596E-2</v>
      </c>
      <c r="H24" s="17">
        <v>5.3347083621303901E-2</v>
      </c>
      <c r="I24" s="17">
        <v>5.73716308805255E-2</v>
      </c>
      <c r="J24" s="17">
        <v>0.14433249293509501</v>
      </c>
      <c r="K24" s="17">
        <v>0.136168810865403</v>
      </c>
      <c r="L24" s="17">
        <v>0.12738654395141299</v>
      </c>
      <c r="M24" s="17"/>
      <c r="N24" s="17">
        <v>0.10296407032843399</v>
      </c>
      <c r="O24" s="17">
        <v>7.3648333174955199E-2</v>
      </c>
      <c r="P24" s="17"/>
      <c r="Q24" s="17">
        <v>8.2823905818544097E-2</v>
      </c>
      <c r="R24" s="17">
        <v>0.13439926238397701</v>
      </c>
      <c r="S24" s="17">
        <v>7.1152931034032099E-2</v>
      </c>
      <c r="T24" s="17">
        <v>8.2161927196047299E-2</v>
      </c>
      <c r="U24" s="17">
        <v>7.3421187342300895E-2</v>
      </c>
      <c r="V24" s="17">
        <v>7.99944130697752E-2</v>
      </c>
      <c r="W24" s="17">
        <v>0.14361825401407399</v>
      </c>
      <c r="X24" s="17">
        <v>0.152048405615237</v>
      </c>
      <c r="Y24" s="17">
        <v>8.1149309019086402E-2</v>
      </c>
      <c r="Z24" s="17">
        <v>9.0239557337903203E-2</v>
      </c>
      <c r="AA24" s="17">
        <v>0.10179798144957999</v>
      </c>
      <c r="AB24" s="17">
        <v>0.128941863288453</v>
      </c>
      <c r="AC24" s="17"/>
      <c r="AD24" s="17">
        <v>0.121484184775284</v>
      </c>
      <c r="AE24" s="17">
        <v>4.3330493286084397E-2</v>
      </c>
      <c r="AF24" s="17"/>
      <c r="AG24" s="17">
        <v>0.14082167215094901</v>
      </c>
      <c r="AH24" s="17">
        <v>7.9940200298172795E-2</v>
      </c>
      <c r="AI24" s="17"/>
      <c r="AJ24" s="17">
        <v>0.10425759315185899</v>
      </c>
      <c r="AK24" s="17">
        <v>9.0487377724995002E-2</v>
      </c>
      <c r="AL24" s="17"/>
      <c r="AM24" s="17">
        <v>0.10467854649128901</v>
      </c>
      <c r="AN24" s="17">
        <v>9.6276591236948206E-2</v>
      </c>
      <c r="AO24" s="17"/>
      <c r="AP24" s="17">
        <v>2.32790205408176E-2</v>
      </c>
      <c r="AQ24" s="17">
        <v>9.8634474614977805E-2</v>
      </c>
      <c r="AR24" s="17">
        <v>4.87384324079485E-2</v>
      </c>
      <c r="AS24" s="17">
        <v>0.14866417977801899</v>
      </c>
      <c r="AT24" s="17">
        <v>0.139892518498242</v>
      </c>
      <c r="AU24" s="17">
        <v>0.156842425465095</v>
      </c>
    </row>
    <row r="25" spans="2:47" x14ac:dyDescent="0.35">
      <c r="B25" s="18" t="s">
        <v>169</v>
      </c>
      <c r="C25" s="17">
        <v>9.2684643422297E-2</v>
      </c>
      <c r="D25" s="17">
        <v>0.13981282234348</v>
      </c>
      <c r="E25" s="17">
        <v>4.6658336677314602E-2</v>
      </c>
      <c r="F25" s="17"/>
      <c r="G25" s="17">
        <v>6.4658225524882207E-2</v>
      </c>
      <c r="H25" s="17">
        <v>3.9309856594870102E-2</v>
      </c>
      <c r="I25" s="17">
        <v>6.5985114531674494E-2</v>
      </c>
      <c r="J25" s="17">
        <v>0.100772310349758</v>
      </c>
      <c r="K25" s="17">
        <v>0.15480714222355299</v>
      </c>
      <c r="L25" s="17">
        <v>0.12871122457674899</v>
      </c>
      <c r="M25" s="17"/>
      <c r="N25" s="17">
        <v>9.7724629474844796E-2</v>
      </c>
      <c r="O25" s="17">
        <v>6.7652286069783393E-2</v>
      </c>
      <c r="P25" s="17"/>
      <c r="Q25" s="17">
        <v>8.8356834838184295E-2</v>
      </c>
      <c r="R25" s="17">
        <v>7.9684602952174499E-2</v>
      </c>
      <c r="S25" s="17">
        <v>0.142001852625006</v>
      </c>
      <c r="T25" s="17">
        <v>9.9952052142094794E-2</v>
      </c>
      <c r="U25" s="17">
        <v>8.9975204755848207E-2</v>
      </c>
      <c r="V25" s="17">
        <v>0.12981825059577501</v>
      </c>
      <c r="W25" s="17">
        <v>0.13639105485452899</v>
      </c>
      <c r="X25" s="17">
        <v>5.9481021283191299E-2</v>
      </c>
      <c r="Y25" s="17">
        <v>0.10006513289447699</v>
      </c>
      <c r="Z25" s="17">
        <v>4.05613892339537E-2</v>
      </c>
      <c r="AA25" s="17">
        <v>3.1730064205899501E-2</v>
      </c>
      <c r="AB25" s="17">
        <v>6.9211696504992704E-2</v>
      </c>
      <c r="AC25" s="17"/>
      <c r="AD25" s="17">
        <v>0.11892254484959799</v>
      </c>
      <c r="AE25" s="17">
        <v>3.6895956135969597E-2</v>
      </c>
      <c r="AF25" s="17"/>
      <c r="AG25" s="17">
        <v>0.169510201505088</v>
      </c>
      <c r="AH25" s="17">
        <v>5.67531292912875E-2</v>
      </c>
      <c r="AI25" s="17"/>
      <c r="AJ25" s="17">
        <v>0.10450018094024199</v>
      </c>
      <c r="AK25" s="17">
        <v>7.9489775219450901E-2</v>
      </c>
      <c r="AL25" s="17"/>
      <c r="AM25" s="17">
        <v>0.103913518125095</v>
      </c>
      <c r="AN25" s="17">
        <v>8.8324194363999006E-2</v>
      </c>
      <c r="AO25" s="17"/>
      <c r="AP25" s="17">
        <v>1.9748238503907202E-3</v>
      </c>
      <c r="AQ25" s="17">
        <v>6.3042707247747798E-2</v>
      </c>
      <c r="AR25" s="17">
        <v>4.4903483747005299E-2</v>
      </c>
      <c r="AS25" s="17">
        <v>0.20444208926574201</v>
      </c>
      <c r="AT25" s="17">
        <v>8.2809442049848303E-2</v>
      </c>
      <c r="AU25" s="17">
        <v>0.156029032876844</v>
      </c>
    </row>
    <row r="26" spans="2:47" x14ac:dyDescent="0.35">
      <c r="B26" s="18" t="s">
        <v>170</v>
      </c>
      <c r="C26" s="17">
        <v>8.4623450337642805E-2</v>
      </c>
      <c r="D26" s="17">
        <v>0.118609690615397</v>
      </c>
      <c r="E26" s="17">
        <v>5.2226206488202802E-2</v>
      </c>
      <c r="F26" s="17"/>
      <c r="G26" s="17">
        <v>0.11601343125982</v>
      </c>
      <c r="H26" s="17">
        <v>0.101308855235396</v>
      </c>
      <c r="I26" s="17">
        <v>0.11562391956291999</v>
      </c>
      <c r="J26" s="17">
        <v>7.9811673400359898E-2</v>
      </c>
      <c r="K26" s="17">
        <v>5.4958785492390201E-2</v>
      </c>
      <c r="L26" s="17">
        <v>4.8512060702941499E-2</v>
      </c>
      <c r="M26" s="17"/>
      <c r="N26" s="17">
        <v>8.3680615653626403E-2</v>
      </c>
      <c r="O26" s="17">
        <v>8.9306275744017505E-2</v>
      </c>
      <c r="P26" s="17"/>
      <c r="Q26" s="17">
        <v>0.102876911079935</v>
      </c>
      <c r="R26" s="17">
        <v>9.3462410034517093E-2</v>
      </c>
      <c r="S26" s="17">
        <v>7.8920409459477203E-2</v>
      </c>
      <c r="T26" s="17">
        <v>9.2284559137797803E-2</v>
      </c>
      <c r="U26" s="17">
        <v>6.5076981267886705E-2</v>
      </c>
      <c r="V26" s="17">
        <v>7.9966350973868006E-2</v>
      </c>
      <c r="W26" s="17">
        <v>5.7717105696194301E-2</v>
      </c>
      <c r="X26" s="17">
        <v>5.3799559602987899E-2</v>
      </c>
      <c r="Y26" s="17">
        <v>6.3436940642251805E-2</v>
      </c>
      <c r="Z26" s="17">
        <v>9.7116023871265597E-2</v>
      </c>
      <c r="AA26" s="17">
        <v>0.117310353301709</v>
      </c>
      <c r="AB26" s="17">
        <v>0.111517996534038</v>
      </c>
      <c r="AC26" s="17"/>
      <c r="AD26" s="17">
        <v>0.11405548946748099</v>
      </c>
      <c r="AE26" s="17">
        <v>2.4510287609197001E-2</v>
      </c>
      <c r="AF26" s="17"/>
      <c r="AG26" s="17">
        <v>0.157768593525483</v>
      </c>
      <c r="AH26" s="17">
        <v>5.0262331946535503E-2</v>
      </c>
      <c r="AI26" s="17"/>
      <c r="AJ26" s="17">
        <v>7.6589411089089898E-2</v>
      </c>
      <c r="AK26" s="17">
        <v>9.4912518074613206E-2</v>
      </c>
      <c r="AL26" s="17"/>
      <c r="AM26" s="17">
        <v>6.9680066736390503E-2</v>
      </c>
      <c r="AN26" s="17">
        <v>8.9852507243660701E-2</v>
      </c>
      <c r="AO26" s="17"/>
      <c r="AP26" s="17">
        <v>1.44369031213321E-2</v>
      </c>
      <c r="AQ26" s="17">
        <v>3.5762645509471003E-2</v>
      </c>
      <c r="AR26" s="17">
        <v>7.0243854824868404E-2</v>
      </c>
      <c r="AS26" s="17">
        <v>8.3760264823348696E-2</v>
      </c>
      <c r="AT26" s="17">
        <v>0.123183488217</v>
      </c>
      <c r="AU26" s="17">
        <v>0.20843213047127801</v>
      </c>
    </row>
    <row r="27" spans="2:47" ht="29" x14ac:dyDescent="0.35">
      <c r="B27" s="18" t="s">
        <v>171</v>
      </c>
      <c r="C27" s="17">
        <v>6.9986451624609397E-2</v>
      </c>
      <c r="D27" s="17">
        <v>9.5621790035072499E-2</v>
      </c>
      <c r="E27" s="17">
        <v>4.5604364498068997E-2</v>
      </c>
      <c r="F27" s="17"/>
      <c r="G27" s="17">
        <v>2.3579827492040999E-2</v>
      </c>
      <c r="H27" s="17">
        <v>7.29644725833518E-2</v>
      </c>
      <c r="I27" s="17">
        <v>3.9521438034282701E-2</v>
      </c>
      <c r="J27" s="17">
        <v>7.2817227178370802E-2</v>
      </c>
      <c r="K27" s="17">
        <v>0.11330912474685</v>
      </c>
      <c r="L27" s="17">
        <v>9.2069203085151402E-2</v>
      </c>
      <c r="M27" s="17"/>
      <c r="N27" s="17">
        <v>7.4262340539961794E-2</v>
      </c>
      <c r="O27" s="17">
        <v>4.87491747328124E-2</v>
      </c>
      <c r="P27" s="17"/>
      <c r="Q27" s="17">
        <v>6.5695387758160501E-2</v>
      </c>
      <c r="R27" s="17">
        <v>0.106748928868047</v>
      </c>
      <c r="S27" s="17">
        <v>8.2380599912939501E-2</v>
      </c>
      <c r="T27" s="17">
        <v>8.2962187368364401E-2</v>
      </c>
      <c r="U27" s="17">
        <v>8.8441448307058898E-2</v>
      </c>
      <c r="V27" s="17">
        <v>8.0509281153960402E-2</v>
      </c>
      <c r="W27" s="17">
        <v>5.2309088349890398E-2</v>
      </c>
      <c r="X27" s="17">
        <v>3.97861269016061E-2</v>
      </c>
      <c r="Y27" s="17">
        <v>5.6656593166226801E-2</v>
      </c>
      <c r="Z27" s="17">
        <v>3.02435271247803E-2</v>
      </c>
      <c r="AA27" s="17">
        <v>7.9093019955370006E-2</v>
      </c>
      <c r="AB27" s="17">
        <v>2.39968195525904E-2</v>
      </c>
      <c r="AC27" s="17"/>
      <c r="AD27" s="17">
        <v>9.4882273316360996E-2</v>
      </c>
      <c r="AE27" s="17">
        <v>1.9670161879148301E-2</v>
      </c>
      <c r="AF27" s="17"/>
      <c r="AG27" s="17">
        <v>0.110702080811539</v>
      </c>
      <c r="AH27" s="17">
        <v>5.2020694739595502E-2</v>
      </c>
      <c r="AI27" s="17"/>
      <c r="AJ27" s="17">
        <v>7.4788581470684901E-2</v>
      </c>
      <c r="AK27" s="17">
        <v>6.4912029224553303E-2</v>
      </c>
      <c r="AL27" s="17"/>
      <c r="AM27" s="17">
        <v>7.0043078488924701E-2</v>
      </c>
      <c r="AN27" s="17">
        <v>7.0701918352568199E-2</v>
      </c>
      <c r="AO27" s="17"/>
      <c r="AP27" s="17">
        <v>4.3228132211589696E-3</v>
      </c>
      <c r="AQ27" s="17">
        <v>5.8115946943543099E-2</v>
      </c>
      <c r="AR27" s="17">
        <v>4.2748780409998299E-2</v>
      </c>
      <c r="AS27" s="17">
        <v>0.15205620785059301</v>
      </c>
      <c r="AT27" s="17">
        <v>0.113072066735142</v>
      </c>
      <c r="AU27" s="17">
        <v>7.8358413390873294E-2</v>
      </c>
    </row>
    <row r="28" spans="2:47" ht="29" x14ac:dyDescent="0.35">
      <c r="B28" s="18" t="s">
        <v>172</v>
      </c>
      <c r="C28" s="17">
        <v>5.9411684777454302E-2</v>
      </c>
      <c r="D28" s="17">
        <v>8.4953791406180798E-2</v>
      </c>
      <c r="E28" s="17">
        <v>3.50265827141827E-2</v>
      </c>
      <c r="F28" s="17"/>
      <c r="G28" s="17">
        <v>5.0735757434383397E-2</v>
      </c>
      <c r="H28" s="17">
        <v>3.9593617725732701E-2</v>
      </c>
      <c r="I28" s="17">
        <v>6.3095908732805503E-2</v>
      </c>
      <c r="J28" s="17">
        <v>6.4535767719039197E-2</v>
      </c>
      <c r="K28" s="17">
        <v>7.7059052798055402E-2</v>
      </c>
      <c r="L28" s="17">
        <v>6.2443595314406401E-2</v>
      </c>
      <c r="M28" s="17"/>
      <c r="N28" s="17">
        <v>4.3899627936453897E-2</v>
      </c>
      <c r="O28" s="17">
        <v>0.136456213486047</v>
      </c>
      <c r="P28" s="17"/>
      <c r="Q28" s="17">
        <v>9.33131689210078E-2</v>
      </c>
      <c r="R28" s="17">
        <v>7.9020642201228494E-2</v>
      </c>
      <c r="S28" s="17">
        <v>6.7324607299076106E-2</v>
      </c>
      <c r="T28" s="17">
        <v>5.3191347693561701E-2</v>
      </c>
      <c r="U28" s="17">
        <v>5.1282860542939901E-2</v>
      </c>
      <c r="V28" s="17">
        <v>5.8912624326540701E-2</v>
      </c>
      <c r="W28" s="17">
        <v>7.1961907719418697E-2</v>
      </c>
      <c r="X28" s="17">
        <v>4.6496371300741898E-2</v>
      </c>
      <c r="Y28" s="17">
        <v>5.4468429132025299E-2</v>
      </c>
      <c r="Z28" s="17">
        <v>2.99892435500476E-2</v>
      </c>
      <c r="AA28" s="17">
        <v>0</v>
      </c>
      <c r="AB28" s="17">
        <v>2.39968195525904E-2</v>
      </c>
      <c r="AC28" s="17"/>
      <c r="AD28" s="17">
        <v>7.6526283294305206E-2</v>
      </c>
      <c r="AE28" s="17">
        <v>2.4041597360512298E-2</v>
      </c>
      <c r="AF28" s="17"/>
      <c r="AG28" s="17">
        <v>0.122949214202448</v>
      </c>
      <c r="AH28" s="17">
        <v>2.9275968031776001E-2</v>
      </c>
      <c r="AI28" s="17"/>
      <c r="AJ28" s="17">
        <v>6.5546759707186902E-2</v>
      </c>
      <c r="AK28" s="17">
        <v>5.1865247868555099E-2</v>
      </c>
      <c r="AL28" s="17"/>
      <c r="AM28" s="17">
        <v>5.2021837982821298E-2</v>
      </c>
      <c r="AN28" s="17">
        <v>6.2037304617742497E-2</v>
      </c>
      <c r="AO28" s="17"/>
      <c r="AP28" s="17">
        <v>4.00591190862275E-3</v>
      </c>
      <c r="AQ28" s="17">
        <v>1.6090615918830199E-2</v>
      </c>
      <c r="AR28" s="17">
        <v>4.4759136666213402E-2</v>
      </c>
      <c r="AS28" s="17">
        <v>0.103468929882094</v>
      </c>
      <c r="AT28" s="17">
        <v>0.10173556009828399</v>
      </c>
      <c r="AU28" s="17">
        <v>0.112813554889683</v>
      </c>
    </row>
    <row r="29" spans="2:47" x14ac:dyDescent="0.35">
      <c r="B29" s="18" t="s">
        <v>173</v>
      </c>
      <c r="C29" s="17">
        <v>5.8736905044421098E-2</v>
      </c>
      <c r="D29" s="17">
        <v>8.1591983740437996E-2</v>
      </c>
      <c r="E29" s="17">
        <v>3.6966647383283001E-2</v>
      </c>
      <c r="F29" s="17"/>
      <c r="G29" s="17">
        <v>0.12599435112488699</v>
      </c>
      <c r="H29" s="17">
        <v>9.3829817905841398E-2</v>
      </c>
      <c r="I29" s="17">
        <v>7.9380663244694394E-2</v>
      </c>
      <c r="J29" s="17">
        <v>4.5961482320555302E-2</v>
      </c>
      <c r="K29" s="17">
        <v>5.88192434850627E-3</v>
      </c>
      <c r="L29" s="17">
        <v>1.4094445882843899E-2</v>
      </c>
      <c r="M29" s="17"/>
      <c r="N29" s="17">
        <v>3.45340691144983E-2</v>
      </c>
      <c r="O29" s="17">
        <v>0.17894637221860299</v>
      </c>
      <c r="P29" s="17"/>
      <c r="Q29" s="17">
        <v>0.15109408080175499</v>
      </c>
      <c r="R29" s="17">
        <v>4.3323134861876299E-2</v>
      </c>
      <c r="S29" s="17">
        <v>1.84231448369108E-2</v>
      </c>
      <c r="T29" s="17">
        <v>3.0219611228412699E-2</v>
      </c>
      <c r="U29" s="17">
        <v>3.1710958020756803E-2</v>
      </c>
      <c r="V29" s="17">
        <v>6.1788003584420201E-2</v>
      </c>
      <c r="W29" s="17">
        <v>5.5155257788213903E-2</v>
      </c>
      <c r="X29" s="17">
        <v>5.5624879872042898E-2</v>
      </c>
      <c r="Y29" s="17">
        <v>5.1354195964813699E-2</v>
      </c>
      <c r="Z29" s="17">
        <v>7.9172666734434002E-2</v>
      </c>
      <c r="AA29" s="17">
        <v>1.1867765551398899E-2</v>
      </c>
      <c r="AB29" s="17">
        <v>0</v>
      </c>
      <c r="AC29" s="17"/>
      <c r="AD29" s="17">
        <v>7.9283270550201998E-2</v>
      </c>
      <c r="AE29" s="17">
        <v>1.00870345565844E-2</v>
      </c>
      <c r="AF29" s="17"/>
      <c r="AG29" s="17">
        <v>0.11680118910961899</v>
      </c>
      <c r="AH29" s="17">
        <v>2.9047950545558698E-2</v>
      </c>
      <c r="AI29" s="17"/>
      <c r="AJ29" s="17">
        <v>5.6389832269237002E-2</v>
      </c>
      <c r="AK29" s="17">
        <v>6.07467620200694E-2</v>
      </c>
      <c r="AL29" s="17"/>
      <c r="AM29" s="17">
        <v>3.1804665982600198E-2</v>
      </c>
      <c r="AN29" s="17">
        <v>6.5718871828310599E-2</v>
      </c>
      <c r="AO29" s="17"/>
      <c r="AP29" s="17">
        <v>4.9134550503681E-3</v>
      </c>
      <c r="AQ29" s="17">
        <v>9.5835457156852703E-3</v>
      </c>
      <c r="AR29" s="17">
        <v>6.9617901049540201E-2</v>
      </c>
      <c r="AS29" s="17">
        <v>2.3651239531760002E-2</v>
      </c>
      <c r="AT29" s="17">
        <v>0.12755656823608999</v>
      </c>
      <c r="AU29" s="17">
        <v>0.164928662042267</v>
      </c>
    </row>
    <row r="30" spans="2:47" x14ac:dyDescent="0.35">
      <c r="B30" s="18" t="s">
        <v>174</v>
      </c>
      <c r="C30" s="17">
        <v>5.5286890108888397E-2</v>
      </c>
      <c r="D30" s="17">
        <v>7.2731012921774404E-2</v>
      </c>
      <c r="E30" s="17">
        <v>3.7881187826290498E-2</v>
      </c>
      <c r="F30" s="17"/>
      <c r="G30" s="17">
        <v>2.8224435934996898E-2</v>
      </c>
      <c r="H30" s="17">
        <v>2.66055646796097E-2</v>
      </c>
      <c r="I30" s="17">
        <v>2.9345031630288902E-2</v>
      </c>
      <c r="J30" s="17">
        <v>6.1689449363091599E-2</v>
      </c>
      <c r="K30" s="17">
        <v>9.7866581639214703E-2</v>
      </c>
      <c r="L30" s="17">
        <v>8.4284282252850007E-2</v>
      </c>
      <c r="M30" s="17"/>
      <c r="N30" s="17">
        <v>5.65069668383636E-2</v>
      </c>
      <c r="O30" s="17">
        <v>4.9227072408744202E-2</v>
      </c>
      <c r="P30" s="17"/>
      <c r="Q30" s="17">
        <v>6.6149620411241797E-2</v>
      </c>
      <c r="R30" s="17">
        <v>8.1360141771783703E-2</v>
      </c>
      <c r="S30" s="17">
        <v>5.9014336469720603E-2</v>
      </c>
      <c r="T30" s="17">
        <v>5.0453150906863101E-2</v>
      </c>
      <c r="U30" s="17">
        <v>6.9994107072196193E-2</v>
      </c>
      <c r="V30" s="17">
        <v>6.4626939852917897E-2</v>
      </c>
      <c r="W30" s="17">
        <v>5.8754545894495101E-2</v>
      </c>
      <c r="X30" s="17">
        <v>3.0258469400116599E-2</v>
      </c>
      <c r="Y30" s="17">
        <v>5.4846578564315997E-2</v>
      </c>
      <c r="Z30" s="17">
        <v>1.7649164943663701E-2</v>
      </c>
      <c r="AA30" s="17">
        <v>3.8680890221450298E-2</v>
      </c>
      <c r="AB30" s="17">
        <v>0</v>
      </c>
      <c r="AC30" s="17"/>
      <c r="AD30" s="17">
        <v>7.0793556507928998E-2</v>
      </c>
      <c r="AE30" s="17">
        <v>2.0220197854142499E-2</v>
      </c>
      <c r="AF30" s="17"/>
      <c r="AG30" s="17">
        <v>0.101029601914495</v>
      </c>
      <c r="AH30" s="17">
        <v>3.4378023933032201E-2</v>
      </c>
      <c r="AI30" s="17"/>
      <c r="AJ30" s="17">
        <v>6.3853982500298501E-2</v>
      </c>
      <c r="AK30" s="17">
        <v>4.4035478948006503E-2</v>
      </c>
      <c r="AL30" s="17"/>
      <c r="AM30" s="17">
        <v>7.2838190629715804E-2</v>
      </c>
      <c r="AN30" s="17">
        <v>5.0155471086462698E-2</v>
      </c>
      <c r="AO30" s="17"/>
      <c r="AP30" s="17">
        <v>1.9748238503907202E-3</v>
      </c>
      <c r="AQ30" s="17">
        <v>4.2352602376884603E-2</v>
      </c>
      <c r="AR30" s="17">
        <v>4.2354933843258703E-2</v>
      </c>
      <c r="AS30" s="17">
        <v>0.12624067496697999</v>
      </c>
      <c r="AT30" s="17">
        <v>6.4598890156683506E-2</v>
      </c>
      <c r="AU30" s="17">
        <v>6.4422347023290194E-2</v>
      </c>
    </row>
    <row r="31" spans="2:47" x14ac:dyDescent="0.35">
      <c r="B31" s="18" t="s">
        <v>175</v>
      </c>
      <c r="C31" s="17">
        <v>4.5326189548270703E-2</v>
      </c>
      <c r="D31" s="17">
        <v>4.45635556091135E-2</v>
      </c>
      <c r="E31" s="17">
        <v>4.6472732601173503E-2</v>
      </c>
      <c r="F31" s="17"/>
      <c r="G31" s="17">
        <v>2.7782623288370199E-2</v>
      </c>
      <c r="H31" s="17">
        <v>4.5265758542630902E-2</v>
      </c>
      <c r="I31" s="17">
        <v>5.4873799582069303E-2</v>
      </c>
      <c r="J31" s="17">
        <v>4.2798388681754701E-2</v>
      </c>
      <c r="K31" s="17">
        <v>3.6641939343792201E-2</v>
      </c>
      <c r="L31" s="17">
        <v>5.7110533319405299E-2</v>
      </c>
      <c r="M31" s="17"/>
      <c r="N31" s="17">
        <v>4.3894333159393902E-2</v>
      </c>
      <c r="O31" s="17">
        <v>5.2437864150172299E-2</v>
      </c>
      <c r="P31" s="17"/>
      <c r="Q31" s="17">
        <v>5.1482865610089697E-2</v>
      </c>
      <c r="R31" s="17">
        <v>4.7369454179956E-2</v>
      </c>
      <c r="S31" s="17">
        <v>1.8454993217291899E-2</v>
      </c>
      <c r="T31" s="17">
        <v>3.7988847233364799E-2</v>
      </c>
      <c r="U31" s="17">
        <v>5.6192511768093797E-2</v>
      </c>
      <c r="V31" s="17">
        <v>4.4604992665703197E-2</v>
      </c>
      <c r="W31" s="17">
        <v>6.83189337447698E-2</v>
      </c>
      <c r="X31" s="17">
        <v>3.2247921650159203E-2</v>
      </c>
      <c r="Y31" s="17">
        <v>5.2747521891627902E-2</v>
      </c>
      <c r="Z31" s="17">
        <v>5.3508160773936102E-2</v>
      </c>
      <c r="AA31" s="17">
        <v>9.6305987833486505E-3</v>
      </c>
      <c r="AB31" s="17">
        <v>4.2289448783619302E-2</v>
      </c>
      <c r="AC31" s="17"/>
      <c r="AD31" s="17">
        <v>5.7630690975980503E-2</v>
      </c>
      <c r="AE31" s="17">
        <v>1.8073681642705199E-2</v>
      </c>
      <c r="AF31" s="17"/>
      <c r="AG31" s="17">
        <v>7.5421565116708097E-2</v>
      </c>
      <c r="AH31" s="17">
        <v>3.1847689731766701E-2</v>
      </c>
      <c r="AI31" s="17"/>
      <c r="AJ31" s="17">
        <v>5.1822010416776997E-2</v>
      </c>
      <c r="AK31" s="17">
        <v>3.6443933841995999E-2</v>
      </c>
      <c r="AL31" s="17"/>
      <c r="AM31" s="17">
        <v>4.3617455163942498E-2</v>
      </c>
      <c r="AN31" s="17">
        <v>4.6084077707287202E-2</v>
      </c>
      <c r="AO31" s="17"/>
      <c r="AP31" s="17">
        <v>7.8814371222799707E-3</v>
      </c>
      <c r="AQ31" s="17">
        <v>3.04438242508881E-2</v>
      </c>
      <c r="AR31" s="17">
        <v>3.2737328111020203E-2</v>
      </c>
      <c r="AS31" s="17">
        <v>5.4538311722775297E-2</v>
      </c>
      <c r="AT31" s="17">
        <v>0.14545099032644601</v>
      </c>
      <c r="AU31" s="17">
        <v>6.07516417358588E-2</v>
      </c>
    </row>
    <row r="32" spans="2:47" ht="29" x14ac:dyDescent="0.35">
      <c r="B32" s="18" t="s">
        <v>176</v>
      </c>
      <c r="C32" s="17">
        <v>3.5208559635404001E-2</v>
      </c>
      <c r="D32" s="17">
        <v>5.0016431900429197E-2</v>
      </c>
      <c r="E32" s="17">
        <v>2.1078250032298601E-2</v>
      </c>
      <c r="F32" s="17"/>
      <c r="G32" s="17">
        <v>4.4068068661754903E-2</v>
      </c>
      <c r="H32" s="17">
        <v>5.0540852745961498E-2</v>
      </c>
      <c r="I32" s="17">
        <v>2.9002705925291201E-2</v>
      </c>
      <c r="J32" s="17">
        <v>1.9155502558809299E-2</v>
      </c>
      <c r="K32" s="17">
        <v>3.7402254017006802E-2</v>
      </c>
      <c r="L32" s="17">
        <v>3.3387768964457602E-2</v>
      </c>
      <c r="M32" s="17"/>
      <c r="N32" s="17">
        <v>2.3849045846361099E-2</v>
      </c>
      <c r="O32" s="17">
        <v>9.1628439681377294E-2</v>
      </c>
      <c r="P32" s="17"/>
      <c r="Q32" s="17">
        <v>4.5375703508960301E-2</v>
      </c>
      <c r="R32" s="17">
        <v>5.1439690909492797E-2</v>
      </c>
      <c r="S32" s="17">
        <v>3.1370784523863798E-2</v>
      </c>
      <c r="T32" s="17">
        <v>9.9494190020395796E-3</v>
      </c>
      <c r="U32" s="17">
        <v>4.1857306591621297E-2</v>
      </c>
      <c r="V32" s="17">
        <v>1.7886114649550901E-2</v>
      </c>
      <c r="W32" s="17">
        <v>5.4165573475606701E-2</v>
      </c>
      <c r="X32" s="17">
        <v>5.0472557022626298E-2</v>
      </c>
      <c r="Y32" s="17">
        <v>5.2007420401350597E-2</v>
      </c>
      <c r="Z32" s="17">
        <v>1.46515618669749E-2</v>
      </c>
      <c r="AA32" s="17">
        <v>1.6802434611383501E-2</v>
      </c>
      <c r="AB32" s="17">
        <v>0</v>
      </c>
      <c r="AC32" s="17"/>
      <c r="AD32" s="17">
        <v>4.5158349781003401E-2</v>
      </c>
      <c r="AE32" s="17">
        <v>1.1479703625330301E-2</v>
      </c>
      <c r="AF32" s="17"/>
      <c r="AG32" s="17">
        <v>7.2010429057870903E-2</v>
      </c>
      <c r="AH32" s="17">
        <v>1.7148956439574502E-2</v>
      </c>
      <c r="AI32" s="17"/>
      <c r="AJ32" s="17">
        <v>4.3736106813456202E-2</v>
      </c>
      <c r="AK32" s="17">
        <v>2.5402862642480501E-2</v>
      </c>
      <c r="AL32" s="17"/>
      <c r="AM32" s="17">
        <v>2.59452182299755E-2</v>
      </c>
      <c r="AN32" s="17">
        <v>3.7915653202452902E-2</v>
      </c>
      <c r="AO32" s="17"/>
      <c r="AP32" s="17">
        <v>0</v>
      </c>
      <c r="AQ32" s="17">
        <v>1.4099212851308E-2</v>
      </c>
      <c r="AR32" s="17">
        <v>2.7881037890206999E-2</v>
      </c>
      <c r="AS32" s="17">
        <v>4.9287328246859399E-2</v>
      </c>
      <c r="AT32" s="17">
        <v>8.0244235975181197E-2</v>
      </c>
      <c r="AU32" s="17">
        <v>6.8261915068369802E-2</v>
      </c>
    </row>
    <row r="33" spans="2:47" x14ac:dyDescent="0.35">
      <c r="B33" s="18" t="s">
        <v>177</v>
      </c>
      <c r="C33" s="17">
        <v>2.63125765302256E-2</v>
      </c>
      <c r="D33" s="17">
        <v>3.4854594835288397E-2</v>
      </c>
      <c r="E33" s="17">
        <v>1.8214741258984E-2</v>
      </c>
      <c r="F33" s="17"/>
      <c r="G33" s="17">
        <v>2.7760980861934299E-2</v>
      </c>
      <c r="H33" s="17">
        <v>1.73817189583403E-2</v>
      </c>
      <c r="I33" s="17">
        <v>1.7043558572681399E-2</v>
      </c>
      <c r="J33" s="17">
        <v>1.46653745419295E-2</v>
      </c>
      <c r="K33" s="17">
        <v>4.2259329398317003E-2</v>
      </c>
      <c r="L33" s="17">
        <v>3.9001534582854998E-2</v>
      </c>
      <c r="M33" s="17"/>
      <c r="N33" s="17">
        <v>2.65058819118821E-2</v>
      </c>
      <c r="O33" s="17">
        <v>2.5352476771745999E-2</v>
      </c>
      <c r="P33" s="17"/>
      <c r="Q33" s="17">
        <v>3.8536022107696702E-2</v>
      </c>
      <c r="R33" s="17">
        <v>3.30520756106071E-2</v>
      </c>
      <c r="S33" s="17">
        <v>1.7265123956301601E-2</v>
      </c>
      <c r="T33" s="17">
        <v>1.7227262925490101E-2</v>
      </c>
      <c r="U33" s="17">
        <v>1.18685742229514E-2</v>
      </c>
      <c r="V33" s="17">
        <v>1.4647344183951701E-2</v>
      </c>
      <c r="W33" s="17">
        <v>3.47103687929061E-2</v>
      </c>
      <c r="X33" s="17">
        <v>8.3454952082000506E-3</v>
      </c>
      <c r="Y33" s="17">
        <v>2.3022793885000201E-2</v>
      </c>
      <c r="Z33" s="17">
        <v>4.5464568511790197E-2</v>
      </c>
      <c r="AA33" s="17">
        <v>8.2669455906934294E-3</v>
      </c>
      <c r="AB33" s="17">
        <v>4.6725027063261197E-2</v>
      </c>
      <c r="AC33" s="17"/>
      <c r="AD33" s="17">
        <v>3.5833094253327799E-2</v>
      </c>
      <c r="AE33" s="17">
        <v>6.1577930638143097E-3</v>
      </c>
      <c r="AF33" s="17"/>
      <c r="AG33" s="17">
        <v>5.1033202469418899E-2</v>
      </c>
      <c r="AH33" s="17">
        <v>1.4188641274533301E-2</v>
      </c>
      <c r="AI33" s="17"/>
      <c r="AJ33" s="17">
        <v>2.48797842352632E-2</v>
      </c>
      <c r="AK33" s="17">
        <v>2.8247632344360899E-2</v>
      </c>
      <c r="AL33" s="17"/>
      <c r="AM33" s="17">
        <v>1.73757104107162E-2</v>
      </c>
      <c r="AN33" s="17">
        <v>2.9327651529109301E-2</v>
      </c>
      <c r="AO33" s="17"/>
      <c r="AP33" s="17">
        <v>2.0768322555436199E-3</v>
      </c>
      <c r="AQ33" s="17">
        <v>1.23666111985925E-2</v>
      </c>
      <c r="AR33" s="17">
        <v>9.5167690518092596E-3</v>
      </c>
      <c r="AS33" s="17">
        <v>5.4435968169964703E-2</v>
      </c>
      <c r="AT33" s="17">
        <v>5.5516271228303403E-2</v>
      </c>
      <c r="AU33" s="17">
        <v>3.9743349394860399E-2</v>
      </c>
    </row>
    <row r="34" spans="2:47" x14ac:dyDescent="0.35">
      <c r="B34" s="18" t="s">
        <v>94</v>
      </c>
      <c r="C34" s="17">
        <v>1.4694965385978099E-2</v>
      </c>
      <c r="D34" s="17">
        <v>9.6364365515289804E-3</v>
      </c>
      <c r="E34" s="17">
        <v>1.8882913998928101E-2</v>
      </c>
      <c r="F34" s="17"/>
      <c r="G34" s="17">
        <v>2.1536670646851001E-2</v>
      </c>
      <c r="H34" s="17">
        <v>2.7528852237396699E-2</v>
      </c>
      <c r="I34" s="17">
        <v>1.57003100786718E-2</v>
      </c>
      <c r="J34" s="17">
        <v>1.41088909157022E-2</v>
      </c>
      <c r="K34" s="17">
        <v>6.9001102559813898E-3</v>
      </c>
      <c r="L34" s="17">
        <v>4.5108007179571301E-3</v>
      </c>
      <c r="M34" s="17"/>
      <c r="N34" s="17">
        <v>1.24899451482114E-2</v>
      </c>
      <c r="O34" s="17">
        <v>2.56467525508247E-2</v>
      </c>
      <c r="P34" s="17"/>
      <c r="Q34" s="17">
        <v>2.7152731997647801E-2</v>
      </c>
      <c r="R34" s="17">
        <v>6.6761480144514104E-3</v>
      </c>
      <c r="S34" s="17">
        <v>7.4104578090889803E-3</v>
      </c>
      <c r="T34" s="17">
        <v>9.5144074397026396E-3</v>
      </c>
      <c r="U34" s="17">
        <v>1.04287552521652E-2</v>
      </c>
      <c r="V34" s="17">
        <v>2.78722644242387E-2</v>
      </c>
      <c r="W34" s="17">
        <v>3.0364034758961201E-2</v>
      </c>
      <c r="X34" s="17">
        <v>0</v>
      </c>
      <c r="Y34" s="17">
        <v>1.3095923878813601E-2</v>
      </c>
      <c r="Z34" s="17">
        <v>9.7592483353716401E-3</v>
      </c>
      <c r="AA34" s="17">
        <v>1.17300623040241E-2</v>
      </c>
      <c r="AB34" s="17">
        <v>0</v>
      </c>
      <c r="AC34" s="17"/>
      <c r="AD34" s="17">
        <v>1.21737999153011E-2</v>
      </c>
      <c r="AE34" s="17">
        <v>1.23221790975375E-2</v>
      </c>
      <c r="AF34" s="17"/>
      <c r="AG34" s="17">
        <v>1.65608194832727E-3</v>
      </c>
      <c r="AH34" s="17">
        <v>1.9481378523066899E-2</v>
      </c>
      <c r="AI34" s="17"/>
      <c r="AJ34" s="17">
        <v>1.4426512043378401E-2</v>
      </c>
      <c r="AK34" s="17">
        <v>1.4143173962939499E-2</v>
      </c>
      <c r="AL34" s="17"/>
      <c r="AM34" s="17">
        <v>1.35165839932327E-2</v>
      </c>
      <c r="AN34" s="17">
        <v>1.53004921591284E-2</v>
      </c>
      <c r="AO34" s="17"/>
      <c r="AP34" s="17">
        <v>3.1237627980745902E-2</v>
      </c>
      <c r="AQ34" s="17">
        <v>1.4693854081251199E-2</v>
      </c>
      <c r="AR34" s="17">
        <v>2.55230548502756E-2</v>
      </c>
      <c r="AS34" s="17">
        <v>0</v>
      </c>
      <c r="AT34" s="17">
        <v>1.2523400327877601E-2</v>
      </c>
      <c r="AU34" s="17">
        <v>2.1519258986355599E-3</v>
      </c>
    </row>
    <row r="35" spans="2:47" x14ac:dyDescent="0.35">
      <c r="B35" s="18" t="s">
        <v>178</v>
      </c>
      <c r="C35" s="17">
        <v>1.7025073653419001E-2</v>
      </c>
      <c r="D35" s="17">
        <v>2.5529801170270299E-2</v>
      </c>
      <c r="E35" s="17">
        <v>8.8810969586662E-3</v>
      </c>
      <c r="F35" s="17"/>
      <c r="G35" s="17">
        <v>9.89273653321961E-3</v>
      </c>
      <c r="H35" s="17">
        <v>2.2032230315070501E-2</v>
      </c>
      <c r="I35" s="17">
        <v>2.4662985251097599E-3</v>
      </c>
      <c r="J35" s="17">
        <v>9.1271963417449004E-3</v>
      </c>
      <c r="K35" s="17">
        <v>2.0955936874128001E-2</v>
      </c>
      <c r="L35" s="17">
        <v>3.3331625134466303E-2</v>
      </c>
      <c r="M35" s="17"/>
      <c r="N35" s="17">
        <v>1.7007016324562901E-2</v>
      </c>
      <c r="O35" s="17">
        <v>1.7114759915254601E-2</v>
      </c>
      <c r="P35" s="17"/>
      <c r="Q35" s="17">
        <v>1.7987714678168301E-2</v>
      </c>
      <c r="R35" s="17">
        <v>2.97455756098263E-2</v>
      </c>
      <c r="S35" s="17">
        <v>6.5814001978186801E-3</v>
      </c>
      <c r="T35" s="17">
        <v>3.0769107194960999E-2</v>
      </c>
      <c r="U35" s="17">
        <v>4.7031658144184897E-3</v>
      </c>
      <c r="V35" s="17">
        <v>0</v>
      </c>
      <c r="W35" s="17">
        <v>2.9018966455175502E-2</v>
      </c>
      <c r="X35" s="17">
        <v>0</v>
      </c>
      <c r="Y35" s="17">
        <v>1.0776474804629101E-2</v>
      </c>
      <c r="Z35" s="17">
        <v>2.6734639017907E-2</v>
      </c>
      <c r="AA35" s="17">
        <v>1.03416457100388E-2</v>
      </c>
      <c r="AB35" s="17">
        <v>1.9561241272948501E-2</v>
      </c>
      <c r="AC35" s="17"/>
      <c r="AD35" s="17">
        <v>2.1664261446761101E-2</v>
      </c>
      <c r="AE35" s="17">
        <v>8.2636543629139303E-3</v>
      </c>
      <c r="AF35" s="17"/>
      <c r="AG35" s="17">
        <v>6.7850221732230799E-3</v>
      </c>
      <c r="AH35" s="17">
        <v>2.0280805844040399E-2</v>
      </c>
      <c r="AI35" s="17"/>
      <c r="AJ35" s="17">
        <v>1.7777416414453299E-2</v>
      </c>
      <c r="AK35" s="17">
        <v>1.44572791440448E-2</v>
      </c>
      <c r="AL35" s="17"/>
      <c r="AM35" s="17">
        <v>1.2739451057250399E-2</v>
      </c>
      <c r="AN35" s="17">
        <v>1.85525828426145E-2</v>
      </c>
      <c r="AO35" s="17"/>
      <c r="AP35" s="17">
        <v>8.0411773712004697E-3</v>
      </c>
      <c r="AQ35" s="17">
        <v>2.2875657492633199E-2</v>
      </c>
      <c r="AR35" s="17">
        <v>5.9563490797205701E-3</v>
      </c>
      <c r="AS35" s="17">
        <v>3.5876074577887697E-2</v>
      </c>
      <c r="AT35" s="17">
        <v>6.6957376678869604E-3</v>
      </c>
      <c r="AU35" s="17">
        <v>1.65940870433961E-2</v>
      </c>
    </row>
    <row r="36" spans="2:47" x14ac:dyDescent="0.35">
      <c r="B36" s="18" t="s">
        <v>151</v>
      </c>
      <c r="C36" s="19">
        <v>0.15013706359770801</v>
      </c>
      <c r="D36" s="19">
        <v>8.6858314763802902E-2</v>
      </c>
      <c r="E36" s="19">
        <v>0.21006597165135901</v>
      </c>
      <c r="F36" s="19"/>
      <c r="G36" s="19">
        <v>0.11917237175072</v>
      </c>
      <c r="H36" s="19">
        <v>0.13330162910864701</v>
      </c>
      <c r="I36" s="19">
        <v>0.18403999370097399</v>
      </c>
      <c r="J36" s="19">
        <v>0.12746419547748999</v>
      </c>
      <c r="K36" s="19">
        <v>0.15772301780817</v>
      </c>
      <c r="L36" s="19">
        <v>0.17016120418801201</v>
      </c>
      <c r="M36" s="19"/>
      <c r="N36" s="19">
        <v>0.16096277535873699</v>
      </c>
      <c r="O36" s="19">
        <v>9.6368445476159803E-2</v>
      </c>
      <c r="P36" s="19"/>
      <c r="Q36" s="19">
        <v>0.10384446941711099</v>
      </c>
      <c r="R36" s="19">
        <v>0.170587489275148</v>
      </c>
      <c r="S36" s="19">
        <v>0.14082521433317199</v>
      </c>
      <c r="T36" s="19">
        <v>0.14411472032852399</v>
      </c>
      <c r="U36" s="19">
        <v>0.19952182177471001</v>
      </c>
      <c r="V36" s="19">
        <v>0.17366158578898899</v>
      </c>
      <c r="W36" s="19">
        <v>0.15684134569744801</v>
      </c>
      <c r="X36" s="19">
        <v>0.16486365617388801</v>
      </c>
      <c r="Y36" s="19">
        <v>0.146074213742445</v>
      </c>
      <c r="Z36" s="19">
        <v>0.133396426827565</v>
      </c>
      <c r="AA36" s="19">
        <v>0.11580430993802</v>
      </c>
      <c r="AB36" s="19">
        <v>0.219717469316939</v>
      </c>
      <c r="AC36" s="19"/>
      <c r="AD36" s="19">
        <v>3.0732663781716602E-2</v>
      </c>
      <c r="AE36" s="19">
        <v>0.41727558424675998</v>
      </c>
      <c r="AF36" s="19"/>
      <c r="AG36" s="19">
        <v>2.5419399648430499E-2</v>
      </c>
      <c r="AH36" s="19">
        <v>0.21115953944788099</v>
      </c>
      <c r="AI36" s="19"/>
      <c r="AJ36" s="19">
        <v>0.13683420827228099</v>
      </c>
      <c r="AK36" s="19">
        <v>0.16726317943378599</v>
      </c>
      <c r="AL36" s="19"/>
      <c r="AM36" s="19">
        <v>0.18528624179232001</v>
      </c>
      <c r="AN36" s="19">
        <v>0.13999118003630301</v>
      </c>
      <c r="AO36" s="19"/>
      <c r="AP36" s="19">
        <v>0.552945487189064</v>
      </c>
      <c r="AQ36" s="19">
        <v>7.1013858832070606E-2</v>
      </c>
      <c r="AR36" s="19">
        <v>6.0601811931701402E-2</v>
      </c>
      <c r="AS36" s="19">
        <v>1.3654284178404599E-2</v>
      </c>
      <c r="AT36" s="19">
        <v>6.5499190126759102E-3</v>
      </c>
      <c r="AU36" s="19">
        <v>8.8702883890905398E-3</v>
      </c>
    </row>
    <row r="37" spans="2:47" x14ac:dyDescent="0.35">
      <c r="B37" s="16"/>
    </row>
    <row r="38" spans="2:47" x14ac:dyDescent="0.35">
      <c r="B38" t="s">
        <v>66</v>
      </c>
    </row>
    <row r="39" spans="2:47" x14ac:dyDescent="0.35">
      <c r="B39" t="s">
        <v>67</v>
      </c>
    </row>
    <row r="41" spans="2:47" x14ac:dyDescent="0.35">
      <c r="B41"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2:AU18"/>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184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180</v>
      </c>
      <c r="C9" s="17">
        <v>0.31603945059587302</v>
      </c>
      <c r="D9" s="17">
        <v>0.43776716451359998</v>
      </c>
      <c r="E9" s="17">
        <v>0.20011802152386601</v>
      </c>
      <c r="F9" s="17"/>
      <c r="G9" s="17">
        <v>0.33466655328246803</v>
      </c>
      <c r="H9" s="17">
        <v>0.36680354411298699</v>
      </c>
      <c r="I9" s="17">
        <v>0.334548478338766</v>
      </c>
      <c r="J9" s="17">
        <v>0.28577460257078202</v>
      </c>
      <c r="K9" s="17">
        <v>0.29250608516931098</v>
      </c>
      <c r="L9" s="17">
        <v>0.28729181275774801</v>
      </c>
      <c r="M9" s="17"/>
      <c r="N9" s="17">
        <v>0.29283019880425598</v>
      </c>
      <c r="O9" s="17">
        <v>0.43131403244486899</v>
      </c>
      <c r="P9" s="17"/>
      <c r="Q9" s="17">
        <v>0.39951718076310699</v>
      </c>
      <c r="R9" s="17">
        <v>0.28373242808648502</v>
      </c>
      <c r="S9" s="17">
        <v>0.26616963109592801</v>
      </c>
      <c r="T9" s="17">
        <v>0.377896360584969</v>
      </c>
      <c r="U9" s="17">
        <v>0.30698392541287101</v>
      </c>
      <c r="V9" s="17">
        <v>0.28290149895189698</v>
      </c>
      <c r="W9" s="17">
        <v>0.32156215864035698</v>
      </c>
      <c r="X9" s="17">
        <v>0.291732121246636</v>
      </c>
      <c r="Y9" s="17">
        <v>0.321367216114188</v>
      </c>
      <c r="Z9" s="17">
        <v>0.28409972201408901</v>
      </c>
      <c r="AA9" s="17">
        <v>0.32024997830970398</v>
      </c>
      <c r="AB9" s="17">
        <v>0.221330311203005</v>
      </c>
      <c r="AC9" s="17"/>
      <c r="AD9" s="17">
        <v>0.47153439821322901</v>
      </c>
      <c r="AE9" s="17">
        <v>0</v>
      </c>
      <c r="AF9" s="17"/>
      <c r="AG9" s="17">
        <v>0.519749081634168</v>
      </c>
      <c r="AH9" s="17">
        <v>0.222872133622179</v>
      </c>
      <c r="AI9" s="17"/>
      <c r="AJ9" s="17">
        <v>0.33645785327275102</v>
      </c>
      <c r="AK9" s="17">
        <v>0.29328106881947402</v>
      </c>
      <c r="AL9" s="17"/>
      <c r="AM9" s="17">
        <v>0.231992789576557</v>
      </c>
      <c r="AN9" s="17">
        <v>0.341401878204802</v>
      </c>
      <c r="AO9" s="17"/>
      <c r="AP9" s="17">
        <v>3.2492715641733601E-3</v>
      </c>
      <c r="AQ9" s="17">
        <v>0.125798823708518</v>
      </c>
      <c r="AR9" s="17">
        <v>0.25426749130947901</v>
      </c>
      <c r="AS9" s="17">
        <v>0.489501468123826</v>
      </c>
      <c r="AT9" s="17">
        <v>0.517999023138767</v>
      </c>
      <c r="AU9" s="17">
        <v>0.64592742031085304</v>
      </c>
    </row>
    <row r="10" spans="2:47" x14ac:dyDescent="0.35">
      <c r="B10" s="18" t="s">
        <v>181</v>
      </c>
      <c r="C10" s="17">
        <v>0.35419680744475202</v>
      </c>
      <c r="D10" s="17">
        <v>0.34316161658455202</v>
      </c>
      <c r="E10" s="17">
        <v>0.36714604253947902</v>
      </c>
      <c r="F10" s="17"/>
      <c r="G10" s="17">
        <v>0.36361797227902198</v>
      </c>
      <c r="H10" s="17">
        <v>0.35136060869798902</v>
      </c>
      <c r="I10" s="17">
        <v>0.345345905301912</v>
      </c>
      <c r="J10" s="17">
        <v>0.377493520336454</v>
      </c>
      <c r="K10" s="17">
        <v>0.35037486973911097</v>
      </c>
      <c r="L10" s="17">
        <v>0.34113560516303199</v>
      </c>
      <c r="M10" s="17"/>
      <c r="N10" s="17">
        <v>0.35495226541386299</v>
      </c>
      <c r="O10" s="17">
        <v>0.35044463558347599</v>
      </c>
      <c r="P10" s="17"/>
      <c r="Q10" s="17">
        <v>0.32456349750306801</v>
      </c>
      <c r="R10" s="17">
        <v>0.355280992584046</v>
      </c>
      <c r="S10" s="17">
        <v>0.35085683897625802</v>
      </c>
      <c r="T10" s="17">
        <v>0.29430508998670801</v>
      </c>
      <c r="U10" s="17">
        <v>0.28949687529585</v>
      </c>
      <c r="V10" s="17">
        <v>0.41839587797017203</v>
      </c>
      <c r="W10" s="17">
        <v>0.34988228453595599</v>
      </c>
      <c r="X10" s="17">
        <v>0.37582081624042601</v>
      </c>
      <c r="Y10" s="17">
        <v>0.36914034374243998</v>
      </c>
      <c r="Z10" s="17">
        <v>0.39472374271347799</v>
      </c>
      <c r="AA10" s="17">
        <v>0.40877865687328102</v>
      </c>
      <c r="AB10" s="17">
        <v>0.349846464394727</v>
      </c>
      <c r="AC10" s="17"/>
      <c r="AD10" s="17">
        <v>0.52846560178677104</v>
      </c>
      <c r="AE10" s="17">
        <v>0</v>
      </c>
      <c r="AF10" s="17"/>
      <c r="AG10" s="17">
        <v>0.342181317222431</v>
      </c>
      <c r="AH10" s="17">
        <v>0.35986539882435498</v>
      </c>
      <c r="AI10" s="17"/>
      <c r="AJ10" s="17">
        <v>0.35932356345649802</v>
      </c>
      <c r="AK10" s="17">
        <v>0.346795217135072</v>
      </c>
      <c r="AL10" s="17"/>
      <c r="AM10" s="17">
        <v>0.36462869103428203</v>
      </c>
      <c r="AN10" s="17">
        <v>0.35275387895778598</v>
      </c>
      <c r="AO10" s="17"/>
      <c r="AP10" s="17">
        <v>9.7247846163586601E-2</v>
      </c>
      <c r="AQ10" s="17">
        <v>0.53909145671399605</v>
      </c>
      <c r="AR10" s="17">
        <v>0.53895577359100499</v>
      </c>
      <c r="AS10" s="17">
        <v>0.40003899549989103</v>
      </c>
      <c r="AT10" s="17">
        <v>0.42386893145379301</v>
      </c>
      <c r="AU10" s="17">
        <v>0.27463449101945497</v>
      </c>
    </row>
    <row r="11" spans="2:47" x14ac:dyDescent="0.35">
      <c r="B11" s="18" t="s">
        <v>182</v>
      </c>
      <c r="C11" s="17">
        <v>0.153562919753996</v>
      </c>
      <c r="D11" s="17">
        <v>0.10254109796394199</v>
      </c>
      <c r="E11" s="17">
        <v>0.200609756475223</v>
      </c>
      <c r="F11" s="17"/>
      <c r="G11" s="17">
        <v>0.13160955542150199</v>
      </c>
      <c r="H11" s="17">
        <v>0.11277898757550101</v>
      </c>
      <c r="I11" s="17">
        <v>0.11238984992663099</v>
      </c>
      <c r="J11" s="17">
        <v>0.17430062153006701</v>
      </c>
      <c r="K11" s="17">
        <v>0.18742021288562</v>
      </c>
      <c r="L11" s="17">
        <v>0.195682734425625</v>
      </c>
      <c r="M11" s="17"/>
      <c r="N11" s="17">
        <v>0.16569911021368</v>
      </c>
      <c r="O11" s="17">
        <v>9.3285479833026805E-2</v>
      </c>
      <c r="P11" s="17"/>
      <c r="Q11" s="17">
        <v>0.14178737025969099</v>
      </c>
      <c r="R11" s="17">
        <v>0.178767666468091</v>
      </c>
      <c r="S11" s="17">
        <v>0.191352557708594</v>
      </c>
      <c r="T11" s="17">
        <v>0.12853307930345001</v>
      </c>
      <c r="U11" s="17">
        <v>0.212342566430964</v>
      </c>
      <c r="V11" s="17">
        <v>0.13362982131694101</v>
      </c>
      <c r="W11" s="17">
        <v>0.16943155508608199</v>
      </c>
      <c r="X11" s="17">
        <v>0.15893834588198599</v>
      </c>
      <c r="Y11" s="17">
        <v>0.143153125429275</v>
      </c>
      <c r="Z11" s="17">
        <v>0.14854808937649699</v>
      </c>
      <c r="AA11" s="17">
        <v>9.2895197102522101E-2</v>
      </c>
      <c r="AB11" s="17">
        <v>0.101003485948972</v>
      </c>
      <c r="AC11" s="17"/>
      <c r="AD11" s="17">
        <v>0</v>
      </c>
      <c r="AE11" s="17">
        <v>0.50660338811801497</v>
      </c>
      <c r="AF11" s="17"/>
      <c r="AG11" s="17">
        <v>7.6053071252956794E-2</v>
      </c>
      <c r="AH11" s="17">
        <v>0.19004615113621101</v>
      </c>
      <c r="AI11" s="17"/>
      <c r="AJ11" s="17">
        <v>0.15830459042756101</v>
      </c>
      <c r="AK11" s="17">
        <v>0.149305833893807</v>
      </c>
      <c r="AL11" s="17"/>
      <c r="AM11" s="17">
        <v>0.19817811271573699</v>
      </c>
      <c r="AN11" s="17">
        <v>0.14079492535192101</v>
      </c>
      <c r="AO11" s="17"/>
      <c r="AP11" s="17">
        <v>0.34922537653869801</v>
      </c>
      <c r="AQ11" s="17">
        <v>0.23908859011608799</v>
      </c>
      <c r="AR11" s="17">
        <v>0.10135882533306401</v>
      </c>
      <c r="AS11" s="17">
        <v>4.23611725351732E-2</v>
      </c>
      <c r="AT11" s="17">
        <v>2.9070550979277701E-2</v>
      </c>
      <c r="AU11" s="17">
        <v>5.1504285431273999E-2</v>
      </c>
    </row>
    <row r="12" spans="2:47" x14ac:dyDescent="0.35">
      <c r="B12" s="18" t="s">
        <v>183</v>
      </c>
      <c r="C12" s="17">
        <v>0.14955964783179901</v>
      </c>
      <c r="D12" s="17">
        <v>9.3768071230157499E-2</v>
      </c>
      <c r="E12" s="17">
        <v>0.202341274250527</v>
      </c>
      <c r="F12" s="17"/>
      <c r="G12" s="17">
        <v>0.135185544148966</v>
      </c>
      <c r="H12" s="17">
        <v>0.13550098668478</v>
      </c>
      <c r="I12" s="17">
        <v>0.17597806575623601</v>
      </c>
      <c r="J12" s="17">
        <v>0.13539208098646999</v>
      </c>
      <c r="K12" s="17">
        <v>0.14766938568225699</v>
      </c>
      <c r="L12" s="17">
        <v>0.161811566516287</v>
      </c>
      <c r="M12" s="17"/>
      <c r="N12" s="17">
        <v>0.15840659799937001</v>
      </c>
      <c r="O12" s="17">
        <v>0.105619046456012</v>
      </c>
      <c r="P12" s="17"/>
      <c r="Q12" s="17">
        <v>0.10084960900341</v>
      </c>
      <c r="R12" s="17">
        <v>0.15753306022939301</v>
      </c>
      <c r="S12" s="17">
        <v>0.16814404044400599</v>
      </c>
      <c r="T12" s="17">
        <v>0.183250222421148</v>
      </c>
      <c r="U12" s="17">
        <v>0.16022232808610701</v>
      </c>
      <c r="V12" s="17">
        <v>0.114797710965073</v>
      </c>
      <c r="W12" s="17">
        <v>0.14903885090965099</v>
      </c>
      <c r="X12" s="17">
        <v>0.16311443628899</v>
      </c>
      <c r="Y12" s="17">
        <v>0.14383684783040501</v>
      </c>
      <c r="Z12" s="17">
        <v>0.141842079904724</v>
      </c>
      <c r="AA12" s="17">
        <v>0.16561610537698501</v>
      </c>
      <c r="AB12" s="17">
        <v>0.271956324086155</v>
      </c>
      <c r="AC12" s="17"/>
      <c r="AD12" s="17">
        <v>0</v>
      </c>
      <c r="AE12" s="17">
        <v>0.49339661188198503</v>
      </c>
      <c r="AF12" s="17"/>
      <c r="AG12" s="17">
        <v>4.23990794052422E-2</v>
      </c>
      <c r="AH12" s="17">
        <v>0.20123904127390499</v>
      </c>
      <c r="AI12" s="17"/>
      <c r="AJ12" s="17">
        <v>0.124301747316823</v>
      </c>
      <c r="AK12" s="17">
        <v>0.180072033166921</v>
      </c>
      <c r="AL12" s="17"/>
      <c r="AM12" s="17">
        <v>0.171611315289489</v>
      </c>
      <c r="AN12" s="17">
        <v>0.14229989798961201</v>
      </c>
      <c r="AO12" s="17"/>
      <c r="AP12" s="17">
        <v>0.51907911604078705</v>
      </c>
      <c r="AQ12" s="17">
        <v>5.8839787982096402E-2</v>
      </c>
      <c r="AR12" s="17">
        <v>7.4995805126071902E-2</v>
      </c>
      <c r="AS12" s="17">
        <v>4.34591265066748E-2</v>
      </c>
      <c r="AT12" s="17">
        <v>1.14446478081652E-2</v>
      </c>
      <c r="AU12" s="17">
        <v>1.32110878493913E-2</v>
      </c>
    </row>
    <row r="13" spans="2:47" x14ac:dyDescent="0.35">
      <c r="B13" s="18" t="s">
        <v>94</v>
      </c>
      <c r="C13" s="19">
        <v>2.6641174373580601E-2</v>
      </c>
      <c r="D13" s="19">
        <v>2.27620497077493E-2</v>
      </c>
      <c r="E13" s="19">
        <v>2.97849052109046E-2</v>
      </c>
      <c r="F13" s="19"/>
      <c r="G13" s="19">
        <v>3.49203748680431E-2</v>
      </c>
      <c r="H13" s="19">
        <v>3.3555872928743499E-2</v>
      </c>
      <c r="I13" s="19">
        <v>3.1737700676454997E-2</v>
      </c>
      <c r="J13" s="19">
        <v>2.70391745762266E-2</v>
      </c>
      <c r="K13" s="19">
        <v>2.2029446523702499E-2</v>
      </c>
      <c r="L13" s="19">
        <v>1.4078281137308499E-2</v>
      </c>
      <c r="M13" s="19"/>
      <c r="N13" s="19">
        <v>2.81118275688312E-2</v>
      </c>
      <c r="O13" s="19">
        <v>1.9336805682615799E-2</v>
      </c>
      <c r="P13" s="19"/>
      <c r="Q13" s="19">
        <v>3.3282342470724299E-2</v>
      </c>
      <c r="R13" s="19">
        <v>2.4685852631985802E-2</v>
      </c>
      <c r="S13" s="19">
        <v>2.3476931775214701E-2</v>
      </c>
      <c r="T13" s="19">
        <v>1.6015247703725199E-2</v>
      </c>
      <c r="U13" s="19">
        <v>3.0954304774207499E-2</v>
      </c>
      <c r="V13" s="19">
        <v>5.0275090795916501E-2</v>
      </c>
      <c r="W13" s="19">
        <v>1.0085150827955001E-2</v>
      </c>
      <c r="X13" s="19">
        <v>1.0394280341960899E-2</v>
      </c>
      <c r="Y13" s="19">
        <v>2.2502466883691698E-2</v>
      </c>
      <c r="Z13" s="19">
        <v>3.0786365991211598E-2</v>
      </c>
      <c r="AA13" s="19">
        <v>1.2460062337507899E-2</v>
      </c>
      <c r="AB13" s="19">
        <v>5.5863414367140603E-2</v>
      </c>
      <c r="AC13" s="19"/>
      <c r="AD13" s="19">
        <v>0</v>
      </c>
      <c r="AE13" s="19">
        <v>0</v>
      </c>
      <c r="AF13" s="19"/>
      <c r="AG13" s="19">
        <v>1.96174504852017E-2</v>
      </c>
      <c r="AH13" s="19">
        <v>2.5977275143350801E-2</v>
      </c>
      <c r="AI13" s="19"/>
      <c r="AJ13" s="19">
        <v>2.1612245526367799E-2</v>
      </c>
      <c r="AK13" s="19">
        <v>3.0545846984725799E-2</v>
      </c>
      <c r="AL13" s="19"/>
      <c r="AM13" s="19">
        <v>3.3589091383935198E-2</v>
      </c>
      <c r="AN13" s="19">
        <v>2.27494194958788E-2</v>
      </c>
      <c r="AO13" s="19"/>
      <c r="AP13" s="19">
        <v>3.1198389692755301E-2</v>
      </c>
      <c r="AQ13" s="19">
        <v>3.7181341479301203E-2</v>
      </c>
      <c r="AR13" s="19">
        <v>3.0422104640379699E-2</v>
      </c>
      <c r="AS13" s="19">
        <v>2.46392373344341E-2</v>
      </c>
      <c r="AT13" s="19">
        <v>1.7616846619997999E-2</v>
      </c>
      <c r="AU13" s="19">
        <v>1.47227153890269E-2</v>
      </c>
    </row>
    <row r="14" spans="2:47" x14ac:dyDescent="0.35">
      <c r="B14" s="16"/>
    </row>
    <row r="15" spans="2:47" x14ac:dyDescent="0.35">
      <c r="B15" t="s">
        <v>66</v>
      </c>
    </row>
    <row r="16" spans="2:47" x14ac:dyDescent="0.35">
      <c r="B16" t="s">
        <v>67</v>
      </c>
    </row>
    <row r="18" spans="2:2" x14ac:dyDescent="0.35">
      <c r="B18"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2:AU34"/>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204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185</v>
      </c>
      <c r="C9" s="17">
        <v>0.36406695452752103</v>
      </c>
      <c r="D9" s="17">
        <v>0.436158766298884</v>
      </c>
      <c r="E9" s="17">
        <v>0.29698545960086598</v>
      </c>
      <c r="F9" s="17"/>
      <c r="G9" s="17">
        <v>0.40845087983567802</v>
      </c>
      <c r="H9" s="17">
        <v>0.375996636615475</v>
      </c>
      <c r="I9" s="17">
        <v>0.35855879504612098</v>
      </c>
      <c r="J9" s="17">
        <v>0.34909717526160999</v>
      </c>
      <c r="K9" s="17">
        <v>0.35310640464936299</v>
      </c>
      <c r="L9" s="17">
        <v>0.348719906018502</v>
      </c>
      <c r="M9" s="17"/>
      <c r="N9" s="17">
        <v>0.34028602897027599</v>
      </c>
      <c r="O9" s="17">
        <v>0.48218089780352202</v>
      </c>
      <c r="P9" s="17"/>
      <c r="Q9" s="17">
        <v>0.42297164759192502</v>
      </c>
      <c r="R9" s="17">
        <v>0.32484425220924401</v>
      </c>
      <c r="S9" s="17">
        <v>0.35483785931619199</v>
      </c>
      <c r="T9" s="17">
        <v>0.36085024759809198</v>
      </c>
      <c r="U9" s="17">
        <v>0.34875726846114402</v>
      </c>
      <c r="V9" s="17">
        <v>0.36977617299478199</v>
      </c>
      <c r="W9" s="17">
        <v>0.312770694763568</v>
      </c>
      <c r="X9" s="17">
        <v>0.42449045275358299</v>
      </c>
      <c r="Y9" s="17">
        <v>0.35509239032833501</v>
      </c>
      <c r="Z9" s="17">
        <v>0.38742461928308197</v>
      </c>
      <c r="AA9" s="17">
        <v>0.38198195705499499</v>
      </c>
      <c r="AB9" s="17">
        <v>0.30159272689268801</v>
      </c>
      <c r="AC9" s="17"/>
      <c r="AD9" s="17">
        <v>0.47823234731057002</v>
      </c>
      <c r="AE9" s="17">
        <v>0.12926094166468599</v>
      </c>
      <c r="AF9" s="17"/>
      <c r="AG9" s="17">
        <v>0.48707655375181103</v>
      </c>
      <c r="AH9" s="17">
        <v>0.30827645373906098</v>
      </c>
      <c r="AI9" s="17"/>
      <c r="AJ9" s="17">
        <v>0.377192224468684</v>
      </c>
      <c r="AK9" s="17">
        <v>0.34991195714569501</v>
      </c>
      <c r="AL9" s="17"/>
      <c r="AM9" s="17">
        <v>0.29811629990730598</v>
      </c>
      <c r="AN9" s="17">
        <v>0.38393083227880997</v>
      </c>
      <c r="AO9" s="17"/>
      <c r="AP9" s="17">
        <v>6.6123923385548206E-2</v>
      </c>
      <c r="AQ9" s="17">
        <v>0.274292975526788</v>
      </c>
      <c r="AR9" s="17">
        <v>0.41603213931580701</v>
      </c>
      <c r="AS9" s="17">
        <v>0.53709973092207197</v>
      </c>
      <c r="AT9" s="17">
        <v>0.480471650611134</v>
      </c>
      <c r="AU9" s="17">
        <v>0.53345217327317296</v>
      </c>
    </row>
    <row r="10" spans="2:47" x14ac:dyDescent="0.35">
      <c r="B10" s="18" t="s">
        <v>186</v>
      </c>
      <c r="C10" s="17">
        <v>0.32290341641759202</v>
      </c>
      <c r="D10" s="17">
        <v>0.37510572286530802</v>
      </c>
      <c r="E10" s="17">
        <v>0.274855783969773</v>
      </c>
      <c r="F10" s="17"/>
      <c r="G10" s="17">
        <v>0.324806685159158</v>
      </c>
      <c r="H10" s="17">
        <v>0.33136969209376499</v>
      </c>
      <c r="I10" s="17">
        <v>0.243626382308444</v>
      </c>
      <c r="J10" s="17">
        <v>0.33247196634347298</v>
      </c>
      <c r="K10" s="17">
        <v>0.32867034273023898</v>
      </c>
      <c r="L10" s="17">
        <v>0.36777987347819602</v>
      </c>
      <c r="M10" s="17"/>
      <c r="N10" s="17">
        <v>0.30438864615478201</v>
      </c>
      <c r="O10" s="17">
        <v>0.41486167596159901</v>
      </c>
      <c r="P10" s="17"/>
      <c r="Q10" s="17">
        <v>0.37266833832659801</v>
      </c>
      <c r="R10" s="17">
        <v>0.267481117241122</v>
      </c>
      <c r="S10" s="17">
        <v>0.365945779116644</v>
      </c>
      <c r="T10" s="17">
        <v>0.37105400813020101</v>
      </c>
      <c r="U10" s="17">
        <v>0.31741593429748999</v>
      </c>
      <c r="V10" s="17">
        <v>0.32961039072786602</v>
      </c>
      <c r="W10" s="17">
        <v>0.26511534209179499</v>
      </c>
      <c r="X10" s="17">
        <v>0.32560352550780802</v>
      </c>
      <c r="Y10" s="17">
        <v>0.301980103707428</v>
      </c>
      <c r="Z10" s="17">
        <v>0.31916282856718398</v>
      </c>
      <c r="AA10" s="17">
        <v>0.30865351433766802</v>
      </c>
      <c r="AB10" s="17">
        <v>0.32667493872436998</v>
      </c>
      <c r="AC10" s="17"/>
      <c r="AD10" s="17">
        <v>0.41167716978483598</v>
      </c>
      <c r="AE10" s="17">
        <v>0.13554569390636501</v>
      </c>
      <c r="AF10" s="17"/>
      <c r="AG10" s="17">
        <v>0.42237184819009199</v>
      </c>
      <c r="AH10" s="17">
        <v>0.273387429230321</v>
      </c>
      <c r="AI10" s="17"/>
      <c r="AJ10" s="17">
        <v>0.33476372001468402</v>
      </c>
      <c r="AK10" s="17">
        <v>0.30988235602922098</v>
      </c>
      <c r="AL10" s="17"/>
      <c r="AM10" s="17">
        <v>0.26787766495187998</v>
      </c>
      <c r="AN10" s="17">
        <v>0.34092141212493599</v>
      </c>
      <c r="AO10" s="17"/>
      <c r="AP10" s="17">
        <v>7.7211176430636796E-2</v>
      </c>
      <c r="AQ10" s="17">
        <v>0.28834210401704802</v>
      </c>
      <c r="AR10" s="17">
        <v>0.28576711794153598</v>
      </c>
      <c r="AS10" s="17">
        <v>0.47011314538079602</v>
      </c>
      <c r="AT10" s="17">
        <v>0.50095780184678795</v>
      </c>
      <c r="AU10" s="17">
        <v>0.45088273384169902</v>
      </c>
    </row>
    <row r="11" spans="2:47" x14ac:dyDescent="0.35">
      <c r="B11" s="18" t="s">
        <v>187</v>
      </c>
      <c r="C11" s="17">
        <v>0.31036596562688701</v>
      </c>
      <c r="D11" s="17">
        <v>0.36085189097845299</v>
      </c>
      <c r="E11" s="17">
        <v>0.26292010117440501</v>
      </c>
      <c r="F11" s="17"/>
      <c r="G11" s="17">
        <v>0.30410336993341502</v>
      </c>
      <c r="H11" s="17">
        <v>0.23570203612386401</v>
      </c>
      <c r="I11" s="17">
        <v>0.267696650403281</v>
      </c>
      <c r="J11" s="17">
        <v>0.325739479730765</v>
      </c>
      <c r="K11" s="17">
        <v>0.37895787064634401</v>
      </c>
      <c r="L11" s="17">
        <v>0.35211142444381699</v>
      </c>
      <c r="M11" s="17"/>
      <c r="N11" s="17">
        <v>0.31462877957164798</v>
      </c>
      <c r="O11" s="17">
        <v>0.28919362886246103</v>
      </c>
      <c r="P11" s="17"/>
      <c r="Q11" s="17">
        <v>0.34229624518497098</v>
      </c>
      <c r="R11" s="17">
        <v>0.30503487514516697</v>
      </c>
      <c r="S11" s="17">
        <v>0.33236853266940702</v>
      </c>
      <c r="T11" s="17">
        <v>0.30056403495217099</v>
      </c>
      <c r="U11" s="17">
        <v>0.29285295967598801</v>
      </c>
      <c r="V11" s="17">
        <v>0.30419618143308902</v>
      </c>
      <c r="W11" s="17">
        <v>0.306273138550545</v>
      </c>
      <c r="X11" s="17">
        <v>0.330934144289455</v>
      </c>
      <c r="Y11" s="17">
        <v>0.28488632493404198</v>
      </c>
      <c r="Z11" s="17">
        <v>0.29480779056341599</v>
      </c>
      <c r="AA11" s="17">
        <v>0.31037862122285997</v>
      </c>
      <c r="AB11" s="17">
        <v>0.33865375421980698</v>
      </c>
      <c r="AC11" s="17"/>
      <c r="AD11" s="17">
        <v>0.40416416558257101</v>
      </c>
      <c r="AE11" s="17">
        <v>0.117719087545958</v>
      </c>
      <c r="AF11" s="17"/>
      <c r="AG11" s="17">
        <v>0.39774394493840398</v>
      </c>
      <c r="AH11" s="17">
        <v>0.27307908381414397</v>
      </c>
      <c r="AI11" s="17"/>
      <c r="AJ11" s="17">
        <v>0.29795241089831498</v>
      </c>
      <c r="AK11" s="17">
        <v>0.32603928291025702</v>
      </c>
      <c r="AL11" s="17"/>
      <c r="AM11" s="17">
        <v>0.28863298634849999</v>
      </c>
      <c r="AN11" s="17">
        <v>0.31839161781617598</v>
      </c>
      <c r="AO11" s="17"/>
      <c r="AP11" s="17">
        <v>7.1116795667570495E-2</v>
      </c>
      <c r="AQ11" s="17">
        <v>0.28318826466548502</v>
      </c>
      <c r="AR11" s="17">
        <v>0.27732779162212101</v>
      </c>
      <c r="AS11" s="17">
        <v>0.51150950079969104</v>
      </c>
      <c r="AT11" s="17">
        <v>0.37166218762890002</v>
      </c>
      <c r="AU11" s="17">
        <v>0.41607158168691899</v>
      </c>
    </row>
    <row r="12" spans="2:47" x14ac:dyDescent="0.35">
      <c r="B12" s="18" t="s">
        <v>188</v>
      </c>
      <c r="C12" s="17">
        <v>0.292559387934827</v>
      </c>
      <c r="D12" s="17">
        <v>0.37634712822125799</v>
      </c>
      <c r="E12" s="17">
        <v>0.21247381918795</v>
      </c>
      <c r="F12" s="17"/>
      <c r="G12" s="17">
        <v>0.32247490160994302</v>
      </c>
      <c r="H12" s="17">
        <v>0.29616997582320098</v>
      </c>
      <c r="I12" s="17">
        <v>0.30620948707793899</v>
      </c>
      <c r="J12" s="17">
        <v>0.30083803794133801</v>
      </c>
      <c r="K12" s="17">
        <v>0.32004447180455903</v>
      </c>
      <c r="L12" s="17">
        <v>0.23350200157513601</v>
      </c>
      <c r="M12" s="17"/>
      <c r="N12" s="17">
        <v>0.28492256665040799</v>
      </c>
      <c r="O12" s="17">
        <v>0.33048958008926699</v>
      </c>
      <c r="P12" s="17"/>
      <c r="Q12" s="17">
        <v>0.29699090015062002</v>
      </c>
      <c r="R12" s="17">
        <v>0.287707425143713</v>
      </c>
      <c r="S12" s="17">
        <v>0.25704299566961702</v>
      </c>
      <c r="T12" s="17">
        <v>0.29112613246737101</v>
      </c>
      <c r="U12" s="17">
        <v>0.26383510217830802</v>
      </c>
      <c r="V12" s="17">
        <v>0.28318248053984801</v>
      </c>
      <c r="W12" s="17">
        <v>0.27292981020173301</v>
      </c>
      <c r="X12" s="17">
        <v>0.35534885752551598</v>
      </c>
      <c r="Y12" s="17">
        <v>0.30311190737090299</v>
      </c>
      <c r="Z12" s="17">
        <v>0.27390470255628502</v>
      </c>
      <c r="AA12" s="17">
        <v>0.35237036888815698</v>
      </c>
      <c r="AB12" s="17">
        <v>0.37400743725131502</v>
      </c>
      <c r="AC12" s="17"/>
      <c r="AD12" s="17">
        <v>0.39056537280306702</v>
      </c>
      <c r="AE12" s="17">
        <v>8.5819363497501605E-2</v>
      </c>
      <c r="AF12" s="17"/>
      <c r="AG12" s="17">
        <v>0.45644686387083</v>
      </c>
      <c r="AH12" s="17">
        <v>0.217613921653208</v>
      </c>
      <c r="AI12" s="17"/>
      <c r="AJ12" s="17">
        <v>0.302018436164875</v>
      </c>
      <c r="AK12" s="17">
        <v>0.282366192848442</v>
      </c>
      <c r="AL12" s="17"/>
      <c r="AM12" s="17">
        <v>0.239044434370243</v>
      </c>
      <c r="AN12" s="17">
        <v>0.31034487990050003</v>
      </c>
      <c r="AO12" s="17"/>
      <c r="AP12" s="17">
        <v>2.2728805544316399E-2</v>
      </c>
      <c r="AQ12" s="17">
        <v>0.156466511576142</v>
      </c>
      <c r="AR12" s="17">
        <v>0.26443571697040802</v>
      </c>
      <c r="AS12" s="17">
        <v>0.47629007734693801</v>
      </c>
      <c r="AT12" s="17">
        <v>0.45322570249697303</v>
      </c>
      <c r="AU12" s="17">
        <v>0.50292337443806601</v>
      </c>
    </row>
    <row r="13" spans="2:47" x14ac:dyDescent="0.35">
      <c r="B13" s="18" t="s">
        <v>189</v>
      </c>
      <c r="C13" s="17">
        <v>0.25138701527343399</v>
      </c>
      <c r="D13" s="17">
        <v>0.31301460200318598</v>
      </c>
      <c r="E13" s="17">
        <v>0.19262843021377399</v>
      </c>
      <c r="F13" s="17"/>
      <c r="G13" s="17">
        <v>0.39508344237211501</v>
      </c>
      <c r="H13" s="17">
        <v>0.25967388883123899</v>
      </c>
      <c r="I13" s="17">
        <v>0.27168395272052598</v>
      </c>
      <c r="J13" s="17">
        <v>0.232195320649388</v>
      </c>
      <c r="K13" s="17">
        <v>0.21001234136598201</v>
      </c>
      <c r="L13" s="17">
        <v>0.17559874546278401</v>
      </c>
      <c r="M13" s="17"/>
      <c r="N13" s="17">
        <v>0.23800258713120001</v>
      </c>
      <c r="O13" s="17">
        <v>0.31786414134525098</v>
      </c>
      <c r="P13" s="17"/>
      <c r="Q13" s="17">
        <v>0.28215880686690997</v>
      </c>
      <c r="R13" s="17">
        <v>0.247044165450963</v>
      </c>
      <c r="S13" s="17">
        <v>0.26689483140457698</v>
      </c>
      <c r="T13" s="17">
        <v>0.24989644026577401</v>
      </c>
      <c r="U13" s="17">
        <v>0.27568581111067803</v>
      </c>
      <c r="V13" s="17">
        <v>0.24649185658887399</v>
      </c>
      <c r="W13" s="17">
        <v>0.24215174636845799</v>
      </c>
      <c r="X13" s="17">
        <v>0.30115242904950601</v>
      </c>
      <c r="Y13" s="17">
        <v>0.227461121751726</v>
      </c>
      <c r="Z13" s="17">
        <v>0.206355690602954</v>
      </c>
      <c r="AA13" s="17">
        <v>0.24647109474407</v>
      </c>
      <c r="AB13" s="17">
        <v>0.237383891229696</v>
      </c>
      <c r="AC13" s="17"/>
      <c r="AD13" s="17">
        <v>0.32156937764180299</v>
      </c>
      <c r="AE13" s="17">
        <v>0.105259385609144</v>
      </c>
      <c r="AF13" s="17"/>
      <c r="AG13" s="17">
        <v>0.35012205300830501</v>
      </c>
      <c r="AH13" s="17">
        <v>0.204972557849602</v>
      </c>
      <c r="AI13" s="17"/>
      <c r="AJ13" s="17">
        <v>0.24302145848715201</v>
      </c>
      <c r="AK13" s="17">
        <v>0.26276135762841901</v>
      </c>
      <c r="AL13" s="17"/>
      <c r="AM13" s="17">
        <v>0.19606232729741299</v>
      </c>
      <c r="AN13" s="17">
        <v>0.267764386352842</v>
      </c>
      <c r="AO13" s="17"/>
      <c r="AP13" s="17">
        <v>5.6621300367854101E-2</v>
      </c>
      <c r="AQ13" s="17">
        <v>0.15608238652987799</v>
      </c>
      <c r="AR13" s="17">
        <v>0.30643278743918101</v>
      </c>
      <c r="AS13" s="17">
        <v>0.30754490765905901</v>
      </c>
      <c r="AT13" s="17">
        <v>0.33525175778900101</v>
      </c>
      <c r="AU13" s="17">
        <v>0.43312277122482401</v>
      </c>
    </row>
    <row r="14" spans="2:47" x14ac:dyDescent="0.35">
      <c r="B14" s="18" t="s">
        <v>190</v>
      </c>
      <c r="C14" s="17">
        <v>0.21778444583584999</v>
      </c>
      <c r="D14" s="17">
        <v>0.25445550955380603</v>
      </c>
      <c r="E14" s="17">
        <v>0.18395156476317001</v>
      </c>
      <c r="F14" s="17"/>
      <c r="G14" s="17">
        <v>0.22108559885241</v>
      </c>
      <c r="H14" s="17">
        <v>0.211473927143151</v>
      </c>
      <c r="I14" s="17">
        <v>0.226853382907129</v>
      </c>
      <c r="J14" s="17">
        <v>0.21375601251616999</v>
      </c>
      <c r="K14" s="17">
        <v>0.224528854782029</v>
      </c>
      <c r="L14" s="17">
        <v>0.21210929850663199</v>
      </c>
      <c r="M14" s="17"/>
      <c r="N14" s="17">
        <v>0.210500109991899</v>
      </c>
      <c r="O14" s="17">
        <v>0.25396393046544302</v>
      </c>
      <c r="P14" s="17"/>
      <c r="Q14" s="17">
        <v>0.26445098859809202</v>
      </c>
      <c r="R14" s="17">
        <v>0.20547047461812401</v>
      </c>
      <c r="S14" s="17">
        <v>0.212509719633974</v>
      </c>
      <c r="T14" s="17">
        <v>0.23973279709058801</v>
      </c>
      <c r="U14" s="17">
        <v>0.18949328085401501</v>
      </c>
      <c r="V14" s="17">
        <v>0.15273913139443299</v>
      </c>
      <c r="W14" s="17">
        <v>0.17815254271290601</v>
      </c>
      <c r="X14" s="17">
        <v>0.25982951647393199</v>
      </c>
      <c r="Y14" s="17">
        <v>0.22021103918540499</v>
      </c>
      <c r="Z14" s="17">
        <v>0.23294051497304599</v>
      </c>
      <c r="AA14" s="17">
        <v>0.179515904249585</v>
      </c>
      <c r="AB14" s="17">
        <v>0.32353126688023898</v>
      </c>
      <c r="AC14" s="17"/>
      <c r="AD14" s="17">
        <v>0.27586891636169403</v>
      </c>
      <c r="AE14" s="17">
        <v>9.5407753254488095E-2</v>
      </c>
      <c r="AF14" s="17"/>
      <c r="AG14" s="17">
        <v>0.28152254405043198</v>
      </c>
      <c r="AH14" s="17">
        <v>0.18783492635240201</v>
      </c>
      <c r="AI14" s="17"/>
      <c r="AJ14" s="17">
        <v>0.22394351167246301</v>
      </c>
      <c r="AK14" s="17">
        <v>0.21084032943429601</v>
      </c>
      <c r="AL14" s="17"/>
      <c r="AM14" s="17">
        <v>0.20934990399932801</v>
      </c>
      <c r="AN14" s="17">
        <v>0.22232889575728501</v>
      </c>
      <c r="AO14" s="17"/>
      <c r="AP14" s="17">
        <v>5.57682269310876E-2</v>
      </c>
      <c r="AQ14" s="17">
        <v>0.19205328247595499</v>
      </c>
      <c r="AR14" s="17">
        <v>0.19681447348119199</v>
      </c>
      <c r="AS14" s="17">
        <v>0.30420340718621602</v>
      </c>
      <c r="AT14" s="17">
        <v>0.315067701302366</v>
      </c>
      <c r="AU14" s="17">
        <v>0.32171499630402101</v>
      </c>
    </row>
    <row r="15" spans="2:47" x14ac:dyDescent="0.35">
      <c r="B15" s="18" t="s">
        <v>191</v>
      </c>
      <c r="C15" s="17">
        <v>0.204210916856578</v>
      </c>
      <c r="D15" s="17">
        <v>0.20186922264370399</v>
      </c>
      <c r="E15" s="17">
        <v>0.20742675174202699</v>
      </c>
      <c r="F15" s="17"/>
      <c r="G15" s="17">
        <v>0.19315095584638101</v>
      </c>
      <c r="H15" s="17">
        <v>0.19965473035356099</v>
      </c>
      <c r="I15" s="17">
        <v>0.17778332734550301</v>
      </c>
      <c r="J15" s="17">
        <v>0.23855472202195799</v>
      </c>
      <c r="K15" s="17">
        <v>0.214380498594336</v>
      </c>
      <c r="L15" s="17">
        <v>0.20222949164883799</v>
      </c>
      <c r="M15" s="17"/>
      <c r="N15" s="17">
        <v>0.20523431605112599</v>
      </c>
      <c r="O15" s="17">
        <v>0.19912794756160501</v>
      </c>
      <c r="P15" s="17"/>
      <c r="Q15" s="17">
        <v>0.262940558183273</v>
      </c>
      <c r="R15" s="17">
        <v>0.14454128315537099</v>
      </c>
      <c r="S15" s="17">
        <v>0.20740943871640999</v>
      </c>
      <c r="T15" s="17">
        <v>0.19636685430417</v>
      </c>
      <c r="U15" s="17">
        <v>0.14962428879141501</v>
      </c>
      <c r="V15" s="17">
        <v>0.17912453496632899</v>
      </c>
      <c r="W15" s="17">
        <v>0.17293931342577101</v>
      </c>
      <c r="X15" s="17">
        <v>0.26594407878947302</v>
      </c>
      <c r="Y15" s="17">
        <v>0.244573112599586</v>
      </c>
      <c r="Z15" s="17">
        <v>0.22108424754476499</v>
      </c>
      <c r="AA15" s="17">
        <v>0.20075958993858001</v>
      </c>
      <c r="AB15" s="17">
        <v>0.21563146682143999</v>
      </c>
      <c r="AC15" s="17"/>
      <c r="AD15" s="17">
        <v>0.24172328023674799</v>
      </c>
      <c r="AE15" s="17">
        <v>0.12531162835129001</v>
      </c>
      <c r="AF15" s="17"/>
      <c r="AG15" s="17">
        <v>0.24119226377873901</v>
      </c>
      <c r="AH15" s="17">
        <v>0.189753431505335</v>
      </c>
      <c r="AI15" s="17"/>
      <c r="AJ15" s="17">
        <v>0.22999768096501499</v>
      </c>
      <c r="AK15" s="17">
        <v>0.17543107224784099</v>
      </c>
      <c r="AL15" s="17"/>
      <c r="AM15" s="17">
        <v>0.186992157477638</v>
      </c>
      <c r="AN15" s="17">
        <v>0.20796031207336299</v>
      </c>
      <c r="AO15" s="17"/>
      <c r="AP15" s="17">
        <v>8.04865252695873E-2</v>
      </c>
      <c r="AQ15" s="17">
        <v>0.21038857791885099</v>
      </c>
      <c r="AR15" s="17">
        <v>0.213175888251529</v>
      </c>
      <c r="AS15" s="17">
        <v>0.24292240742854401</v>
      </c>
      <c r="AT15" s="17">
        <v>0.293271272329512</v>
      </c>
      <c r="AU15" s="17">
        <v>0.26227071789081402</v>
      </c>
    </row>
    <row r="16" spans="2:47" x14ac:dyDescent="0.35">
      <c r="B16" s="18" t="s">
        <v>192</v>
      </c>
      <c r="C16" s="17">
        <v>0.203046222819977</v>
      </c>
      <c r="D16" s="17">
        <v>0.25929858907819198</v>
      </c>
      <c r="E16" s="17">
        <v>0.149983438099974</v>
      </c>
      <c r="F16" s="17"/>
      <c r="G16" s="17">
        <v>0.19885900583199501</v>
      </c>
      <c r="H16" s="17">
        <v>0.174938290993642</v>
      </c>
      <c r="I16" s="17">
        <v>0.16702363089974101</v>
      </c>
      <c r="J16" s="17">
        <v>0.213064031600254</v>
      </c>
      <c r="K16" s="17">
        <v>0.21984964233901499</v>
      </c>
      <c r="L16" s="17">
        <v>0.238854014356357</v>
      </c>
      <c r="M16" s="17"/>
      <c r="N16" s="17">
        <v>0.20173195855765499</v>
      </c>
      <c r="O16" s="17">
        <v>0.209573846572714</v>
      </c>
      <c r="P16" s="17"/>
      <c r="Q16" s="17">
        <v>0.22418119972023401</v>
      </c>
      <c r="R16" s="17">
        <v>0.19337036947662301</v>
      </c>
      <c r="S16" s="17">
        <v>0.22970559956657299</v>
      </c>
      <c r="T16" s="17">
        <v>0.23101667001686099</v>
      </c>
      <c r="U16" s="17">
        <v>0.195144123491094</v>
      </c>
      <c r="V16" s="17">
        <v>0.194979866929259</v>
      </c>
      <c r="W16" s="17">
        <v>0.229202091368815</v>
      </c>
      <c r="X16" s="17">
        <v>0.166247538224364</v>
      </c>
      <c r="Y16" s="17">
        <v>0.176542934991474</v>
      </c>
      <c r="Z16" s="17">
        <v>0.19263475371063901</v>
      </c>
      <c r="AA16" s="17">
        <v>0.21506685578388901</v>
      </c>
      <c r="AB16" s="17">
        <v>0.120827620960464</v>
      </c>
      <c r="AC16" s="17"/>
      <c r="AD16" s="17">
        <v>0.26661102406986698</v>
      </c>
      <c r="AE16" s="17">
        <v>7.0754612071888198E-2</v>
      </c>
      <c r="AF16" s="17"/>
      <c r="AG16" s="17">
        <v>0.297088929796678</v>
      </c>
      <c r="AH16" s="17">
        <v>0.15797585060719299</v>
      </c>
      <c r="AI16" s="17"/>
      <c r="AJ16" s="17">
        <v>0.22212471683689899</v>
      </c>
      <c r="AK16" s="17">
        <v>0.18221681282906199</v>
      </c>
      <c r="AL16" s="17"/>
      <c r="AM16" s="17">
        <v>0.16971703530353099</v>
      </c>
      <c r="AN16" s="17">
        <v>0.213850725459789</v>
      </c>
      <c r="AO16" s="17"/>
      <c r="AP16" s="17">
        <v>2.0312010100200801E-2</v>
      </c>
      <c r="AQ16" s="17">
        <v>0.14470911754412</v>
      </c>
      <c r="AR16" s="17">
        <v>0.17326050472882401</v>
      </c>
      <c r="AS16" s="17">
        <v>0.35733329100524303</v>
      </c>
      <c r="AT16" s="17">
        <v>0.26238693109510802</v>
      </c>
      <c r="AU16" s="17">
        <v>0.314762808776539</v>
      </c>
    </row>
    <row r="17" spans="2:47" x14ac:dyDescent="0.35">
      <c r="B17" s="18" t="s">
        <v>193</v>
      </c>
      <c r="C17" s="17">
        <v>0.19233670706213599</v>
      </c>
      <c r="D17" s="17">
        <v>0.27757038456042199</v>
      </c>
      <c r="E17" s="17">
        <v>0.11091134936776099</v>
      </c>
      <c r="F17" s="17"/>
      <c r="G17" s="17">
        <v>0.20731997411577399</v>
      </c>
      <c r="H17" s="17">
        <v>0.20218426402030901</v>
      </c>
      <c r="I17" s="17">
        <v>0.16339269670941101</v>
      </c>
      <c r="J17" s="17">
        <v>0.19749823269636299</v>
      </c>
      <c r="K17" s="17">
        <v>0.20501783040778901</v>
      </c>
      <c r="L17" s="17">
        <v>0.185275667535554</v>
      </c>
      <c r="M17" s="17"/>
      <c r="N17" s="17">
        <v>0.18679227687480701</v>
      </c>
      <c r="O17" s="17">
        <v>0.219874512984263</v>
      </c>
      <c r="P17" s="17"/>
      <c r="Q17" s="17">
        <v>0.22645710766251301</v>
      </c>
      <c r="R17" s="17">
        <v>0.17106981542385799</v>
      </c>
      <c r="S17" s="17">
        <v>0.197527608253208</v>
      </c>
      <c r="T17" s="17">
        <v>0.186475144051374</v>
      </c>
      <c r="U17" s="17">
        <v>0.22803144354991101</v>
      </c>
      <c r="V17" s="17">
        <v>0.21748736966043999</v>
      </c>
      <c r="W17" s="17">
        <v>0.14269226289363099</v>
      </c>
      <c r="X17" s="17">
        <v>0.15853247376194399</v>
      </c>
      <c r="Y17" s="17">
        <v>0.159810424251074</v>
      </c>
      <c r="Z17" s="17">
        <v>0.24546114553106199</v>
      </c>
      <c r="AA17" s="17">
        <v>0.13051414489153601</v>
      </c>
      <c r="AB17" s="17">
        <v>0.21099297306113901</v>
      </c>
      <c r="AC17" s="17"/>
      <c r="AD17" s="17">
        <v>0.257509892083638</v>
      </c>
      <c r="AE17" s="17">
        <v>5.28549612132704E-2</v>
      </c>
      <c r="AF17" s="17"/>
      <c r="AG17" s="17">
        <v>0.30167234600926901</v>
      </c>
      <c r="AH17" s="17">
        <v>0.137960401039919</v>
      </c>
      <c r="AI17" s="17"/>
      <c r="AJ17" s="17">
        <v>0.189015308969393</v>
      </c>
      <c r="AK17" s="17">
        <v>0.19482036075617601</v>
      </c>
      <c r="AL17" s="17"/>
      <c r="AM17" s="17">
        <v>0.144917056643626</v>
      </c>
      <c r="AN17" s="17">
        <v>0.20639652377029499</v>
      </c>
      <c r="AO17" s="17"/>
      <c r="AP17" s="17">
        <v>1.6692552641134902E-2</v>
      </c>
      <c r="AQ17" s="17">
        <v>0.109237667979348</v>
      </c>
      <c r="AR17" s="17">
        <v>0.17666109405003899</v>
      </c>
      <c r="AS17" s="17">
        <v>0.325429877267289</v>
      </c>
      <c r="AT17" s="17">
        <v>0.27510343862983899</v>
      </c>
      <c r="AU17" s="17">
        <v>0.31789724320810198</v>
      </c>
    </row>
    <row r="18" spans="2:47" x14ac:dyDescent="0.35">
      <c r="B18" s="18" t="s">
        <v>194</v>
      </c>
      <c r="C18" s="17">
        <v>0.175661044032905</v>
      </c>
      <c r="D18" s="17">
        <v>0.19533025242911101</v>
      </c>
      <c r="E18" s="17">
        <v>0.157162006714165</v>
      </c>
      <c r="F18" s="17"/>
      <c r="G18" s="17">
        <v>0.165943871195221</v>
      </c>
      <c r="H18" s="17">
        <v>0.18178235075021501</v>
      </c>
      <c r="I18" s="17">
        <v>0.18811008032335</v>
      </c>
      <c r="J18" s="17">
        <v>0.18059316101088899</v>
      </c>
      <c r="K18" s="17">
        <v>0.14460928587955699</v>
      </c>
      <c r="L18" s="17">
        <v>0.18370556665749099</v>
      </c>
      <c r="M18" s="17"/>
      <c r="N18" s="17">
        <v>0.164494776565175</v>
      </c>
      <c r="O18" s="17">
        <v>0.23112111765843901</v>
      </c>
      <c r="P18" s="17"/>
      <c r="Q18" s="17">
        <v>0.18760410441314801</v>
      </c>
      <c r="R18" s="17">
        <v>0.17681599681399501</v>
      </c>
      <c r="S18" s="17">
        <v>0.161711263189798</v>
      </c>
      <c r="T18" s="17">
        <v>0.17138434838087599</v>
      </c>
      <c r="U18" s="17">
        <v>0.18992424562882201</v>
      </c>
      <c r="V18" s="17">
        <v>0.10690859510650701</v>
      </c>
      <c r="W18" s="17">
        <v>0.14292279902551899</v>
      </c>
      <c r="X18" s="17">
        <v>0.210363665871864</v>
      </c>
      <c r="Y18" s="17">
        <v>0.20141677875023101</v>
      </c>
      <c r="Z18" s="17">
        <v>0.19492200627258199</v>
      </c>
      <c r="AA18" s="17">
        <v>0.16262566065332201</v>
      </c>
      <c r="AB18" s="17">
        <v>0.249486891413358</v>
      </c>
      <c r="AC18" s="17"/>
      <c r="AD18" s="17">
        <v>0.19961603399699901</v>
      </c>
      <c r="AE18" s="17">
        <v>0.13145097886454399</v>
      </c>
      <c r="AF18" s="17"/>
      <c r="AG18" s="17">
        <v>0.214017086964021</v>
      </c>
      <c r="AH18" s="17">
        <v>0.15685538615247399</v>
      </c>
      <c r="AI18" s="17"/>
      <c r="AJ18" s="17">
        <v>0.17911141966153499</v>
      </c>
      <c r="AK18" s="17">
        <v>0.17313349937900599</v>
      </c>
      <c r="AL18" s="17"/>
      <c r="AM18" s="17">
        <v>0.18295546764374701</v>
      </c>
      <c r="AN18" s="17">
        <v>0.17558344238624099</v>
      </c>
      <c r="AO18" s="17"/>
      <c r="AP18" s="17">
        <v>7.1625375715007197E-2</v>
      </c>
      <c r="AQ18" s="17">
        <v>0.177306483767771</v>
      </c>
      <c r="AR18" s="17">
        <v>0.18372694622730701</v>
      </c>
      <c r="AS18" s="17">
        <v>0.206707403280222</v>
      </c>
      <c r="AT18" s="17">
        <v>0.23945935414083999</v>
      </c>
      <c r="AU18" s="17">
        <v>0.23359859904677199</v>
      </c>
    </row>
    <row r="19" spans="2:47" x14ac:dyDescent="0.35">
      <c r="B19" s="18" t="s">
        <v>195</v>
      </c>
      <c r="C19" s="17">
        <v>0.16572474166419099</v>
      </c>
      <c r="D19" s="17">
        <v>0.18667566028419799</v>
      </c>
      <c r="E19" s="17">
        <v>0.14676225950090299</v>
      </c>
      <c r="F19" s="17"/>
      <c r="G19" s="17">
        <v>0.22140415276665701</v>
      </c>
      <c r="H19" s="17">
        <v>0.19366944417627799</v>
      </c>
      <c r="I19" s="17">
        <v>0.16943119001930601</v>
      </c>
      <c r="J19" s="17">
        <v>0.15280350580242699</v>
      </c>
      <c r="K19" s="17">
        <v>0.16451786276072899</v>
      </c>
      <c r="L19" s="17">
        <v>0.11408033726608401</v>
      </c>
      <c r="M19" s="17"/>
      <c r="N19" s="17">
        <v>0.16293649143098399</v>
      </c>
      <c r="O19" s="17">
        <v>0.17957328717565699</v>
      </c>
      <c r="P19" s="17"/>
      <c r="Q19" s="17">
        <v>0.16484855602957799</v>
      </c>
      <c r="R19" s="17">
        <v>0.16451022368270601</v>
      </c>
      <c r="S19" s="17">
        <v>0.122860831266322</v>
      </c>
      <c r="T19" s="17">
        <v>0.155733938634152</v>
      </c>
      <c r="U19" s="17">
        <v>0.173322821493994</v>
      </c>
      <c r="V19" s="17">
        <v>0.16597243319792901</v>
      </c>
      <c r="W19" s="17">
        <v>0.154243382124745</v>
      </c>
      <c r="X19" s="17">
        <v>0.19583438181789301</v>
      </c>
      <c r="Y19" s="17">
        <v>0.191712202268184</v>
      </c>
      <c r="Z19" s="17">
        <v>0.184938256961582</v>
      </c>
      <c r="AA19" s="17">
        <v>0.195410514270284</v>
      </c>
      <c r="AB19" s="17">
        <v>8.8666893809588296E-2</v>
      </c>
      <c r="AC19" s="17"/>
      <c r="AD19" s="17">
        <v>0.21959771839734399</v>
      </c>
      <c r="AE19" s="17">
        <v>4.6212504232655001E-2</v>
      </c>
      <c r="AF19" s="17"/>
      <c r="AG19" s="17">
        <v>0.21979548831933701</v>
      </c>
      <c r="AH19" s="17">
        <v>0.138512360984684</v>
      </c>
      <c r="AI19" s="17"/>
      <c r="AJ19" s="17">
        <v>0.169218269890894</v>
      </c>
      <c r="AK19" s="17">
        <v>0.161230487871283</v>
      </c>
      <c r="AL19" s="17"/>
      <c r="AM19" s="17">
        <v>0.152796415612168</v>
      </c>
      <c r="AN19" s="17">
        <v>0.16916470128119701</v>
      </c>
      <c r="AO19" s="17"/>
      <c r="AP19" s="17">
        <v>2.6718937111861799E-2</v>
      </c>
      <c r="AQ19" s="17">
        <v>0.11468259797958701</v>
      </c>
      <c r="AR19" s="17">
        <v>0.191316632799412</v>
      </c>
      <c r="AS19" s="17">
        <v>0.213192269355296</v>
      </c>
      <c r="AT19" s="17">
        <v>0.31180315320779201</v>
      </c>
      <c r="AU19" s="17">
        <v>0.24609638237123099</v>
      </c>
    </row>
    <row r="20" spans="2:47" x14ac:dyDescent="0.35">
      <c r="B20" s="18" t="s">
        <v>196</v>
      </c>
      <c r="C20" s="17">
        <v>0.119865112585039</v>
      </c>
      <c r="D20" s="17">
        <v>0.16671414152244399</v>
      </c>
      <c r="E20" s="17">
        <v>7.5235024330257402E-2</v>
      </c>
      <c r="F20" s="17"/>
      <c r="G20" s="17">
        <v>0.15060309510709999</v>
      </c>
      <c r="H20" s="17">
        <v>0.13078979510062499</v>
      </c>
      <c r="I20" s="17">
        <v>0.104887819588192</v>
      </c>
      <c r="J20" s="17">
        <v>0.125644740678692</v>
      </c>
      <c r="K20" s="17">
        <v>0.13397575708482101</v>
      </c>
      <c r="L20" s="17">
        <v>8.8589562141092801E-2</v>
      </c>
      <c r="M20" s="17"/>
      <c r="N20" s="17">
        <v>0.11117677740785301</v>
      </c>
      <c r="O20" s="17">
        <v>0.16301791274880101</v>
      </c>
      <c r="P20" s="17"/>
      <c r="Q20" s="17">
        <v>0.12731539963282601</v>
      </c>
      <c r="R20" s="17">
        <v>0.10723334450515699</v>
      </c>
      <c r="S20" s="17">
        <v>0.146707401222993</v>
      </c>
      <c r="T20" s="17">
        <v>0.107017528606123</v>
      </c>
      <c r="U20" s="17">
        <v>0.10506221045712</v>
      </c>
      <c r="V20" s="17">
        <v>0.14641345728904501</v>
      </c>
      <c r="W20" s="17">
        <v>8.8440135095261899E-2</v>
      </c>
      <c r="X20" s="17">
        <v>0.14996600887633799</v>
      </c>
      <c r="Y20" s="17">
        <v>0.11688379550035</v>
      </c>
      <c r="Z20" s="17">
        <v>0.118569638210893</v>
      </c>
      <c r="AA20" s="17">
        <v>0.113632691872589</v>
      </c>
      <c r="AB20" s="17">
        <v>0.13092644497755099</v>
      </c>
      <c r="AC20" s="17"/>
      <c r="AD20" s="17">
        <v>0.16869185855312699</v>
      </c>
      <c r="AE20" s="17">
        <v>1.7811033827734E-2</v>
      </c>
      <c r="AF20" s="17"/>
      <c r="AG20" s="17">
        <v>0.19425515001082699</v>
      </c>
      <c r="AH20" s="17">
        <v>8.6791930106909193E-2</v>
      </c>
      <c r="AI20" s="17"/>
      <c r="AJ20" s="17">
        <v>0.118810095701534</v>
      </c>
      <c r="AK20" s="17">
        <v>0.12060853628476099</v>
      </c>
      <c r="AL20" s="17"/>
      <c r="AM20" s="17">
        <v>9.8733492353989594E-2</v>
      </c>
      <c r="AN20" s="17">
        <v>0.128062412316305</v>
      </c>
      <c r="AO20" s="17"/>
      <c r="AP20" s="17">
        <v>1.7077788387933199E-2</v>
      </c>
      <c r="AQ20" s="17">
        <v>4.8705818630209299E-2</v>
      </c>
      <c r="AR20" s="17">
        <v>9.3425644917359899E-2</v>
      </c>
      <c r="AS20" s="17">
        <v>0.18874599918659599</v>
      </c>
      <c r="AT20" s="17">
        <v>0.17435587863149599</v>
      </c>
      <c r="AU20" s="17">
        <v>0.23382195467917599</v>
      </c>
    </row>
    <row r="21" spans="2:47" x14ac:dyDescent="0.35">
      <c r="B21" s="18" t="s">
        <v>197</v>
      </c>
      <c r="C21" s="17">
        <v>0.102519544387651</v>
      </c>
      <c r="D21" s="17">
        <v>0.14305498270542899</v>
      </c>
      <c r="E21" s="17">
        <v>6.3893421977837997E-2</v>
      </c>
      <c r="F21" s="17"/>
      <c r="G21" s="17">
        <v>0.14782879231111601</v>
      </c>
      <c r="H21" s="17">
        <v>0.112686942595864</v>
      </c>
      <c r="I21" s="17">
        <v>6.7046877576285302E-2</v>
      </c>
      <c r="J21" s="17">
        <v>0.10550649558981599</v>
      </c>
      <c r="K21" s="17">
        <v>0.107263700655282</v>
      </c>
      <c r="L21" s="17">
        <v>8.7401016509558796E-2</v>
      </c>
      <c r="M21" s="17"/>
      <c r="N21" s="17">
        <v>0.10180768632281501</v>
      </c>
      <c r="O21" s="17">
        <v>0.10605516636704899</v>
      </c>
      <c r="P21" s="17"/>
      <c r="Q21" s="17">
        <v>0.12718875672456101</v>
      </c>
      <c r="R21" s="17">
        <v>5.9527623706050997E-2</v>
      </c>
      <c r="S21" s="17">
        <v>0.107008189121005</v>
      </c>
      <c r="T21" s="17">
        <v>9.5195654412949998E-2</v>
      </c>
      <c r="U21" s="17">
        <v>0.123744850519916</v>
      </c>
      <c r="V21" s="17">
        <v>0.109890370712668</v>
      </c>
      <c r="W21" s="17">
        <v>9.0698058388373304E-2</v>
      </c>
      <c r="X21" s="17">
        <v>8.0526509794598494E-2</v>
      </c>
      <c r="Y21" s="17">
        <v>0.10888903562121099</v>
      </c>
      <c r="Z21" s="17">
        <v>0.120092174117</v>
      </c>
      <c r="AA21" s="17">
        <v>6.9150714187949103E-2</v>
      </c>
      <c r="AB21" s="17">
        <v>0.15269557155598801</v>
      </c>
      <c r="AC21" s="17"/>
      <c r="AD21" s="17">
        <v>0.129934536647626</v>
      </c>
      <c r="AE21" s="17">
        <v>4.5572112759035797E-2</v>
      </c>
      <c r="AF21" s="17"/>
      <c r="AG21" s="17">
        <v>0.15653279634655201</v>
      </c>
      <c r="AH21" s="17">
        <v>7.7502549781910596E-2</v>
      </c>
      <c r="AI21" s="17"/>
      <c r="AJ21" s="17">
        <v>0.100428249860951</v>
      </c>
      <c r="AK21" s="17">
        <v>0.104569007108913</v>
      </c>
      <c r="AL21" s="17"/>
      <c r="AM21" s="17">
        <v>9.6564518305584005E-2</v>
      </c>
      <c r="AN21" s="17">
        <v>0.10451840523280299</v>
      </c>
      <c r="AO21" s="17"/>
      <c r="AP21" s="17">
        <v>1.49055201517356E-2</v>
      </c>
      <c r="AQ21" s="17">
        <v>6.4923427396750305E-2</v>
      </c>
      <c r="AR21" s="17">
        <v>0.105128715345014</v>
      </c>
      <c r="AS21" s="17">
        <v>0.13862954116387</v>
      </c>
      <c r="AT21" s="17">
        <v>0.13380574747660701</v>
      </c>
      <c r="AU21" s="17">
        <v>0.188897106819119</v>
      </c>
    </row>
    <row r="22" spans="2:47" x14ac:dyDescent="0.35">
      <c r="B22" s="18" t="s">
        <v>198</v>
      </c>
      <c r="C22" s="17">
        <v>8.4060236611440006E-2</v>
      </c>
      <c r="D22" s="17">
        <v>0.104976626967065</v>
      </c>
      <c r="E22" s="17">
        <v>6.3530922930050304E-2</v>
      </c>
      <c r="F22" s="17"/>
      <c r="G22" s="17">
        <v>0.105056201537942</v>
      </c>
      <c r="H22" s="17">
        <v>7.62205498160832E-2</v>
      </c>
      <c r="I22" s="17">
        <v>7.4313403621922999E-2</v>
      </c>
      <c r="J22" s="17">
        <v>7.7713615013185203E-2</v>
      </c>
      <c r="K22" s="17">
        <v>0.107350295103157</v>
      </c>
      <c r="L22" s="17">
        <v>7.4038190727480496E-2</v>
      </c>
      <c r="M22" s="17"/>
      <c r="N22" s="17">
        <v>8.8971813657461596E-2</v>
      </c>
      <c r="O22" s="17">
        <v>5.9665654860908399E-2</v>
      </c>
      <c r="P22" s="17"/>
      <c r="Q22" s="17">
        <v>8.67773895313739E-2</v>
      </c>
      <c r="R22" s="17">
        <v>9.3747787874770394E-2</v>
      </c>
      <c r="S22" s="17">
        <v>8.9615356064423807E-2</v>
      </c>
      <c r="T22" s="17">
        <v>0.109018610958819</v>
      </c>
      <c r="U22" s="17">
        <v>6.11212225637911E-2</v>
      </c>
      <c r="V22" s="17">
        <v>7.7763641118352295E-2</v>
      </c>
      <c r="W22" s="17">
        <v>0.12685719189835701</v>
      </c>
      <c r="X22" s="17">
        <v>4.0234706948387697E-2</v>
      </c>
      <c r="Y22" s="17">
        <v>8.8067413868842107E-2</v>
      </c>
      <c r="Z22" s="17">
        <v>6.6679241497315994E-2</v>
      </c>
      <c r="AA22" s="17">
        <v>7.9993482023958506E-2</v>
      </c>
      <c r="AB22" s="17">
        <v>0</v>
      </c>
      <c r="AC22" s="17"/>
      <c r="AD22" s="17">
        <v>9.4967018956090402E-2</v>
      </c>
      <c r="AE22" s="17">
        <v>5.6543972458188103E-2</v>
      </c>
      <c r="AF22" s="17"/>
      <c r="AG22" s="17">
        <v>9.9243964261629694E-2</v>
      </c>
      <c r="AH22" s="17">
        <v>7.6191128735875899E-2</v>
      </c>
      <c r="AI22" s="17"/>
      <c r="AJ22" s="17">
        <v>8.6350862687285104E-2</v>
      </c>
      <c r="AK22" s="17">
        <v>8.0513909044253207E-2</v>
      </c>
      <c r="AL22" s="17"/>
      <c r="AM22" s="17">
        <v>8.0995548791275698E-2</v>
      </c>
      <c r="AN22" s="17">
        <v>8.3960219800551406E-2</v>
      </c>
      <c r="AO22" s="17"/>
      <c r="AP22" s="17">
        <v>2.8618886031852898E-2</v>
      </c>
      <c r="AQ22" s="17">
        <v>7.85296690485804E-2</v>
      </c>
      <c r="AR22" s="17">
        <v>0.102819111825166</v>
      </c>
      <c r="AS22" s="17">
        <v>0.12628527711211401</v>
      </c>
      <c r="AT22" s="17">
        <v>8.6108757752050694E-2</v>
      </c>
      <c r="AU22" s="17">
        <v>9.6594033709038796E-2</v>
      </c>
    </row>
    <row r="23" spans="2:47" x14ac:dyDescent="0.35">
      <c r="B23" s="18" t="s">
        <v>199</v>
      </c>
      <c r="C23" s="17">
        <v>8.3143019197821494E-2</v>
      </c>
      <c r="D23" s="17">
        <v>0.116520205118851</v>
      </c>
      <c r="E23" s="17">
        <v>5.13266743983362E-2</v>
      </c>
      <c r="F23" s="17"/>
      <c r="G23" s="17">
        <v>4.8185378685636798E-2</v>
      </c>
      <c r="H23" s="17">
        <v>8.6656950257033502E-2</v>
      </c>
      <c r="I23" s="17">
        <v>7.0107108143005706E-2</v>
      </c>
      <c r="J23" s="17">
        <v>7.7031783001333107E-2</v>
      </c>
      <c r="K23" s="17">
        <v>0.115523032861145</v>
      </c>
      <c r="L23" s="17">
        <v>9.7503807932951797E-2</v>
      </c>
      <c r="M23" s="17"/>
      <c r="N23" s="17">
        <v>8.8329047421519397E-2</v>
      </c>
      <c r="O23" s="17">
        <v>5.7385306699747701E-2</v>
      </c>
      <c r="P23" s="17"/>
      <c r="Q23" s="17">
        <v>7.2670887087993505E-2</v>
      </c>
      <c r="R23" s="17">
        <v>9.1658569162589201E-2</v>
      </c>
      <c r="S23" s="17">
        <v>6.5716278638016407E-2</v>
      </c>
      <c r="T23" s="17">
        <v>9.9013296222576597E-2</v>
      </c>
      <c r="U23" s="17">
        <v>9.2674350086578802E-2</v>
      </c>
      <c r="V23" s="17">
        <v>5.5219372221300397E-2</v>
      </c>
      <c r="W23" s="17">
        <v>9.4633366721672704E-2</v>
      </c>
      <c r="X23" s="17">
        <v>8.3391538997777195E-2</v>
      </c>
      <c r="Y23" s="17">
        <v>5.08149990989267E-2</v>
      </c>
      <c r="Z23" s="17">
        <v>0.124432460225785</v>
      </c>
      <c r="AA23" s="17">
        <v>9.0784308457208196E-2</v>
      </c>
      <c r="AB23" s="17">
        <v>0.10638543405090201</v>
      </c>
      <c r="AC23" s="17"/>
      <c r="AD23" s="17">
        <v>0.101609150860466</v>
      </c>
      <c r="AE23" s="17">
        <v>3.8976891817686203E-2</v>
      </c>
      <c r="AF23" s="17"/>
      <c r="AG23" s="17">
        <v>0.10812725730155801</v>
      </c>
      <c r="AH23" s="17">
        <v>7.3367178031820204E-2</v>
      </c>
      <c r="AI23" s="17"/>
      <c r="AJ23" s="17">
        <v>9.1305923371357997E-2</v>
      </c>
      <c r="AK23" s="17">
        <v>7.4197675588467696E-2</v>
      </c>
      <c r="AL23" s="17"/>
      <c r="AM23" s="17">
        <v>9.1090170091715605E-2</v>
      </c>
      <c r="AN23" s="17">
        <v>8.1348108010383502E-2</v>
      </c>
      <c r="AO23" s="17"/>
      <c r="AP23" s="17">
        <v>1.6514340576671799E-2</v>
      </c>
      <c r="AQ23" s="17">
        <v>8.8654435801391096E-2</v>
      </c>
      <c r="AR23" s="17">
        <v>6.9699611382843196E-2</v>
      </c>
      <c r="AS23" s="17">
        <v>0.124264291626123</v>
      </c>
      <c r="AT23" s="17">
        <v>7.8316559690459406E-2</v>
      </c>
      <c r="AU23" s="17">
        <v>0.129172614578275</v>
      </c>
    </row>
    <row r="24" spans="2:47" x14ac:dyDescent="0.35">
      <c r="B24" s="18" t="s">
        <v>200</v>
      </c>
      <c r="C24" s="17">
        <v>7.3995676959702106E-2</v>
      </c>
      <c r="D24" s="17">
        <v>8.1726260764280106E-2</v>
      </c>
      <c r="E24" s="17">
        <v>6.6230459623981094E-2</v>
      </c>
      <c r="F24" s="17"/>
      <c r="G24" s="17">
        <v>5.93572778444698E-2</v>
      </c>
      <c r="H24" s="17">
        <v>8.3378234491532602E-2</v>
      </c>
      <c r="I24" s="17">
        <v>0.10012253801177699</v>
      </c>
      <c r="J24" s="17">
        <v>7.9405275932022304E-2</v>
      </c>
      <c r="K24" s="17">
        <v>8.1577228708624105E-2</v>
      </c>
      <c r="L24" s="17">
        <v>4.5310352685870303E-2</v>
      </c>
      <c r="M24" s="17"/>
      <c r="N24" s="17">
        <v>6.8241626189714299E-2</v>
      </c>
      <c r="O24" s="17">
        <v>0.102574616186335</v>
      </c>
      <c r="P24" s="17"/>
      <c r="Q24" s="17">
        <v>9.7090392415260199E-2</v>
      </c>
      <c r="R24" s="17">
        <v>7.9708979972803198E-2</v>
      </c>
      <c r="S24" s="17">
        <v>5.1353814322825299E-2</v>
      </c>
      <c r="T24" s="17">
        <v>6.6588262264269199E-2</v>
      </c>
      <c r="U24" s="17">
        <v>7.42785058082302E-2</v>
      </c>
      <c r="V24" s="17">
        <v>8.7295216979289603E-2</v>
      </c>
      <c r="W24" s="17">
        <v>5.9116908494069198E-2</v>
      </c>
      <c r="X24" s="17">
        <v>6.8030155420693905E-2</v>
      </c>
      <c r="Y24" s="17">
        <v>7.6021672304265306E-2</v>
      </c>
      <c r="Z24" s="17">
        <v>4.7338092879685802E-2</v>
      </c>
      <c r="AA24" s="17">
        <v>7.70642605502736E-2</v>
      </c>
      <c r="AB24" s="17">
        <v>9.8966073396300994E-2</v>
      </c>
      <c r="AC24" s="17"/>
      <c r="AD24" s="17">
        <v>8.9630400410514705E-2</v>
      </c>
      <c r="AE24" s="17">
        <v>3.9696609798331499E-2</v>
      </c>
      <c r="AF24" s="17"/>
      <c r="AG24" s="17">
        <v>0.109630619928987</v>
      </c>
      <c r="AH24" s="17">
        <v>5.7291380822871302E-2</v>
      </c>
      <c r="AI24" s="17"/>
      <c r="AJ24" s="17">
        <v>8.8387892901482704E-2</v>
      </c>
      <c r="AK24" s="17">
        <v>5.75762931670777E-2</v>
      </c>
      <c r="AL24" s="17"/>
      <c r="AM24" s="17">
        <v>5.25482307876948E-2</v>
      </c>
      <c r="AN24" s="17">
        <v>8.0103434236720797E-2</v>
      </c>
      <c r="AO24" s="17"/>
      <c r="AP24" s="17">
        <v>1.6503168277534098E-2</v>
      </c>
      <c r="AQ24" s="17">
        <v>4.8103930991053999E-2</v>
      </c>
      <c r="AR24" s="17">
        <v>0.11139096165063</v>
      </c>
      <c r="AS24" s="17">
        <v>6.4020364812824304E-2</v>
      </c>
      <c r="AT24" s="17">
        <v>0.140472243013433</v>
      </c>
      <c r="AU24" s="17">
        <v>0.11791908647681699</v>
      </c>
    </row>
    <row r="25" spans="2:47" x14ac:dyDescent="0.35">
      <c r="B25" s="18" t="s">
        <v>201</v>
      </c>
      <c r="C25" s="17">
        <v>7.2929131563064298E-2</v>
      </c>
      <c r="D25" s="17">
        <v>4.5040492740199597E-2</v>
      </c>
      <c r="E25" s="17">
        <v>9.5665681905895597E-2</v>
      </c>
      <c r="F25" s="17"/>
      <c r="G25" s="17">
        <v>8.6929541467354196E-2</v>
      </c>
      <c r="H25" s="17">
        <v>8.9572295267578095E-2</v>
      </c>
      <c r="I25" s="17">
        <v>9.3414381167860994E-2</v>
      </c>
      <c r="J25" s="17">
        <v>6.5250870848153397E-2</v>
      </c>
      <c r="K25" s="17">
        <v>5.5992854814943198E-2</v>
      </c>
      <c r="L25" s="17">
        <v>5.08280618379248E-2</v>
      </c>
      <c r="M25" s="17"/>
      <c r="N25" s="17">
        <v>7.4487373831896797E-2</v>
      </c>
      <c r="O25" s="17">
        <v>6.5189729725734405E-2</v>
      </c>
      <c r="P25" s="17"/>
      <c r="Q25" s="17">
        <v>9.1429130433046193E-2</v>
      </c>
      <c r="R25" s="17">
        <v>8.2364262558802304E-2</v>
      </c>
      <c r="S25" s="17">
        <v>6.8906251579174502E-2</v>
      </c>
      <c r="T25" s="17">
        <v>4.2497319865150797E-2</v>
      </c>
      <c r="U25" s="17">
        <v>0.122008645250668</v>
      </c>
      <c r="V25" s="17">
        <v>7.7756267447827002E-2</v>
      </c>
      <c r="W25" s="17">
        <v>6.2580374396688898E-2</v>
      </c>
      <c r="X25" s="17">
        <v>5.2972593381375499E-2</v>
      </c>
      <c r="Y25" s="17">
        <v>6.8594135351234806E-2</v>
      </c>
      <c r="Z25" s="17">
        <v>4.8669727159291E-2</v>
      </c>
      <c r="AA25" s="17">
        <v>6.8692727472533105E-2</v>
      </c>
      <c r="AB25" s="17">
        <v>6.8594838533400607E-2</v>
      </c>
      <c r="AC25" s="17"/>
      <c r="AD25" s="17">
        <v>7.7038941028159096E-3</v>
      </c>
      <c r="AE25" s="17">
        <v>0.2147972253463</v>
      </c>
      <c r="AF25" s="17"/>
      <c r="AG25" s="17">
        <v>2.0101655568030199E-2</v>
      </c>
      <c r="AH25" s="17">
        <v>9.8587898144034597E-2</v>
      </c>
      <c r="AI25" s="17"/>
      <c r="AJ25" s="17">
        <v>6.0369717714294197E-2</v>
      </c>
      <c r="AK25" s="17">
        <v>8.7688370672051499E-2</v>
      </c>
      <c r="AL25" s="17"/>
      <c r="AM25" s="17">
        <v>0.105656757023827</v>
      </c>
      <c r="AN25" s="17">
        <v>6.4015320050133703E-2</v>
      </c>
      <c r="AO25" s="17"/>
      <c r="AP25" s="17">
        <v>0.27425438691904802</v>
      </c>
      <c r="AQ25" s="17">
        <v>2.31216410430331E-2</v>
      </c>
      <c r="AR25" s="17">
        <v>2.4564247322838802E-2</v>
      </c>
      <c r="AS25" s="17">
        <v>2.2142299068606398E-3</v>
      </c>
      <c r="AT25" s="17">
        <v>1.07772587201935E-2</v>
      </c>
      <c r="AU25" s="17">
        <v>1.2736148651700099E-2</v>
      </c>
    </row>
    <row r="26" spans="2:47" x14ac:dyDescent="0.35">
      <c r="B26" s="18" t="s">
        <v>202</v>
      </c>
      <c r="C26" s="17">
        <v>2.7371171331091598E-2</v>
      </c>
      <c r="D26" s="17">
        <v>3.4543749071926699E-2</v>
      </c>
      <c r="E26" s="17">
        <v>2.0618448667589401E-2</v>
      </c>
      <c r="F26" s="17"/>
      <c r="G26" s="17">
        <v>3.1145702318511902E-2</v>
      </c>
      <c r="H26" s="17">
        <v>4.0697659052889801E-2</v>
      </c>
      <c r="I26" s="17">
        <v>2.0888379907505601E-2</v>
      </c>
      <c r="J26" s="17">
        <v>3.8345658950804898E-2</v>
      </c>
      <c r="K26" s="17">
        <v>2.1736369686458399E-2</v>
      </c>
      <c r="L26" s="17">
        <v>1.4122445940196401E-2</v>
      </c>
      <c r="M26" s="17"/>
      <c r="N26" s="17">
        <v>2.7488014060032099E-2</v>
      </c>
      <c r="O26" s="17">
        <v>2.67908425535144E-2</v>
      </c>
      <c r="P26" s="17"/>
      <c r="Q26" s="17">
        <v>5.4555149616685901E-2</v>
      </c>
      <c r="R26" s="17">
        <v>1.7446131902667601E-2</v>
      </c>
      <c r="S26" s="17">
        <v>2.4025131405419502E-2</v>
      </c>
      <c r="T26" s="17">
        <v>2.3591306634809101E-2</v>
      </c>
      <c r="U26" s="17">
        <v>2.9657453089228999E-2</v>
      </c>
      <c r="V26" s="17">
        <v>1.8284229003851599E-2</v>
      </c>
      <c r="W26" s="17">
        <v>3.21449271071002E-2</v>
      </c>
      <c r="X26" s="17">
        <v>3.3666136163556903E-2</v>
      </c>
      <c r="Y26" s="17">
        <v>9.8573344210573007E-3</v>
      </c>
      <c r="Z26" s="17">
        <v>3.1406372053066497E-2</v>
      </c>
      <c r="AA26" s="17">
        <v>1.95941929620011E-2</v>
      </c>
      <c r="AB26" s="17">
        <v>2.9896586357166698E-2</v>
      </c>
      <c r="AC26" s="17"/>
      <c r="AD26" s="17">
        <v>3.4864899836169298E-2</v>
      </c>
      <c r="AE26" s="17">
        <v>7.66392959843013E-3</v>
      </c>
      <c r="AF26" s="17"/>
      <c r="AG26" s="17">
        <v>5.0303658204285701E-2</v>
      </c>
      <c r="AH26" s="17">
        <v>1.6878044469988501E-2</v>
      </c>
      <c r="AI26" s="17"/>
      <c r="AJ26" s="17">
        <v>2.4667894503350898E-2</v>
      </c>
      <c r="AK26" s="17">
        <v>3.0823377774793399E-2</v>
      </c>
      <c r="AL26" s="17"/>
      <c r="AM26" s="17">
        <v>3.2871788694514098E-2</v>
      </c>
      <c r="AN26" s="17">
        <v>2.5695963552053901E-2</v>
      </c>
      <c r="AO26" s="17"/>
      <c r="AP26" s="17">
        <v>1.6917403400848799E-3</v>
      </c>
      <c r="AQ26" s="17">
        <v>1.056771394305E-2</v>
      </c>
      <c r="AR26" s="17">
        <v>4.0691087616881602E-2</v>
      </c>
      <c r="AS26" s="17">
        <v>3.13173947125025E-2</v>
      </c>
      <c r="AT26" s="17">
        <v>3.9748760441294502E-2</v>
      </c>
      <c r="AU26" s="17">
        <v>5.3251956968165301E-2</v>
      </c>
    </row>
    <row r="27" spans="2:47" x14ac:dyDescent="0.35">
      <c r="B27" s="18" t="s">
        <v>203</v>
      </c>
      <c r="C27" s="17">
        <v>2.2094755259458001E-2</v>
      </c>
      <c r="D27" s="17">
        <v>3.2697083847758199E-2</v>
      </c>
      <c r="E27" s="17">
        <v>1.1949887845024499E-2</v>
      </c>
      <c r="F27" s="17"/>
      <c r="G27" s="17">
        <v>6.0529630550777903E-2</v>
      </c>
      <c r="H27" s="17">
        <v>2.3830579939304802E-2</v>
      </c>
      <c r="I27" s="17">
        <v>2.50654248004854E-2</v>
      </c>
      <c r="J27" s="17">
        <v>1.5510527329114201E-2</v>
      </c>
      <c r="K27" s="17">
        <v>8.8139471993748299E-3</v>
      </c>
      <c r="L27" s="17">
        <v>6.8759591403267598E-3</v>
      </c>
      <c r="M27" s="17"/>
      <c r="N27" s="17">
        <v>1.4742083160914301E-2</v>
      </c>
      <c r="O27" s="17">
        <v>5.8613649071388101E-2</v>
      </c>
      <c r="P27" s="17"/>
      <c r="Q27" s="17">
        <v>2.2232810570713E-2</v>
      </c>
      <c r="R27" s="17">
        <v>3.6536332075984598E-2</v>
      </c>
      <c r="S27" s="17">
        <v>2.2429766524269801E-2</v>
      </c>
      <c r="T27" s="17">
        <v>2.0344391806824302E-2</v>
      </c>
      <c r="U27" s="17">
        <v>6.2300397845753202E-3</v>
      </c>
      <c r="V27" s="17">
        <v>1.7556627738102699E-2</v>
      </c>
      <c r="W27" s="17">
        <v>3.09191551370121E-2</v>
      </c>
      <c r="X27" s="17">
        <v>2.6147151577503702E-2</v>
      </c>
      <c r="Y27" s="17">
        <v>1.2351001055950999E-2</v>
      </c>
      <c r="Z27" s="17">
        <v>3.02863713287813E-2</v>
      </c>
      <c r="AA27" s="17">
        <v>1.9767520660092401E-2</v>
      </c>
      <c r="AB27" s="17">
        <v>0</v>
      </c>
      <c r="AC27" s="17"/>
      <c r="AD27" s="17">
        <v>2.2967970606724401E-2</v>
      </c>
      <c r="AE27" s="17">
        <v>2.0464748384583301E-2</v>
      </c>
      <c r="AF27" s="17"/>
      <c r="AG27" s="17">
        <v>3.9137098769578903E-2</v>
      </c>
      <c r="AH27" s="17">
        <v>1.3798213437654999E-2</v>
      </c>
      <c r="AI27" s="17"/>
      <c r="AJ27" s="17">
        <v>2.0011551209725802E-2</v>
      </c>
      <c r="AK27" s="17">
        <v>2.3968192363792301E-2</v>
      </c>
      <c r="AL27" s="17"/>
      <c r="AM27" s="17">
        <v>1.21809171650066E-2</v>
      </c>
      <c r="AN27" s="17">
        <v>2.5308002858433001E-2</v>
      </c>
      <c r="AO27" s="17"/>
      <c r="AP27" s="17">
        <v>1.28175609913165E-2</v>
      </c>
      <c r="AQ27" s="17">
        <v>7.1123504028372704E-3</v>
      </c>
      <c r="AR27" s="17">
        <v>4.0773894247696299E-2</v>
      </c>
      <c r="AS27" s="17">
        <v>5.4950606368269596E-3</v>
      </c>
      <c r="AT27" s="17">
        <v>1.14924955305797E-2</v>
      </c>
      <c r="AU27" s="17">
        <v>5.3422672640007302E-2</v>
      </c>
    </row>
    <row r="28" spans="2:47" x14ac:dyDescent="0.35">
      <c r="B28" s="18" t="s">
        <v>94</v>
      </c>
      <c r="C28" s="17">
        <v>1.77057363040817E-2</v>
      </c>
      <c r="D28" s="17">
        <v>1.2310269068091901E-2</v>
      </c>
      <c r="E28" s="17">
        <v>2.3125603420430799E-2</v>
      </c>
      <c r="F28" s="17"/>
      <c r="G28" s="17">
        <v>2.33932178334979E-2</v>
      </c>
      <c r="H28" s="17">
        <v>9.6690414805505505E-3</v>
      </c>
      <c r="I28" s="17">
        <v>1.88845632710519E-2</v>
      </c>
      <c r="J28" s="17">
        <v>1.4865336081739299E-2</v>
      </c>
      <c r="K28" s="17">
        <v>1.3204422413203199E-2</v>
      </c>
      <c r="L28" s="17">
        <v>2.4835320565633701E-2</v>
      </c>
      <c r="M28" s="17"/>
      <c r="N28" s="17">
        <v>1.7596488032085699E-2</v>
      </c>
      <c r="O28" s="17">
        <v>1.8248345302645699E-2</v>
      </c>
      <c r="P28" s="17"/>
      <c r="Q28" s="17">
        <v>1.0212844285219199E-2</v>
      </c>
      <c r="R28" s="17">
        <v>1.6810857475246101E-2</v>
      </c>
      <c r="S28" s="17">
        <v>2.8116238382943401E-2</v>
      </c>
      <c r="T28" s="17">
        <v>2.3361168398271698E-2</v>
      </c>
      <c r="U28" s="17">
        <v>1.03708149303598E-2</v>
      </c>
      <c r="V28" s="17">
        <v>2.5859514393262801E-2</v>
      </c>
      <c r="W28" s="17">
        <v>2.7803328690878999E-2</v>
      </c>
      <c r="X28" s="17">
        <v>1.2047828418992599E-2</v>
      </c>
      <c r="Y28" s="17">
        <v>4.5640116180072597E-3</v>
      </c>
      <c r="Z28" s="17">
        <v>2.51895198271791E-2</v>
      </c>
      <c r="AA28" s="17">
        <v>9.8369032383063496E-3</v>
      </c>
      <c r="AB28" s="17">
        <v>2.3862527547941999E-2</v>
      </c>
      <c r="AC28" s="17"/>
      <c r="AD28" s="17">
        <v>6.8161851129837601E-3</v>
      </c>
      <c r="AE28" s="17">
        <v>3.5295028866177899E-2</v>
      </c>
      <c r="AF28" s="17"/>
      <c r="AG28" s="17">
        <v>3.32989603962416E-3</v>
      </c>
      <c r="AH28" s="17">
        <v>2.3049499153574099E-2</v>
      </c>
      <c r="AI28" s="17"/>
      <c r="AJ28" s="17">
        <v>1.63152909664377E-2</v>
      </c>
      <c r="AK28" s="17">
        <v>1.72128416762444E-2</v>
      </c>
      <c r="AL28" s="17"/>
      <c r="AM28" s="17">
        <v>2.26661074283162E-2</v>
      </c>
      <c r="AN28" s="17">
        <v>1.6094307328737099E-2</v>
      </c>
      <c r="AO28" s="17"/>
      <c r="AP28" s="17">
        <v>4.7086350040092803E-2</v>
      </c>
      <c r="AQ28" s="17">
        <v>2.0036710291460001E-2</v>
      </c>
      <c r="AR28" s="17">
        <v>1.07089514726785E-2</v>
      </c>
      <c r="AS28" s="17">
        <v>7.1634081765594897E-3</v>
      </c>
      <c r="AT28" s="17">
        <v>4.333517027526E-3</v>
      </c>
      <c r="AU28" s="17">
        <v>2.4227165104622598E-3</v>
      </c>
    </row>
    <row r="29" spans="2:47" x14ac:dyDescent="0.35">
      <c r="B29" s="18" t="s">
        <v>151</v>
      </c>
      <c r="C29" s="19">
        <v>0.108043686954138</v>
      </c>
      <c r="D29" s="19">
        <v>5.2537545125799501E-2</v>
      </c>
      <c r="E29" s="19">
        <v>0.161214552245045</v>
      </c>
      <c r="F29" s="19"/>
      <c r="G29" s="19">
        <v>4.1662079941763498E-2</v>
      </c>
      <c r="H29" s="19">
        <v>6.4236240132137107E-2</v>
      </c>
      <c r="I29" s="19">
        <v>0.114345830913196</v>
      </c>
      <c r="J29" s="19">
        <v>9.7668557751024995E-2</v>
      </c>
      <c r="K29" s="19">
        <v>0.148655572318176</v>
      </c>
      <c r="L29" s="19">
        <v>0.16418280587671599</v>
      </c>
      <c r="M29" s="19"/>
      <c r="N29" s="19">
        <v>0.120785542450567</v>
      </c>
      <c r="O29" s="19">
        <v>4.4758059415655797E-2</v>
      </c>
      <c r="P29" s="19"/>
      <c r="Q29" s="19">
        <v>4.70678333880859E-2</v>
      </c>
      <c r="R29" s="19">
        <v>0.147091095744323</v>
      </c>
      <c r="S29" s="19">
        <v>9.4311442289353203E-2</v>
      </c>
      <c r="T29" s="19">
        <v>0.14052261022656401</v>
      </c>
      <c r="U29" s="19">
        <v>9.6524107431477699E-2</v>
      </c>
      <c r="V29" s="19">
        <v>9.2089373194340504E-2</v>
      </c>
      <c r="W29" s="19">
        <v>0.142154934023797</v>
      </c>
      <c r="X29" s="19">
        <v>0.12130977147873501</v>
      </c>
      <c r="Y29" s="19">
        <v>0.107211016979478</v>
      </c>
      <c r="Z29" s="19">
        <v>0.120314803865231</v>
      </c>
      <c r="AA29" s="19">
        <v>0.13409896941222399</v>
      </c>
      <c r="AB29" s="19">
        <v>5.0772781819817002E-2</v>
      </c>
      <c r="AC29" s="19"/>
      <c r="AD29" s="19">
        <v>2.2867875680209301E-2</v>
      </c>
      <c r="AE29" s="19">
        <v>0.29604433443670602</v>
      </c>
      <c r="AF29" s="19"/>
      <c r="AG29" s="19">
        <v>2.6322494831028002E-2</v>
      </c>
      <c r="AH29" s="19">
        <v>0.148936963369144</v>
      </c>
      <c r="AI29" s="19"/>
      <c r="AJ29" s="19">
        <v>0.112312648446526</v>
      </c>
      <c r="AK29" s="19">
        <v>0.102868878083964</v>
      </c>
      <c r="AL29" s="19"/>
      <c r="AM29" s="19">
        <v>0.13295022880332499</v>
      </c>
      <c r="AN29" s="19">
        <v>0.100234212375773</v>
      </c>
      <c r="AO29" s="19"/>
      <c r="AP29" s="19">
        <v>0.37930492098641</v>
      </c>
      <c r="AQ29" s="19">
        <v>9.70556220093058E-2</v>
      </c>
      <c r="AR29" s="19">
        <v>2.09397705232016E-2</v>
      </c>
      <c r="AS29" s="19">
        <v>1.541673950336E-2</v>
      </c>
      <c r="AT29" s="19">
        <v>0</v>
      </c>
      <c r="AU29" s="19">
        <v>2.3078838960375299E-3</v>
      </c>
    </row>
    <row r="30" spans="2:47" x14ac:dyDescent="0.35">
      <c r="B30" s="16"/>
    </row>
    <row r="31" spans="2:47" x14ac:dyDescent="0.35">
      <c r="B31" t="s">
        <v>66</v>
      </c>
    </row>
    <row r="32" spans="2:47" x14ac:dyDescent="0.35">
      <c r="B32" t="s">
        <v>67</v>
      </c>
    </row>
    <row r="34" spans="2:2" x14ac:dyDescent="0.35">
      <c r="B34"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2:L22"/>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2" width="20.7265625" customWidth="1"/>
  </cols>
  <sheetData>
    <row r="2" spans="2:12" ht="40" customHeight="1" x14ac:dyDescent="0.35">
      <c r="D2" s="30" t="s">
        <v>221</v>
      </c>
      <c r="E2" s="26"/>
      <c r="F2" s="26"/>
      <c r="G2" s="26"/>
      <c r="H2" s="26"/>
      <c r="I2" s="26"/>
      <c r="J2" s="26"/>
      <c r="K2" s="26"/>
      <c r="L2" s="26"/>
    </row>
    <row r="6" spans="2:12" ht="50" customHeight="1" x14ac:dyDescent="0.35">
      <c r="B6" s="20" t="s">
        <v>15</v>
      </c>
      <c r="C6" s="20" t="s">
        <v>205</v>
      </c>
      <c r="D6" s="20" t="s">
        <v>206</v>
      </c>
      <c r="E6" s="20" t="s">
        <v>207</v>
      </c>
      <c r="F6" s="20" t="s">
        <v>208</v>
      </c>
      <c r="G6" s="20" t="s">
        <v>209</v>
      </c>
      <c r="H6" s="20" t="s">
        <v>210</v>
      </c>
      <c r="I6" s="20" t="s">
        <v>211</v>
      </c>
      <c r="J6" s="20" t="s">
        <v>212</v>
      </c>
      <c r="K6" s="20" t="s">
        <v>213</v>
      </c>
    </row>
    <row r="7" spans="2:12" x14ac:dyDescent="0.35">
      <c r="B7" s="18" t="s">
        <v>214</v>
      </c>
      <c r="C7" s="17">
        <v>3.3190909356933002E-2</v>
      </c>
      <c r="D7" s="17">
        <v>4.6410234442513097E-2</v>
      </c>
      <c r="E7" s="17">
        <v>4.7229246863870498E-2</v>
      </c>
      <c r="F7" s="17">
        <v>0.114844818289054</v>
      </c>
      <c r="G7" s="17">
        <v>5.5029597327180699E-2</v>
      </c>
      <c r="H7" s="17">
        <v>3.1611237436496097E-2</v>
      </c>
      <c r="I7" s="17">
        <v>2.7621933028393299E-2</v>
      </c>
      <c r="J7" s="17">
        <v>2.4318735402139399E-2</v>
      </c>
      <c r="K7" s="17">
        <v>3.1644591028989297E-2</v>
      </c>
    </row>
    <row r="8" spans="2:12" x14ac:dyDescent="0.35">
      <c r="B8" s="18" t="s">
        <v>215</v>
      </c>
      <c r="C8" s="17">
        <v>0.203943342843449</v>
      </c>
      <c r="D8" s="17">
        <v>0.228437735998373</v>
      </c>
      <c r="E8" s="17">
        <v>0.243674911768543</v>
      </c>
      <c r="F8" s="17">
        <v>0.287662326778866</v>
      </c>
      <c r="G8" s="17">
        <v>0.205158747134734</v>
      </c>
      <c r="H8" s="17">
        <v>0.111080612100184</v>
      </c>
      <c r="I8" s="17">
        <v>7.8298532775187904E-2</v>
      </c>
      <c r="J8" s="17">
        <v>5.99559976012118E-2</v>
      </c>
      <c r="K8" s="17">
        <v>0.14689495298656699</v>
      </c>
    </row>
    <row r="9" spans="2:12" x14ac:dyDescent="0.35">
      <c r="B9" s="18" t="s">
        <v>216</v>
      </c>
      <c r="C9" s="17">
        <v>0.18219290251289799</v>
      </c>
      <c r="D9" s="17">
        <v>0.20477795563771101</v>
      </c>
      <c r="E9" s="17">
        <v>0.164844230003693</v>
      </c>
      <c r="F9" s="17">
        <v>0.14830222951071001</v>
      </c>
      <c r="G9" s="17">
        <v>0.15685311700177701</v>
      </c>
      <c r="H9" s="17">
        <v>0.11575428079264601</v>
      </c>
      <c r="I9" s="17">
        <v>8.2633305596188603E-2</v>
      </c>
      <c r="J9" s="17">
        <v>8.6204162339996296E-2</v>
      </c>
      <c r="K9" s="17">
        <v>0.17355858914531699</v>
      </c>
    </row>
    <row r="10" spans="2:12" x14ac:dyDescent="0.35">
      <c r="B10" s="18" t="s">
        <v>217</v>
      </c>
      <c r="C10" s="17">
        <v>9.5611800887164894E-2</v>
      </c>
      <c r="D10" s="17">
        <v>8.8042945590576405E-2</v>
      </c>
      <c r="E10" s="17">
        <v>9.5681888887216696E-2</v>
      </c>
      <c r="F10" s="17">
        <v>6.0606834575027801E-2</v>
      </c>
      <c r="G10" s="17">
        <v>6.6726676458290904E-2</v>
      </c>
      <c r="H10" s="17">
        <v>7.8502823094105806E-2</v>
      </c>
      <c r="I10" s="17">
        <v>5.1313346037032699E-2</v>
      </c>
      <c r="J10" s="17">
        <v>7.54360639589709E-2</v>
      </c>
      <c r="K10" s="17">
        <v>9.1534735125298097E-2</v>
      </c>
    </row>
    <row r="11" spans="2:12" x14ac:dyDescent="0.35">
      <c r="B11" s="18" t="s">
        <v>218</v>
      </c>
      <c r="C11" s="17">
        <v>8.9918113597807103E-2</v>
      </c>
      <c r="D11" s="17">
        <v>7.5753269886100399E-2</v>
      </c>
      <c r="E11" s="17">
        <v>6.6877774114839195E-2</v>
      </c>
      <c r="F11" s="17">
        <v>3.7593136106597098E-2</v>
      </c>
      <c r="G11" s="17">
        <v>5.87812282604179E-2</v>
      </c>
      <c r="H11" s="17">
        <v>7.2253908999016694E-2</v>
      </c>
      <c r="I11" s="17">
        <v>5.9957297172228502E-2</v>
      </c>
      <c r="J11" s="17">
        <v>0.108565823414274</v>
      </c>
      <c r="K11" s="17">
        <v>8.4390316645336402E-2</v>
      </c>
    </row>
    <row r="12" spans="2:12" x14ac:dyDescent="0.35">
      <c r="B12" s="18" t="s">
        <v>219</v>
      </c>
      <c r="C12" s="17">
        <v>7.3631686191700504E-2</v>
      </c>
      <c r="D12" s="17">
        <v>5.2670211182017999E-2</v>
      </c>
      <c r="E12" s="17">
        <v>5.1107868241954298E-2</v>
      </c>
      <c r="F12" s="17">
        <v>4.5276983360696597E-2</v>
      </c>
      <c r="G12" s="17">
        <v>4.6767926594146102E-2</v>
      </c>
      <c r="H12" s="17">
        <v>5.6506155131844399E-2</v>
      </c>
      <c r="I12" s="17">
        <v>5.2093562088216402E-2</v>
      </c>
      <c r="J12" s="17">
        <v>0.11773170090144</v>
      </c>
      <c r="K12" s="17">
        <v>7.7673010263237599E-2</v>
      </c>
    </row>
    <row r="13" spans="2:12" x14ac:dyDescent="0.35">
      <c r="B13" s="18" t="s">
        <v>220</v>
      </c>
      <c r="C13" s="17">
        <v>0.14215542631040201</v>
      </c>
      <c r="D13" s="17">
        <v>0.108067068321253</v>
      </c>
      <c r="E13" s="17">
        <v>0.123323051675092</v>
      </c>
      <c r="F13" s="17">
        <v>7.7516758341859102E-2</v>
      </c>
      <c r="G13" s="17">
        <v>7.3803732174703304E-2</v>
      </c>
      <c r="H13" s="17">
        <v>0.109744379671232</v>
      </c>
      <c r="I13" s="17">
        <v>6.4567894302468801E-2</v>
      </c>
      <c r="J13" s="17">
        <v>0.204318238554796</v>
      </c>
      <c r="K13" s="17">
        <v>0.121619303598894</v>
      </c>
    </row>
    <row r="14" spans="2:12" x14ac:dyDescent="0.35">
      <c r="B14" s="18" t="s">
        <v>106</v>
      </c>
      <c r="C14" s="17">
        <v>0.16143357473118</v>
      </c>
      <c r="D14" s="17">
        <v>0.179379923252413</v>
      </c>
      <c r="E14" s="17">
        <v>0.18623467253899001</v>
      </c>
      <c r="F14" s="17">
        <v>0.20927496064162099</v>
      </c>
      <c r="G14" s="17">
        <v>0.315338470354383</v>
      </c>
      <c r="H14" s="17">
        <v>0.40150600191904001</v>
      </c>
      <c r="I14" s="17">
        <v>0.55303482103160095</v>
      </c>
      <c r="J14" s="17">
        <v>0.30074343008136301</v>
      </c>
      <c r="K14" s="17">
        <v>0.24951588838988301</v>
      </c>
    </row>
    <row r="15" spans="2:12" x14ac:dyDescent="0.35">
      <c r="B15" s="18" t="s">
        <v>94</v>
      </c>
      <c r="C15" s="17">
        <v>1.7922243568465099E-2</v>
      </c>
      <c r="D15" s="17">
        <v>1.6460655689042099E-2</v>
      </c>
      <c r="E15" s="17">
        <v>2.1026355905801201E-2</v>
      </c>
      <c r="F15" s="17">
        <v>1.8921952395569E-2</v>
      </c>
      <c r="G15" s="17">
        <v>2.1540504694367801E-2</v>
      </c>
      <c r="H15" s="17">
        <v>2.3040600855435099E-2</v>
      </c>
      <c r="I15" s="17">
        <v>3.0479307968682999E-2</v>
      </c>
      <c r="J15" s="17">
        <v>2.2725847745808599E-2</v>
      </c>
      <c r="K15" s="17">
        <v>2.31686128164766E-2</v>
      </c>
    </row>
    <row r="16" spans="2:12" x14ac:dyDescent="0.35">
      <c r="B16" s="16"/>
      <c r="C16" s="16"/>
      <c r="D16" s="16"/>
      <c r="E16" s="16"/>
      <c r="F16" s="16"/>
      <c r="G16" s="16"/>
      <c r="H16" s="16"/>
      <c r="I16" s="16"/>
      <c r="J16" s="16"/>
      <c r="K16" s="16"/>
    </row>
    <row r="17" spans="2:2" x14ac:dyDescent="0.35">
      <c r="B17" t="s">
        <v>66</v>
      </c>
    </row>
    <row r="18" spans="2:2" x14ac:dyDescent="0.35">
      <c r="B18" t="s">
        <v>67</v>
      </c>
    </row>
    <row r="22" spans="2:2" x14ac:dyDescent="0.35">
      <c r="B22" s="8" t="str">
        <f>HYPERLINK("#'Contents'!A1", "Return to Contents")</f>
        <v>Return to Contents</v>
      </c>
    </row>
  </sheetData>
  <mergeCells count="1">
    <mergeCell ref="D2:L2"/>
  </mergeCells>
  <pageMargins left="0.7" right="0.7" top="0.75" bottom="0.75" header="0.3" footer="0.3"/>
  <pageSetup paperSize="9"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2:AU22"/>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222</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214</v>
      </c>
      <c r="C9" s="17">
        <v>3.3190909356933002E-2</v>
      </c>
      <c r="D9" s="17">
        <v>4.8597119836710098E-2</v>
      </c>
      <c r="E9" s="17">
        <v>1.84590746182898E-2</v>
      </c>
      <c r="F9" s="17"/>
      <c r="G9" s="17">
        <v>5.2412118559826297E-2</v>
      </c>
      <c r="H9" s="17">
        <v>5.9222923357592903E-2</v>
      </c>
      <c r="I9" s="17">
        <v>3.96844952000125E-2</v>
      </c>
      <c r="J9" s="17">
        <v>1.51028864873067E-2</v>
      </c>
      <c r="K9" s="17">
        <v>1.50641603235662E-2</v>
      </c>
      <c r="L9" s="17">
        <v>2.0585878627776302E-2</v>
      </c>
      <c r="M9" s="17"/>
      <c r="N9" s="17">
        <v>2.9747329699685202E-2</v>
      </c>
      <c r="O9" s="17">
        <v>5.0294313146809697E-2</v>
      </c>
      <c r="P9" s="17"/>
      <c r="Q9" s="17">
        <v>1.4766559836564899E-2</v>
      </c>
      <c r="R9" s="17">
        <v>3.19363245634324E-2</v>
      </c>
      <c r="S9" s="17">
        <v>3.7866316758495298E-2</v>
      </c>
      <c r="T9" s="17">
        <v>3.6394833453038997E-2</v>
      </c>
      <c r="U9" s="17">
        <v>4.9480369352103398E-2</v>
      </c>
      <c r="V9" s="17">
        <v>5.3789949919399498E-2</v>
      </c>
      <c r="W9" s="17">
        <v>2.8784490832515899E-2</v>
      </c>
      <c r="X9" s="17">
        <v>4.9726471902998698E-2</v>
      </c>
      <c r="Y9" s="17">
        <v>2.9557430129475499E-2</v>
      </c>
      <c r="Z9" s="17">
        <v>1.2033136149808501E-2</v>
      </c>
      <c r="AA9" s="17">
        <v>7.4341863891840804E-2</v>
      </c>
      <c r="AB9" s="17">
        <v>0</v>
      </c>
      <c r="AC9" s="17"/>
      <c r="AD9" s="17">
        <v>4.5980447767874799E-2</v>
      </c>
      <c r="AE9" s="17">
        <v>7.8289984175740502E-3</v>
      </c>
      <c r="AF9" s="17"/>
      <c r="AG9" s="17">
        <v>7.4407326115160405E-2</v>
      </c>
      <c r="AH9" s="17">
        <v>1.27976545763321E-2</v>
      </c>
      <c r="AI9" s="17"/>
      <c r="AJ9" s="17">
        <v>3.5154117170165401E-2</v>
      </c>
      <c r="AK9" s="17">
        <v>3.1157232545113E-2</v>
      </c>
      <c r="AL9" s="17"/>
      <c r="AM9" s="17">
        <v>3.7334702366610101E-2</v>
      </c>
      <c r="AN9" s="17">
        <v>3.2633845999713397E-2</v>
      </c>
      <c r="AO9" s="17"/>
      <c r="AP9" s="17">
        <v>2.2037000257613699E-3</v>
      </c>
      <c r="AQ9" s="17">
        <v>3.1266128946351398E-3</v>
      </c>
      <c r="AR9" s="17">
        <v>6.4675925241580003E-3</v>
      </c>
      <c r="AS9" s="17">
        <v>2.4761574390972398E-2</v>
      </c>
      <c r="AT9" s="17">
        <v>7.1763312980413899E-2</v>
      </c>
      <c r="AU9" s="17">
        <v>0.110576955129093</v>
      </c>
    </row>
    <row r="10" spans="2:47" x14ac:dyDescent="0.35">
      <c r="B10" s="18" t="s">
        <v>215</v>
      </c>
      <c r="C10" s="17">
        <v>0.203943342843449</v>
      </c>
      <c r="D10" s="17">
        <v>0.29572861199864697</v>
      </c>
      <c r="E10" s="17">
        <v>0.116230894038187</v>
      </c>
      <c r="F10" s="17"/>
      <c r="G10" s="17">
        <v>0.21780837567064701</v>
      </c>
      <c r="H10" s="17">
        <v>0.24366810544200801</v>
      </c>
      <c r="I10" s="17">
        <v>0.20668794095686399</v>
      </c>
      <c r="J10" s="17">
        <v>0.22223241707168601</v>
      </c>
      <c r="K10" s="17">
        <v>0.18160903859393601</v>
      </c>
      <c r="L10" s="17">
        <v>0.160096438280109</v>
      </c>
      <c r="M10" s="17"/>
      <c r="N10" s="17">
        <v>0.18596868769385599</v>
      </c>
      <c r="O10" s="17">
        <v>0.293218984938797</v>
      </c>
      <c r="P10" s="17"/>
      <c r="Q10" s="17">
        <v>0.27536958960642399</v>
      </c>
      <c r="R10" s="17">
        <v>0.19480719069873301</v>
      </c>
      <c r="S10" s="17">
        <v>0.19033558164088901</v>
      </c>
      <c r="T10" s="17">
        <v>0.20430513994777999</v>
      </c>
      <c r="U10" s="17">
        <v>0.152501483467264</v>
      </c>
      <c r="V10" s="17">
        <v>0.208557520376454</v>
      </c>
      <c r="W10" s="17">
        <v>0.187083228083606</v>
      </c>
      <c r="X10" s="17">
        <v>0.22180621958899299</v>
      </c>
      <c r="Y10" s="17">
        <v>0.19215218914767301</v>
      </c>
      <c r="Z10" s="17">
        <v>0.174134496040213</v>
      </c>
      <c r="AA10" s="17">
        <v>0.200374477767925</v>
      </c>
      <c r="AB10" s="17">
        <v>0.21237788938024199</v>
      </c>
      <c r="AC10" s="17"/>
      <c r="AD10" s="17">
        <v>0.280603263646166</v>
      </c>
      <c r="AE10" s="17">
        <v>4.08760565786866E-2</v>
      </c>
      <c r="AF10" s="17"/>
      <c r="AG10" s="17">
        <v>0.438404670334125</v>
      </c>
      <c r="AH10" s="17">
        <v>9.2602228939891895E-2</v>
      </c>
      <c r="AI10" s="17"/>
      <c r="AJ10" s="17">
        <v>0.20783686555625699</v>
      </c>
      <c r="AK10" s="17">
        <v>0.20114221492832399</v>
      </c>
      <c r="AL10" s="17"/>
      <c r="AM10" s="17">
        <v>0.15569689259633401</v>
      </c>
      <c r="AN10" s="17">
        <v>0.21953758082394501</v>
      </c>
      <c r="AO10" s="17"/>
      <c r="AP10" s="17">
        <v>0</v>
      </c>
      <c r="AQ10" s="17">
        <v>3.4698992918935197E-2</v>
      </c>
      <c r="AR10" s="17">
        <v>6.23325051899093E-2</v>
      </c>
      <c r="AS10" s="17">
        <v>0.32608670561138198</v>
      </c>
      <c r="AT10" s="17">
        <v>0.409881867888857</v>
      </c>
      <c r="AU10" s="17">
        <v>0.49854762129227198</v>
      </c>
    </row>
    <row r="11" spans="2:47" x14ac:dyDescent="0.35">
      <c r="B11" s="18" t="s">
        <v>216</v>
      </c>
      <c r="C11" s="17">
        <v>0.18219290251289799</v>
      </c>
      <c r="D11" s="17">
        <v>0.23914107211494001</v>
      </c>
      <c r="E11" s="17">
        <v>0.12826618522709399</v>
      </c>
      <c r="F11" s="17"/>
      <c r="G11" s="17">
        <v>0.17719686520498601</v>
      </c>
      <c r="H11" s="17">
        <v>0.193693730753624</v>
      </c>
      <c r="I11" s="17">
        <v>0.22807026724495499</v>
      </c>
      <c r="J11" s="17">
        <v>0.19852239345037301</v>
      </c>
      <c r="K11" s="17">
        <v>0.161722960636835</v>
      </c>
      <c r="L11" s="17">
        <v>0.13912718282612199</v>
      </c>
      <c r="M11" s="17"/>
      <c r="N11" s="17">
        <v>0.18759232366567799</v>
      </c>
      <c r="O11" s="17">
        <v>0.15537532040376101</v>
      </c>
      <c r="P11" s="17"/>
      <c r="Q11" s="17">
        <v>0.162244007420868</v>
      </c>
      <c r="R11" s="17">
        <v>0.15592878022400899</v>
      </c>
      <c r="S11" s="17">
        <v>0.12930740064347299</v>
      </c>
      <c r="T11" s="17">
        <v>0.178930919917486</v>
      </c>
      <c r="U11" s="17">
        <v>0.21260429537484199</v>
      </c>
      <c r="V11" s="17">
        <v>0.200572880412661</v>
      </c>
      <c r="W11" s="17">
        <v>0.18250735348451899</v>
      </c>
      <c r="X11" s="17">
        <v>0.21220462603182899</v>
      </c>
      <c r="Y11" s="17">
        <v>0.214898673245139</v>
      </c>
      <c r="Z11" s="17">
        <v>0.23771958759557801</v>
      </c>
      <c r="AA11" s="17">
        <v>0.15537769896933201</v>
      </c>
      <c r="AB11" s="17">
        <v>0.13100229535082</v>
      </c>
      <c r="AC11" s="17"/>
      <c r="AD11" s="17">
        <v>0.243659123020323</v>
      </c>
      <c r="AE11" s="17">
        <v>4.8706603958671602E-2</v>
      </c>
      <c r="AF11" s="17"/>
      <c r="AG11" s="17">
        <v>0.226651775889983</v>
      </c>
      <c r="AH11" s="17">
        <v>0.16160466540806401</v>
      </c>
      <c r="AI11" s="17"/>
      <c r="AJ11" s="17">
        <v>0.189652038360686</v>
      </c>
      <c r="AK11" s="17">
        <v>0.17496636086763601</v>
      </c>
      <c r="AL11" s="17"/>
      <c r="AM11" s="17">
        <v>0.161069282200835</v>
      </c>
      <c r="AN11" s="17">
        <v>0.18842978426266899</v>
      </c>
      <c r="AO11" s="17"/>
      <c r="AP11" s="17">
        <v>0</v>
      </c>
      <c r="AQ11" s="17">
        <v>6.2268083154128302E-2</v>
      </c>
      <c r="AR11" s="17">
        <v>0.238574333654308</v>
      </c>
      <c r="AS11" s="17">
        <v>0.31726949356657802</v>
      </c>
      <c r="AT11" s="17">
        <v>0.30200215899756899</v>
      </c>
      <c r="AU11" s="17">
        <v>0.27278248603383898</v>
      </c>
    </row>
    <row r="12" spans="2:47" x14ac:dyDescent="0.35">
      <c r="B12" s="18" t="s">
        <v>217</v>
      </c>
      <c r="C12" s="17">
        <v>9.5611800887164894E-2</v>
      </c>
      <c r="D12" s="17">
        <v>0.102576013148842</v>
      </c>
      <c r="E12" s="17">
        <v>8.9668586337827594E-2</v>
      </c>
      <c r="F12" s="17"/>
      <c r="G12" s="17">
        <v>0.13982841857351999</v>
      </c>
      <c r="H12" s="17">
        <v>7.8149233322918898E-2</v>
      </c>
      <c r="I12" s="17">
        <v>7.9988723651718802E-2</v>
      </c>
      <c r="J12" s="17">
        <v>8.6690956161675894E-2</v>
      </c>
      <c r="K12" s="17">
        <v>0.118814928563182</v>
      </c>
      <c r="L12" s="17">
        <v>8.4938478020462102E-2</v>
      </c>
      <c r="M12" s="17"/>
      <c r="N12" s="17">
        <v>9.6423801245367993E-2</v>
      </c>
      <c r="O12" s="17">
        <v>9.1578797040530596E-2</v>
      </c>
      <c r="P12" s="17"/>
      <c r="Q12" s="17">
        <v>0.10638732589969201</v>
      </c>
      <c r="R12" s="17">
        <v>9.2075291182553295E-2</v>
      </c>
      <c r="S12" s="17">
        <v>0.107651884580268</v>
      </c>
      <c r="T12" s="17">
        <v>8.6632364714315402E-2</v>
      </c>
      <c r="U12" s="17">
        <v>7.0614484185837198E-2</v>
      </c>
      <c r="V12" s="17">
        <v>0.10367400903197301</v>
      </c>
      <c r="W12" s="17">
        <v>9.9345849582703899E-2</v>
      </c>
      <c r="X12" s="17">
        <v>0.10432534198599901</v>
      </c>
      <c r="Y12" s="17">
        <v>9.3709991596872599E-2</v>
      </c>
      <c r="Z12" s="17">
        <v>0.114650760485455</v>
      </c>
      <c r="AA12" s="17">
        <v>4.0129667423777098E-2</v>
      </c>
      <c r="AB12" s="17">
        <v>0.11107379011040799</v>
      </c>
      <c r="AC12" s="17"/>
      <c r="AD12" s="17">
        <v>0.11962923745404</v>
      </c>
      <c r="AE12" s="17">
        <v>4.19106698349321E-2</v>
      </c>
      <c r="AF12" s="17"/>
      <c r="AG12" s="17">
        <v>8.5919618526713204E-2</v>
      </c>
      <c r="AH12" s="17">
        <v>0.1033753940233</v>
      </c>
      <c r="AI12" s="17"/>
      <c r="AJ12" s="17">
        <v>9.1789719056951297E-2</v>
      </c>
      <c r="AK12" s="17">
        <v>9.9422585748276296E-2</v>
      </c>
      <c r="AL12" s="17"/>
      <c r="AM12" s="17">
        <v>9.9941237731426394E-2</v>
      </c>
      <c r="AN12" s="17">
        <v>9.2814061050318697E-2</v>
      </c>
      <c r="AO12" s="17"/>
      <c r="AP12" s="17">
        <v>0</v>
      </c>
      <c r="AQ12" s="17">
        <v>9.3448330859002393E-2</v>
      </c>
      <c r="AR12" s="17">
        <v>0.23386469585913999</v>
      </c>
      <c r="AS12" s="17">
        <v>0.133965080853925</v>
      </c>
      <c r="AT12" s="17">
        <v>0.105874324355042</v>
      </c>
      <c r="AU12" s="17">
        <v>5.86611630702909E-2</v>
      </c>
    </row>
    <row r="13" spans="2:47" x14ac:dyDescent="0.35">
      <c r="B13" s="18" t="s">
        <v>218</v>
      </c>
      <c r="C13" s="17">
        <v>8.9918113597807103E-2</v>
      </c>
      <c r="D13" s="17">
        <v>7.1075496894739895E-2</v>
      </c>
      <c r="E13" s="17">
        <v>0.108212990113179</v>
      </c>
      <c r="F13" s="17"/>
      <c r="G13" s="17">
        <v>9.9606519154872494E-2</v>
      </c>
      <c r="H13" s="17">
        <v>0.11009051537677</v>
      </c>
      <c r="I13" s="17">
        <v>6.1253834792575998E-2</v>
      </c>
      <c r="J13" s="17">
        <v>9.26732309682263E-2</v>
      </c>
      <c r="K13" s="17">
        <v>8.9402381875820197E-2</v>
      </c>
      <c r="L13" s="17">
        <v>8.8475332665375994E-2</v>
      </c>
      <c r="M13" s="17"/>
      <c r="N13" s="17">
        <v>8.6617278892045499E-2</v>
      </c>
      <c r="O13" s="17">
        <v>0.106312538712225</v>
      </c>
      <c r="P13" s="17"/>
      <c r="Q13" s="17">
        <v>0.105981697006212</v>
      </c>
      <c r="R13" s="17">
        <v>8.1328050952455905E-2</v>
      </c>
      <c r="S13" s="17">
        <v>0.106770389979781</v>
      </c>
      <c r="T13" s="17">
        <v>9.7820840271144197E-2</v>
      </c>
      <c r="U13" s="17">
        <v>8.8881415651784104E-2</v>
      </c>
      <c r="V13" s="17">
        <v>7.4484422907087997E-2</v>
      </c>
      <c r="W13" s="17">
        <v>0.108462768890925</v>
      </c>
      <c r="X13" s="17">
        <v>9.7012174862427594E-2</v>
      </c>
      <c r="Y13" s="17">
        <v>9.7782795740748593E-2</v>
      </c>
      <c r="Z13" s="17">
        <v>5.09525606363758E-2</v>
      </c>
      <c r="AA13" s="17">
        <v>9.6535227337351495E-2</v>
      </c>
      <c r="AB13" s="17">
        <v>5.0193053341411699E-2</v>
      </c>
      <c r="AC13" s="17"/>
      <c r="AD13" s="17">
        <v>0.100369453353127</v>
      </c>
      <c r="AE13" s="17">
        <v>5.8548785183917998E-2</v>
      </c>
      <c r="AF13" s="17"/>
      <c r="AG13" s="17">
        <v>6.0904908121888798E-2</v>
      </c>
      <c r="AH13" s="17">
        <v>0.104752047440292</v>
      </c>
      <c r="AI13" s="17"/>
      <c r="AJ13" s="17">
        <v>8.6276744546907105E-2</v>
      </c>
      <c r="AK13" s="17">
        <v>9.5041554398832107E-2</v>
      </c>
      <c r="AL13" s="17"/>
      <c r="AM13" s="17">
        <v>7.1759302530355895E-2</v>
      </c>
      <c r="AN13" s="17">
        <v>9.50547743877833E-2</v>
      </c>
      <c r="AO13" s="17"/>
      <c r="AP13" s="17">
        <v>2.1865266240675599E-2</v>
      </c>
      <c r="AQ13" s="17">
        <v>0.15010159205679899</v>
      </c>
      <c r="AR13" s="17">
        <v>0.19969799736034299</v>
      </c>
      <c r="AS13" s="17">
        <v>0.10523761784190599</v>
      </c>
      <c r="AT13" s="17">
        <v>6.8769525454553407E-2</v>
      </c>
      <c r="AU13" s="17">
        <v>2.4264924153278002E-2</v>
      </c>
    </row>
    <row r="14" spans="2:47" x14ac:dyDescent="0.35">
      <c r="B14" s="18" t="s">
        <v>219</v>
      </c>
      <c r="C14" s="17">
        <v>7.3631686191700504E-2</v>
      </c>
      <c r="D14" s="17">
        <v>5.3663118359065003E-2</v>
      </c>
      <c r="E14" s="17">
        <v>9.3762547280677497E-2</v>
      </c>
      <c r="F14" s="17"/>
      <c r="G14" s="17">
        <v>8.5970749036795399E-2</v>
      </c>
      <c r="H14" s="17">
        <v>4.6605880635292203E-2</v>
      </c>
      <c r="I14" s="17">
        <v>5.30194399855589E-2</v>
      </c>
      <c r="J14" s="17">
        <v>9.7197049314056802E-2</v>
      </c>
      <c r="K14" s="17">
        <v>9.1425661929997695E-2</v>
      </c>
      <c r="L14" s="17">
        <v>7.3344074349219496E-2</v>
      </c>
      <c r="M14" s="17"/>
      <c r="N14" s="17">
        <v>7.8960932345399096E-2</v>
      </c>
      <c r="O14" s="17">
        <v>4.71626458515087E-2</v>
      </c>
      <c r="P14" s="17"/>
      <c r="Q14" s="17">
        <v>8.61531719627672E-2</v>
      </c>
      <c r="R14" s="17">
        <v>8.1819240552041497E-2</v>
      </c>
      <c r="S14" s="17">
        <v>7.8941967202139293E-2</v>
      </c>
      <c r="T14" s="17">
        <v>6.7850998231997903E-2</v>
      </c>
      <c r="U14" s="17">
        <v>7.4413189839403093E-2</v>
      </c>
      <c r="V14" s="17">
        <v>3.53397818129517E-2</v>
      </c>
      <c r="W14" s="17">
        <v>6.1371488048084698E-2</v>
      </c>
      <c r="X14" s="17">
        <v>8.4669664206269105E-2</v>
      </c>
      <c r="Y14" s="17">
        <v>6.4865654568348793E-2</v>
      </c>
      <c r="Z14" s="17">
        <v>6.1582646857498202E-2</v>
      </c>
      <c r="AA14" s="17">
        <v>0.10422699011848199</v>
      </c>
      <c r="AB14" s="17">
        <v>0.131569117507044</v>
      </c>
      <c r="AC14" s="17"/>
      <c r="AD14" s="17">
        <v>7.0189626289091603E-2</v>
      </c>
      <c r="AE14" s="17">
        <v>8.1799644611908598E-2</v>
      </c>
      <c r="AF14" s="17"/>
      <c r="AG14" s="17">
        <v>3.2909120248219903E-2</v>
      </c>
      <c r="AH14" s="17">
        <v>9.1751669266590494E-2</v>
      </c>
      <c r="AI14" s="17"/>
      <c r="AJ14" s="17">
        <v>6.8679750890748195E-2</v>
      </c>
      <c r="AK14" s="17">
        <v>8.0165107777178807E-2</v>
      </c>
      <c r="AL14" s="17"/>
      <c r="AM14" s="17">
        <v>7.9775112472214693E-2</v>
      </c>
      <c r="AN14" s="17">
        <v>7.0204229915737298E-2</v>
      </c>
      <c r="AO14" s="17"/>
      <c r="AP14" s="17">
        <v>3.6138283711561199E-2</v>
      </c>
      <c r="AQ14" s="17">
        <v>0.19328552974053001</v>
      </c>
      <c r="AR14" s="17">
        <v>0.11786426706750899</v>
      </c>
      <c r="AS14" s="17">
        <v>4.6414916226931301E-2</v>
      </c>
      <c r="AT14" s="17">
        <v>2.8976710290372999E-2</v>
      </c>
      <c r="AU14" s="17">
        <v>2.44293348475472E-2</v>
      </c>
    </row>
    <row r="15" spans="2:47" x14ac:dyDescent="0.35">
      <c r="B15" s="18" t="s">
        <v>220</v>
      </c>
      <c r="C15" s="17">
        <v>0.14215542631040201</v>
      </c>
      <c r="D15" s="17">
        <v>7.4135656477393702E-2</v>
      </c>
      <c r="E15" s="17">
        <v>0.20775365051406</v>
      </c>
      <c r="F15" s="17"/>
      <c r="G15" s="17">
        <v>9.3278906337096096E-2</v>
      </c>
      <c r="H15" s="17">
        <v>0.111656682286613</v>
      </c>
      <c r="I15" s="17">
        <v>0.14191696458352501</v>
      </c>
      <c r="J15" s="17">
        <v>0.12339402572359499</v>
      </c>
      <c r="K15" s="17">
        <v>0.164666240851774</v>
      </c>
      <c r="L15" s="17">
        <v>0.199983798416318</v>
      </c>
      <c r="M15" s="17"/>
      <c r="N15" s="17">
        <v>0.144745864324446</v>
      </c>
      <c r="O15" s="17">
        <v>0.12928936489852499</v>
      </c>
      <c r="P15" s="17"/>
      <c r="Q15" s="17">
        <v>0.12794581166323901</v>
      </c>
      <c r="R15" s="17">
        <v>0.16864421224560899</v>
      </c>
      <c r="S15" s="17">
        <v>0.14365350671715599</v>
      </c>
      <c r="T15" s="17">
        <v>0.14614209483892501</v>
      </c>
      <c r="U15" s="17">
        <v>0.13747652447904199</v>
      </c>
      <c r="V15" s="17">
        <v>0.14328650025157699</v>
      </c>
      <c r="W15" s="17">
        <v>0.142654424225963</v>
      </c>
      <c r="X15" s="17">
        <v>6.5133201190291104E-2</v>
      </c>
      <c r="Y15" s="17">
        <v>0.12922810875176399</v>
      </c>
      <c r="Z15" s="17">
        <v>0.14268911291904601</v>
      </c>
      <c r="AA15" s="17">
        <v>0.195094910416543</v>
      </c>
      <c r="AB15" s="17">
        <v>0.14326866130857199</v>
      </c>
      <c r="AC15" s="17"/>
      <c r="AD15" s="17">
        <v>8.90026168357822E-2</v>
      </c>
      <c r="AE15" s="17">
        <v>0.25890559666245599</v>
      </c>
      <c r="AF15" s="17"/>
      <c r="AG15" s="17">
        <v>4.3982749222055098E-2</v>
      </c>
      <c r="AH15" s="17">
        <v>0.18639151296599099</v>
      </c>
      <c r="AI15" s="17"/>
      <c r="AJ15" s="17">
        <v>0.14563493970764901</v>
      </c>
      <c r="AK15" s="17">
        <v>0.136079040457037</v>
      </c>
      <c r="AL15" s="17"/>
      <c r="AM15" s="17">
        <v>0.17646774665119999</v>
      </c>
      <c r="AN15" s="17">
        <v>0.132323057196822</v>
      </c>
      <c r="AO15" s="17"/>
      <c r="AP15" s="17">
        <v>0.28745334249464199</v>
      </c>
      <c r="AQ15" s="17">
        <v>0.35573732793664098</v>
      </c>
      <c r="AR15" s="17">
        <v>9.0643871395477901E-2</v>
      </c>
      <c r="AS15" s="17">
        <v>1.9676879167345299E-2</v>
      </c>
      <c r="AT15" s="17">
        <v>1.27321000331919E-2</v>
      </c>
      <c r="AU15" s="17">
        <v>0</v>
      </c>
    </row>
    <row r="16" spans="2:47" x14ac:dyDescent="0.35">
      <c r="B16" s="18" t="s">
        <v>106</v>
      </c>
      <c r="C16" s="17">
        <v>0.16143357473118</v>
      </c>
      <c r="D16" s="17">
        <v>0.10208216199711399</v>
      </c>
      <c r="E16" s="17">
        <v>0.21476433530216599</v>
      </c>
      <c r="F16" s="17"/>
      <c r="G16" s="17">
        <v>0.115193514474246</v>
      </c>
      <c r="H16" s="17">
        <v>0.134468318309754</v>
      </c>
      <c r="I16" s="17">
        <v>0.16523335482677601</v>
      </c>
      <c r="J16" s="17">
        <v>0.15246671825736599</v>
      </c>
      <c r="K16" s="17">
        <v>0.167839943662872</v>
      </c>
      <c r="L16" s="17">
        <v>0.214139672015486</v>
      </c>
      <c r="M16" s="17"/>
      <c r="N16" s="17">
        <v>0.17139708346989099</v>
      </c>
      <c r="O16" s="17">
        <v>0.11194730460425301</v>
      </c>
      <c r="P16" s="17"/>
      <c r="Q16" s="17">
        <v>9.6191482148676899E-2</v>
      </c>
      <c r="R16" s="17">
        <v>0.17902522003162499</v>
      </c>
      <c r="S16" s="17">
        <v>0.18752015401786301</v>
      </c>
      <c r="T16" s="17">
        <v>0.17147356742317599</v>
      </c>
      <c r="U16" s="17">
        <v>0.21402823764972401</v>
      </c>
      <c r="V16" s="17">
        <v>0.15956822317178199</v>
      </c>
      <c r="W16" s="17">
        <v>0.17008052762100601</v>
      </c>
      <c r="X16" s="17">
        <v>0.15497707527423901</v>
      </c>
      <c r="Y16" s="17">
        <v>0.16715103956520899</v>
      </c>
      <c r="Z16" s="17">
        <v>0.16339803842661199</v>
      </c>
      <c r="AA16" s="17">
        <v>0.12218910177072501</v>
      </c>
      <c r="AB16" s="17">
        <v>0.19665266545356</v>
      </c>
      <c r="AC16" s="17"/>
      <c r="AD16" s="17">
        <v>3.2342879191253601E-2</v>
      </c>
      <c r="AE16" s="17">
        <v>0.44736330321228202</v>
      </c>
      <c r="AF16" s="17"/>
      <c r="AG16" s="17">
        <v>3.1656368175220898E-2</v>
      </c>
      <c r="AH16" s="17">
        <v>0.22596865632584801</v>
      </c>
      <c r="AI16" s="17"/>
      <c r="AJ16" s="17">
        <v>0.151180163081753</v>
      </c>
      <c r="AK16" s="17">
        <v>0.172213316211068</v>
      </c>
      <c r="AL16" s="17"/>
      <c r="AM16" s="17">
        <v>0.19846036201991099</v>
      </c>
      <c r="AN16" s="17">
        <v>0.15231243745496301</v>
      </c>
      <c r="AO16" s="17"/>
      <c r="AP16" s="17">
        <v>0.61679607390042102</v>
      </c>
      <c r="AQ16" s="17">
        <v>7.5668930036905099E-2</v>
      </c>
      <c r="AR16" s="17">
        <v>2.6892942927363699E-2</v>
      </c>
      <c r="AS16" s="17">
        <v>2.4172785057275301E-2</v>
      </c>
      <c r="AT16" s="17">
        <v>0</v>
      </c>
      <c r="AU16" s="17">
        <v>7.1480814072927704E-3</v>
      </c>
    </row>
    <row r="17" spans="2:47" x14ac:dyDescent="0.35">
      <c r="B17" s="18" t="s">
        <v>94</v>
      </c>
      <c r="C17" s="19">
        <v>1.7922243568465099E-2</v>
      </c>
      <c r="D17" s="19">
        <v>1.30007491725485E-2</v>
      </c>
      <c r="E17" s="19">
        <v>2.28817365685186E-2</v>
      </c>
      <c r="F17" s="19"/>
      <c r="G17" s="19">
        <v>1.8704532988010902E-2</v>
      </c>
      <c r="H17" s="19">
        <v>2.2444610515427801E-2</v>
      </c>
      <c r="I17" s="19">
        <v>2.41449787580135E-2</v>
      </c>
      <c r="J17" s="19">
        <v>1.1720322565713599E-2</v>
      </c>
      <c r="K17" s="19">
        <v>9.4546835620168308E-3</v>
      </c>
      <c r="L17" s="19">
        <v>1.9309144799130599E-2</v>
      </c>
      <c r="M17" s="19"/>
      <c r="N17" s="19">
        <v>1.85466986636297E-2</v>
      </c>
      <c r="O17" s="19">
        <v>1.4820730403590899E-2</v>
      </c>
      <c r="P17" s="19"/>
      <c r="Q17" s="19">
        <v>2.4960354455555001E-2</v>
      </c>
      <c r="R17" s="19">
        <v>1.4435689549541299E-2</v>
      </c>
      <c r="S17" s="19">
        <v>1.7952798459935498E-2</v>
      </c>
      <c r="T17" s="19">
        <v>1.0449241202136699E-2</v>
      </c>
      <c r="U17" s="19">
        <v>0</v>
      </c>
      <c r="V17" s="19">
        <v>2.0726712116114099E-2</v>
      </c>
      <c r="W17" s="19">
        <v>1.97098692306754E-2</v>
      </c>
      <c r="X17" s="19">
        <v>1.0145224956953299E-2</v>
      </c>
      <c r="Y17" s="19">
        <v>1.06541172547689E-2</v>
      </c>
      <c r="Z17" s="19">
        <v>4.28396608894141E-2</v>
      </c>
      <c r="AA17" s="19">
        <v>1.17300623040241E-2</v>
      </c>
      <c r="AB17" s="19">
        <v>2.3862527547941999E-2</v>
      </c>
      <c r="AC17" s="19"/>
      <c r="AD17" s="19">
        <v>1.8223352442340999E-2</v>
      </c>
      <c r="AE17" s="19">
        <v>1.4060341539571201E-2</v>
      </c>
      <c r="AF17" s="19"/>
      <c r="AG17" s="19">
        <v>5.1634633666339698E-3</v>
      </c>
      <c r="AH17" s="19">
        <v>2.0756171053690299E-2</v>
      </c>
      <c r="AI17" s="19"/>
      <c r="AJ17" s="19">
        <v>2.3795661628883202E-2</v>
      </c>
      <c r="AK17" s="19">
        <v>9.8125870665350997E-3</v>
      </c>
      <c r="AL17" s="19"/>
      <c r="AM17" s="19">
        <v>1.9495361431111601E-2</v>
      </c>
      <c r="AN17" s="19">
        <v>1.66902289080486E-2</v>
      </c>
      <c r="AO17" s="19"/>
      <c r="AP17" s="19">
        <v>3.5543333626938803E-2</v>
      </c>
      <c r="AQ17" s="19">
        <v>3.16646004024232E-2</v>
      </c>
      <c r="AR17" s="19">
        <v>2.36617940217906E-2</v>
      </c>
      <c r="AS17" s="19">
        <v>2.4149472836837399E-3</v>
      </c>
      <c r="AT17" s="19">
        <v>0</v>
      </c>
      <c r="AU17" s="19">
        <v>3.5894340663870398E-3</v>
      </c>
    </row>
    <row r="18" spans="2:47" x14ac:dyDescent="0.35">
      <c r="B18" s="16"/>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AU2103"/>
  <sheetViews>
    <sheetView showGridLines="0" zoomScale="82" workbookViewId="0">
      <pane xSplit="2" ySplit="8" topLeftCell="C1916" activePane="bottomRight" state="frozen"/>
      <selection pane="topRight"/>
      <selection pane="bottomLeft"/>
      <selection pane="bottomRight" activeCell="E1917" sqref="E1917"/>
    </sheetView>
  </sheetViews>
  <sheetFormatPr defaultColWidth="10.90625" defaultRowHeight="14.5" x14ac:dyDescent="0.35"/>
  <cols>
    <col min="2" max="2" width="20.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25" t="s">
        <v>747</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3"/>
      <c r="C5" s="13"/>
      <c r="D5" s="28" t="s">
        <v>49</v>
      </c>
      <c r="E5" s="28"/>
      <c r="F5" s="13"/>
      <c r="G5" s="28" t="s">
        <v>50</v>
      </c>
      <c r="H5" s="28"/>
      <c r="I5" s="28"/>
      <c r="J5" s="28"/>
      <c r="K5" s="28"/>
      <c r="L5" s="28"/>
      <c r="M5" s="13"/>
      <c r="N5" s="28" t="s">
        <v>51</v>
      </c>
      <c r="O5" s="28"/>
      <c r="P5" s="13"/>
      <c r="Q5" s="28" t="s">
        <v>52</v>
      </c>
      <c r="R5" s="28"/>
      <c r="S5" s="28"/>
      <c r="T5" s="28"/>
      <c r="U5" s="28"/>
      <c r="V5" s="28"/>
      <c r="W5" s="28"/>
      <c r="X5" s="28"/>
      <c r="Y5" s="28"/>
      <c r="Z5" s="28"/>
      <c r="AA5" s="28"/>
      <c r="AB5" s="28"/>
      <c r="AC5" s="13"/>
      <c r="AD5" s="28" t="s">
        <v>53</v>
      </c>
      <c r="AE5" s="28"/>
      <c r="AF5" s="13"/>
      <c r="AG5" s="28" t="s">
        <v>54</v>
      </c>
      <c r="AH5" s="28"/>
      <c r="AI5" s="13"/>
      <c r="AJ5" s="28" t="s">
        <v>55</v>
      </c>
      <c r="AK5" s="28"/>
      <c r="AL5" s="13"/>
      <c r="AM5" s="28" t="s">
        <v>56</v>
      </c>
      <c r="AN5" s="28"/>
      <c r="AO5" s="13"/>
      <c r="AP5" s="28" t="s">
        <v>57</v>
      </c>
      <c r="AQ5" s="28"/>
      <c r="AR5" s="28"/>
      <c r="AS5" s="28"/>
      <c r="AT5" s="28"/>
      <c r="AU5" s="28"/>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2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2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11" spans="2:47" x14ac:dyDescent="0.35">
      <c r="B11" s="6" t="s">
        <v>64</v>
      </c>
    </row>
    <row r="12" spans="2:47" x14ac:dyDescent="0.35">
      <c r="B12" s="24" t="s">
        <v>65</v>
      </c>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row>
    <row r="13" spans="2:47" x14ac:dyDescent="0.35">
      <c r="B13" t="s">
        <v>58</v>
      </c>
      <c r="C13" s="17">
        <v>2.7575671008737399E-2</v>
      </c>
      <c r="D13" s="17">
        <v>2.36642833233578E-2</v>
      </c>
      <c r="E13" s="17">
        <v>3.0426133246793399E-2</v>
      </c>
      <c r="F13" s="17"/>
      <c r="G13" s="17">
        <v>2.5962841558333099E-2</v>
      </c>
      <c r="H13" s="17">
        <v>2.7007325146572201E-2</v>
      </c>
      <c r="I13" s="17">
        <v>5.0476200628472301E-2</v>
      </c>
      <c r="J13" s="17">
        <v>2.6437977335973702E-2</v>
      </c>
      <c r="K13" s="17">
        <v>2.3129864576744499E-2</v>
      </c>
      <c r="L13" s="17">
        <v>1.43234503805437E-2</v>
      </c>
      <c r="M13" s="17"/>
      <c r="N13" s="17">
        <v>2.7700734527039798E-2</v>
      </c>
      <c r="O13" s="17">
        <v>2.6954511614789199E-2</v>
      </c>
      <c r="P13" s="17"/>
      <c r="Q13" s="17">
        <v>3.4087500608338803E-2</v>
      </c>
      <c r="R13" s="17">
        <v>1.8835488991694599E-2</v>
      </c>
      <c r="S13" s="17">
        <v>2.5024188170051299E-2</v>
      </c>
      <c r="T13" s="17">
        <v>1.5171585889638199E-2</v>
      </c>
      <c r="U13" s="17">
        <v>2.4513608379609898E-2</v>
      </c>
      <c r="V13" s="17">
        <v>2.7441079478175499E-2</v>
      </c>
      <c r="W13" s="17">
        <v>5.0311503830953903E-2</v>
      </c>
      <c r="X13" s="17">
        <v>9.8405126852576207E-3</v>
      </c>
      <c r="Y13" s="17">
        <v>2.9056910923144899E-2</v>
      </c>
      <c r="Z13" s="17">
        <v>2.5287159012581301E-2</v>
      </c>
      <c r="AA13" s="17">
        <v>4.3715716395950198E-2</v>
      </c>
      <c r="AB13" s="17">
        <v>2.38840648303946E-2</v>
      </c>
      <c r="AC13" s="17"/>
      <c r="AD13" s="17">
        <v>2.40623209754336E-2</v>
      </c>
      <c r="AE13" s="17">
        <v>2.9120034185197399E-2</v>
      </c>
      <c r="AF13" s="17"/>
      <c r="AG13" s="17">
        <v>2.1241105876018001E-2</v>
      </c>
      <c r="AH13" s="17">
        <v>2.8444957256393798E-2</v>
      </c>
      <c r="AI13" s="17"/>
      <c r="AJ13" s="17">
        <v>2.18831180416213E-2</v>
      </c>
      <c r="AK13" s="17">
        <v>3.4577129614699803E-2</v>
      </c>
      <c r="AL13" s="17"/>
      <c r="AM13" s="17">
        <v>4.3954911195204401E-2</v>
      </c>
      <c r="AN13" s="17">
        <v>2.1711403444731801E-2</v>
      </c>
      <c r="AO13" s="17"/>
      <c r="AP13" s="17">
        <v>3.5444247297234902E-2</v>
      </c>
      <c r="AQ13" s="17">
        <v>3.5978497408016202E-2</v>
      </c>
      <c r="AR13" s="17">
        <v>3.2732343184661103E-2</v>
      </c>
      <c r="AS13" s="17">
        <v>1.5121677813640299E-2</v>
      </c>
      <c r="AT13" s="17">
        <v>2.7060807339637099E-2</v>
      </c>
      <c r="AU13" s="17">
        <v>1.9514516709291801E-2</v>
      </c>
    </row>
    <row r="14" spans="2:47" x14ac:dyDescent="0.35">
      <c r="B14" t="s">
        <v>43</v>
      </c>
      <c r="C14" s="17">
        <v>1.35426773290791E-2</v>
      </c>
      <c r="D14" s="17">
        <v>1.08159269592982E-2</v>
      </c>
      <c r="E14" s="17">
        <v>1.6322578895556002E-2</v>
      </c>
      <c r="F14" s="17"/>
      <c r="G14" s="17">
        <v>1.50035938579831E-2</v>
      </c>
      <c r="H14" s="17">
        <v>1.5908383921612999E-2</v>
      </c>
      <c r="I14" s="17">
        <v>1.8039235707621799E-2</v>
      </c>
      <c r="J14" s="17">
        <v>2.3475314825555201E-2</v>
      </c>
      <c r="K14" s="17">
        <v>8.9634038204905505E-3</v>
      </c>
      <c r="L14" s="17">
        <v>1.97626899558828E-3</v>
      </c>
      <c r="M14" s="17"/>
      <c r="N14" s="17">
        <v>1.3320679725373701E-2</v>
      </c>
      <c r="O14" s="17">
        <v>1.4645284219141E-2</v>
      </c>
      <c r="P14" s="17"/>
      <c r="Q14" s="17">
        <v>1.35683143152472E-2</v>
      </c>
      <c r="R14" s="17">
        <v>7.1323993782737597E-3</v>
      </c>
      <c r="S14" s="17">
        <v>1.8695468997674599E-2</v>
      </c>
      <c r="T14" s="17">
        <v>1.01005465702109E-2</v>
      </c>
      <c r="U14" s="17">
        <v>1.9014694922189001E-2</v>
      </c>
      <c r="V14" s="17">
        <v>2.19256023689255E-2</v>
      </c>
      <c r="W14" s="17">
        <v>5.0270148852303602E-3</v>
      </c>
      <c r="X14" s="17">
        <v>3.0565171179374299E-2</v>
      </c>
      <c r="Y14" s="17">
        <v>1.11115498403404E-2</v>
      </c>
      <c r="Z14" s="17">
        <v>6.7294007524177296E-3</v>
      </c>
      <c r="AA14" s="17">
        <v>3.09933451072044E-2</v>
      </c>
      <c r="AB14" s="17">
        <v>0</v>
      </c>
      <c r="AC14" s="17"/>
      <c r="AD14" s="17">
        <v>1.3362377322789901E-2</v>
      </c>
      <c r="AE14" s="17">
        <v>1.20085838958851E-2</v>
      </c>
      <c r="AF14" s="17"/>
      <c r="AG14" s="17">
        <v>6.4006629014232699E-3</v>
      </c>
      <c r="AH14" s="17">
        <v>1.6719427369954899E-2</v>
      </c>
      <c r="AI14" s="17"/>
      <c r="AJ14" s="17">
        <v>7.3585165701305997E-3</v>
      </c>
      <c r="AK14" s="17">
        <v>1.9424442303347601E-2</v>
      </c>
      <c r="AL14" s="17"/>
      <c r="AM14" s="17">
        <v>2.2436466314252199E-2</v>
      </c>
      <c r="AN14" s="17">
        <v>8.9840753504702199E-3</v>
      </c>
      <c r="AO14" s="17"/>
      <c r="AP14" s="17">
        <v>1.2753175391738999E-2</v>
      </c>
      <c r="AQ14" s="17">
        <v>1.06410996501646E-2</v>
      </c>
      <c r="AR14" s="17">
        <v>2.41725731990808E-2</v>
      </c>
      <c r="AS14" s="17">
        <v>4.2719308784209299E-3</v>
      </c>
      <c r="AT14" s="17">
        <v>2.09039125683745E-2</v>
      </c>
      <c r="AU14" s="17">
        <v>1.49285810321659E-2</v>
      </c>
    </row>
    <row r="15" spans="2:47" x14ac:dyDescent="0.35">
      <c r="B15" t="s">
        <v>44</v>
      </c>
      <c r="C15" s="17">
        <v>3.6388145875747097E-2</v>
      </c>
      <c r="D15" s="17">
        <v>3.2814692138602997E-2</v>
      </c>
      <c r="E15" s="17">
        <v>4.0196861957251397E-2</v>
      </c>
      <c r="F15" s="17"/>
      <c r="G15" s="17">
        <v>4.1454779591120698E-2</v>
      </c>
      <c r="H15" s="17">
        <v>3.1875682526019002E-2</v>
      </c>
      <c r="I15" s="17">
        <v>5.2224335799086502E-2</v>
      </c>
      <c r="J15" s="17">
        <v>4.7624911195132097E-2</v>
      </c>
      <c r="K15" s="17">
        <v>3.52347001691505E-2</v>
      </c>
      <c r="L15" s="17">
        <v>1.54495683453744E-2</v>
      </c>
      <c r="M15" s="17"/>
      <c r="N15" s="17">
        <v>3.6619232491463503E-2</v>
      </c>
      <c r="O15" s="17">
        <v>3.5240396123329902E-2</v>
      </c>
      <c r="P15" s="17"/>
      <c r="Q15" s="17">
        <v>2.67536818666184E-2</v>
      </c>
      <c r="R15" s="17">
        <v>3.7862322150541299E-2</v>
      </c>
      <c r="S15" s="17">
        <v>6.7116763420038599E-3</v>
      </c>
      <c r="T15" s="17">
        <v>5.1469618335183001E-2</v>
      </c>
      <c r="U15" s="17">
        <v>2.5913391146064502E-2</v>
      </c>
      <c r="V15" s="17">
        <v>4.9174505430684398E-2</v>
      </c>
      <c r="W15" s="17">
        <v>3.0605830318368801E-2</v>
      </c>
      <c r="X15" s="17">
        <v>3.2711650786553803E-2</v>
      </c>
      <c r="Y15" s="17">
        <v>4.6526713554563601E-2</v>
      </c>
      <c r="Z15" s="17">
        <v>3.7122887239981799E-2</v>
      </c>
      <c r="AA15" s="17">
        <v>3.9173404688354001E-2</v>
      </c>
      <c r="AB15" s="17">
        <v>7.1441402393968498E-2</v>
      </c>
      <c r="AC15" s="17"/>
      <c r="AD15" s="17">
        <v>3.0940665266169301E-2</v>
      </c>
      <c r="AE15" s="17">
        <v>4.6942997726076803E-2</v>
      </c>
      <c r="AF15" s="17"/>
      <c r="AG15" s="17">
        <v>2.5077717050175499E-2</v>
      </c>
      <c r="AH15" s="17">
        <v>4.1208349618433601E-2</v>
      </c>
      <c r="AI15" s="17"/>
      <c r="AJ15" s="17">
        <v>3.1434840464458803E-2</v>
      </c>
      <c r="AK15" s="17">
        <v>3.9417190878920601E-2</v>
      </c>
      <c r="AL15" s="17"/>
      <c r="AM15" s="17">
        <v>5.1524610051425702E-2</v>
      </c>
      <c r="AN15" s="17">
        <v>3.1864597553204997E-2</v>
      </c>
      <c r="AO15" s="17"/>
      <c r="AP15" s="17">
        <v>5.32413437244822E-2</v>
      </c>
      <c r="AQ15" s="17">
        <v>3.9555815756699697E-2</v>
      </c>
      <c r="AR15" s="17">
        <v>3.2604689493208203E-2</v>
      </c>
      <c r="AS15" s="17">
        <v>2.4781535664062802E-2</v>
      </c>
      <c r="AT15" s="17">
        <v>3.3190751032100098E-2</v>
      </c>
      <c r="AU15" s="17">
        <v>2.9578938233526898E-2</v>
      </c>
    </row>
    <row r="16" spans="2:47" x14ac:dyDescent="0.35">
      <c r="B16" t="s">
        <v>45</v>
      </c>
      <c r="C16" s="17">
        <v>5.3993128315200901E-2</v>
      </c>
      <c r="D16" s="17">
        <v>5.5300124382263997E-2</v>
      </c>
      <c r="E16" s="17">
        <v>5.1282599194071903E-2</v>
      </c>
      <c r="F16" s="17"/>
      <c r="G16" s="17">
        <v>6.8332921154429904E-2</v>
      </c>
      <c r="H16" s="17">
        <v>5.59628718294145E-2</v>
      </c>
      <c r="I16" s="17">
        <v>5.7680978510241301E-2</v>
      </c>
      <c r="J16" s="17">
        <v>5.9498687001643999E-2</v>
      </c>
      <c r="K16" s="17">
        <v>5.8355026564946497E-2</v>
      </c>
      <c r="L16" s="17">
        <v>3.2456512597491903E-2</v>
      </c>
      <c r="M16" s="17"/>
      <c r="N16" s="17">
        <v>5.4011620072938901E-2</v>
      </c>
      <c r="O16" s="17">
        <v>5.3901284353144702E-2</v>
      </c>
      <c r="P16" s="17"/>
      <c r="Q16" s="17">
        <v>4.0987981606323602E-2</v>
      </c>
      <c r="R16" s="17">
        <v>6.8941633120463502E-2</v>
      </c>
      <c r="S16" s="17">
        <v>5.2487250213352397E-2</v>
      </c>
      <c r="T16" s="17">
        <v>6.55211349207271E-2</v>
      </c>
      <c r="U16" s="17">
        <v>3.9895239030076197E-2</v>
      </c>
      <c r="V16" s="17">
        <v>5.9830281180673801E-2</v>
      </c>
      <c r="W16" s="17">
        <v>5.7878152619295499E-2</v>
      </c>
      <c r="X16" s="17">
        <v>1.9873097863226601E-2</v>
      </c>
      <c r="Y16" s="17">
        <v>4.7702609561158099E-2</v>
      </c>
      <c r="Z16" s="17">
        <v>7.0096197732764903E-2</v>
      </c>
      <c r="AA16" s="17">
        <v>5.2052372304653802E-2</v>
      </c>
      <c r="AB16" s="17">
        <v>4.7593449023019499E-2</v>
      </c>
      <c r="AC16" s="17"/>
      <c r="AD16" s="17">
        <v>5.2800231764837301E-2</v>
      </c>
      <c r="AE16" s="17">
        <v>5.1595019387685098E-2</v>
      </c>
      <c r="AF16" s="17"/>
      <c r="AG16" s="17">
        <v>4.2047523117666602E-2</v>
      </c>
      <c r="AH16" s="17">
        <v>5.9154564439602202E-2</v>
      </c>
      <c r="AI16" s="17"/>
      <c r="AJ16" s="17">
        <v>4.6331366198743097E-2</v>
      </c>
      <c r="AK16" s="17">
        <v>6.3567153919069294E-2</v>
      </c>
      <c r="AL16" s="17"/>
      <c r="AM16" s="17">
        <v>8.6252847045180603E-2</v>
      </c>
      <c r="AN16" s="17">
        <v>4.3571775037563903E-2</v>
      </c>
      <c r="AO16" s="17"/>
      <c r="AP16" s="17">
        <v>6.4596756780092204E-2</v>
      </c>
      <c r="AQ16" s="17">
        <v>5.1511490112843498E-2</v>
      </c>
      <c r="AR16" s="17">
        <v>5.3492646007105397E-2</v>
      </c>
      <c r="AS16" s="17">
        <v>5.0493918191485597E-2</v>
      </c>
      <c r="AT16" s="17">
        <v>4.6689749492384199E-2</v>
      </c>
      <c r="AU16" s="17">
        <v>5.0585763517295303E-2</v>
      </c>
    </row>
    <row r="17" spans="2:47" x14ac:dyDescent="0.35">
      <c r="B17" t="s">
        <v>46</v>
      </c>
      <c r="C17" s="17">
        <v>5.7993697614858501E-2</v>
      </c>
      <c r="D17" s="17">
        <v>6.1294152978777397E-2</v>
      </c>
      <c r="E17" s="17">
        <v>5.44132478008146E-2</v>
      </c>
      <c r="F17" s="17"/>
      <c r="G17" s="17">
        <v>6.9116479149072901E-2</v>
      </c>
      <c r="H17" s="17">
        <v>5.7587596921303101E-2</v>
      </c>
      <c r="I17" s="17">
        <v>7.5013813869208801E-2</v>
      </c>
      <c r="J17" s="17">
        <v>6.4251509741207899E-2</v>
      </c>
      <c r="K17" s="17">
        <v>5.6995745354157898E-2</v>
      </c>
      <c r="L17" s="17">
        <v>3.2633639366573299E-2</v>
      </c>
      <c r="M17" s="17"/>
      <c r="N17" s="17">
        <v>5.8935842268302202E-2</v>
      </c>
      <c r="O17" s="17">
        <v>5.3314299418738498E-2</v>
      </c>
      <c r="P17" s="17"/>
      <c r="Q17" s="17">
        <v>3.1973161091249799E-2</v>
      </c>
      <c r="R17" s="17">
        <v>4.6318622033238402E-2</v>
      </c>
      <c r="S17" s="17">
        <v>7.0025708997331404E-2</v>
      </c>
      <c r="T17" s="17">
        <v>7.8330048963833596E-2</v>
      </c>
      <c r="U17" s="17">
        <v>4.1758203601741498E-2</v>
      </c>
      <c r="V17" s="17">
        <v>8.7286957734724696E-2</v>
      </c>
      <c r="W17" s="17">
        <v>6.3111673028896906E-2</v>
      </c>
      <c r="X17" s="17">
        <v>7.3331740091049397E-2</v>
      </c>
      <c r="Y17" s="17">
        <v>5.5734227771637897E-2</v>
      </c>
      <c r="Z17" s="17">
        <v>6.8053430017804006E-2</v>
      </c>
      <c r="AA17" s="17">
        <v>4.0298925603436397E-2</v>
      </c>
      <c r="AB17" s="17">
        <v>6.0364783090044699E-2</v>
      </c>
      <c r="AC17" s="17"/>
      <c r="AD17" s="17">
        <v>5.6477295849018401E-2</v>
      </c>
      <c r="AE17" s="17">
        <v>6.1835277803854498E-2</v>
      </c>
      <c r="AF17" s="17"/>
      <c r="AG17" s="17">
        <v>4.8859750829883697E-2</v>
      </c>
      <c r="AH17" s="17">
        <v>6.1419211040641103E-2</v>
      </c>
      <c r="AI17" s="17"/>
      <c r="AJ17" s="17">
        <v>4.5756001423374298E-2</v>
      </c>
      <c r="AK17" s="17">
        <v>7.3033755787319896E-2</v>
      </c>
      <c r="AL17" s="17"/>
      <c r="AM17" s="17">
        <v>7.9506045838571696E-2</v>
      </c>
      <c r="AN17" s="17">
        <v>5.12509874414886E-2</v>
      </c>
      <c r="AO17" s="17"/>
      <c r="AP17" s="17">
        <v>6.0073242472390299E-2</v>
      </c>
      <c r="AQ17" s="17">
        <v>5.6418305372864297E-2</v>
      </c>
      <c r="AR17" s="17">
        <v>7.9820585349362205E-2</v>
      </c>
      <c r="AS17" s="17">
        <v>5.3665060068733603E-2</v>
      </c>
      <c r="AT17" s="17">
        <v>4.7737975189988201E-2</v>
      </c>
      <c r="AU17" s="17">
        <v>4.8384968243107999E-2</v>
      </c>
    </row>
    <row r="18" spans="2:47" x14ac:dyDescent="0.35">
      <c r="B18" t="s">
        <v>47</v>
      </c>
      <c r="C18" s="17">
        <v>0.12028203099113</v>
      </c>
      <c r="D18" s="17">
        <v>0.12698485101362</v>
      </c>
      <c r="E18" s="17">
        <v>0.114812949437453</v>
      </c>
      <c r="F18" s="17"/>
      <c r="G18" s="17">
        <v>0.138305488291142</v>
      </c>
      <c r="H18" s="17">
        <v>0.12992582588692</v>
      </c>
      <c r="I18" s="17">
        <v>0.134430346165791</v>
      </c>
      <c r="J18" s="17">
        <v>0.13807840064936699</v>
      </c>
      <c r="K18" s="17">
        <v>0.10022037456178901</v>
      </c>
      <c r="L18" s="17">
        <v>8.7834445211119896E-2</v>
      </c>
      <c r="M18" s="17"/>
      <c r="N18" s="17">
        <v>0.121603774473749</v>
      </c>
      <c r="O18" s="17">
        <v>0.11371725981115299</v>
      </c>
      <c r="P18" s="17"/>
      <c r="Q18" s="17">
        <v>0.15764709803471799</v>
      </c>
      <c r="R18" s="17">
        <v>0.11393279451706401</v>
      </c>
      <c r="S18" s="17">
        <v>0.122100281443387</v>
      </c>
      <c r="T18" s="17">
        <v>0.10901782292592301</v>
      </c>
      <c r="U18" s="17">
        <v>0.122455835646853</v>
      </c>
      <c r="V18" s="17">
        <v>0.106680852017365</v>
      </c>
      <c r="W18" s="17">
        <v>0.130108955386292</v>
      </c>
      <c r="X18" s="17">
        <v>6.3852922638947998E-2</v>
      </c>
      <c r="Y18" s="17">
        <v>9.4460336531951197E-2</v>
      </c>
      <c r="Z18" s="17">
        <v>0.123757532736536</v>
      </c>
      <c r="AA18" s="17">
        <v>0.111134534019698</v>
      </c>
      <c r="AB18" s="17">
        <v>0.18685721916145001</v>
      </c>
      <c r="AC18" s="17"/>
      <c r="AD18" s="17">
        <v>0.11259903006774299</v>
      </c>
      <c r="AE18" s="17">
        <v>0.13165707267784499</v>
      </c>
      <c r="AF18" s="17"/>
      <c r="AG18" s="17">
        <v>0.10765694234657899</v>
      </c>
      <c r="AH18" s="17">
        <v>0.125604429643349</v>
      </c>
      <c r="AI18" s="17"/>
      <c r="AJ18" s="17">
        <v>0.103894203236023</v>
      </c>
      <c r="AK18" s="17">
        <v>0.14080280137705201</v>
      </c>
      <c r="AL18" s="17"/>
      <c r="AM18" s="17">
        <v>0.13992606132042801</v>
      </c>
      <c r="AN18" s="17">
        <v>0.115806842442016</v>
      </c>
      <c r="AO18" s="17"/>
      <c r="AP18" s="17">
        <v>0.12796374703186</v>
      </c>
      <c r="AQ18" s="17">
        <v>0.10636856679932501</v>
      </c>
      <c r="AR18" s="17">
        <v>0.15520372231645799</v>
      </c>
      <c r="AS18" s="17">
        <v>0.10171429521015</v>
      </c>
      <c r="AT18" s="17">
        <v>9.4118216286779299E-2</v>
      </c>
      <c r="AU18" s="17">
        <v>0.126026774510647</v>
      </c>
    </row>
    <row r="19" spans="2:47" x14ac:dyDescent="0.35">
      <c r="B19" t="s">
        <v>48</v>
      </c>
      <c r="C19" s="17">
        <v>0.12545289497030501</v>
      </c>
      <c r="D19" s="17">
        <v>0.114172292572413</v>
      </c>
      <c r="E19" s="17">
        <v>0.13556119451603901</v>
      </c>
      <c r="F19" s="17"/>
      <c r="G19" s="17">
        <v>0.16970176823734101</v>
      </c>
      <c r="H19" s="17">
        <v>0.146747899503712</v>
      </c>
      <c r="I19" s="17">
        <v>0.13323306569517099</v>
      </c>
      <c r="J19" s="17">
        <v>0.106583065455006</v>
      </c>
      <c r="K19" s="17">
        <v>0.11718680696884599</v>
      </c>
      <c r="L19" s="17">
        <v>9.3062800300024104E-2</v>
      </c>
      <c r="M19" s="17"/>
      <c r="N19" s="17">
        <v>0.123047737177956</v>
      </c>
      <c r="O19" s="17">
        <v>0.137398715597492</v>
      </c>
      <c r="P19" s="17"/>
      <c r="Q19" s="17">
        <v>0.14054244553515699</v>
      </c>
      <c r="R19" s="17">
        <v>0.113856438201816</v>
      </c>
      <c r="S19" s="17">
        <v>0.16361457413202399</v>
      </c>
      <c r="T19" s="17">
        <v>0.106328372990911</v>
      </c>
      <c r="U19" s="17">
        <v>0.118534537793443</v>
      </c>
      <c r="V19" s="17">
        <v>0.12854854614817801</v>
      </c>
      <c r="W19" s="17">
        <v>0.11458247391594301</v>
      </c>
      <c r="X19" s="17">
        <v>8.2743197983970507E-2</v>
      </c>
      <c r="Y19" s="17">
        <v>0.11786511922454</v>
      </c>
      <c r="Z19" s="17">
        <v>0.11429231279292799</v>
      </c>
      <c r="AA19" s="17">
        <v>0.155878534278376</v>
      </c>
      <c r="AB19" s="17">
        <v>0.163968864420245</v>
      </c>
      <c r="AC19" s="17"/>
      <c r="AD19" s="17">
        <v>0.12656236061756099</v>
      </c>
      <c r="AE19" s="17">
        <v>0.13402569232890901</v>
      </c>
      <c r="AF19" s="17"/>
      <c r="AG19" s="17">
        <v>0.122324911695241</v>
      </c>
      <c r="AH19" s="17">
        <v>0.12621722213897299</v>
      </c>
      <c r="AI19" s="17"/>
      <c r="AJ19" s="17">
        <v>0.12616256143622601</v>
      </c>
      <c r="AK19" s="17">
        <v>0.124934043875797</v>
      </c>
      <c r="AL19" s="17"/>
      <c r="AM19" s="17">
        <v>0.159927853224687</v>
      </c>
      <c r="AN19" s="17">
        <v>0.115155007326234</v>
      </c>
      <c r="AO19" s="17"/>
      <c r="AP19" s="17">
        <v>0.126976556386936</v>
      </c>
      <c r="AQ19" s="17">
        <v>0.12800248589857799</v>
      </c>
      <c r="AR19" s="17">
        <v>0.130099840626521</v>
      </c>
      <c r="AS19" s="17">
        <v>9.9464596837752495E-2</v>
      </c>
      <c r="AT19" s="17">
        <v>0.150872633701783</v>
      </c>
      <c r="AU19" s="17">
        <v>0.13330211812807599</v>
      </c>
    </row>
    <row r="20" spans="2:47" x14ac:dyDescent="0.35">
      <c r="B20" t="s">
        <v>59</v>
      </c>
      <c r="C20" s="17">
        <v>0.21163406395519499</v>
      </c>
      <c r="D20" s="17">
        <v>0.20284995170025599</v>
      </c>
      <c r="E20" s="17">
        <v>0.21920818984880899</v>
      </c>
      <c r="F20" s="17"/>
      <c r="G20" s="17">
        <v>0.161411778570168</v>
      </c>
      <c r="H20" s="17">
        <v>0.22016509210999</v>
      </c>
      <c r="I20" s="17">
        <v>0.20457335809089999</v>
      </c>
      <c r="J20" s="17">
        <v>0.22361504225158499</v>
      </c>
      <c r="K20" s="17">
        <v>0.230308470707205</v>
      </c>
      <c r="L20" s="17">
        <v>0.22166740140612801</v>
      </c>
      <c r="M20" s="17"/>
      <c r="N20" s="17">
        <v>0.21171297403508399</v>
      </c>
      <c r="O20" s="17">
        <v>0.211242137212165</v>
      </c>
      <c r="P20" s="17"/>
      <c r="Q20" s="17">
        <v>0.18045109539297699</v>
      </c>
      <c r="R20" s="17">
        <v>0.23398136648847201</v>
      </c>
      <c r="S20" s="17">
        <v>0.25572335382114197</v>
      </c>
      <c r="T20" s="17">
        <v>0.17440488111445901</v>
      </c>
      <c r="U20" s="17">
        <v>0.18917385144749799</v>
      </c>
      <c r="V20" s="17">
        <v>0.20623790956795801</v>
      </c>
      <c r="W20" s="17">
        <v>0.198312150373534</v>
      </c>
      <c r="X20" s="17">
        <v>0.28945015699783799</v>
      </c>
      <c r="Y20" s="17">
        <v>0.23155530859430901</v>
      </c>
      <c r="Z20" s="17">
        <v>0.22364202206116701</v>
      </c>
      <c r="AA20" s="17">
        <v>0.21497833474272701</v>
      </c>
      <c r="AB20" s="17">
        <v>0.14026993868495899</v>
      </c>
      <c r="AC20" s="17"/>
      <c r="AD20" s="17">
        <v>0.217433898656158</v>
      </c>
      <c r="AE20" s="17">
        <v>0.20243826733893899</v>
      </c>
      <c r="AF20" s="17"/>
      <c r="AG20" s="17">
        <v>0.21374783298884001</v>
      </c>
      <c r="AH20" s="17">
        <v>0.21446293411484099</v>
      </c>
      <c r="AI20" s="17"/>
      <c r="AJ20" s="17">
        <v>0.215648620920561</v>
      </c>
      <c r="AK20" s="17">
        <v>0.20875791170143401</v>
      </c>
      <c r="AL20" s="17"/>
      <c r="AM20" s="17">
        <v>0.16473999120735899</v>
      </c>
      <c r="AN20" s="17">
        <v>0.22805524059850801</v>
      </c>
      <c r="AO20" s="17"/>
      <c r="AP20" s="17">
        <v>0.20619787805505299</v>
      </c>
      <c r="AQ20" s="17">
        <v>0.215657429938138</v>
      </c>
      <c r="AR20" s="17">
        <v>0.20210945006537401</v>
      </c>
      <c r="AS20" s="17">
        <v>0.243029917970222</v>
      </c>
      <c r="AT20" s="17">
        <v>0.215082187702343</v>
      </c>
      <c r="AU20" s="17">
        <v>0.188412473162483</v>
      </c>
    </row>
    <row r="21" spans="2:47" x14ac:dyDescent="0.35">
      <c r="B21" t="s">
        <v>60</v>
      </c>
      <c r="C21" s="17">
        <v>0.189372167027582</v>
      </c>
      <c r="D21" s="17">
        <v>0.18601259359872299</v>
      </c>
      <c r="E21" s="17">
        <v>0.19433143837524899</v>
      </c>
      <c r="F21" s="17"/>
      <c r="G21" s="17">
        <v>0.17560069771801501</v>
      </c>
      <c r="H21" s="17">
        <v>0.16454547088516699</v>
      </c>
      <c r="I21" s="17">
        <v>0.143996033284613</v>
      </c>
      <c r="J21" s="17">
        <v>0.17826986186511901</v>
      </c>
      <c r="K21" s="17">
        <v>0.19891861264302599</v>
      </c>
      <c r="L21" s="17">
        <v>0.25846911885921597</v>
      </c>
      <c r="M21" s="17"/>
      <c r="N21" s="17">
        <v>0.19594707972367201</v>
      </c>
      <c r="O21" s="17">
        <v>0.15671621075030301</v>
      </c>
      <c r="P21" s="17"/>
      <c r="Q21" s="17">
        <v>0.18174395672395599</v>
      </c>
      <c r="R21" s="17">
        <v>0.20269283183101999</v>
      </c>
      <c r="S21" s="17">
        <v>0.13796139096267299</v>
      </c>
      <c r="T21" s="17">
        <v>0.24339354986560899</v>
      </c>
      <c r="U21" s="17">
        <v>0.22851838253249901</v>
      </c>
      <c r="V21" s="17">
        <v>0.188392280361837</v>
      </c>
      <c r="W21" s="17">
        <v>0.17095503216879199</v>
      </c>
      <c r="X21" s="17">
        <v>0.238405700010033</v>
      </c>
      <c r="Y21" s="17">
        <v>0.16976116760326199</v>
      </c>
      <c r="Z21" s="17">
        <v>0.16232891425802101</v>
      </c>
      <c r="AA21" s="17">
        <v>0.16318713031432799</v>
      </c>
      <c r="AB21" s="17">
        <v>0.235023627381032</v>
      </c>
      <c r="AC21" s="17"/>
      <c r="AD21" s="17">
        <v>0.19588674949742799</v>
      </c>
      <c r="AE21" s="17">
        <v>0.17935372686771001</v>
      </c>
      <c r="AF21" s="17"/>
      <c r="AG21" s="17">
        <v>0.211949392439444</v>
      </c>
      <c r="AH21" s="17">
        <v>0.17971294342701999</v>
      </c>
      <c r="AI21" s="17"/>
      <c r="AJ21" s="17">
        <v>0.21238143120050099</v>
      </c>
      <c r="AK21" s="17">
        <v>0.16375605460008499</v>
      </c>
      <c r="AL21" s="17"/>
      <c r="AM21" s="17">
        <v>0.16779606916732201</v>
      </c>
      <c r="AN21" s="17">
        <v>0.19781467195661501</v>
      </c>
      <c r="AO21" s="17"/>
      <c r="AP21" s="17">
        <v>0.182757095024834</v>
      </c>
      <c r="AQ21" s="17">
        <v>0.22033959239048301</v>
      </c>
      <c r="AR21" s="17">
        <v>0.144548596065253</v>
      </c>
      <c r="AS21" s="17">
        <v>0.20891006875665</v>
      </c>
      <c r="AT21" s="17">
        <v>0.167938000939683</v>
      </c>
      <c r="AU21" s="17">
        <v>0.19477683546543301</v>
      </c>
    </row>
    <row r="22" spans="2:47" x14ac:dyDescent="0.35">
      <c r="B22" t="s">
        <v>61</v>
      </c>
      <c r="C22" s="17">
        <v>8.2619742330500096E-2</v>
      </c>
      <c r="D22" s="17">
        <v>9.2671151935988294E-2</v>
      </c>
      <c r="E22" s="17">
        <v>7.3549949896355299E-2</v>
      </c>
      <c r="F22" s="17"/>
      <c r="G22" s="17">
        <v>5.3090005059870202E-2</v>
      </c>
      <c r="H22" s="17">
        <v>4.3037859862039902E-2</v>
      </c>
      <c r="I22" s="17">
        <v>6.1839053974746601E-2</v>
      </c>
      <c r="J22" s="17">
        <v>8.5014027464142897E-2</v>
      </c>
      <c r="K22" s="17">
        <v>0.100399565514858</v>
      </c>
      <c r="L22" s="17">
        <v>0.13776614306721799</v>
      </c>
      <c r="M22" s="17"/>
      <c r="N22" s="17">
        <v>8.8524058146868298E-2</v>
      </c>
      <c r="O22" s="17">
        <v>5.3294473987205403E-2</v>
      </c>
      <c r="P22" s="17"/>
      <c r="Q22" s="17">
        <v>7.82182600267574E-2</v>
      </c>
      <c r="R22" s="17">
        <v>9.3670427694811598E-2</v>
      </c>
      <c r="S22" s="17">
        <v>0.10963446456720299</v>
      </c>
      <c r="T22" s="17">
        <v>8.40136060547816E-2</v>
      </c>
      <c r="U22" s="17">
        <v>9.3745977910202102E-2</v>
      </c>
      <c r="V22" s="17">
        <v>3.7679764446556602E-2</v>
      </c>
      <c r="W22" s="17">
        <v>8.2076737528517699E-2</v>
      </c>
      <c r="X22" s="17">
        <v>5.8008321043519197E-2</v>
      </c>
      <c r="Y22" s="17">
        <v>0.116683938560689</v>
      </c>
      <c r="Z22" s="17">
        <v>7.7219711746644604E-2</v>
      </c>
      <c r="AA22" s="17">
        <v>6.1453257871850797E-2</v>
      </c>
      <c r="AB22" s="17">
        <v>4.8600565639053003E-2</v>
      </c>
      <c r="AC22" s="17"/>
      <c r="AD22" s="17">
        <v>8.6657507306066001E-2</v>
      </c>
      <c r="AE22" s="17">
        <v>7.4773488859811693E-2</v>
      </c>
      <c r="AF22" s="17"/>
      <c r="AG22" s="17">
        <v>8.9320935969486495E-2</v>
      </c>
      <c r="AH22" s="17">
        <v>8.0910498985362594E-2</v>
      </c>
      <c r="AI22" s="17"/>
      <c r="AJ22" s="17">
        <v>9.3188074954694999E-2</v>
      </c>
      <c r="AK22" s="17">
        <v>6.9742548438364693E-2</v>
      </c>
      <c r="AL22" s="17"/>
      <c r="AM22" s="17">
        <v>3.9293831018447398E-2</v>
      </c>
      <c r="AN22" s="17">
        <v>9.4158292203105398E-2</v>
      </c>
      <c r="AO22" s="17"/>
      <c r="AP22" s="17">
        <v>6.0258155400612398E-2</v>
      </c>
      <c r="AQ22" s="17">
        <v>8.2091651784351197E-2</v>
      </c>
      <c r="AR22" s="17">
        <v>5.9012936797934103E-2</v>
      </c>
      <c r="AS22" s="17">
        <v>0.125614540482863</v>
      </c>
      <c r="AT22" s="17">
        <v>6.7123210486276702E-2</v>
      </c>
      <c r="AU22" s="17">
        <v>9.1434793055015007E-2</v>
      </c>
    </row>
    <row r="23" spans="2:47" x14ac:dyDescent="0.35">
      <c r="B23" t="s">
        <v>62</v>
      </c>
      <c r="C23" s="17">
        <v>7.8142885440924001E-2</v>
      </c>
      <c r="D23" s="17">
        <v>9.0949773692732994E-2</v>
      </c>
      <c r="E23" s="17">
        <v>6.6345714948884901E-2</v>
      </c>
      <c r="F23" s="17"/>
      <c r="G23" s="17">
        <v>8.2019646812523994E-2</v>
      </c>
      <c r="H23" s="17">
        <v>0.101075291605578</v>
      </c>
      <c r="I23" s="17">
        <v>6.2167383471088897E-2</v>
      </c>
      <c r="J23" s="17">
        <v>4.44628758796256E-2</v>
      </c>
      <c r="K23" s="17">
        <v>6.7337862438789101E-2</v>
      </c>
      <c r="L23" s="17">
        <v>0.104360651470722</v>
      </c>
      <c r="M23" s="17"/>
      <c r="N23" s="17">
        <v>6.6783146482843503E-2</v>
      </c>
      <c r="O23" s="17">
        <v>0.13456388384551099</v>
      </c>
      <c r="P23" s="17"/>
      <c r="Q23" s="17">
        <v>0.106311205857487</v>
      </c>
      <c r="R23" s="17">
        <v>5.9013822098331697E-2</v>
      </c>
      <c r="S23" s="17">
        <v>3.8021642353157498E-2</v>
      </c>
      <c r="T23" s="17">
        <v>6.2248832368724701E-2</v>
      </c>
      <c r="U23" s="17">
        <v>9.6476277589823606E-2</v>
      </c>
      <c r="V23" s="17">
        <v>8.2224021529301902E-2</v>
      </c>
      <c r="W23" s="17">
        <v>9.7030475944174799E-2</v>
      </c>
      <c r="X23" s="17">
        <v>0.101217528720229</v>
      </c>
      <c r="Y23" s="17">
        <v>7.5615528909304605E-2</v>
      </c>
      <c r="Z23" s="17">
        <v>8.4897325834297502E-2</v>
      </c>
      <c r="AA23" s="17">
        <v>8.7134444673421102E-2</v>
      </c>
      <c r="AB23" s="17">
        <v>2.19960853758344E-2</v>
      </c>
      <c r="AC23" s="17"/>
      <c r="AD23" s="17">
        <v>8.3217562676796294E-2</v>
      </c>
      <c r="AE23" s="17">
        <v>6.9800475650215896E-2</v>
      </c>
      <c r="AF23" s="17"/>
      <c r="AG23" s="17">
        <v>0.111373224785242</v>
      </c>
      <c r="AH23" s="17">
        <v>6.3095938387707898E-2</v>
      </c>
      <c r="AI23" s="17"/>
      <c r="AJ23" s="17">
        <v>9.5057479583358195E-2</v>
      </c>
      <c r="AK23" s="17">
        <v>5.8767147414360399E-2</v>
      </c>
      <c r="AL23" s="17"/>
      <c r="AM23" s="17">
        <v>4.2542623750815599E-2</v>
      </c>
      <c r="AN23" s="17">
        <v>8.9659343506820796E-2</v>
      </c>
      <c r="AO23" s="17"/>
      <c r="AP23" s="17">
        <v>5.9165526053366203E-2</v>
      </c>
      <c r="AQ23" s="17">
        <v>4.96901114724227E-2</v>
      </c>
      <c r="AR23" s="17">
        <v>8.6202616895042397E-2</v>
      </c>
      <c r="AS23" s="17">
        <v>7.2932458126019298E-2</v>
      </c>
      <c r="AT23" s="17">
        <v>0.12928255526065099</v>
      </c>
      <c r="AU23" s="17">
        <v>0.103054237942957</v>
      </c>
    </row>
    <row r="24" spans="2:47" x14ac:dyDescent="0.35">
      <c r="B24" t="s">
        <v>63</v>
      </c>
      <c r="C24" s="17">
        <v>3.0028951407404299E-3</v>
      </c>
      <c r="D24" s="17">
        <v>2.47020570396655E-3</v>
      </c>
      <c r="E24" s="17">
        <v>3.5491418827229499E-3</v>
      </c>
      <c r="F24" s="17"/>
      <c r="G24" s="17">
        <v>0</v>
      </c>
      <c r="H24" s="17">
        <v>6.1606998016708603E-3</v>
      </c>
      <c r="I24" s="17">
        <v>6.3261948030580396E-3</v>
      </c>
      <c r="J24" s="17">
        <v>2.6883263356405301E-3</v>
      </c>
      <c r="K24" s="17">
        <v>2.94956667999628E-3</v>
      </c>
      <c r="L24" s="17">
        <v>0</v>
      </c>
      <c r="M24" s="17"/>
      <c r="N24" s="17">
        <v>1.79312087470956E-3</v>
      </c>
      <c r="O24" s="17">
        <v>9.0115430670279998E-3</v>
      </c>
      <c r="P24" s="17"/>
      <c r="Q24" s="17">
        <v>7.7152989411695804E-3</v>
      </c>
      <c r="R24" s="17">
        <v>3.7618534942732902E-3</v>
      </c>
      <c r="S24" s="17">
        <v>0</v>
      </c>
      <c r="T24" s="17">
        <v>0</v>
      </c>
      <c r="U24" s="17">
        <v>0</v>
      </c>
      <c r="V24" s="17">
        <v>4.5781997356206501E-3</v>
      </c>
      <c r="W24" s="17">
        <v>0</v>
      </c>
      <c r="X24" s="17">
        <v>0</v>
      </c>
      <c r="Y24" s="17">
        <v>3.9265889250992402E-3</v>
      </c>
      <c r="Z24" s="17">
        <v>6.5731058148561401E-3</v>
      </c>
      <c r="AA24" s="17">
        <v>0</v>
      </c>
      <c r="AB24" s="17">
        <v>0</v>
      </c>
      <c r="AC24" s="17"/>
      <c r="AD24" s="17">
        <v>0</v>
      </c>
      <c r="AE24" s="17">
        <v>6.4493632778701302E-3</v>
      </c>
      <c r="AF24" s="17"/>
      <c r="AG24" s="17">
        <v>0</v>
      </c>
      <c r="AH24" s="17">
        <v>3.0495235777209498E-3</v>
      </c>
      <c r="AI24" s="17"/>
      <c r="AJ24" s="17">
        <v>9.0378597030784703E-4</v>
      </c>
      <c r="AK24" s="17">
        <v>3.2198200895504799E-3</v>
      </c>
      <c r="AL24" s="17"/>
      <c r="AM24" s="17">
        <v>2.0986898663063499E-3</v>
      </c>
      <c r="AN24" s="17">
        <v>1.9677631392411099E-3</v>
      </c>
      <c r="AO24" s="17"/>
      <c r="AP24" s="17">
        <v>1.0572276381399201E-2</v>
      </c>
      <c r="AQ24" s="17">
        <v>3.7449534161144299E-3</v>
      </c>
      <c r="AR24" s="17">
        <v>0</v>
      </c>
      <c r="AS24" s="17">
        <v>0</v>
      </c>
      <c r="AT24" s="17">
        <v>0</v>
      </c>
      <c r="AU24" s="17">
        <v>0</v>
      </c>
    </row>
    <row r="25" spans="2:47" x14ac:dyDescent="0.35">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row>
    <row r="26" spans="2:47" x14ac:dyDescent="0.35">
      <c r="B26" s="6" t="s">
        <v>70</v>
      </c>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row>
    <row r="27" spans="2:47" x14ac:dyDescent="0.35">
      <c r="B27" s="24" t="s">
        <v>65</v>
      </c>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row>
    <row r="28" spans="2:47" x14ac:dyDescent="0.35">
      <c r="B28" t="s">
        <v>68</v>
      </c>
      <c r="C28" s="17">
        <v>2.0825314609552E-2</v>
      </c>
      <c r="D28" s="17">
        <v>2.17475437848982E-2</v>
      </c>
      <c r="E28" s="17">
        <v>1.8901251944199102E-2</v>
      </c>
      <c r="F28" s="17"/>
      <c r="G28" s="17">
        <v>2.4127730046449199E-2</v>
      </c>
      <c r="H28" s="17">
        <v>2.5006920184348101E-2</v>
      </c>
      <c r="I28" s="17">
        <v>3.1722934892145699E-2</v>
      </c>
      <c r="J28" s="17">
        <v>2.6245088161409202E-2</v>
      </c>
      <c r="K28" s="17">
        <v>1.29913362474779E-2</v>
      </c>
      <c r="L28" s="17">
        <v>7.15809727154894E-3</v>
      </c>
      <c r="M28" s="17"/>
      <c r="N28" s="17">
        <v>1.9949851417550599E-2</v>
      </c>
      <c r="O28" s="17">
        <v>2.51735225693882E-2</v>
      </c>
      <c r="P28" s="17"/>
      <c r="Q28" s="17">
        <v>3.35448308781423E-2</v>
      </c>
      <c r="R28" s="17">
        <v>9.0439708684299392E-3</v>
      </c>
      <c r="S28" s="17">
        <v>2.6524383392026101E-2</v>
      </c>
      <c r="T28" s="17">
        <v>1.5171585889638199E-2</v>
      </c>
      <c r="U28" s="17">
        <v>1.65018194402206E-2</v>
      </c>
      <c r="V28" s="17">
        <v>2.00606303982225E-2</v>
      </c>
      <c r="W28" s="17">
        <v>2.0046218822212501E-2</v>
      </c>
      <c r="X28" s="17">
        <v>2.3095003538360699E-2</v>
      </c>
      <c r="Y28" s="17">
        <v>2.5086249473847199E-2</v>
      </c>
      <c r="Z28" s="17">
        <v>1.8270843011967498E-2</v>
      </c>
      <c r="AA28" s="17">
        <v>3.1407306416825202E-2</v>
      </c>
      <c r="AB28" s="17">
        <v>0</v>
      </c>
      <c r="AC28" s="17"/>
      <c r="AD28" s="17">
        <v>1.6031902554897001E-2</v>
      </c>
      <c r="AE28" s="17">
        <v>2.6889849853294599E-2</v>
      </c>
      <c r="AF28" s="17"/>
      <c r="AG28" s="17">
        <v>1.6540502367481801E-2</v>
      </c>
      <c r="AH28" s="17">
        <v>2.2145036051759701E-2</v>
      </c>
      <c r="AI28" s="17"/>
      <c r="AJ28" s="17">
        <v>1.28910058583317E-2</v>
      </c>
      <c r="AK28" s="17">
        <v>3.04268850031492E-2</v>
      </c>
      <c r="AL28" s="17"/>
      <c r="AM28" s="17">
        <v>2.8590687585229702E-2</v>
      </c>
      <c r="AN28" s="17">
        <v>1.7272224608327901E-2</v>
      </c>
      <c r="AO28" s="17"/>
      <c r="AP28" s="17">
        <v>3.1621300251029903E-2</v>
      </c>
      <c r="AQ28" s="17">
        <v>1.99784945904391E-2</v>
      </c>
      <c r="AR28" s="17">
        <v>2.9569610621778101E-2</v>
      </c>
      <c r="AS28" s="17">
        <v>9.9731776740420493E-3</v>
      </c>
      <c r="AT28" s="17">
        <v>1.56702161931076E-2</v>
      </c>
      <c r="AU28" s="17">
        <v>1.4979955642737301E-2</v>
      </c>
    </row>
    <row r="29" spans="2:47" x14ac:dyDescent="0.35">
      <c r="B29" t="s">
        <v>43</v>
      </c>
      <c r="C29" s="17">
        <v>7.7462724046083202E-3</v>
      </c>
      <c r="D29" s="17">
        <v>8.2414425544281595E-3</v>
      </c>
      <c r="E29" s="17">
        <v>7.3321203676699198E-3</v>
      </c>
      <c r="F29" s="17"/>
      <c r="G29" s="17">
        <v>0</v>
      </c>
      <c r="H29" s="17">
        <v>1.5549233591923201E-2</v>
      </c>
      <c r="I29" s="17">
        <v>7.2224105942359897E-3</v>
      </c>
      <c r="J29" s="17">
        <v>2.2704887248341799E-2</v>
      </c>
      <c r="K29" s="17">
        <v>0</v>
      </c>
      <c r="L29" s="17">
        <v>0</v>
      </c>
      <c r="M29" s="17"/>
      <c r="N29" s="17">
        <v>7.4640582474404596E-3</v>
      </c>
      <c r="O29" s="17">
        <v>9.1479599407460407E-3</v>
      </c>
      <c r="P29" s="17"/>
      <c r="Q29" s="17">
        <v>1.09675537245483E-2</v>
      </c>
      <c r="R29" s="17">
        <v>4.5920632996646199E-3</v>
      </c>
      <c r="S29" s="17">
        <v>0</v>
      </c>
      <c r="T29" s="17">
        <v>1.93765354087326E-2</v>
      </c>
      <c r="U29" s="17">
        <v>6.9635827725660496E-3</v>
      </c>
      <c r="V29" s="17">
        <v>0</v>
      </c>
      <c r="W29" s="17">
        <v>1.1766136156088E-2</v>
      </c>
      <c r="X29" s="17">
        <v>9.8405126852576207E-3</v>
      </c>
      <c r="Y29" s="17">
        <v>8.4737475358596208E-3</v>
      </c>
      <c r="Z29" s="17">
        <v>1.2411161781646999E-2</v>
      </c>
      <c r="AA29" s="17">
        <v>0</v>
      </c>
      <c r="AB29" s="17">
        <v>0</v>
      </c>
      <c r="AC29" s="17"/>
      <c r="AD29" s="17">
        <v>5.6298086478784202E-3</v>
      </c>
      <c r="AE29" s="17">
        <v>1.31068120549785E-2</v>
      </c>
      <c r="AF29" s="17"/>
      <c r="AG29" s="17">
        <v>1.00799595083753E-2</v>
      </c>
      <c r="AH29" s="17">
        <v>6.8325310925787001E-3</v>
      </c>
      <c r="AI29" s="17"/>
      <c r="AJ29" s="17">
        <v>3.2963312565207799E-3</v>
      </c>
      <c r="AK29" s="17">
        <v>1.30962024448599E-2</v>
      </c>
      <c r="AL29" s="17"/>
      <c r="AM29" s="17">
        <v>1.7636213743749098E-2</v>
      </c>
      <c r="AN29" s="17">
        <v>4.4977003891500302E-3</v>
      </c>
      <c r="AO29" s="17"/>
      <c r="AP29" s="17">
        <v>1.22323367653133E-2</v>
      </c>
      <c r="AQ29" s="17">
        <v>5.1074154446117404E-3</v>
      </c>
      <c r="AR29" s="17">
        <v>4.1798670972246202E-3</v>
      </c>
      <c r="AS29" s="17">
        <v>5.0285984644078303E-3</v>
      </c>
      <c r="AT29" s="17">
        <v>1.02107964456943E-2</v>
      </c>
      <c r="AU29" s="17">
        <v>9.2522034599209699E-3</v>
      </c>
    </row>
    <row r="30" spans="2:47" x14ac:dyDescent="0.35">
      <c r="B30" t="s">
        <v>44</v>
      </c>
      <c r="C30" s="17">
        <v>2.53736183435311E-2</v>
      </c>
      <c r="D30" s="17">
        <v>2.7922668005184701E-2</v>
      </c>
      <c r="E30" s="17">
        <v>2.3112787146844602E-2</v>
      </c>
      <c r="F30" s="17"/>
      <c r="G30" s="17">
        <v>2.5988355992412299E-2</v>
      </c>
      <c r="H30" s="17">
        <v>2.5577375968529499E-2</v>
      </c>
      <c r="I30" s="17">
        <v>3.3358513184250198E-2</v>
      </c>
      <c r="J30" s="17">
        <v>3.29989462244131E-2</v>
      </c>
      <c r="K30" s="17">
        <v>2.4983881094353001E-2</v>
      </c>
      <c r="L30" s="17">
        <v>1.23646268038683E-2</v>
      </c>
      <c r="M30" s="17"/>
      <c r="N30" s="17">
        <v>2.66681177741716E-2</v>
      </c>
      <c r="O30" s="17">
        <v>1.8944161594531401E-2</v>
      </c>
      <c r="P30" s="17"/>
      <c r="Q30" s="17">
        <v>1.28550991712994E-2</v>
      </c>
      <c r="R30" s="17">
        <v>3.8867332909128097E-2</v>
      </c>
      <c r="S30" s="17">
        <v>2.15879815725733E-2</v>
      </c>
      <c r="T30" s="17">
        <v>2.7072788647398899E-2</v>
      </c>
      <c r="U30" s="17">
        <v>6.9458137643795496E-3</v>
      </c>
      <c r="V30" s="17">
        <v>5.0509151012405898E-2</v>
      </c>
      <c r="W30" s="17">
        <v>1.51404479133136E-2</v>
      </c>
      <c r="X30" s="17">
        <v>2.0575265328821601E-2</v>
      </c>
      <c r="Y30" s="17">
        <v>2.9541678676407699E-2</v>
      </c>
      <c r="Z30" s="17">
        <v>2.0094757554615501E-2</v>
      </c>
      <c r="AA30" s="17">
        <v>3.1022896329720599E-2</v>
      </c>
      <c r="AB30" s="17">
        <v>2.2728207510670801E-2</v>
      </c>
      <c r="AC30" s="17"/>
      <c r="AD30" s="17">
        <v>2.4239636166672698E-2</v>
      </c>
      <c r="AE30" s="17">
        <v>2.5114160051542201E-2</v>
      </c>
      <c r="AF30" s="17"/>
      <c r="AG30" s="17">
        <v>2.7289636986863999E-2</v>
      </c>
      <c r="AH30" s="17">
        <v>2.4404468181306298E-2</v>
      </c>
      <c r="AI30" s="17"/>
      <c r="AJ30" s="17">
        <v>2.2604479160242701E-2</v>
      </c>
      <c r="AK30" s="17">
        <v>2.7308259962197701E-2</v>
      </c>
      <c r="AL30" s="17"/>
      <c r="AM30" s="17">
        <v>4.5147923970902601E-2</v>
      </c>
      <c r="AN30" s="17">
        <v>1.95605425758557E-2</v>
      </c>
      <c r="AO30" s="17"/>
      <c r="AP30" s="17">
        <v>1.73788178565044E-2</v>
      </c>
      <c r="AQ30" s="17">
        <v>2.1830460046921601E-2</v>
      </c>
      <c r="AR30" s="17">
        <v>4.61329327444936E-2</v>
      </c>
      <c r="AS30" s="17">
        <v>2.1902048261135398E-2</v>
      </c>
      <c r="AT30" s="17">
        <v>1.54287749037814E-2</v>
      </c>
      <c r="AU30" s="17">
        <v>2.9511262422191199E-2</v>
      </c>
    </row>
    <row r="31" spans="2:47" x14ac:dyDescent="0.35">
      <c r="B31" t="s">
        <v>45</v>
      </c>
      <c r="C31" s="17">
        <v>3.9013525695594402E-2</v>
      </c>
      <c r="D31" s="17">
        <v>4.1102751205046598E-2</v>
      </c>
      <c r="E31" s="17">
        <v>3.64425143425249E-2</v>
      </c>
      <c r="F31" s="17"/>
      <c r="G31" s="17">
        <v>5.2038309900467802E-2</v>
      </c>
      <c r="H31" s="17">
        <v>3.94990150980217E-2</v>
      </c>
      <c r="I31" s="17">
        <v>4.90705041988947E-2</v>
      </c>
      <c r="J31" s="17">
        <v>4.2498513322717001E-2</v>
      </c>
      <c r="K31" s="17">
        <v>4.0819979054140899E-2</v>
      </c>
      <c r="L31" s="17">
        <v>1.7713648434168599E-2</v>
      </c>
      <c r="M31" s="17"/>
      <c r="N31" s="17">
        <v>4.1615857948658297E-2</v>
      </c>
      <c r="O31" s="17">
        <v>2.6088388556428099E-2</v>
      </c>
      <c r="P31" s="17"/>
      <c r="Q31" s="17">
        <v>4.0388411581499403E-2</v>
      </c>
      <c r="R31" s="17">
        <v>5.1046619323995603E-2</v>
      </c>
      <c r="S31" s="17">
        <v>1.8983671767197102E-2</v>
      </c>
      <c r="T31" s="17">
        <v>2.1238691631438999E-2</v>
      </c>
      <c r="U31" s="17">
        <v>4.1304401784764098E-2</v>
      </c>
      <c r="V31" s="17">
        <v>5.3433637213372E-2</v>
      </c>
      <c r="W31" s="17">
        <v>3.4264120278439301E-2</v>
      </c>
      <c r="X31" s="17">
        <v>4.1581865392727499E-2</v>
      </c>
      <c r="Y31" s="17">
        <v>4.6850489674539503E-2</v>
      </c>
      <c r="Z31" s="17">
        <v>3.6473197417734499E-2</v>
      </c>
      <c r="AA31" s="17">
        <v>4.1521461783468501E-2</v>
      </c>
      <c r="AB31" s="17">
        <v>2.26019336049758E-2</v>
      </c>
      <c r="AC31" s="17"/>
      <c r="AD31" s="17">
        <v>3.4572637331595199E-2</v>
      </c>
      <c r="AE31" s="17">
        <v>4.9235734968496897E-2</v>
      </c>
      <c r="AF31" s="17"/>
      <c r="AG31" s="17">
        <v>2.335041122647E-2</v>
      </c>
      <c r="AH31" s="17">
        <v>4.2469846297608603E-2</v>
      </c>
      <c r="AI31" s="17"/>
      <c r="AJ31" s="17">
        <v>3.1424338653841297E-2</v>
      </c>
      <c r="AK31" s="17">
        <v>4.65409345224349E-2</v>
      </c>
      <c r="AL31" s="17"/>
      <c r="AM31" s="17">
        <v>5.1873234161173599E-2</v>
      </c>
      <c r="AN31" s="17">
        <v>3.3873606922356803E-2</v>
      </c>
      <c r="AO31" s="17"/>
      <c r="AP31" s="17">
        <v>5.9466788498986199E-2</v>
      </c>
      <c r="AQ31" s="17">
        <v>3.0268298306679702E-2</v>
      </c>
      <c r="AR31" s="17">
        <v>3.7600752821414798E-2</v>
      </c>
      <c r="AS31" s="17">
        <v>3.7776446167477697E-2</v>
      </c>
      <c r="AT31" s="17">
        <v>2.4191162819545899E-2</v>
      </c>
      <c r="AU31" s="17">
        <v>3.0973323627839999E-2</v>
      </c>
    </row>
    <row r="32" spans="2:47" x14ac:dyDescent="0.35">
      <c r="B32" t="s">
        <v>46</v>
      </c>
      <c r="C32" s="17">
        <v>6.5632138111313298E-2</v>
      </c>
      <c r="D32" s="17">
        <v>6.6536306408659304E-2</v>
      </c>
      <c r="E32" s="17">
        <v>6.4297779027094798E-2</v>
      </c>
      <c r="F32" s="17"/>
      <c r="G32" s="17">
        <v>8.7508954377008397E-2</v>
      </c>
      <c r="H32" s="17">
        <v>8.5480102592681295E-2</v>
      </c>
      <c r="I32" s="17">
        <v>5.3605634474842602E-2</v>
      </c>
      <c r="J32" s="17">
        <v>6.12133211756389E-2</v>
      </c>
      <c r="K32" s="17">
        <v>9.1084872422470806E-2</v>
      </c>
      <c r="L32" s="17">
        <v>3.12458298560663E-2</v>
      </c>
      <c r="M32" s="17"/>
      <c r="N32" s="17">
        <v>6.4773205162599407E-2</v>
      </c>
      <c r="O32" s="17">
        <v>6.9898244463568807E-2</v>
      </c>
      <c r="P32" s="17"/>
      <c r="Q32" s="17">
        <v>4.1156347896578599E-2</v>
      </c>
      <c r="R32" s="17">
        <v>5.19448751993902E-2</v>
      </c>
      <c r="S32" s="17">
        <v>5.3711682529107102E-2</v>
      </c>
      <c r="T32" s="17">
        <v>8.18445426643995E-2</v>
      </c>
      <c r="U32" s="17">
        <v>0.106058437124511</v>
      </c>
      <c r="V32" s="17">
        <v>0.107362036095401</v>
      </c>
      <c r="W32" s="17">
        <v>6.5504947159430296E-2</v>
      </c>
      <c r="X32" s="17">
        <v>3.20696491795988E-2</v>
      </c>
      <c r="Y32" s="17">
        <v>7.2045688868662805E-2</v>
      </c>
      <c r="Z32" s="17">
        <v>3.4850106418833598E-2</v>
      </c>
      <c r="AA32" s="17">
        <v>5.0265623272274601E-2</v>
      </c>
      <c r="AB32" s="17">
        <v>0.142159134336277</v>
      </c>
      <c r="AC32" s="17"/>
      <c r="AD32" s="17">
        <v>6.2645193643535102E-2</v>
      </c>
      <c r="AE32" s="17">
        <v>6.6314589158793499E-2</v>
      </c>
      <c r="AF32" s="17"/>
      <c r="AG32" s="17">
        <v>5.3406769847223798E-2</v>
      </c>
      <c r="AH32" s="17">
        <v>7.1085781050176697E-2</v>
      </c>
      <c r="AI32" s="17"/>
      <c r="AJ32" s="17">
        <v>5.02329169761793E-2</v>
      </c>
      <c r="AK32" s="17">
        <v>8.3145283112871698E-2</v>
      </c>
      <c r="AL32" s="17"/>
      <c r="AM32" s="17">
        <v>9.5299808985502998E-2</v>
      </c>
      <c r="AN32" s="17">
        <v>5.7898400221773998E-2</v>
      </c>
      <c r="AO32" s="17"/>
      <c r="AP32" s="17">
        <v>7.3900367782291296E-2</v>
      </c>
      <c r="AQ32" s="17">
        <v>6.6250091178311807E-2</v>
      </c>
      <c r="AR32" s="17">
        <v>6.6676826963062596E-2</v>
      </c>
      <c r="AS32" s="17">
        <v>5.2982832816905599E-2</v>
      </c>
      <c r="AT32" s="17">
        <v>4.4926024123541998E-2</v>
      </c>
      <c r="AU32" s="17">
        <v>7.6297593612842093E-2</v>
      </c>
    </row>
    <row r="33" spans="2:47" x14ac:dyDescent="0.35">
      <c r="B33" t="s">
        <v>47</v>
      </c>
      <c r="C33" s="17">
        <v>0.103353379304016</v>
      </c>
      <c r="D33" s="17">
        <v>8.8523035813498796E-2</v>
      </c>
      <c r="E33" s="17">
        <v>0.117854179319602</v>
      </c>
      <c r="F33" s="17"/>
      <c r="G33" s="17">
        <v>0.108297278579219</v>
      </c>
      <c r="H33" s="17">
        <v>0.102250800248656</v>
      </c>
      <c r="I33" s="17">
        <v>0.12924259325988199</v>
      </c>
      <c r="J33" s="17">
        <v>0.11732060066929</v>
      </c>
      <c r="K33" s="17">
        <v>6.78320535193319E-2</v>
      </c>
      <c r="L33" s="17">
        <v>9.2242972152209293E-2</v>
      </c>
      <c r="M33" s="17"/>
      <c r="N33" s="17">
        <v>0.10755393519982</v>
      </c>
      <c r="O33" s="17">
        <v>8.2490262786099999E-2</v>
      </c>
      <c r="P33" s="17"/>
      <c r="Q33" s="17">
        <v>0.104464852163621</v>
      </c>
      <c r="R33" s="17">
        <v>8.5818061293467099E-2</v>
      </c>
      <c r="S33" s="17">
        <v>0.122436521468045</v>
      </c>
      <c r="T33" s="17">
        <v>0.113692869442446</v>
      </c>
      <c r="U33" s="17">
        <v>8.5026710290763099E-2</v>
      </c>
      <c r="V33" s="17">
        <v>9.9548953822150302E-2</v>
      </c>
      <c r="W33" s="17">
        <v>0.14669083526778301</v>
      </c>
      <c r="X33" s="17">
        <v>0.108526507536181</v>
      </c>
      <c r="Y33" s="17">
        <v>8.5709840374839294E-2</v>
      </c>
      <c r="Z33" s="17">
        <v>0.102077315624423</v>
      </c>
      <c r="AA33" s="17">
        <v>7.52213817778873E-2</v>
      </c>
      <c r="AB33" s="17">
        <v>0.139585429158959</v>
      </c>
      <c r="AC33" s="17"/>
      <c r="AD33" s="17">
        <v>9.5976190886245497E-2</v>
      </c>
      <c r="AE33" s="17">
        <v>0.11549631053889101</v>
      </c>
      <c r="AF33" s="17"/>
      <c r="AG33" s="17">
        <v>8.9978714580367894E-2</v>
      </c>
      <c r="AH33" s="17">
        <v>0.11008240760071999</v>
      </c>
      <c r="AI33" s="17"/>
      <c r="AJ33" s="17">
        <v>8.2298532274116903E-2</v>
      </c>
      <c r="AK33" s="17">
        <v>0.12926156440356901</v>
      </c>
      <c r="AL33" s="17"/>
      <c r="AM33" s="17">
        <v>0.123554176816281</v>
      </c>
      <c r="AN33" s="17">
        <v>9.7212053862897899E-2</v>
      </c>
      <c r="AO33" s="17"/>
      <c r="AP33" s="17">
        <v>0.12011562616577</v>
      </c>
      <c r="AQ33" s="17">
        <v>0.11160052831681699</v>
      </c>
      <c r="AR33" s="17">
        <v>0.12237164177767999</v>
      </c>
      <c r="AS33" s="17">
        <v>8.3938458244807806E-2</v>
      </c>
      <c r="AT33" s="17">
        <v>0.135689800214088</v>
      </c>
      <c r="AU33" s="17">
        <v>6.6491882439786099E-2</v>
      </c>
    </row>
    <row r="34" spans="2:47" x14ac:dyDescent="0.35">
      <c r="B34" t="s">
        <v>48</v>
      </c>
      <c r="C34" s="17">
        <v>0.12869907720183199</v>
      </c>
      <c r="D34" s="17">
        <v>0.123854005750059</v>
      </c>
      <c r="E34" s="17">
        <v>0.134568212490353</v>
      </c>
      <c r="F34" s="17"/>
      <c r="G34" s="17">
        <v>0.16670396045434299</v>
      </c>
      <c r="H34" s="17">
        <v>0.16450723645790599</v>
      </c>
      <c r="I34" s="17">
        <v>0.15785241888059801</v>
      </c>
      <c r="J34" s="17">
        <v>0.12152681514154499</v>
      </c>
      <c r="K34" s="17">
        <v>0.114958563051553</v>
      </c>
      <c r="L34" s="17">
        <v>6.5342076001713795E-2</v>
      </c>
      <c r="M34" s="17"/>
      <c r="N34" s="17">
        <v>0.122029957941475</v>
      </c>
      <c r="O34" s="17">
        <v>0.16182293405603801</v>
      </c>
      <c r="P34" s="17"/>
      <c r="Q34" s="17">
        <v>0.12765165346009699</v>
      </c>
      <c r="R34" s="17">
        <v>0.14001477094283701</v>
      </c>
      <c r="S34" s="17">
        <v>0.17186000502518201</v>
      </c>
      <c r="T34" s="17">
        <v>0.129700956944581</v>
      </c>
      <c r="U34" s="17">
        <v>9.3844684353494204E-2</v>
      </c>
      <c r="V34" s="17">
        <v>0.107709767750244</v>
      </c>
      <c r="W34" s="17">
        <v>0.137375257387055</v>
      </c>
      <c r="X34" s="17">
        <v>0.116932104424657</v>
      </c>
      <c r="Y34" s="17">
        <v>0.103427472632163</v>
      </c>
      <c r="Z34" s="17">
        <v>0.16249549395683699</v>
      </c>
      <c r="AA34" s="17">
        <v>0.129187001250301</v>
      </c>
      <c r="AB34" s="17">
        <v>9.3514226490097996E-2</v>
      </c>
      <c r="AC34" s="17"/>
      <c r="AD34" s="17">
        <v>0.130985017575379</v>
      </c>
      <c r="AE34" s="17">
        <v>0.12751270469354001</v>
      </c>
      <c r="AF34" s="17"/>
      <c r="AG34" s="17">
        <v>0.126664844559713</v>
      </c>
      <c r="AH34" s="17">
        <v>0.12864216438904799</v>
      </c>
      <c r="AI34" s="17"/>
      <c r="AJ34" s="17">
        <v>0.12520261902417601</v>
      </c>
      <c r="AK34" s="17">
        <v>0.133996515972892</v>
      </c>
      <c r="AL34" s="17"/>
      <c r="AM34" s="17">
        <v>0.121794321676154</v>
      </c>
      <c r="AN34" s="17">
        <v>0.13055187940165899</v>
      </c>
      <c r="AO34" s="17"/>
      <c r="AP34" s="17">
        <v>0.13132328497922599</v>
      </c>
      <c r="AQ34" s="17">
        <v>9.7476360125556397E-2</v>
      </c>
      <c r="AR34" s="17">
        <v>0.17611673752204801</v>
      </c>
      <c r="AS34" s="17">
        <v>8.9197599985005593E-2</v>
      </c>
      <c r="AT34" s="17">
        <v>0.13017289706523799</v>
      </c>
      <c r="AU34" s="17">
        <v>0.15549624711913601</v>
      </c>
    </row>
    <row r="35" spans="2:47" x14ac:dyDescent="0.35">
      <c r="B35" t="s">
        <v>59</v>
      </c>
      <c r="C35" s="17">
        <v>0.17716877630806799</v>
      </c>
      <c r="D35" s="17">
        <v>0.17736105832892099</v>
      </c>
      <c r="E35" s="17">
        <v>0.17855526423057899</v>
      </c>
      <c r="F35" s="17"/>
      <c r="G35" s="17">
        <v>0.193198085856542</v>
      </c>
      <c r="H35" s="17">
        <v>0.17266921850007799</v>
      </c>
      <c r="I35" s="17">
        <v>0.18246599956537299</v>
      </c>
      <c r="J35" s="17">
        <v>0.19624400746357701</v>
      </c>
      <c r="K35" s="17">
        <v>0.14911226790137999</v>
      </c>
      <c r="L35" s="17">
        <v>0.169130566088316</v>
      </c>
      <c r="M35" s="17"/>
      <c r="N35" s="17">
        <v>0.17568100178523599</v>
      </c>
      <c r="O35" s="17">
        <v>0.18455818237530699</v>
      </c>
      <c r="P35" s="17"/>
      <c r="Q35" s="17">
        <v>0.19118685026643401</v>
      </c>
      <c r="R35" s="17">
        <v>0.168083829242899</v>
      </c>
      <c r="S35" s="17">
        <v>0.187822414802432</v>
      </c>
      <c r="T35" s="17">
        <v>0.18369897815365099</v>
      </c>
      <c r="U35" s="17">
        <v>0.171289686028267</v>
      </c>
      <c r="V35" s="17">
        <v>0.15156335926238099</v>
      </c>
      <c r="W35" s="17">
        <v>0.13243520028109501</v>
      </c>
      <c r="X35" s="17">
        <v>0.15923029955203299</v>
      </c>
      <c r="Y35" s="17">
        <v>0.19379979082200899</v>
      </c>
      <c r="Z35" s="17">
        <v>0.171262156713963</v>
      </c>
      <c r="AA35" s="17">
        <v>0.22112346315669601</v>
      </c>
      <c r="AB35" s="17">
        <v>0.22034677285787799</v>
      </c>
      <c r="AC35" s="17"/>
      <c r="AD35" s="17">
        <v>0.17636001034715301</v>
      </c>
      <c r="AE35" s="17">
        <v>0.18116653901913299</v>
      </c>
      <c r="AF35" s="17"/>
      <c r="AG35" s="17">
        <v>0.17136529779875001</v>
      </c>
      <c r="AH35" s="17">
        <v>0.18017172663387701</v>
      </c>
      <c r="AI35" s="17"/>
      <c r="AJ35" s="17">
        <v>0.18037895818375099</v>
      </c>
      <c r="AK35" s="17">
        <v>0.17493972443681099</v>
      </c>
      <c r="AL35" s="17"/>
      <c r="AM35" s="17">
        <v>0.190330888534333</v>
      </c>
      <c r="AN35" s="17">
        <v>0.17438115928883999</v>
      </c>
      <c r="AO35" s="17"/>
      <c r="AP35" s="17">
        <v>0.17539179230865501</v>
      </c>
      <c r="AQ35" s="17">
        <v>0.18762851556921001</v>
      </c>
      <c r="AR35" s="17">
        <v>0.138750229360453</v>
      </c>
      <c r="AS35" s="17">
        <v>0.18088799525900201</v>
      </c>
      <c r="AT35" s="17">
        <v>0.15769577949861599</v>
      </c>
      <c r="AU35" s="17">
        <v>0.20531097006469401</v>
      </c>
    </row>
    <row r="36" spans="2:47" x14ac:dyDescent="0.35">
      <c r="B36" t="s">
        <v>60</v>
      </c>
      <c r="C36" s="17">
        <v>0.20186026153188</v>
      </c>
      <c r="D36" s="17">
        <v>0.201888625570217</v>
      </c>
      <c r="E36" s="17">
        <v>0.19874908128798799</v>
      </c>
      <c r="F36" s="17"/>
      <c r="G36" s="17">
        <v>0.17244736790455201</v>
      </c>
      <c r="H36" s="17">
        <v>0.17649957020908399</v>
      </c>
      <c r="I36" s="17">
        <v>0.170333620408641</v>
      </c>
      <c r="J36" s="17">
        <v>0.19023446784717199</v>
      </c>
      <c r="K36" s="17">
        <v>0.219903943973801</v>
      </c>
      <c r="L36" s="17">
        <v>0.26525715067024802</v>
      </c>
      <c r="M36" s="17"/>
      <c r="N36" s="17">
        <v>0.208446816575977</v>
      </c>
      <c r="O36" s="17">
        <v>0.16914648060733201</v>
      </c>
      <c r="P36" s="17"/>
      <c r="Q36" s="17">
        <v>0.20972987309726099</v>
      </c>
      <c r="R36" s="17">
        <v>0.20806967665628501</v>
      </c>
      <c r="S36" s="17">
        <v>0.18369707087100801</v>
      </c>
      <c r="T36" s="17">
        <v>0.202722556773347</v>
      </c>
      <c r="U36" s="17">
        <v>0.19130812676827</v>
      </c>
      <c r="V36" s="17">
        <v>0.194369055369604</v>
      </c>
      <c r="W36" s="17">
        <v>0.17631596566073299</v>
      </c>
      <c r="X36" s="17">
        <v>0.20826348183496701</v>
      </c>
      <c r="Y36" s="17">
        <v>0.21573276496632299</v>
      </c>
      <c r="Z36" s="17">
        <v>0.192595320740683</v>
      </c>
      <c r="AA36" s="17">
        <v>0.226167770998741</v>
      </c>
      <c r="AB36" s="17">
        <v>0.227468866200874</v>
      </c>
      <c r="AC36" s="17"/>
      <c r="AD36" s="17">
        <v>0.20491699356367399</v>
      </c>
      <c r="AE36" s="17">
        <v>0.19912176150657801</v>
      </c>
      <c r="AF36" s="17"/>
      <c r="AG36" s="17">
        <v>0.22916592590276599</v>
      </c>
      <c r="AH36" s="17">
        <v>0.18997551741548099</v>
      </c>
      <c r="AI36" s="17"/>
      <c r="AJ36" s="17">
        <v>0.21860921265859401</v>
      </c>
      <c r="AK36" s="17">
        <v>0.18298893530805499</v>
      </c>
      <c r="AL36" s="17"/>
      <c r="AM36" s="17">
        <v>0.17795696222486501</v>
      </c>
      <c r="AN36" s="17">
        <v>0.21046381245249601</v>
      </c>
      <c r="AO36" s="17"/>
      <c r="AP36" s="17">
        <v>0.18118578199964799</v>
      </c>
      <c r="AQ36" s="17">
        <v>0.19599019441145499</v>
      </c>
      <c r="AR36" s="17">
        <v>0.21432566749290699</v>
      </c>
      <c r="AS36" s="17">
        <v>0.236981222132229</v>
      </c>
      <c r="AT36" s="17">
        <v>0.21896572301457801</v>
      </c>
      <c r="AU36" s="17">
        <v>0.17851309075668101</v>
      </c>
    </row>
    <row r="37" spans="2:47" x14ac:dyDescent="0.35">
      <c r="B37" t="s">
        <v>61</v>
      </c>
      <c r="C37" s="17">
        <v>0.109673841180371</v>
      </c>
      <c r="D37" s="17">
        <v>0.108352423727148</v>
      </c>
      <c r="E37" s="17">
        <v>0.11193709199951</v>
      </c>
      <c r="F37" s="17"/>
      <c r="G37" s="17">
        <v>8.8358012493487501E-2</v>
      </c>
      <c r="H37" s="17">
        <v>9.3532191102087395E-2</v>
      </c>
      <c r="I37" s="17">
        <v>9.6247577901035997E-2</v>
      </c>
      <c r="J37" s="17">
        <v>8.7619644278754197E-2</v>
      </c>
      <c r="K37" s="17">
        <v>0.12911461551645501</v>
      </c>
      <c r="L37" s="17">
        <v>0.15290020384704101</v>
      </c>
      <c r="M37" s="17"/>
      <c r="N37" s="17">
        <v>0.111834815246833</v>
      </c>
      <c r="O37" s="17">
        <v>9.8940820394759404E-2</v>
      </c>
      <c r="P37" s="17"/>
      <c r="Q37" s="17">
        <v>9.5910585257469594E-2</v>
      </c>
      <c r="R37" s="17">
        <v>0.106841958676995</v>
      </c>
      <c r="S37" s="17">
        <v>0.13366738786795901</v>
      </c>
      <c r="T37" s="17">
        <v>9.6993790286932793E-2</v>
      </c>
      <c r="U37" s="17">
        <v>0.13273034988922</v>
      </c>
      <c r="V37" s="17">
        <v>0.11648974625002401</v>
      </c>
      <c r="W37" s="17">
        <v>0.121909082080844</v>
      </c>
      <c r="X37" s="17">
        <v>0.110957844047499</v>
      </c>
      <c r="Y37" s="17">
        <v>0.12669035374944801</v>
      </c>
      <c r="Z37" s="17">
        <v>0.104162554973514</v>
      </c>
      <c r="AA37" s="17">
        <v>7.6381639580868799E-2</v>
      </c>
      <c r="AB37" s="17">
        <v>6.0998778825379497E-2</v>
      </c>
      <c r="AC37" s="17"/>
      <c r="AD37" s="17">
        <v>0.121753894933464</v>
      </c>
      <c r="AE37" s="17">
        <v>8.6394375830720696E-2</v>
      </c>
      <c r="AF37" s="17"/>
      <c r="AG37" s="17">
        <v>0.117601562729701</v>
      </c>
      <c r="AH37" s="17">
        <v>0.10819815627379099</v>
      </c>
      <c r="AI37" s="17"/>
      <c r="AJ37" s="17">
        <v>0.12064323939324199</v>
      </c>
      <c r="AK37" s="17">
        <v>9.6562046081197395E-2</v>
      </c>
      <c r="AL37" s="17"/>
      <c r="AM37" s="17">
        <v>6.1489809198772699E-2</v>
      </c>
      <c r="AN37" s="17">
        <v>0.12533349811334701</v>
      </c>
      <c r="AO37" s="17"/>
      <c r="AP37" s="17">
        <v>7.4885552563908095E-2</v>
      </c>
      <c r="AQ37" s="17">
        <v>0.14725095292329499</v>
      </c>
      <c r="AR37" s="17">
        <v>8.7390173944271399E-2</v>
      </c>
      <c r="AS37" s="17">
        <v>0.124384212427015</v>
      </c>
      <c r="AT37" s="17">
        <v>0.118087537988328</v>
      </c>
      <c r="AU37" s="17">
        <v>0.11717284657190299</v>
      </c>
    </row>
    <row r="38" spans="2:47" x14ac:dyDescent="0.35">
      <c r="B38" t="s">
        <v>69</v>
      </c>
      <c r="C38" s="17">
        <v>0.11665306414558201</v>
      </c>
      <c r="D38" s="17">
        <v>0.13199993314797201</v>
      </c>
      <c r="E38" s="17">
        <v>0.10272061808211599</v>
      </c>
      <c r="F38" s="17"/>
      <c r="G38" s="17">
        <v>7.74109237343312E-2</v>
      </c>
      <c r="H38" s="17">
        <v>9.57909363407905E-2</v>
      </c>
      <c r="I38" s="17">
        <v>8.2551597837043494E-2</v>
      </c>
      <c r="J38" s="17">
        <v>9.8705382131500596E-2</v>
      </c>
      <c r="K38" s="17">
        <v>0.14337940536216501</v>
      </c>
      <c r="L38" s="17">
        <v>0.184341468863289</v>
      </c>
      <c r="M38" s="17"/>
      <c r="N38" s="17">
        <v>0.111128130372165</v>
      </c>
      <c r="O38" s="17">
        <v>0.14409403622828099</v>
      </c>
      <c r="P38" s="17"/>
      <c r="Q38" s="17">
        <v>0.12442864356187899</v>
      </c>
      <c r="R38" s="17">
        <v>0.127707786540708</v>
      </c>
      <c r="S38" s="17">
        <v>7.3688850215556406E-2</v>
      </c>
      <c r="T38" s="17">
        <v>0.108486704157433</v>
      </c>
      <c r="U38" s="17">
        <v>0.14802638778354399</v>
      </c>
      <c r="V38" s="17">
        <v>9.4375463090573306E-2</v>
      </c>
      <c r="W38" s="17">
        <v>0.133544586448896</v>
      </c>
      <c r="X38" s="17">
        <v>0.16892746647989701</v>
      </c>
      <c r="Y38" s="17">
        <v>9.2641923225900993E-2</v>
      </c>
      <c r="Z38" s="17">
        <v>0.13873398599092601</v>
      </c>
      <c r="AA38" s="17">
        <v>0.117701455433217</v>
      </c>
      <c r="AB38" s="17">
        <v>7.0596651014887504E-2</v>
      </c>
      <c r="AC38" s="17"/>
      <c r="AD38" s="17">
        <v>0.126169271638845</v>
      </c>
      <c r="AE38" s="17">
        <v>0.10281991458904199</v>
      </c>
      <c r="AF38" s="17"/>
      <c r="AG38" s="17">
        <v>0.134556374492287</v>
      </c>
      <c r="AH38" s="17">
        <v>0.11142044987038301</v>
      </c>
      <c r="AI38" s="17"/>
      <c r="AJ38" s="17">
        <v>0.150622431272811</v>
      </c>
      <c r="AK38" s="17">
        <v>7.7381670594325297E-2</v>
      </c>
      <c r="AL38" s="17"/>
      <c r="AM38" s="17">
        <v>8.2008586494036403E-2</v>
      </c>
      <c r="AN38" s="17">
        <v>0.12683829501237801</v>
      </c>
      <c r="AO38" s="17"/>
      <c r="AP38" s="17">
        <v>0.10927581048379099</v>
      </c>
      <c r="AQ38" s="17">
        <v>0.110460399548187</v>
      </c>
      <c r="AR38" s="17">
        <v>7.6885559654666993E-2</v>
      </c>
      <c r="AS38" s="17">
        <v>0.15694740856797301</v>
      </c>
      <c r="AT38" s="17">
        <v>0.12896128773348001</v>
      </c>
      <c r="AU38" s="17">
        <v>0.116000624282268</v>
      </c>
    </row>
    <row r="39" spans="2:47" x14ac:dyDescent="0.35">
      <c r="B39" t="s">
        <v>63</v>
      </c>
      <c r="C39" s="17">
        <v>4.0007311636513498E-3</v>
      </c>
      <c r="D39" s="17">
        <v>2.47020570396655E-3</v>
      </c>
      <c r="E39" s="17">
        <v>5.5290997615182903E-3</v>
      </c>
      <c r="F39" s="17"/>
      <c r="G39" s="17">
        <v>3.9210206611867103E-3</v>
      </c>
      <c r="H39" s="17">
        <v>3.6373997058948E-3</v>
      </c>
      <c r="I39" s="17">
        <v>6.3261948030580396E-3</v>
      </c>
      <c r="J39" s="17">
        <v>2.6883263356405301E-3</v>
      </c>
      <c r="K39" s="17">
        <v>5.8190818568718402E-3</v>
      </c>
      <c r="L39" s="17">
        <v>2.3033600115309901E-3</v>
      </c>
      <c r="M39" s="17"/>
      <c r="N39" s="17">
        <v>2.85425232807385E-3</v>
      </c>
      <c r="O39" s="17">
        <v>9.6950064275207297E-3</v>
      </c>
      <c r="P39" s="17"/>
      <c r="Q39" s="17">
        <v>7.7152989411695804E-3</v>
      </c>
      <c r="R39" s="17">
        <v>7.9690550462003795E-3</v>
      </c>
      <c r="S39" s="17">
        <v>6.0200304889130698E-3</v>
      </c>
      <c r="T39" s="17">
        <v>0</v>
      </c>
      <c r="U39" s="17">
        <v>0</v>
      </c>
      <c r="V39" s="17">
        <v>4.5781997356206501E-3</v>
      </c>
      <c r="W39" s="17">
        <v>5.0072025441101498E-3</v>
      </c>
      <c r="X39" s="17">
        <v>0</v>
      </c>
      <c r="Y39" s="17">
        <v>0</v>
      </c>
      <c r="Z39" s="17">
        <v>6.5731058148561401E-3</v>
      </c>
      <c r="AA39" s="17">
        <v>0</v>
      </c>
      <c r="AB39" s="17">
        <v>0</v>
      </c>
      <c r="AC39" s="17"/>
      <c r="AD39" s="17">
        <v>7.1944271066106801E-4</v>
      </c>
      <c r="AE39" s="17">
        <v>6.8272477349887103E-3</v>
      </c>
      <c r="AF39" s="17"/>
      <c r="AG39" s="17">
        <v>0</v>
      </c>
      <c r="AH39" s="17">
        <v>4.5719151432699204E-3</v>
      </c>
      <c r="AI39" s="17"/>
      <c r="AJ39" s="17">
        <v>1.7959352881929799E-3</v>
      </c>
      <c r="AK39" s="17">
        <v>4.3519781576365603E-3</v>
      </c>
      <c r="AL39" s="17"/>
      <c r="AM39" s="17">
        <v>4.3173866090001796E-3</v>
      </c>
      <c r="AN39" s="17">
        <v>2.1168271509170999E-3</v>
      </c>
      <c r="AO39" s="17"/>
      <c r="AP39" s="17">
        <v>1.3222540344877E-2</v>
      </c>
      <c r="AQ39" s="17">
        <v>6.1582895385166002E-3</v>
      </c>
      <c r="AR39" s="17">
        <v>0</v>
      </c>
      <c r="AS39" s="17">
        <v>0</v>
      </c>
      <c r="AT39" s="17">
        <v>0</v>
      </c>
      <c r="AU39" s="17">
        <v>0</v>
      </c>
    </row>
    <row r="40" spans="2:47" x14ac:dyDescent="0.35">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row>
    <row r="41" spans="2:47" x14ac:dyDescent="0.35">
      <c r="B41" s="6" t="s">
        <v>78</v>
      </c>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row>
    <row r="42" spans="2:47" x14ac:dyDescent="0.35">
      <c r="B42" s="24" t="s">
        <v>65</v>
      </c>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row>
    <row r="43" spans="2:47" x14ac:dyDescent="0.35">
      <c r="B43" t="s">
        <v>75</v>
      </c>
      <c r="C43" s="17">
        <v>2.5233901424453999E-2</v>
      </c>
      <c r="D43" s="17">
        <v>2.52200279126495E-2</v>
      </c>
      <c r="E43" s="17">
        <v>2.4262050316004501E-2</v>
      </c>
      <c r="F43" s="17"/>
      <c r="G43" s="17">
        <v>1.62051670439456E-2</v>
      </c>
      <c r="H43" s="17">
        <v>2.69817459465704E-2</v>
      </c>
      <c r="I43" s="17">
        <v>3.30416520073602E-2</v>
      </c>
      <c r="J43" s="17">
        <v>2.9430197825530299E-2</v>
      </c>
      <c r="K43" s="17">
        <v>1.95045572709217E-2</v>
      </c>
      <c r="L43" s="17">
        <v>2.3869838838438399E-2</v>
      </c>
      <c r="M43" s="17"/>
      <c r="N43" s="17">
        <v>2.5537031416844502E-2</v>
      </c>
      <c r="O43" s="17">
        <v>2.3728330136226598E-2</v>
      </c>
      <c r="P43" s="17"/>
      <c r="Q43" s="17">
        <v>3.6757122206623603E-2</v>
      </c>
      <c r="R43" s="17">
        <v>2.71567782474617E-2</v>
      </c>
      <c r="S43" s="17">
        <v>1.9356667279503401E-2</v>
      </c>
      <c r="T43" s="17">
        <v>2.8803493878944299E-2</v>
      </c>
      <c r="U43" s="17">
        <v>7.6904919921824497E-3</v>
      </c>
      <c r="V43" s="17">
        <v>9.2796523664272195E-3</v>
      </c>
      <c r="W43" s="17">
        <v>2.5309567289030801E-2</v>
      </c>
      <c r="X43" s="17">
        <v>0</v>
      </c>
      <c r="Y43" s="17">
        <v>3.3895161327360999E-2</v>
      </c>
      <c r="Z43" s="17">
        <v>3.6946840808174203E-2</v>
      </c>
      <c r="AA43" s="17">
        <v>3.9180370585172597E-2</v>
      </c>
      <c r="AB43" s="17">
        <v>0</v>
      </c>
      <c r="AC43" s="17"/>
      <c r="AD43" s="17">
        <v>1.7992170558566601E-2</v>
      </c>
      <c r="AE43" s="17">
        <v>3.8543280840734502E-2</v>
      </c>
      <c r="AF43" s="17"/>
      <c r="AG43" s="17">
        <v>2.98815148189614E-2</v>
      </c>
      <c r="AH43" s="17">
        <v>2.23149891442894E-2</v>
      </c>
      <c r="AI43" s="17"/>
      <c r="AJ43" s="17">
        <v>2.4356788869185499E-2</v>
      </c>
      <c r="AK43" s="17">
        <v>2.6499899189245901E-2</v>
      </c>
      <c r="AL43" s="17"/>
      <c r="AM43" s="17">
        <v>5.52052739643717E-2</v>
      </c>
      <c r="AN43" s="17">
        <v>1.548201944207E-2</v>
      </c>
      <c r="AO43" s="17"/>
      <c r="AP43" s="17">
        <v>3.87175733324788E-2</v>
      </c>
      <c r="AQ43" s="17">
        <v>1.9534463036613901E-2</v>
      </c>
      <c r="AR43" s="17">
        <v>1.27599255016399E-2</v>
      </c>
      <c r="AS43" s="17">
        <v>2.29857497414797E-2</v>
      </c>
      <c r="AT43" s="17">
        <v>2.6077772657204901E-2</v>
      </c>
      <c r="AU43" s="17">
        <v>2.5939350079396298E-2</v>
      </c>
    </row>
    <row r="44" spans="2:47" x14ac:dyDescent="0.35">
      <c r="B44" t="s">
        <v>43</v>
      </c>
      <c r="C44" s="17">
        <v>1.8628477180367801E-2</v>
      </c>
      <c r="D44" s="17">
        <v>1.35748334701675E-2</v>
      </c>
      <c r="E44" s="17">
        <v>2.3723138753978201E-2</v>
      </c>
      <c r="F44" s="17"/>
      <c r="G44" s="17">
        <v>9.3634297443510595E-3</v>
      </c>
      <c r="H44" s="17">
        <v>9.8767434638084295E-3</v>
      </c>
      <c r="I44" s="17">
        <v>1.5098539336733101E-2</v>
      </c>
      <c r="J44" s="17">
        <v>4.2136290624520401E-2</v>
      </c>
      <c r="K44" s="17">
        <v>1.45700741821644E-2</v>
      </c>
      <c r="L44" s="17">
        <v>1.8485461305281298E-2</v>
      </c>
      <c r="M44" s="17"/>
      <c r="N44" s="17">
        <v>2.0234706119826799E-2</v>
      </c>
      <c r="O44" s="17">
        <v>1.0650737483615801E-2</v>
      </c>
      <c r="P44" s="17"/>
      <c r="Q44" s="17">
        <v>1.6297825963043699E-2</v>
      </c>
      <c r="R44" s="17">
        <v>9.9418733800280806E-3</v>
      </c>
      <c r="S44" s="17">
        <v>2.6930279004849799E-2</v>
      </c>
      <c r="T44" s="17">
        <v>2.1502016084344201E-2</v>
      </c>
      <c r="U44" s="17">
        <v>1.90985152693369E-2</v>
      </c>
      <c r="V44" s="17">
        <v>9.9020406412832496E-3</v>
      </c>
      <c r="W44" s="17">
        <v>2.9903945744285499E-2</v>
      </c>
      <c r="X44" s="17">
        <v>3.2935516223618302E-2</v>
      </c>
      <c r="Y44" s="17">
        <v>2.5536368190332899E-2</v>
      </c>
      <c r="Z44" s="17">
        <v>1.27422346046217E-2</v>
      </c>
      <c r="AA44" s="17">
        <v>2.13487972128477E-2</v>
      </c>
      <c r="AB44" s="17">
        <v>0</v>
      </c>
      <c r="AC44" s="17"/>
      <c r="AD44" s="17">
        <v>1.8534782747334801E-2</v>
      </c>
      <c r="AE44" s="17">
        <v>1.9163573829273101E-2</v>
      </c>
      <c r="AF44" s="17"/>
      <c r="AG44" s="17">
        <v>1.23129961828103E-2</v>
      </c>
      <c r="AH44" s="17">
        <v>2.23308974635145E-2</v>
      </c>
      <c r="AI44" s="17"/>
      <c r="AJ44" s="17">
        <v>1.55911731066484E-2</v>
      </c>
      <c r="AK44" s="17">
        <v>2.2399085895007199E-2</v>
      </c>
      <c r="AL44" s="17"/>
      <c r="AM44" s="17">
        <v>3.06956084752124E-2</v>
      </c>
      <c r="AN44" s="17">
        <v>1.55606828860881E-2</v>
      </c>
      <c r="AO44" s="17"/>
      <c r="AP44" s="17">
        <v>2.0080586749111E-2</v>
      </c>
      <c r="AQ44" s="17">
        <v>1.45356446140955E-2</v>
      </c>
      <c r="AR44" s="17">
        <v>2.4537210731315401E-2</v>
      </c>
      <c r="AS44" s="17">
        <v>3.1875719297318098E-2</v>
      </c>
      <c r="AT44" s="17">
        <v>1.2032225657566901E-2</v>
      </c>
      <c r="AU44" s="17">
        <v>5.0496890395876001E-3</v>
      </c>
    </row>
    <row r="45" spans="2:47" x14ac:dyDescent="0.35">
      <c r="B45" t="s">
        <v>44</v>
      </c>
      <c r="C45" s="17">
        <v>4.5086992393383797E-2</v>
      </c>
      <c r="D45" s="17">
        <v>5.0336305519407203E-2</v>
      </c>
      <c r="E45" s="17">
        <v>4.0367553266416299E-2</v>
      </c>
      <c r="F45" s="17"/>
      <c r="G45" s="17">
        <v>4.9363792506821297E-2</v>
      </c>
      <c r="H45" s="17">
        <v>3.8206627521704901E-2</v>
      </c>
      <c r="I45" s="17">
        <v>5.1380370103361703E-2</v>
      </c>
      <c r="J45" s="17">
        <v>6.0169378027917199E-2</v>
      </c>
      <c r="K45" s="17">
        <v>5.3914093732621203E-2</v>
      </c>
      <c r="L45" s="17">
        <v>2.46132908022598E-2</v>
      </c>
      <c r="M45" s="17"/>
      <c r="N45" s="17">
        <v>4.6435903014183599E-2</v>
      </c>
      <c r="O45" s="17">
        <v>3.8387288794126E-2</v>
      </c>
      <c r="P45" s="17"/>
      <c r="Q45" s="17">
        <v>3.4144042571210897E-2</v>
      </c>
      <c r="R45" s="17">
        <v>6.4476577824815695E-2</v>
      </c>
      <c r="S45" s="17">
        <v>4.5328798604160399E-2</v>
      </c>
      <c r="T45" s="17">
        <v>3.3529977512745099E-2</v>
      </c>
      <c r="U45" s="17">
        <v>5.4513405343395001E-2</v>
      </c>
      <c r="V45" s="17">
        <v>5.7116349453592299E-2</v>
      </c>
      <c r="W45" s="17">
        <v>5.5091271976093398E-2</v>
      </c>
      <c r="X45" s="17">
        <v>0</v>
      </c>
      <c r="Y45" s="17">
        <v>5.0400854954935501E-2</v>
      </c>
      <c r="Z45" s="17">
        <v>4.2493539970537397E-2</v>
      </c>
      <c r="AA45" s="17">
        <v>5.0597283209100799E-2</v>
      </c>
      <c r="AB45" s="17">
        <v>0</v>
      </c>
      <c r="AC45" s="17"/>
      <c r="AD45" s="17">
        <v>4.2027586771477297E-2</v>
      </c>
      <c r="AE45" s="17">
        <v>4.6584190754628101E-2</v>
      </c>
      <c r="AF45" s="17"/>
      <c r="AG45" s="17">
        <v>4.5278967283332798E-2</v>
      </c>
      <c r="AH45" s="17">
        <v>4.4913005743464102E-2</v>
      </c>
      <c r="AI45" s="17"/>
      <c r="AJ45" s="17">
        <v>3.8790825611281998E-2</v>
      </c>
      <c r="AK45" s="17">
        <v>5.2960989482393299E-2</v>
      </c>
      <c r="AL45" s="17"/>
      <c r="AM45" s="17">
        <v>7.2277832456447103E-2</v>
      </c>
      <c r="AN45" s="17">
        <v>3.5607590413424303E-2</v>
      </c>
      <c r="AO45" s="17"/>
      <c r="AP45" s="17">
        <v>4.10056526728865E-2</v>
      </c>
      <c r="AQ45" s="17">
        <v>5.62957715348784E-2</v>
      </c>
      <c r="AR45" s="17">
        <v>4.1126870119686902E-2</v>
      </c>
      <c r="AS45" s="17">
        <v>4.34106383664268E-2</v>
      </c>
      <c r="AT45" s="17">
        <v>3.5637437852492501E-2</v>
      </c>
      <c r="AU45" s="17">
        <v>4.9027143789438801E-2</v>
      </c>
    </row>
    <row r="46" spans="2:47" x14ac:dyDescent="0.35">
      <c r="B46" t="s">
        <v>45</v>
      </c>
      <c r="C46" s="17">
        <v>6.2133353383674698E-2</v>
      </c>
      <c r="D46" s="17">
        <v>5.9448790590024003E-2</v>
      </c>
      <c r="E46" s="17">
        <v>6.5303804266126697E-2</v>
      </c>
      <c r="F46" s="17"/>
      <c r="G46" s="17">
        <v>8.2659253697920598E-2</v>
      </c>
      <c r="H46" s="17">
        <v>5.3013490707373698E-2</v>
      </c>
      <c r="I46" s="17">
        <v>7.3804397119643803E-2</v>
      </c>
      <c r="J46" s="17">
        <v>7.2826649746253594E-2</v>
      </c>
      <c r="K46" s="17">
        <v>5.9635796808589499E-2</v>
      </c>
      <c r="L46" s="17">
        <v>3.9407348351693502E-2</v>
      </c>
      <c r="M46" s="17"/>
      <c r="N46" s="17">
        <v>5.9509677973738503E-2</v>
      </c>
      <c r="O46" s="17">
        <v>7.5164496675296497E-2</v>
      </c>
      <c r="P46" s="17"/>
      <c r="Q46" s="17">
        <v>6.7848369770116296E-2</v>
      </c>
      <c r="R46" s="17">
        <v>6.1696535809737801E-2</v>
      </c>
      <c r="S46" s="17">
        <v>8.4981137956051403E-2</v>
      </c>
      <c r="T46" s="17">
        <v>5.9572053866473199E-2</v>
      </c>
      <c r="U46" s="17">
        <v>5.0904492223739502E-2</v>
      </c>
      <c r="V46" s="17">
        <v>8.91994548789109E-2</v>
      </c>
      <c r="W46" s="17">
        <v>5.5334177367568703E-2</v>
      </c>
      <c r="X46" s="17">
        <v>1.0145224956953299E-2</v>
      </c>
      <c r="Y46" s="17">
        <v>5.2248360237161201E-2</v>
      </c>
      <c r="Z46" s="17">
        <v>4.6504340397567498E-2</v>
      </c>
      <c r="AA46" s="17">
        <v>6.4119934796267805E-2</v>
      </c>
      <c r="AB46" s="17">
        <v>9.6205130090048399E-2</v>
      </c>
      <c r="AC46" s="17"/>
      <c r="AD46" s="17">
        <v>6.1735906785472E-2</v>
      </c>
      <c r="AE46" s="17">
        <v>6.5328062489635796E-2</v>
      </c>
      <c r="AF46" s="17"/>
      <c r="AG46" s="17">
        <v>5.1074235528347597E-2</v>
      </c>
      <c r="AH46" s="17">
        <v>6.6934437330797195E-2</v>
      </c>
      <c r="AI46" s="17"/>
      <c r="AJ46" s="17">
        <v>5.9319394216843999E-2</v>
      </c>
      <c r="AK46" s="17">
        <v>6.6027023175529595E-2</v>
      </c>
      <c r="AL46" s="17"/>
      <c r="AM46" s="17">
        <v>7.9748502025163398E-2</v>
      </c>
      <c r="AN46" s="17">
        <v>5.7775954553421001E-2</v>
      </c>
      <c r="AO46" s="17"/>
      <c r="AP46" s="17">
        <v>6.6324844542643799E-2</v>
      </c>
      <c r="AQ46" s="17">
        <v>7.6413032252273999E-2</v>
      </c>
      <c r="AR46" s="17">
        <v>6.40073560689607E-2</v>
      </c>
      <c r="AS46" s="17">
        <v>4.6957450537362097E-2</v>
      </c>
      <c r="AT46" s="17">
        <v>7.4541562437167405E-2</v>
      </c>
      <c r="AU46" s="17">
        <v>5.3068317483679898E-2</v>
      </c>
    </row>
    <row r="47" spans="2:47" x14ac:dyDescent="0.35">
      <c r="B47" t="s">
        <v>46</v>
      </c>
      <c r="C47" s="17">
        <v>7.2524871450670006E-2</v>
      </c>
      <c r="D47" s="17">
        <v>7.4184499573751603E-2</v>
      </c>
      <c r="E47" s="17">
        <v>6.8755904876790994E-2</v>
      </c>
      <c r="F47" s="17"/>
      <c r="G47" s="17">
        <v>7.70764064091915E-2</v>
      </c>
      <c r="H47" s="17">
        <v>0.10251267624445599</v>
      </c>
      <c r="I47" s="17">
        <v>9.0755393069443704E-2</v>
      </c>
      <c r="J47" s="17">
        <v>7.2678570682696203E-2</v>
      </c>
      <c r="K47" s="17">
        <v>5.9521489966097102E-2</v>
      </c>
      <c r="L47" s="17">
        <v>3.8670764263838801E-2</v>
      </c>
      <c r="M47" s="17"/>
      <c r="N47" s="17">
        <v>7.5572166987301403E-2</v>
      </c>
      <c r="O47" s="17">
        <v>5.7389712337855801E-2</v>
      </c>
      <c r="P47" s="17"/>
      <c r="Q47" s="17">
        <v>5.3688496032723798E-2</v>
      </c>
      <c r="R47" s="17">
        <v>4.9248870504901898E-2</v>
      </c>
      <c r="S47" s="17">
        <v>7.1606766738846098E-2</v>
      </c>
      <c r="T47" s="17">
        <v>9.6388994060992897E-2</v>
      </c>
      <c r="U47" s="17">
        <v>6.2700033050150206E-2</v>
      </c>
      <c r="V47" s="17">
        <v>0.11322234819268399</v>
      </c>
      <c r="W47" s="17">
        <v>6.3513499199593607E-2</v>
      </c>
      <c r="X47" s="17">
        <v>6.1509162141226502E-2</v>
      </c>
      <c r="Y47" s="17">
        <v>5.8275897408134998E-2</v>
      </c>
      <c r="Z47" s="17">
        <v>9.5869958010898995E-2</v>
      </c>
      <c r="AA47" s="17">
        <v>8.5601798067372101E-2</v>
      </c>
      <c r="AB47" s="17">
        <v>9.1706494026652693E-2</v>
      </c>
      <c r="AC47" s="17"/>
      <c r="AD47" s="17">
        <v>7.0759206931663099E-2</v>
      </c>
      <c r="AE47" s="17">
        <v>7.18296604082094E-2</v>
      </c>
      <c r="AF47" s="17"/>
      <c r="AG47" s="17">
        <v>6.8990305072721594E-2</v>
      </c>
      <c r="AH47" s="17">
        <v>6.9461191441758705E-2</v>
      </c>
      <c r="AI47" s="17"/>
      <c r="AJ47" s="17">
        <v>6.5196376364086095E-2</v>
      </c>
      <c r="AK47" s="17">
        <v>8.0041868310734496E-2</v>
      </c>
      <c r="AL47" s="17"/>
      <c r="AM47" s="17">
        <v>7.5772081935639404E-2</v>
      </c>
      <c r="AN47" s="17">
        <v>7.1121211677267898E-2</v>
      </c>
      <c r="AO47" s="17"/>
      <c r="AP47" s="17">
        <v>7.4904438046374006E-2</v>
      </c>
      <c r="AQ47" s="17">
        <v>6.8296993520709406E-2</v>
      </c>
      <c r="AR47" s="17">
        <v>9.2109981488198003E-2</v>
      </c>
      <c r="AS47" s="17">
        <v>5.4676704775513098E-2</v>
      </c>
      <c r="AT47" s="17">
        <v>7.9951329976531704E-2</v>
      </c>
      <c r="AU47" s="17">
        <v>7.2915883021384006E-2</v>
      </c>
    </row>
    <row r="48" spans="2:47" x14ac:dyDescent="0.35">
      <c r="B48" t="s">
        <v>47</v>
      </c>
      <c r="C48" s="17">
        <v>0.14061123895764599</v>
      </c>
      <c r="D48" s="17">
        <v>0.12543943496030799</v>
      </c>
      <c r="E48" s="17">
        <v>0.15481775800341899</v>
      </c>
      <c r="F48" s="17"/>
      <c r="G48" s="17">
        <v>0.15043462495873999</v>
      </c>
      <c r="H48" s="17">
        <v>0.14025166474310799</v>
      </c>
      <c r="I48" s="17">
        <v>0.16772492034068401</v>
      </c>
      <c r="J48" s="17">
        <v>0.15297977732613999</v>
      </c>
      <c r="K48" s="17">
        <v>0.13044199839985299</v>
      </c>
      <c r="L48" s="17">
        <v>0.10901543587258899</v>
      </c>
      <c r="M48" s="17"/>
      <c r="N48" s="17">
        <v>0.14259002679369501</v>
      </c>
      <c r="O48" s="17">
        <v>0.13078309187145801</v>
      </c>
      <c r="P48" s="17"/>
      <c r="Q48" s="17">
        <v>0.141615718275999</v>
      </c>
      <c r="R48" s="17">
        <v>0.151479326174668</v>
      </c>
      <c r="S48" s="17">
        <v>0.17487610504373099</v>
      </c>
      <c r="T48" s="17">
        <v>0.122921557355853</v>
      </c>
      <c r="U48" s="17">
        <v>0.165310998775891</v>
      </c>
      <c r="V48" s="17">
        <v>7.5330954209765905E-2</v>
      </c>
      <c r="W48" s="17">
        <v>0.131907512733895</v>
      </c>
      <c r="X48" s="17">
        <v>0.109672333825061</v>
      </c>
      <c r="Y48" s="17">
        <v>0.13130907658675001</v>
      </c>
      <c r="Z48" s="17">
        <v>0.18773521345653499</v>
      </c>
      <c r="AA48" s="17">
        <v>0.100763346032062</v>
      </c>
      <c r="AB48" s="17">
        <v>0.21275754289469201</v>
      </c>
      <c r="AC48" s="17"/>
      <c r="AD48" s="17">
        <v>0.12495672507774901</v>
      </c>
      <c r="AE48" s="17">
        <v>0.170710663855238</v>
      </c>
      <c r="AF48" s="17"/>
      <c r="AG48" s="17">
        <v>0.12750864661622899</v>
      </c>
      <c r="AH48" s="17">
        <v>0.148106087831053</v>
      </c>
      <c r="AI48" s="17"/>
      <c r="AJ48" s="17">
        <v>0.12899897338755001</v>
      </c>
      <c r="AK48" s="17">
        <v>0.154299226751378</v>
      </c>
      <c r="AL48" s="17"/>
      <c r="AM48" s="17">
        <v>0.16901214352896199</v>
      </c>
      <c r="AN48" s="17">
        <v>0.132429242829741</v>
      </c>
      <c r="AO48" s="17"/>
      <c r="AP48" s="17">
        <v>0.19277992528455901</v>
      </c>
      <c r="AQ48" s="17">
        <v>0.126768580172715</v>
      </c>
      <c r="AR48" s="17">
        <v>0.13876098324</v>
      </c>
      <c r="AS48" s="17">
        <v>0.112101967107998</v>
      </c>
      <c r="AT48" s="17">
        <v>0.15351067051114201</v>
      </c>
      <c r="AU48" s="17">
        <v>0.11517140770093701</v>
      </c>
    </row>
    <row r="49" spans="2:47" x14ac:dyDescent="0.35">
      <c r="B49" t="s">
        <v>48</v>
      </c>
      <c r="C49" s="17">
        <v>0.12509756055188401</v>
      </c>
      <c r="D49" s="17">
        <v>0.116472773093799</v>
      </c>
      <c r="E49" s="17">
        <v>0.132698283340588</v>
      </c>
      <c r="F49" s="17"/>
      <c r="G49" s="17">
        <v>0.13693877085355499</v>
      </c>
      <c r="H49" s="17">
        <v>0.124440414331472</v>
      </c>
      <c r="I49" s="17">
        <v>0.131592615344818</v>
      </c>
      <c r="J49" s="17">
        <v>0.13141679295383901</v>
      </c>
      <c r="K49" s="17">
        <v>0.12657867538499901</v>
      </c>
      <c r="L49" s="17">
        <v>0.10634513852458299</v>
      </c>
      <c r="M49" s="17"/>
      <c r="N49" s="17">
        <v>0.12725260324916299</v>
      </c>
      <c r="O49" s="17">
        <v>0.11439399940195601</v>
      </c>
      <c r="P49" s="17"/>
      <c r="Q49" s="17">
        <v>0.121131569907124</v>
      </c>
      <c r="R49" s="17">
        <v>0.118778617038233</v>
      </c>
      <c r="S49" s="17">
        <v>0.118009423331961</v>
      </c>
      <c r="T49" s="17">
        <v>0.120644552898886</v>
      </c>
      <c r="U49" s="17">
        <v>0.10201197654840399</v>
      </c>
      <c r="V49" s="17">
        <v>0.10340432585848899</v>
      </c>
      <c r="W49" s="17">
        <v>0.13824672301042901</v>
      </c>
      <c r="X49" s="17">
        <v>0.16810308536576099</v>
      </c>
      <c r="Y49" s="17">
        <v>0.16113331634983</v>
      </c>
      <c r="Z49" s="17">
        <v>0.116802162189361</v>
      </c>
      <c r="AA49" s="17">
        <v>0.112907592118987</v>
      </c>
      <c r="AB49" s="17">
        <v>0.14347841763069</v>
      </c>
      <c r="AC49" s="17"/>
      <c r="AD49" s="17">
        <v>0.127171245154098</v>
      </c>
      <c r="AE49" s="17">
        <v>0.124223811360176</v>
      </c>
      <c r="AF49" s="17"/>
      <c r="AG49" s="17">
        <v>0.111620063196832</v>
      </c>
      <c r="AH49" s="17">
        <v>0.13348746896979399</v>
      </c>
      <c r="AI49" s="17"/>
      <c r="AJ49" s="17">
        <v>0.11241908390786</v>
      </c>
      <c r="AK49" s="17">
        <v>0.14125933669614399</v>
      </c>
      <c r="AL49" s="17"/>
      <c r="AM49" s="17">
        <v>0.132799416943017</v>
      </c>
      <c r="AN49" s="17">
        <v>0.123669175545129</v>
      </c>
      <c r="AO49" s="17"/>
      <c r="AP49" s="17">
        <v>0.115935183402336</v>
      </c>
      <c r="AQ49" s="17">
        <v>0.124429302024249</v>
      </c>
      <c r="AR49" s="17">
        <v>0.14993476117988599</v>
      </c>
      <c r="AS49" s="17">
        <v>0.10414002637097799</v>
      </c>
      <c r="AT49" s="17">
        <v>0.14485642843650201</v>
      </c>
      <c r="AU49" s="17">
        <v>0.12988470095264101</v>
      </c>
    </row>
    <row r="50" spans="2:47" x14ac:dyDescent="0.35">
      <c r="B50" t="s">
        <v>59</v>
      </c>
      <c r="C50" s="17">
        <v>0.17373439539782901</v>
      </c>
      <c r="D50" s="17">
        <v>0.17326957725960501</v>
      </c>
      <c r="E50" s="17">
        <v>0.17461487296440301</v>
      </c>
      <c r="F50" s="17"/>
      <c r="G50" s="17">
        <v>0.14977265554711799</v>
      </c>
      <c r="H50" s="17">
        <v>0.20219694042565001</v>
      </c>
      <c r="I50" s="17">
        <v>0.17140156016049499</v>
      </c>
      <c r="J50" s="17">
        <v>0.16976500879689799</v>
      </c>
      <c r="K50" s="17">
        <v>0.16013092231848</v>
      </c>
      <c r="L50" s="17">
        <v>0.18062050149623099</v>
      </c>
      <c r="M50" s="17"/>
      <c r="N50" s="17">
        <v>0.173064681472829</v>
      </c>
      <c r="O50" s="17">
        <v>0.177060697915288</v>
      </c>
      <c r="P50" s="17"/>
      <c r="Q50" s="17">
        <v>0.157741490005774</v>
      </c>
      <c r="R50" s="17">
        <v>0.15390672102213401</v>
      </c>
      <c r="S50" s="17">
        <v>0.189575310956274</v>
      </c>
      <c r="T50" s="17">
        <v>0.15816753996533001</v>
      </c>
      <c r="U50" s="17">
        <v>0.15101100770263501</v>
      </c>
      <c r="V50" s="17">
        <v>0.21102234508621201</v>
      </c>
      <c r="W50" s="17">
        <v>0.16441154695777099</v>
      </c>
      <c r="X50" s="17">
        <v>0.23844337197120799</v>
      </c>
      <c r="Y50" s="17">
        <v>0.18416360197700599</v>
      </c>
      <c r="Z50" s="17">
        <v>0.17578787136215501</v>
      </c>
      <c r="AA50" s="17">
        <v>0.14965991135440601</v>
      </c>
      <c r="AB50" s="17">
        <v>0.21489780263722899</v>
      </c>
      <c r="AC50" s="17"/>
      <c r="AD50" s="17">
        <v>0.179267112428039</v>
      </c>
      <c r="AE50" s="17">
        <v>0.165840697043592</v>
      </c>
      <c r="AF50" s="17"/>
      <c r="AG50" s="17">
        <v>0.18336892984387601</v>
      </c>
      <c r="AH50" s="17">
        <v>0.16942201113847799</v>
      </c>
      <c r="AI50" s="17"/>
      <c r="AJ50" s="17">
        <v>0.17794357886946</v>
      </c>
      <c r="AK50" s="17">
        <v>0.17028917211620301</v>
      </c>
      <c r="AL50" s="17"/>
      <c r="AM50" s="17">
        <v>0.17151448093590899</v>
      </c>
      <c r="AN50" s="17">
        <v>0.17525065363876199</v>
      </c>
      <c r="AO50" s="17"/>
      <c r="AP50" s="17">
        <v>0.164059053091936</v>
      </c>
      <c r="AQ50" s="17">
        <v>0.184072398708683</v>
      </c>
      <c r="AR50" s="17">
        <v>0.17848109908538001</v>
      </c>
      <c r="AS50" s="17">
        <v>0.17545942797997699</v>
      </c>
      <c r="AT50" s="17">
        <v>0.11456390925950199</v>
      </c>
      <c r="AU50" s="17">
        <v>0.196401220069917</v>
      </c>
    </row>
    <row r="51" spans="2:47" x14ac:dyDescent="0.35">
      <c r="B51" t="s">
        <v>60</v>
      </c>
      <c r="C51" s="17">
        <v>0.15457594387173201</v>
      </c>
      <c r="D51" s="17">
        <v>0.16312710248404599</v>
      </c>
      <c r="E51" s="17">
        <v>0.14760873307026301</v>
      </c>
      <c r="F51" s="17"/>
      <c r="G51" s="17">
        <v>0.15261065224745299</v>
      </c>
      <c r="H51" s="17">
        <v>0.13144752638416901</v>
      </c>
      <c r="I51" s="17">
        <v>0.122519772202751</v>
      </c>
      <c r="J51" s="17">
        <v>0.13552392769707</v>
      </c>
      <c r="K51" s="17">
        <v>0.17573300574888301</v>
      </c>
      <c r="L51" s="17">
        <v>0.202252228796863</v>
      </c>
      <c r="M51" s="17"/>
      <c r="N51" s="17">
        <v>0.15622437497068301</v>
      </c>
      <c r="O51" s="17">
        <v>0.14638859654384201</v>
      </c>
      <c r="P51" s="17"/>
      <c r="Q51" s="17">
        <v>0.19130607835077801</v>
      </c>
      <c r="R51" s="17">
        <v>0.170178668803184</v>
      </c>
      <c r="S51" s="17">
        <v>0.100155975761652</v>
      </c>
      <c r="T51" s="17">
        <v>0.159584761030758</v>
      </c>
      <c r="U51" s="17">
        <v>0.188769149782472</v>
      </c>
      <c r="V51" s="17">
        <v>0.15957086185527899</v>
      </c>
      <c r="W51" s="17">
        <v>0.13791355309162101</v>
      </c>
      <c r="X51" s="17">
        <v>0.182178821147196</v>
      </c>
      <c r="Y51" s="17">
        <v>0.14308907844107999</v>
      </c>
      <c r="Z51" s="17">
        <v>0.107913660688136</v>
      </c>
      <c r="AA51" s="17">
        <v>0.194872582041235</v>
      </c>
      <c r="AB51" s="17">
        <v>7.3316562931509205E-2</v>
      </c>
      <c r="AC51" s="17"/>
      <c r="AD51" s="17">
        <v>0.17070946367202999</v>
      </c>
      <c r="AE51" s="17">
        <v>0.121218912986153</v>
      </c>
      <c r="AF51" s="17"/>
      <c r="AG51" s="17">
        <v>0.175272575466588</v>
      </c>
      <c r="AH51" s="17">
        <v>0.145674991591145</v>
      </c>
      <c r="AI51" s="17"/>
      <c r="AJ51" s="17">
        <v>0.178272023275652</v>
      </c>
      <c r="AK51" s="17">
        <v>0.126256452509551</v>
      </c>
      <c r="AL51" s="17"/>
      <c r="AM51" s="17">
        <v>0.112134915282133</v>
      </c>
      <c r="AN51" s="17">
        <v>0.16662976764712201</v>
      </c>
      <c r="AO51" s="17"/>
      <c r="AP51" s="17">
        <v>0.113908766194349</v>
      </c>
      <c r="AQ51" s="17">
        <v>0.152338777560308</v>
      </c>
      <c r="AR51" s="17">
        <v>0.16640033838430901</v>
      </c>
      <c r="AS51" s="17">
        <v>0.207917763242085</v>
      </c>
      <c r="AT51" s="17">
        <v>0.137196543410434</v>
      </c>
      <c r="AU51" s="17">
        <v>0.148902268762724</v>
      </c>
    </row>
    <row r="52" spans="2:47" x14ac:dyDescent="0.35">
      <c r="B52" t="s">
        <v>61</v>
      </c>
      <c r="C52" s="17">
        <v>0.106030427273649</v>
      </c>
      <c r="D52" s="17">
        <v>0.112080261339422</v>
      </c>
      <c r="E52" s="17">
        <v>0.101071630355773</v>
      </c>
      <c r="F52" s="17"/>
      <c r="G52" s="17">
        <v>9.1090404206791598E-2</v>
      </c>
      <c r="H52" s="17">
        <v>7.1774275048317404E-2</v>
      </c>
      <c r="I52" s="17">
        <v>7.7951255959501198E-2</v>
      </c>
      <c r="J52" s="17">
        <v>9.6743655075370805E-2</v>
      </c>
      <c r="K52" s="17">
        <v>0.132970099042966</v>
      </c>
      <c r="L52" s="17">
        <v>0.156418139059887</v>
      </c>
      <c r="M52" s="17"/>
      <c r="N52" s="17">
        <v>0.107979797582073</v>
      </c>
      <c r="O52" s="17">
        <v>9.6348389731462494E-2</v>
      </c>
      <c r="P52" s="17"/>
      <c r="Q52" s="17">
        <v>9.5422399670334695E-2</v>
      </c>
      <c r="R52" s="17">
        <v>0.132470395190673</v>
      </c>
      <c r="S52" s="17">
        <v>0.10228974577293801</v>
      </c>
      <c r="T52" s="17">
        <v>0.116659210851111</v>
      </c>
      <c r="U52" s="17">
        <v>0.141514303257325</v>
      </c>
      <c r="V52" s="17">
        <v>5.9013311941337403E-2</v>
      </c>
      <c r="W52" s="17">
        <v>9.6232539546475607E-2</v>
      </c>
      <c r="X52" s="17">
        <v>0.101384019670301</v>
      </c>
      <c r="Y52" s="17">
        <v>0.106981187752498</v>
      </c>
      <c r="Z52" s="17">
        <v>0.105087844347241</v>
      </c>
      <c r="AA52" s="17">
        <v>8.4230185700507304E-2</v>
      </c>
      <c r="AB52" s="17">
        <v>0.14564196441334501</v>
      </c>
      <c r="AC52" s="17"/>
      <c r="AD52" s="17">
        <v>0.10334469410545299</v>
      </c>
      <c r="AE52" s="17">
        <v>0.11992292336340001</v>
      </c>
      <c r="AF52" s="17"/>
      <c r="AG52" s="17">
        <v>0.106459994367614</v>
      </c>
      <c r="AH52" s="17">
        <v>0.107441790875726</v>
      </c>
      <c r="AI52" s="17"/>
      <c r="AJ52" s="17">
        <v>0.116215256610729</v>
      </c>
      <c r="AK52" s="17">
        <v>9.3021344443439499E-2</v>
      </c>
      <c r="AL52" s="17"/>
      <c r="AM52" s="17">
        <v>5.8116061524889601E-2</v>
      </c>
      <c r="AN52" s="17">
        <v>0.120842501689627</v>
      </c>
      <c r="AO52" s="17"/>
      <c r="AP52" s="17">
        <v>9.9564214913700294E-2</v>
      </c>
      <c r="AQ52" s="17">
        <v>0.117869314941648</v>
      </c>
      <c r="AR52" s="17">
        <v>7.5733544994081206E-2</v>
      </c>
      <c r="AS52" s="17">
        <v>0.11932857427907601</v>
      </c>
      <c r="AT52" s="17">
        <v>0.12543942062812299</v>
      </c>
      <c r="AU52" s="17">
        <v>0.105337751568695</v>
      </c>
    </row>
    <row r="53" spans="2:47" x14ac:dyDescent="0.35">
      <c r="B53" t="s">
        <v>76</v>
      </c>
      <c r="C53" s="17">
        <v>7.0909125591888195E-2</v>
      </c>
      <c r="D53" s="17">
        <v>8.3004102883709602E-2</v>
      </c>
      <c r="E53" s="17">
        <v>5.9742062405963997E-2</v>
      </c>
      <c r="F53" s="17"/>
      <c r="G53" s="17">
        <v>7.7954923228392897E-2</v>
      </c>
      <c r="H53" s="17">
        <v>9.4168668545574902E-2</v>
      </c>
      <c r="I53" s="17">
        <v>5.6248696185895702E-2</v>
      </c>
      <c r="J53" s="17">
        <v>3.1045539603291199E-2</v>
      </c>
      <c r="K53" s="17">
        <v>6.1138451650631302E-2</v>
      </c>
      <c r="L53" s="17">
        <v>9.7998492676803703E-2</v>
      </c>
      <c r="M53" s="17"/>
      <c r="N53" s="17">
        <v>6.2227139025167598E-2</v>
      </c>
      <c r="O53" s="17">
        <v>0.114030393786272</v>
      </c>
      <c r="P53" s="17"/>
      <c r="Q53" s="17">
        <v>7.4184299648058102E-2</v>
      </c>
      <c r="R53" s="17">
        <v>5.0434588205147499E-2</v>
      </c>
      <c r="S53" s="17">
        <v>6.0869759061120202E-2</v>
      </c>
      <c r="T53" s="17">
        <v>8.2225842494561593E-2</v>
      </c>
      <c r="U53" s="17">
        <v>5.6475626054468799E-2</v>
      </c>
      <c r="V53" s="17">
        <v>0.10384140046490099</v>
      </c>
      <c r="W53" s="17">
        <v>9.7123648071983801E-2</v>
      </c>
      <c r="X53" s="17">
        <v>9.5628464698673796E-2</v>
      </c>
      <c r="Y53" s="17">
        <v>4.90405078498104E-2</v>
      </c>
      <c r="Z53" s="17">
        <v>6.5543228349914995E-2</v>
      </c>
      <c r="AA53" s="17">
        <v>9.6718198882041403E-2</v>
      </c>
      <c r="AB53" s="17">
        <v>2.19960853758344E-2</v>
      </c>
      <c r="AC53" s="17"/>
      <c r="AD53" s="17">
        <v>8.0154385869869102E-2</v>
      </c>
      <c r="AE53" s="17">
        <v>5.1066440054575897E-2</v>
      </c>
      <c r="AF53" s="17"/>
      <c r="AG53" s="17">
        <v>8.8231771622687194E-2</v>
      </c>
      <c r="AH53" s="17">
        <v>6.4543019546576597E-2</v>
      </c>
      <c r="AI53" s="17"/>
      <c r="AJ53" s="17">
        <v>8.1139184986360205E-2</v>
      </c>
      <c r="AK53" s="17">
        <v>5.9401512678432501E-2</v>
      </c>
      <c r="AL53" s="17"/>
      <c r="AM53" s="17">
        <v>3.8406296319255101E-2</v>
      </c>
      <c r="AN53" s="17">
        <v>8.1415527338864299E-2</v>
      </c>
      <c r="AO53" s="17"/>
      <c r="AP53" s="17">
        <v>5.2350752902439603E-2</v>
      </c>
      <c r="AQ53" s="17">
        <v>5.69972696280737E-2</v>
      </c>
      <c r="AR53" s="17">
        <v>5.6147929206542199E-2</v>
      </c>
      <c r="AS53" s="17">
        <v>8.11459783017867E-2</v>
      </c>
      <c r="AT53" s="17">
        <v>9.6192699173332605E-2</v>
      </c>
      <c r="AU53" s="17">
        <v>9.5941562231276006E-2</v>
      </c>
    </row>
    <row r="54" spans="2:47" x14ac:dyDescent="0.35">
      <c r="B54" t="s">
        <v>63</v>
      </c>
      <c r="C54" s="17">
        <v>5.4337125228218503E-3</v>
      </c>
      <c r="D54" s="17">
        <v>3.8422909131113599E-3</v>
      </c>
      <c r="E54" s="17">
        <v>7.0342083802740103E-3</v>
      </c>
      <c r="F54" s="17"/>
      <c r="G54" s="17">
        <v>6.5299195557186997E-3</v>
      </c>
      <c r="H54" s="17">
        <v>5.1292266377944004E-3</v>
      </c>
      <c r="I54" s="17">
        <v>8.4808281693133404E-3</v>
      </c>
      <c r="J54" s="17">
        <v>5.2842116404736503E-3</v>
      </c>
      <c r="K54" s="17">
        <v>5.8608354937936301E-3</v>
      </c>
      <c r="L54" s="17">
        <v>2.3033600115309901E-3</v>
      </c>
      <c r="M54" s="17"/>
      <c r="N54" s="17">
        <v>3.3718913944941302E-3</v>
      </c>
      <c r="O54" s="17">
        <v>1.56742653226002E-2</v>
      </c>
      <c r="P54" s="17"/>
      <c r="Q54" s="17">
        <v>9.8625875982153305E-3</v>
      </c>
      <c r="R54" s="17">
        <v>1.0231047799015401E-2</v>
      </c>
      <c r="S54" s="17">
        <v>6.0200304889130698E-3</v>
      </c>
      <c r="T54" s="17">
        <v>0</v>
      </c>
      <c r="U54" s="17">
        <v>0</v>
      </c>
      <c r="V54" s="17">
        <v>9.0969550511182107E-3</v>
      </c>
      <c r="W54" s="17">
        <v>5.0120150112530799E-3</v>
      </c>
      <c r="X54" s="17">
        <v>0</v>
      </c>
      <c r="Y54" s="17">
        <v>3.9265889250992402E-3</v>
      </c>
      <c r="Z54" s="17">
        <v>6.5731058148561401E-3</v>
      </c>
      <c r="AA54" s="17">
        <v>0</v>
      </c>
      <c r="AB54" s="17">
        <v>0</v>
      </c>
      <c r="AC54" s="17"/>
      <c r="AD54" s="17">
        <v>3.3467198982482299E-3</v>
      </c>
      <c r="AE54" s="17">
        <v>5.5677830143825704E-3</v>
      </c>
      <c r="AF54" s="17"/>
      <c r="AG54" s="17">
        <v>0</v>
      </c>
      <c r="AH54" s="17">
        <v>5.3701089234036497E-3</v>
      </c>
      <c r="AI54" s="17"/>
      <c r="AJ54" s="17">
        <v>1.7573407943428901E-3</v>
      </c>
      <c r="AK54" s="17">
        <v>7.5440887519417103E-3</v>
      </c>
      <c r="AL54" s="17"/>
      <c r="AM54" s="17">
        <v>4.3173866090001796E-3</v>
      </c>
      <c r="AN54" s="17">
        <v>4.2156723384843301E-3</v>
      </c>
      <c r="AO54" s="17"/>
      <c r="AP54" s="17">
        <v>2.03690088671858E-2</v>
      </c>
      <c r="AQ54" s="17">
        <v>2.44845200575315E-3</v>
      </c>
      <c r="AR54" s="17">
        <v>0</v>
      </c>
      <c r="AS54" s="17">
        <v>0</v>
      </c>
      <c r="AT54" s="17">
        <v>0</v>
      </c>
      <c r="AU54" s="17">
        <v>2.3607053003234799E-3</v>
      </c>
    </row>
    <row r="55" spans="2:47" x14ac:dyDescent="0.35">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row>
    <row r="56" spans="2:47" x14ac:dyDescent="0.35">
      <c r="B56" s="6" t="s">
        <v>79</v>
      </c>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row>
    <row r="57" spans="2:47" x14ac:dyDescent="0.35">
      <c r="B57" s="24" t="s">
        <v>65</v>
      </c>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row>
    <row r="58" spans="2:47" x14ac:dyDescent="0.35">
      <c r="B58" t="s">
        <v>75</v>
      </c>
      <c r="C58" s="17">
        <v>0.18491801059379301</v>
      </c>
      <c r="D58" s="17">
        <v>0.21200197784959399</v>
      </c>
      <c r="E58" s="17">
        <v>0.16014407301037401</v>
      </c>
      <c r="F58" s="17"/>
      <c r="G58" s="17">
        <v>8.6742345466155904E-2</v>
      </c>
      <c r="H58" s="17">
        <v>8.8726291673080299E-2</v>
      </c>
      <c r="I58" s="17">
        <v>0.111211447203205</v>
      </c>
      <c r="J58" s="17">
        <v>0.14195721309574699</v>
      </c>
      <c r="K58" s="17">
        <v>0.24657753447268699</v>
      </c>
      <c r="L58" s="17">
        <v>0.38265691214820302</v>
      </c>
      <c r="M58" s="17"/>
      <c r="N58" s="17">
        <v>0.198930175076169</v>
      </c>
      <c r="O58" s="17">
        <v>0.115323074229294</v>
      </c>
      <c r="P58" s="17"/>
      <c r="Q58" s="17">
        <v>0.135511619240926</v>
      </c>
      <c r="R58" s="17">
        <v>0.200190438070423</v>
      </c>
      <c r="S58" s="17">
        <v>0.122461619316654</v>
      </c>
      <c r="T58" s="17">
        <v>0.24178642071912099</v>
      </c>
      <c r="U58" s="17">
        <v>0.18287503794202201</v>
      </c>
      <c r="V58" s="17">
        <v>0.16933548850138699</v>
      </c>
      <c r="W58" s="17">
        <v>0.31398222748327198</v>
      </c>
      <c r="X58" s="17">
        <v>0.18830943138534401</v>
      </c>
      <c r="Y58" s="17">
        <v>0.170125956759447</v>
      </c>
      <c r="Z58" s="17">
        <v>0.17151956769629101</v>
      </c>
      <c r="AA58" s="17">
        <v>0.182017407233171</v>
      </c>
      <c r="AB58" s="17">
        <v>0.14661884566738601</v>
      </c>
      <c r="AC58" s="17"/>
      <c r="AD58" s="17">
        <v>0.17655017199131801</v>
      </c>
      <c r="AE58" s="17">
        <v>0.208669381541224</v>
      </c>
      <c r="AF58" s="17"/>
      <c r="AG58" s="17">
        <v>0.154296773921061</v>
      </c>
      <c r="AH58" s="17">
        <v>0.20428980144807901</v>
      </c>
      <c r="AI58" s="17"/>
      <c r="AJ58" s="17">
        <v>0.20355052204267701</v>
      </c>
      <c r="AK58" s="17">
        <v>0.16338351687803601</v>
      </c>
      <c r="AL58" s="17"/>
      <c r="AM58" s="17">
        <v>0.13253162758333401</v>
      </c>
      <c r="AN58" s="17">
        <v>0.20123623083030601</v>
      </c>
      <c r="AO58" s="17"/>
      <c r="AP58" s="17">
        <v>0.20489145014444099</v>
      </c>
      <c r="AQ58" s="17">
        <v>0.24877817631002899</v>
      </c>
      <c r="AR58" s="17">
        <v>7.3598393268248505E-2</v>
      </c>
      <c r="AS58" s="17">
        <v>0.309152391510219</v>
      </c>
      <c r="AT58" s="17">
        <v>8.7240971195434502E-2</v>
      </c>
      <c r="AU58" s="17">
        <v>0.107492662202589</v>
      </c>
    </row>
    <row r="59" spans="2:47" x14ac:dyDescent="0.35">
      <c r="B59" t="s">
        <v>43</v>
      </c>
      <c r="C59" s="17">
        <v>7.4121076670036895E-2</v>
      </c>
      <c r="D59" s="17">
        <v>9.0326987284519294E-2</v>
      </c>
      <c r="E59" s="17">
        <v>5.89728793883149E-2</v>
      </c>
      <c r="F59" s="17"/>
      <c r="G59" s="17">
        <v>4.3270019476317E-2</v>
      </c>
      <c r="H59" s="17">
        <v>6.8941112151812797E-2</v>
      </c>
      <c r="I59" s="17">
        <v>4.2964123888268299E-2</v>
      </c>
      <c r="J59" s="17">
        <v>9.2203153301136306E-2</v>
      </c>
      <c r="K59" s="17">
        <v>0.11297149243306299</v>
      </c>
      <c r="L59" s="17">
        <v>8.3708914742170501E-2</v>
      </c>
      <c r="M59" s="17"/>
      <c r="N59" s="17">
        <v>7.1368295001354304E-2</v>
      </c>
      <c r="O59" s="17">
        <v>8.7793458642021899E-2</v>
      </c>
      <c r="P59" s="17"/>
      <c r="Q59" s="17">
        <v>8.4604195294721199E-2</v>
      </c>
      <c r="R59" s="17">
        <v>6.8183203914889204E-2</v>
      </c>
      <c r="S59" s="17">
        <v>6.9742657133439301E-2</v>
      </c>
      <c r="T59" s="17">
        <v>8.1451689154408993E-2</v>
      </c>
      <c r="U59" s="17">
        <v>0.104431666581384</v>
      </c>
      <c r="V59" s="17">
        <v>8.2117351162390897E-2</v>
      </c>
      <c r="W59" s="17">
        <v>4.6686723511324198E-2</v>
      </c>
      <c r="X59" s="17">
        <v>8.8487870716724898E-2</v>
      </c>
      <c r="Y59" s="17">
        <v>8.3124345502240807E-2</v>
      </c>
      <c r="Z59" s="17">
        <v>4.1566815431776503E-2</v>
      </c>
      <c r="AA59" s="17">
        <v>7.0501172614119895E-2</v>
      </c>
      <c r="AB59" s="17">
        <v>7.0719540129551395E-2</v>
      </c>
      <c r="AC59" s="17"/>
      <c r="AD59" s="17">
        <v>7.3536511877936597E-2</v>
      </c>
      <c r="AE59" s="17">
        <v>7.4847699132836495E-2</v>
      </c>
      <c r="AF59" s="17"/>
      <c r="AG59" s="17">
        <v>6.5721135698150898E-2</v>
      </c>
      <c r="AH59" s="17">
        <v>7.7892018567040505E-2</v>
      </c>
      <c r="AI59" s="17"/>
      <c r="AJ59" s="17">
        <v>7.8088193972070993E-2</v>
      </c>
      <c r="AK59" s="17">
        <v>7.0074463822045005E-2</v>
      </c>
      <c r="AL59" s="17"/>
      <c r="AM59" s="17">
        <v>5.8690812560424001E-2</v>
      </c>
      <c r="AN59" s="17">
        <v>7.73383804806477E-2</v>
      </c>
      <c r="AO59" s="17"/>
      <c r="AP59" s="17">
        <v>6.5056687495180801E-2</v>
      </c>
      <c r="AQ59" s="17">
        <v>8.7757777663116598E-2</v>
      </c>
      <c r="AR59" s="17">
        <v>4.95396016831572E-2</v>
      </c>
      <c r="AS59" s="17">
        <v>0.102220919278126</v>
      </c>
      <c r="AT59" s="17">
        <v>3.9171470040775598E-2</v>
      </c>
      <c r="AU59" s="17">
        <v>7.8840799744274007E-2</v>
      </c>
    </row>
    <row r="60" spans="2:47" x14ac:dyDescent="0.35">
      <c r="B60" t="s">
        <v>44</v>
      </c>
      <c r="C60" s="17">
        <v>9.2678187467164094E-2</v>
      </c>
      <c r="D60" s="17">
        <v>9.4708557992557493E-2</v>
      </c>
      <c r="E60" s="17">
        <v>9.1521217893379206E-2</v>
      </c>
      <c r="F60" s="17"/>
      <c r="G60" s="17">
        <v>6.5958319124664003E-2</v>
      </c>
      <c r="H60" s="17">
        <v>7.9243161743812907E-2</v>
      </c>
      <c r="I60" s="17">
        <v>9.3080180469078996E-2</v>
      </c>
      <c r="J60" s="17">
        <v>8.9378944431680304E-2</v>
      </c>
      <c r="K60" s="17">
        <v>0.108917304116647</v>
      </c>
      <c r="L60" s="17">
        <v>0.112946383603393</v>
      </c>
      <c r="M60" s="17"/>
      <c r="N60" s="17">
        <v>9.7706377527696703E-2</v>
      </c>
      <c r="O60" s="17">
        <v>6.7704417873499803E-2</v>
      </c>
      <c r="P60" s="17"/>
      <c r="Q60" s="17">
        <v>0.111417905493646</v>
      </c>
      <c r="R60" s="17">
        <v>8.9861400307588102E-2</v>
      </c>
      <c r="S60" s="17">
        <v>0.10911874493208</v>
      </c>
      <c r="T60" s="17">
        <v>9.4062751661286595E-2</v>
      </c>
      <c r="U60" s="17">
        <v>9.5721959542776694E-2</v>
      </c>
      <c r="V60" s="17">
        <v>7.7075197940252999E-2</v>
      </c>
      <c r="W60" s="17">
        <v>8.0157829060674105E-2</v>
      </c>
      <c r="X60" s="17">
        <v>9.1865413884663197E-2</v>
      </c>
      <c r="Y60" s="17">
        <v>7.9380564094180095E-2</v>
      </c>
      <c r="Z60" s="17">
        <v>8.8030774565864806E-2</v>
      </c>
      <c r="AA60" s="17">
        <v>0.110788619988982</v>
      </c>
      <c r="AB60" s="17">
        <v>7.5997395478545102E-2</v>
      </c>
      <c r="AC60" s="17"/>
      <c r="AD60" s="17">
        <v>8.9542718794538997E-2</v>
      </c>
      <c r="AE60" s="17">
        <v>9.9439255636155202E-2</v>
      </c>
      <c r="AF60" s="17"/>
      <c r="AG60" s="17">
        <v>9.7904147671464797E-2</v>
      </c>
      <c r="AH60" s="17">
        <v>9.1352396633880506E-2</v>
      </c>
      <c r="AI60" s="17"/>
      <c r="AJ60" s="17">
        <v>0.10855822256183401</v>
      </c>
      <c r="AK60" s="17">
        <v>7.4659849218915594E-2</v>
      </c>
      <c r="AL60" s="17"/>
      <c r="AM60" s="17">
        <v>8.6356912829389496E-2</v>
      </c>
      <c r="AN60" s="17">
        <v>9.5034489176858195E-2</v>
      </c>
      <c r="AO60" s="17"/>
      <c r="AP60" s="17">
        <v>8.3105868558855406E-2</v>
      </c>
      <c r="AQ60" s="17">
        <v>9.9356968982115004E-2</v>
      </c>
      <c r="AR60" s="17">
        <v>7.6075119740553698E-2</v>
      </c>
      <c r="AS60" s="17">
        <v>0.106625382525291</v>
      </c>
      <c r="AT60" s="17">
        <v>6.3973901354809307E-2</v>
      </c>
      <c r="AU60" s="17">
        <v>0.10968190878256499</v>
      </c>
    </row>
    <row r="61" spans="2:47" x14ac:dyDescent="0.35">
      <c r="B61" t="s">
        <v>45</v>
      </c>
      <c r="C61" s="17">
        <v>8.63975602234862E-2</v>
      </c>
      <c r="D61" s="17">
        <v>8.8878104658081894E-2</v>
      </c>
      <c r="E61" s="17">
        <v>8.3869175301761897E-2</v>
      </c>
      <c r="F61" s="17"/>
      <c r="G61" s="17">
        <v>0.103391918633223</v>
      </c>
      <c r="H61" s="17">
        <v>6.6804621807732306E-2</v>
      </c>
      <c r="I61" s="17">
        <v>8.3201398298073798E-2</v>
      </c>
      <c r="J61" s="17">
        <v>9.7094531186920005E-2</v>
      </c>
      <c r="K61" s="17">
        <v>6.9609098484613899E-2</v>
      </c>
      <c r="L61" s="17">
        <v>9.6248985249426003E-2</v>
      </c>
      <c r="M61" s="17"/>
      <c r="N61" s="17">
        <v>8.4394526524603497E-2</v>
      </c>
      <c r="O61" s="17">
        <v>9.63461304807815E-2</v>
      </c>
      <c r="P61" s="17"/>
      <c r="Q61" s="17">
        <v>0.13169393767573001</v>
      </c>
      <c r="R61" s="17">
        <v>8.9700311790618797E-2</v>
      </c>
      <c r="S61" s="17">
        <v>0.106911168656391</v>
      </c>
      <c r="T61" s="17">
        <v>6.9594057679679397E-2</v>
      </c>
      <c r="U61" s="17">
        <v>4.5545689367228803E-2</v>
      </c>
      <c r="V61" s="17">
        <v>3.6460298481606201E-2</v>
      </c>
      <c r="W61" s="17">
        <v>5.4616170201360198E-2</v>
      </c>
      <c r="X61" s="17">
        <v>9.5409125070174503E-2</v>
      </c>
      <c r="Y61" s="17">
        <v>9.8785844173162496E-2</v>
      </c>
      <c r="Z61" s="17">
        <v>8.1834749167732701E-2</v>
      </c>
      <c r="AA61" s="17">
        <v>8.2028322235488907E-2</v>
      </c>
      <c r="AB61" s="17">
        <v>0.150969566019207</v>
      </c>
      <c r="AC61" s="17"/>
      <c r="AD61" s="17">
        <v>9.0778104725129802E-2</v>
      </c>
      <c r="AE61" s="17">
        <v>7.75450492096382E-2</v>
      </c>
      <c r="AF61" s="17"/>
      <c r="AG61" s="17">
        <v>7.8059853034203902E-2</v>
      </c>
      <c r="AH61" s="17">
        <v>9.1629040186004901E-2</v>
      </c>
      <c r="AI61" s="17"/>
      <c r="AJ61" s="17">
        <v>7.9186604414553302E-2</v>
      </c>
      <c r="AK61" s="17">
        <v>9.5725686919255398E-2</v>
      </c>
      <c r="AL61" s="17"/>
      <c r="AM61" s="17">
        <v>9.3147375294400994E-2</v>
      </c>
      <c r="AN61" s="17">
        <v>8.5541093392608E-2</v>
      </c>
      <c r="AO61" s="17"/>
      <c r="AP61" s="17">
        <v>6.9537172871389802E-2</v>
      </c>
      <c r="AQ61" s="17">
        <v>0.10018122002513501</v>
      </c>
      <c r="AR61" s="17">
        <v>0.129042859885276</v>
      </c>
      <c r="AS61" s="17">
        <v>0.101449768096198</v>
      </c>
      <c r="AT61" s="17">
        <v>4.8068361777236501E-2</v>
      </c>
      <c r="AU61" s="17">
        <v>6.1633488324848697E-2</v>
      </c>
    </row>
    <row r="62" spans="2:47" x14ac:dyDescent="0.35">
      <c r="B62" t="s">
        <v>46</v>
      </c>
      <c r="C62" s="17">
        <v>7.2320131771017898E-2</v>
      </c>
      <c r="D62" s="17">
        <v>7.2307954941127003E-2</v>
      </c>
      <c r="E62" s="17">
        <v>7.2013580949609607E-2</v>
      </c>
      <c r="F62" s="17"/>
      <c r="G62" s="17">
        <v>0.109959963327198</v>
      </c>
      <c r="H62" s="17">
        <v>6.9145289877730998E-2</v>
      </c>
      <c r="I62" s="17">
        <v>9.0243084947235597E-2</v>
      </c>
      <c r="J62" s="17">
        <v>6.2830434979296704E-2</v>
      </c>
      <c r="K62" s="17">
        <v>5.5241995051758801E-2</v>
      </c>
      <c r="L62" s="17">
        <v>5.43374962288024E-2</v>
      </c>
      <c r="M62" s="17"/>
      <c r="N62" s="17">
        <v>7.4252539814689697E-2</v>
      </c>
      <c r="O62" s="17">
        <v>6.2722341579592694E-2</v>
      </c>
      <c r="P62" s="17"/>
      <c r="Q62" s="17">
        <v>6.0253829504835002E-2</v>
      </c>
      <c r="R62" s="17">
        <v>3.87953401628068E-2</v>
      </c>
      <c r="S62" s="17">
        <v>9.6307454486804903E-2</v>
      </c>
      <c r="T62" s="17">
        <v>6.4644375532512399E-2</v>
      </c>
      <c r="U62" s="17">
        <v>8.6314308973793399E-2</v>
      </c>
      <c r="V62" s="17">
        <v>9.5882273601650803E-2</v>
      </c>
      <c r="W62" s="17">
        <v>6.3963421784846902E-2</v>
      </c>
      <c r="X62" s="17">
        <v>7.8569749710457104E-2</v>
      </c>
      <c r="Y62" s="17">
        <v>5.7402298646413698E-2</v>
      </c>
      <c r="Z62" s="17">
        <v>8.4385739685081104E-2</v>
      </c>
      <c r="AA62" s="17">
        <v>9.2138224761660906E-2</v>
      </c>
      <c r="AB62" s="17">
        <v>0.12877573804534301</v>
      </c>
      <c r="AC62" s="17"/>
      <c r="AD62" s="17">
        <v>7.2388945972851795E-2</v>
      </c>
      <c r="AE62" s="17">
        <v>7.0390025264135195E-2</v>
      </c>
      <c r="AF62" s="17"/>
      <c r="AG62" s="17">
        <v>8.7366049268461504E-2</v>
      </c>
      <c r="AH62" s="17">
        <v>6.4675414923057603E-2</v>
      </c>
      <c r="AI62" s="17"/>
      <c r="AJ62" s="17">
        <v>7.4162832232950296E-2</v>
      </c>
      <c r="AK62" s="17">
        <v>7.0778536343737403E-2</v>
      </c>
      <c r="AL62" s="17"/>
      <c r="AM62" s="17">
        <v>5.9767037355637202E-2</v>
      </c>
      <c r="AN62" s="17">
        <v>7.4931050609330793E-2</v>
      </c>
      <c r="AO62" s="17"/>
      <c r="AP62" s="17">
        <v>7.6844738862825404E-2</v>
      </c>
      <c r="AQ62" s="17">
        <v>4.5785117178681903E-2</v>
      </c>
      <c r="AR62" s="17">
        <v>0.100278722825673</v>
      </c>
      <c r="AS62" s="17">
        <v>4.8405013518996502E-2</v>
      </c>
      <c r="AT62" s="17">
        <v>8.9689419300252801E-2</v>
      </c>
      <c r="AU62" s="17">
        <v>8.5223351971445496E-2</v>
      </c>
    </row>
    <row r="63" spans="2:47" x14ac:dyDescent="0.35">
      <c r="B63" t="s">
        <v>47</v>
      </c>
      <c r="C63" s="17">
        <v>0.11390650199140601</v>
      </c>
      <c r="D63" s="17">
        <v>0.115279987489441</v>
      </c>
      <c r="E63" s="17">
        <v>0.112530781250574</v>
      </c>
      <c r="F63" s="17"/>
      <c r="G63" s="17">
        <v>0.134480966247087</v>
      </c>
      <c r="H63" s="17">
        <v>0.14744036820999401</v>
      </c>
      <c r="I63" s="17">
        <v>0.13824788693418899</v>
      </c>
      <c r="J63" s="17">
        <v>9.7152280346124706E-2</v>
      </c>
      <c r="K63" s="17">
        <v>9.6055399625933E-2</v>
      </c>
      <c r="L63" s="17">
        <v>7.8444941217637301E-2</v>
      </c>
      <c r="M63" s="17"/>
      <c r="N63" s="17">
        <v>0.11209859175756499</v>
      </c>
      <c r="O63" s="17">
        <v>0.12288594252217599</v>
      </c>
      <c r="P63" s="17"/>
      <c r="Q63" s="17">
        <v>8.6408972817364399E-2</v>
      </c>
      <c r="R63" s="17">
        <v>0.14030135227979099</v>
      </c>
      <c r="S63" s="17">
        <v>0.102297304473401</v>
      </c>
      <c r="T63" s="17">
        <v>0.114679087639458</v>
      </c>
      <c r="U63" s="17">
        <v>9.57736462082458E-2</v>
      </c>
      <c r="V63" s="17">
        <v>0.14069114799754501</v>
      </c>
      <c r="W63" s="17">
        <v>8.4658190975208894E-2</v>
      </c>
      <c r="X63" s="17">
        <v>0.120760962953103</v>
      </c>
      <c r="Y63" s="17">
        <v>0.13172960415174501</v>
      </c>
      <c r="Z63" s="17">
        <v>0.12263152485159</v>
      </c>
      <c r="AA63" s="17">
        <v>4.2651699520761803E-2</v>
      </c>
      <c r="AB63" s="17">
        <v>0.215813582286735</v>
      </c>
      <c r="AC63" s="17"/>
      <c r="AD63" s="17">
        <v>0.11626486189586401</v>
      </c>
      <c r="AE63" s="17">
        <v>0.110133838117359</v>
      </c>
      <c r="AF63" s="17"/>
      <c r="AG63" s="17">
        <v>0.115633340323436</v>
      </c>
      <c r="AH63" s="17">
        <v>0.113539752530111</v>
      </c>
      <c r="AI63" s="17"/>
      <c r="AJ63" s="17">
        <v>0.10993467890681601</v>
      </c>
      <c r="AK63" s="17">
        <v>0.119636099782957</v>
      </c>
      <c r="AL63" s="17"/>
      <c r="AM63" s="17">
        <v>9.6660269145258798E-2</v>
      </c>
      <c r="AN63" s="17">
        <v>0.11885356091176399</v>
      </c>
      <c r="AO63" s="17"/>
      <c r="AP63" s="17">
        <v>0.115836225700051</v>
      </c>
      <c r="AQ63" s="17">
        <v>8.7438060412683802E-2</v>
      </c>
      <c r="AR63" s="17">
        <v>0.109256851329321</v>
      </c>
      <c r="AS63" s="17">
        <v>7.9261047132954496E-2</v>
      </c>
      <c r="AT63" s="17">
        <v>0.17004556937066401</v>
      </c>
      <c r="AU63" s="17">
        <v>0.15006675198267</v>
      </c>
    </row>
    <row r="64" spans="2:47" x14ac:dyDescent="0.35">
      <c r="B64" t="s">
        <v>48</v>
      </c>
      <c r="C64" s="17">
        <v>9.7987811854232207E-2</v>
      </c>
      <c r="D64" s="17">
        <v>9.0942577760909193E-2</v>
      </c>
      <c r="E64" s="17">
        <v>0.104855092353962</v>
      </c>
      <c r="F64" s="17"/>
      <c r="G64" s="17">
        <v>0.10169478280894199</v>
      </c>
      <c r="H64" s="17">
        <v>0.13826799762209899</v>
      </c>
      <c r="I64" s="17">
        <v>9.9631290119100102E-2</v>
      </c>
      <c r="J64" s="17">
        <v>0.105039275317742</v>
      </c>
      <c r="K64" s="17">
        <v>8.6405686326693404E-2</v>
      </c>
      <c r="L64" s="17">
        <v>6.3274328995890902E-2</v>
      </c>
      <c r="M64" s="17"/>
      <c r="N64" s="17">
        <v>9.4655637917053795E-2</v>
      </c>
      <c r="O64" s="17">
        <v>0.11453789113749099</v>
      </c>
      <c r="P64" s="17"/>
      <c r="Q64" s="17">
        <v>0.12247904831538001</v>
      </c>
      <c r="R64" s="17">
        <v>9.85447424170319E-2</v>
      </c>
      <c r="S64" s="17">
        <v>9.3173454816233695E-2</v>
      </c>
      <c r="T64" s="17">
        <v>8.1816915498195197E-2</v>
      </c>
      <c r="U64" s="17">
        <v>0.112475350652262</v>
      </c>
      <c r="V64" s="17">
        <v>9.3903915868220403E-2</v>
      </c>
      <c r="W64" s="17">
        <v>9.5069234719372106E-2</v>
      </c>
      <c r="X64" s="17">
        <v>9.34612420814636E-2</v>
      </c>
      <c r="Y64" s="17">
        <v>8.1992450499341493E-2</v>
      </c>
      <c r="Z64" s="17">
        <v>0.11969303523189601</v>
      </c>
      <c r="AA64" s="17">
        <v>7.32155183211219E-2</v>
      </c>
      <c r="AB64" s="17">
        <v>6.9863529979384498E-2</v>
      </c>
      <c r="AC64" s="17"/>
      <c r="AD64" s="17">
        <v>9.7528152558365902E-2</v>
      </c>
      <c r="AE64" s="17">
        <v>9.9339547943902304E-2</v>
      </c>
      <c r="AF64" s="17"/>
      <c r="AG64" s="17">
        <v>9.7851413376658494E-2</v>
      </c>
      <c r="AH64" s="17">
        <v>9.5822926640662595E-2</v>
      </c>
      <c r="AI64" s="17"/>
      <c r="AJ64" s="17">
        <v>8.9361166891208696E-2</v>
      </c>
      <c r="AK64" s="17">
        <v>0.109099359391335</v>
      </c>
      <c r="AL64" s="17"/>
      <c r="AM64" s="17">
        <v>0.11282009232142801</v>
      </c>
      <c r="AN64" s="17">
        <v>9.5060089689000996E-2</v>
      </c>
      <c r="AO64" s="17"/>
      <c r="AP64" s="17">
        <v>9.41059469211004E-2</v>
      </c>
      <c r="AQ64" s="17">
        <v>9.6581437446625798E-2</v>
      </c>
      <c r="AR64" s="17">
        <v>0.11167142898905499</v>
      </c>
      <c r="AS64" s="17">
        <v>7.0995712894546606E-2</v>
      </c>
      <c r="AT64" s="17">
        <v>9.9261158947098999E-2</v>
      </c>
      <c r="AU64" s="17">
        <v>0.120218253944853</v>
      </c>
    </row>
    <row r="65" spans="2:47" x14ac:dyDescent="0.35">
      <c r="B65" t="s">
        <v>59</v>
      </c>
      <c r="C65" s="17">
        <v>9.9590405958253997E-2</v>
      </c>
      <c r="D65" s="17">
        <v>9.6918765788721897E-2</v>
      </c>
      <c r="E65" s="17">
        <v>0.101318712037715</v>
      </c>
      <c r="F65" s="17"/>
      <c r="G65" s="17">
        <v>0.124895928042028</v>
      </c>
      <c r="H65" s="17">
        <v>0.110087953464342</v>
      </c>
      <c r="I65" s="17">
        <v>0.12522638530593</v>
      </c>
      <c r="J65" s="17">
        <v>0.116093538837316</v>
      </c>
      <c r="K65" s="17">
        <v>8.1369038766889196E-2</v>
      </c>
      <c r="L65" s="17">
        <v>5.2046914134198902E-2</v>
      </c>
      <c r="M65" s="17"/>
      <c r="N65" s="17">
        <v>9.9863497406892002E-2</v>
      </c>
      <c r="O65" s="17">
        <v>9.8234028646700694E-2</v>
      </c>
      <c r="P65" s="17"/>
      <c r="Q65" s="17">
        <v>8.41481865926548E-2</v>
      </c>
      <c r="R65" s="17">
        <v>8.20000730144895E-2</v>
      </c>
      <c r="S65" s="17">
        <v>0.134505858110228</v>
      </c>
      <c r="T65" s="17">
        <v>9.19200474379787E-2</v>
      </c>
      <c r="U65" s="17">
        <v>8.5703610817705403E-2</v>
      </c>
      <c r="V65" s="17">
        <v>0.121732987648262</v>
      </c>
      <c r="W65" s="17">
        <v>8.5025456076712094E-2</v>
      </c>
      <c r="X65" s="17">
        <v>7.5213895110562007E-2</v>
      </c>
      <c r="Y65" s="17">
        <v>0.10917584036165</v>
      </c>
      <c r="Z65" s="17">
        <v>0.108460295302358</v>
      </c>
      <c r="AA65" s="17">
        <v>0.16307807214718401</v>
      </c>
      <c r="AB65" s="17">
        <v>4.63639172512142E-2</v>
      </c>
      <c r="AC65" s="17"/>
      <c r="AD65" s="17">
        <v>0.105458309220504</v>
      </c>
      <c r="AE65" s="17">
        <v>8.8605831443424599E-2</v>
      </c>
      <c r="AF65" s="17"/>
      <c r="AG65" s="17">
        <v>0.10590778616601999</v>
      </c>
      <c r="AH65" s="17">
        <v>9.6559042986331597E-2</v>
      </c>
      <c r="AI65" s="17"/>
      <c r="AJ65" s="17">
        <v>9.2586718040321606E-2</v>
      </c>
      <c r="AK65" s="17">
        <v>0.10721235331826801</v>
      </c>
      <c r="AL65" s="17"/>
      <c r="AM65" s="17">
        <v>0.115502600838127</v>
      </c>
      <c r="AN65" s="17">
        <v>9.4021791566434906E-2</v>
      </c>
      <c r="AO65" s="17"/>
      <c r="AP65" s="17">
        <v>7.6711708774043805E-2</v>
      </c>
      <c r="AQ65" s="17">
        <v>8.6000812009105698E-2</v>
      </c>
      <c r="AR65" s="17">
        <v>0.13915321436056799</v>
      </c>
      <c r="AS65" s="17">
        <v>7.8775772616374501E-2</v>
      </c>
      <c r="AT65" s="17">
        <v>0.121751632000171</v>
      </c>
      <c r="AU65" s="17">
        <v>0.119496033056709</v>
      </c>
    </row>
    <row r="66" spans="2:47" x14ac:dyDescent="0.35">
      <c r="B66" t="s">
        <v>60</v>
      </c>
      <c r="C66" s="17">
        <v>7.7298824187833001E-2</v>
      </c>
      <c r="D66" s="17">
        <v>6.00291762492473E-2</v>
      </c>
      <c r="E66" s="17">
        <v>9.3713414975877193E-2</v>
      </c>
      <c r="F66" s="17"/>
      <c r="G66" s="17">
        <v>9.5996817313796695E-2</v>
      </c>
      <c r="H66" s="17">
        <v>7.4105109313785403E-2</v>
      </c>
      <c r="I66" s="17">
        <v>9.6448148912812795E-2</v>
      </c>
      <c r="J66" s="17">
        <v>8.2255120011637206E-2</v>
      </c>
      <c r="K66" s="17">
        <v>8.1997721906045096E-2</v>
      </c>
      <c r="L66" s="17">
        <v>4.4689820992738799E-2</v>
      </c>
      <c r="M66" s="17"/>
      <c r="N66" s="17">
        <v>7.3056333586023398E-2</v>
      </c>
      <c r="O66" s="17">
        <v>9.8370219961932695E-2</v>
      </c>
      <c r="P66" s="17"/>
      <c r="Q66" s="17">
        <v>7.3665386503036695E-2</v>
      </c>
      <c r="R66" s="17">
        <v>8.3999728086488007E-2</v>
      </c>
      <c r="S66" s="17">
        <v>6.2984120686569695E-2</v>
      </c>
      <c r="T66" s="17">
        <v>8.5567710299425101E-2</v>
      </c>
      <c r="U66" s="17">
        <v>6.8659496254596997E-2</v>
      </c>
      <c r="V66" s="17">
        <v>8.3921059916594196E-2</v>
      </c>
      <c r="W66" s="17">
        <v>7.2606269550322594E-2</v>
      </c>
      <c r="X66" s="17">
        <v>8.5279337589722601E-2</v>
      </c>
      <c r="Y66" s="17">
        <v>9.2468790183794197E-2</v>
      </c>
      <c r="Z66" s="17">
        <v>6.1945743309215498E-2</v>
      </c>
      <c r="AA66" s="17">
        <v>7.6565830071680302E-2</v>
      </c>
      <c r="AB66" s="17">
        <v>7.2569420349505004E-2</v>
      </c>
      <c r="AC66" s="17"/>
      <c r="AD66" s="17">
        <v>7.6945369034192801E-2</v>
      </c>
      <c r="AE66" s="17">
        <v>7.7948885017122702E-2</v>
      </c>
      <c r="AF66" s="17"/>
      <c r="AG66" s="17">
        <v>7.2377097520624697E-2</v>
      </c>
      <c r="AH66" s="17">
        <v>7.8742434992871493E-2</v>
      </c>
      <c r="AI66" s="17"/>
      <c r="AJ66" s="17">
        <v>7.3305346420018E-2</v>
      </c>
      <c r="AK66" s="17">
        <v>7.8552325885926394E-2</v>
      </c>
      <c r="AL66" s="17"/>
      <c r="AM66" s="17">
        <v>0.10785076597262599</v>
      </c>
      <c r="AN66" s="17">
        <v>6.8201400240117199E-2</v>
      </c>
      <c r="AO66" s="17"/>
      <c r="AP66" s="17">
        <v>9.41484787140007E-2</v>
      </c>
      <c r="AQ66" s="17">
        <v>6.5254295110045393E-2</v>
      </c>
      <c r="AR66" s="17">
        <v>8.5979600599967607E-2</v>
      </c>
      <c r="AS66" s="17">
        <v>4.1499734856323002E-2</v>
      </c>
      <c r="AT66" s="17">
        <v>0.10912649825795701</v>
      </c>
      <c r="AU66" s="17">
        <v>8.3735805630374999E-2</v>
      </c>
    </row>
    <row r="67" spans="2:47" x14ac:dyDescent="0.35">
      <c r="B67" t="s">
        <v>61</v>
      </c>
      <c r="C67" s="17">
        <v>4.8093788372620197E-2</v>
      </c>
      <c r="D67" s="17">
        <v>3.8566922498299398E-2</v>
      </c>
      <c r="E67" s="17">
        <v>5.7813265754626801E-2</v>
      </c>
      <c r="F67" s="17"/>
      <c r="G67" s="17">
        <v>8.1454262203493596E-2</v>
      </c>
      <c r="H67" s="17">
        <v>6.2085539602268001E-2</v>
      </c>
      <c r="I67" s="17">
        <v>3.9195891313039098E-2</v>
      </c>
      <c r="J67" s="17">
        <v>6.2514562603534898E-2</v>
      </c>
      <c r="K67" s="17">
        <v>3.8546875531637603E-2</v>
      </c>
      <c r="L67" s="17">
        <v>1.6399390370244699E-2</v>
      </c>
      <c r="M67" s="17"/>
      <c r="N67" s="17">
        <v>4.5939149184803699E-2</v>
      </c>
      <c r="O67" s="17">
        <v>5.87953453913913E-2</v>
      </c>
      <c r="P67" s="17"/>
      <c r="Q67" s="17">
        <v>5.4662729027731401E-2</v>
      </c>
      <c r="R67" s="17">
        <v>3.5193013293114903E-2</v>
      </c>
      <c r="S67" s="17">
        <v>3.1721503182848797E-2</v>
      </c>
      <c r="T67" s="17">
        <v>4.9634324252449798E-2</v>
      </c>
      <c r="U67" s="17">
        <v>7.5696279178385395E-2</v>
      </c>
      <c r="V67" s="17">
        <v>5.4245459926886098E-2</v>
      </c>
      <c r="W67" s="17">
        <v>5.4337050680677602E-2</v>
      </c>
      <c r="X67" s="17">
        <v>4.8533529126930999E-2</v>
      </c>
      <c r="Y67" s="17">
        <v>4.66058514604148E-2</v>
      </c>
      <c r="Z67" s="17">
        <v>5.7620485839389897E-2</v>
      </c>
      <c r="AA67" s="17">
        <v>2.8134356072441701E-2</v>
      </c>
      <c r="AB67" s="17">
        <v>2.2308464793129298E-2</v>
      </c>
      <c r="AC67" s="17"/>
      <c r="AD67" s="17">
        <v>5.4032791568449499E-2</v>
      </c>
      <c r="AE67" s="17">
        <v>3.4409932114448198E-2</v>
      </c>
      <c r="AF67" s="17"/>
      <c r="AG67" s="17">
        <v>5.7057581216391901E-2</v>
      </c>
      <c r="AH67" s="17">
        <v>4.2927427817065697E-2</v>
      </c>
      <c r="AI67" s="17"/>
      <c r="AJ67" s="17">
        <v>4.5362493580917498E-2</v>
      </c>
      <c r="AK67" s="17">
        <v>5.1764111419101103E-2</v>
      </c>
      <c r="AL67" s="17"/>
      <c r="AM67" s="17">
        <v>6.2996264357956896E-2</v>
      </c>
      <c r="AN67" s="17">
        <v>4.4211127841603401E-2</v>
      </c>
      <c r="AO67" s="17"/>
      <c r="AP67" s="17">
        <v>3.9659032902969099E-2</v>
      </c>
      <c r="AQ67" s="17">
        <v>4.1842382096788901E-2</v>
      </c>
      <c r="AR67" s="17">
        <v>6.7887590389131502E-2</v>
      </c>
      <c r="AS67" s="17">
        <v>3.3827846611109103E-2</v>
      </c>
      <c r="AT67" s="17">
        <v>0.105095263715611</v>
      </c>
      <c r="AU67" s="17">
        <v>3.7902456106219201E-2</v>
      </c>
    </row>
    <row r="68" spans="2:47" x14ac:dyDescent="0.35">
      <c r="B68" t="s">
        <v>76</v>
      </c>
      <c r="C68" s="17">
        <v>4.6978883119806199E-2</v>
      </c>
      <c r="D68" s="17">
        <v>3.3830750813508302E-2</v>
      </c>
      <c r="E68" s="17">
        <v>5.79753869140084E-2</v>
      </c>
      <c r="F68" s="17"/>
      <c r="G68" s="17">
        <v>4.1480523926903101E-2</v>
      </c>
      <c r="H68" s="17">
        <v>8.9124482397510904E-2</v>
      </c>
      <c r="I68" s="17">
        <v>7.2069334439754204E-2</v>
      </c>
      <c r="J68" s="17">
        <v>5.0885060584030598E-2</v>
      </c>
      <c r="K68" s="17">
        <v>1.6447017790238098E-2</v>
      </c>
      <c r="L68" s="17">
        <v>1.29425523057634E-2</v>
      </c>
      <c r="M68" s="17"/>
      <c r="N68" s="17">
        <v>4.3669312639737501E-2</v>
      </c>
      <c r="O68" s="17">
        <v>6.3416696652747906E-2</v>
      </c>
      <c r="P68" s="17"/>
      <c r="Q68" s="17">
        <v>4.8554457944231202E-2</v>
      </c>
      <c r="R68" s="17">
        <v>6.2999348863743601E-2</v>
      </c>
      <c r="S68" s="17">
        <v>6.4756083716437499E-2</v>
      </c>
      <c r="T68" s="17">
        <v>2.4842620125484799E-2</v>
      </c>
      <c r="U68" s="17">
        <v>3.8455934958973301E-2</v>
      </c>
      <c r="V68" s="17">
        <v>3.5537863904085698E-2</v>
      </c>
      <c r="W68" s="17">
        <v>3.6677032058187897E-2</v>
      </c>
      <c r="X68" s="17">
        <v>3.4109442370854601E-2</v>
      </c>
      <c r="Y68" s="17">
        <v>4.9208454167610098E-2</v>
      </c>
      <c r="Z68" s="17">
        <v>5.5738163103949002E-2</v>
      </c>
      <c r="AA68" s="17">
        <v>7.8880777033387403E-2</v>
      </c>
      <c r="AB68" s="17">
        <v>0</v>
      </c>
      <c r="AC68" s="17"/>
      <c r="AD68" s="17">
        <v>4.1892147331334902E-2</v>
      </c>
      <c r="AE68" s="17">
        <v>5.4527179925157501E-2</v>
      </c>
      <c r="AF68" s="17"/>
      <c r="AG68" s="17">
        <v>6.4237599028340003E-2</v>
      </c>
      <c r="AH68" s="17">
        <v>3.8554275043922302E-2</v>
      </c>
      <c r="AI68" s="17"/>
      <c r="AJ68" s="17">
        <v>4.4145880142290497E-2</v>
      </c>
      <c r="AK68" s="17">
        <v>4.9964112273023498E-2</v>
      </c>
      <c r="AL68" s="17"/>
      <c r="AM68" s="17">
        <v>7.1457544998723602E-2</v>
      </c>
      <c r="AN68" s="17">
        <v>4.04035362490179E-2</v>
      </c>
      <c r="AO68" s="17"/>
      <c r="AP68" s="17">
        <v>6.3676977540980201E-2</v>
      </c>
      <c r="AQ68" s="17">
        <v>3.8575300759919599E-2</v>
      </c>
      <c r="AR68" s="17">
        <v>5.3584106089970197E-2</v>
      </c>
      <c r="AS68" s="17">
        <v>2.7786410959861601E-2</v>
      </c>
      <c r="AT68" s="17">
        <v>6.6575754039989193E-2</v>
      </c>
      <c r="AU68" s="17">
        <v>4.0252840663685098E-2</v>
      </c>
    </row>
    <row r="69" spans="2:47" x14ac:dyDescent="0.35">
      <c r="B69" t="s">
        <v>63</v>
      </c>
      <c r="C69" s="17">
        <v>5.70881779035018E-3</v>
      </c>
      <c r="D69" s="17">
        <v>6.2082366739939004E-3</v>
      </c>
      <c r="E69" s="17">
        <v>5.2724201697957199E-3</v>
      </c>
      <c r="F69" s="17"/>
      <c r="G69" s="17">
        <v>1.0674153430192301E-2</v>
      </c>
      <c r="H69" s="17">
        <v>6.0280721358311404E-3</v>
      </c>
      <c r="I69" s="17">
        <v>8.4808281693133404E-3</v>
      </c>
      <c r="J69" s="17">
        <v>2.5958853048331301E-3</v>
      </c>
      <c r="K69" s="17">
        <v>5.8608354937936301E-3</v>
      </c>
      <c r="L69" s="17">
        <v>2.3033600115309901E-3</v>
      </c>
      <c r="M69" s="17"/>
      <c r="N69" s="17">
        <v>4.0655635634109103E-3</v>
      </c>
      <c r="O69" s="17">
        <v>1.3870452882371501E-2</v>
      </c>
      <c r="P69" s="17"/>
      <c r="Q69" s="17">
        <v>6.5997315897432501E-3</v>
      </c>
      <c r="R69" s="17">
        <v>1.0231047799015401E-2</v>
      </c>
      <c r="S69" s="17">
        <v>6.0200304889130698E-3</v>
      </c>
      <c r="T69" s="17">
        <v>0</v>
      </c>
      <c r="U69" s="17">
        <v>8.3470195226260594E-3</v>
      </c>
      <c r="V69" s="17">
        <v>9.0969550511182107E-3</v>
      </c>
      <c r="W69" s="17">
        <v>1.22203938980415E-2</v>
      </c>
      <c r="X69" s="17">
        <v>0</v>
      </c>
      <c r="Y69" s="17">
        <v>0</v>
      </c>
      <c r="Z69" s="17">
        <v>6.5731058148561401E-3</v>
      </c>
      <c r="AA69" s="17">
        <v>0</v>
      </c>
      <c r="AB69" s="17">
        <v>0</v>
      </c>
      <c r="AC69" s="17"/>
      <c r="AD69" s="17">
        <v>5.0819150295140104E-3</v>
      </c>
      <c r="AE69" s="17">
        <v>4.1433746545968004E-3</v>
      </c>
      <c r="AF69" s="17"/>
      <c r="AG69" s="17">
        <v>3.58722277518674E-3</v>
      </c>
      <c r="AH69" s="17">
        <v>4.01546823097254E-3</v>
      </c>
      <c r="AI69" s="17"/>
      <c r="AJ69" s="17">
        <v>1.7573407943428901E-3</v>
      </c>
      <c r="AK69" s="17">
        <v>9.1495847473989696E-3</v>
      </c>
      <c r="AL69" s="17"/>
      <c r="AM69" s="17">
        <v>2.2186967426938301E-3</v>
      </c>
      <c r="AN69" s="17">
        <v>5.1672490123109999E-3</v>
      </c>
      <c r="AO69" s="17"/>
      <c r="AP69" s="17">
        <v>1.64257115141626E-2</v>
      </c>
      <c r="AQ69" s="17">
        <v>2.44845200575315E-3</v>
      </c>
      <c r="AR69" s="17">
        <v>3.9325108390779696E-3</v>
      </c>
      <c r="AS69" s="17">
        <v>0</v>
      </c>
      <c r="AT69" s="17">
        <v>0</v>
      </c>
      <c r="AU69" s="17">
        <v>5.4556475897679802E-3</v>
      </c>
    </row>
    <row r="70" spans="2:47" x14ac:dyDescent="0.35">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row>
    <row r="71" spans="2:47" x14ac:dyDescent="0.35">
      <c r="B71" s="6" t="s">
        <v>80</v>
      </c>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row>
    <row r="72" spans="2:47" x14ac:dyDescent="0.35">
      <c r="B72" s="24" t="s">
        <v>65</v>
      </c>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row>
    <row r="73" spans="2:47" x14ac:dyDescent="0.35">
      <c r="B73" t="s">
        <v>75</v>
      </c>
      <c r="C73" s="17">
        <v>0.29879651578803801</v>
      </c>
      <c r="D73" s="17">
        <v>0.31154870884924502</v>
      </c>
      <c r="E73" s="17">
        <v>0.28901306240756502</v>
      </c>
      <c r="F73" s="17"/>
      <c r="G73" s="17">
        <v>0.17914624212955399</v>
      </c>
      <c r="H73" s="17">
        <v>0.16023957856270801</v>
      </c>
      <c r="I73" s="17">
        <v>0.219720491111493</v>
      </c>
      <c r="J73" s="17">
        <v>0.29704832856590901</v>
      </c>
      <c r="K73" s="17">
        <v>0.36581752252031102</v>
      </c>
      <c r="L73" s="17">
        <v>0.51285534023403001</v>
      </c>
      <c r="M73" s="17"/>
      <c r="N73" s="17">
        <v>0.31441392414299701</v>
      </c>
      <c r="O73" s="17">
        <v>0.22122873230898599</v>
      </c>
      <c r="P73" s="17"/>
      <c r="Q73" s="17">
        <v>0.27796041369361602</v>
      </c>
      <c r="R73" s="17">
        <v>0.27456724783491898</v>
      </c>
      <c r="S73" s="17">
        <v>0.25003139619494602</v>
      </c>
      <c r="T73" s="17">
        <v>0.35753387462036201</v>
      </c>
      <c r="U73" s="17">
        <v>0.31598189713338498</v>
      </c>
      <c r="V73" s="17">
        <v>0.28377476110679101</v>
      </c>
      <c r="W73" s="17">
        <v>0.393326470448563</v>
      </c>
      <c r="X73" s="17">
        <v>0.40839363606502299</v>
      </c>
      <c r="Y73" s="17">
        <v>0.29529447524469299</v>
      </c>
      <c r="Z73" s="17">
        <v>0.226735100994265</v>
      </c>
      <c r="AA73" s="17">
        <v>0.27989925879234301</v>
      </c>
      <c r="AB73" s="17">
        <v>0.32262544314355801</v>
      </c>
      <c r="AC73" s="17"/>
      <c r="AD73" s="17">
        <v>0.29674581501764502</v>
      </c>
      <c r="AE73" s="17">
        <v>0.31611202097180702</v>
      </c>
      <c r="AF73" s="17"/>
      <c r="AG73" s="17">
        <v>0.274021662232871</v>
      </c>
      <c r="AH73" s="17">
        <v>0.31731180650257002</v>
      </c>
      <c r="AI73" s="17"/>
      <c r="AJ73" s="17">
        <v>0.328360237871135</v>
      </c>
      <c r="AK73" s="17">
        <v>0.26530567167478403</v>
      </c>
      <c r="AL73" s="17"/>
      <c r="AM73" s="17">
        <v>0.212641265525193</v>
      </c>
      <c r="AN73" s="17">
        <v>0.32381306187181602</v>
      </c>
      <c r="AO73" s="17"/>
      <c r="AP73" s="17">
        <v>0.30829489286491202</v>
      </c>
      <c r="AQ73" s="17">
        <v>0.37886565977314501</v>
      </c>
      <c r="AR73" s="17">
        <v>0.192902649720852</v>
      </c>
      <c r="AS73" s="17">
        <v>0.44309862948321499</v>
      </c>
      <c r="AT73" s="17">
        <v>0.16587344446703001</v>
      </c>
      <c r="AU73" s="17">
        <v>0.20994433191852199</v>
      </c>
    </row>
    <row r="74" spans="2:47" x14ac:dyDescent="0.35">
      <c r="B74" t="s">
        <v>43</v>
      </c>
      <c r="C74" s="17">
        <v>9.3091926167800307E-2</v>
      </c>
      <c r="D74" s="17">
        <v>9.7025920493577097E-2</v>
      </c>
      <c r="E74" s="17">
        <v>9.0081899842654398E-2</v>
      </c>
      <c r="F74" s="17"/>
      <c r="G74" s="17">
        <v>4.8140441875796101E-2</v>
      </c>
      <c r="H74" s="17">
        <v>7.7663676559076397E-2</v>
      </c>
      <c r="I74" s="17">
        <v>9.02023904412559E-2</v>
      </c>
      <c r="J74" s="17">
        <v>8.2760677568013599E-2</v>
      </c>
      <c r="K74" s="17">
        <v>0.12821364660555001</v>
      </c>
      <c r="L74" s="17">
        <v>0.122899827734373</v>
      </c>
      <c r="M74" s="17"/>
      <c r="N74" s="17">
        <v>9.5031013269001693E-2</v>
      </c>
      <c r="O74" s="17">
        <v>8.3460962758608495E-2</v>
      </c>
      <c r="P74" s="17"/>
      <c r="Q74" s="17">
        <v>8.7816568712637197E-2</v>
      </c>
      <c r="R74" s="17">
        <v>0.115659478528848</v>
      </c>
      <c r="S74" s="17">
        <v>0.102747208561834</v>
      </c>
      <c r="T74" s="17">
        <v>8.8202529337480004E-2</v>
      </c>
      <c r="U74" s="17">
        <v>8.1456536818192898E-2</v>
      </c>
      <c r="V74" s="17">
        <v>6.7457713063477295E-2</v>
      </c>
      <c r="W74" s="17">
        <v>3.3692409502451601E-2</v>
      </c>
      <c r="X74" s="17">
        <v>6.5386012805711796E-2</v>
      </c>
      <c r="Y74" s="17">
        <v>9.6350436471678902E-2</v>
      </c>
      <c r="Z74" s="17">
        <v>0.15974438327084201</v>
      </c>
      <c r="AA74" s="17">
        <v>9.3031266047829395E-2</v>
      </c>
      <c r="AB74" s="17">
        <v>9.6541243528725396E-2</v>
      </c>
      <c r="AC74" s="17"/>
      <c r="AD74" s="17">
        <v>8.8607656002711005E-2</v>
      </c>
      <c r="AE74" s="17">
        <v>0.102390160344522</v>
      </c>
      <c r="AF74" s="17"/>
      <c r="AG74" s="17">
        <v>9.1288950786855602E-2</v>
      </c>
      <c r="AH74" s="17">
        <v>9.6090013200397006E-2</v>
      </c>
      <c r="AI74" s="17"/>
      <c r="AJ74" s="17">
        <v>9.7221163575380007E-2</v>
      </c>
      <c r="AK74" s="17">
        <v>8.9022162073647396E-2</v>
      </c>
      <c r="AL74" s="17"/>
      <c r="AM74" s="17">
        <v>9.8035964810833695E-2</v>
      </c>
      <c r="AN74" s="17">
        <v>9.3418294783955594E-2</v>
      </c>
      <c r="AO74" s="17"/>
      <c r="AP74" s="17">
        <v>9.4245798597483998E-2</v>
      </c>
      <c r="AQ74" s="17">
        <v>0.10615793427884999</v>
      </c>
      <c r="AR74" s="17">
        <v>8.5914675151100697E-2</v>
      </c>
      <c r="AS74" s="17">
        <v>0.104399394705562</v>
      </c>
      <c r="AT74" s="17">
        <v>7.9439900554912804E-2</v>
      </c>
      <c r="AU74" s="17">
        <v>8.0099535050697501E-2</v>
      </c>
    </row>
    <row r="75" spans="2:47" x14ac:dyDescent="0.35">
      <c r="B75" t="s">
        <v>44</v>
      </c>
      <c r="C75" s="17">
        <v>9.3963094162422295E-2</v>
      </c>
      <c r="D75" s="17">
        <v>9.9367597545280795E-2</v>
      </c>
      <c r="E75" s="17">
        <v>8.9526521051292995E-2</v>
      </c>
      <c r="F75" s="17"/>
      <c r="G75" s="17">
        <v>0.1332995680556</v>
      </c>
      <c r="H75" s="17">
        <v>7.0149632059234995E-2</v>
      </c>
      <c r="I75" s="17">
        <v>8.6640383320371606E-2</v>
      </c>
      <c r="J75" s="17">
        <v>0.102583681201375</v>
      </c>
      <c r="K75" s="17">
        <v>9.6505108259488701E-2</v>
      </c>
      <c r="L75" s="17">
        <v>8.45366168322923E-2</v>
      </c>
      <c r="M75" s="17"/>
      <c r="N75" s="17">
        <v>9.7342497667173594E-2</v>
      </c>
      <c r="O75" s="17">
        <v>7.7178437362328906E-2</v>
      </c>
      <c r="P75" s="17"/>
      <c r="Q75" s="17">
        <v>0.106061714250484</v>
      </c>
      <c r="R75" s="17">
        <v>7.3545425777105294E-2</v>
      </c>
      <c r="S75" s="17">
        <v>8.5835485127029307E-2</v>
      </c>
      <c r="T75" s="17">
        <v>6.5172172568988398E-2</v>
      </c>
      <c r="U75" s="17">
        <v>0.10003761524955999</v>
      </c>
      <c r="V75" s="17">
        <v>8.4774685500576902E-2</v>
      </c>
      <c r="W75" s="17">
        <v>8.6046510155836906E-2</v>
      </c>
      <c r="X75" s="17">
        <v>7.7458672834451694E-2</v>
      </c>
      <c r="Y75" s="17">
        <v>0.123256729610158</v>
      </c>
      <c r="Z75" s="17">
        <v>9.0631906734402898E-2</v>
      </c>
      <c r="AA75" s="17">
        <v>0.12581159914197601</v>
      </c>
      <c r="AB75" s="17">
        <v>0.140012095052334</v>
      </c>
      <c r="AC75" s="17"/>
      <c r="AD75" s="17">
        <v>0.103726672446426</v>
      </c>
      <c r="AE75" s="17">
        <v>7.6228348787088895E-2</v>
      </c>
      <c r="AF75" s="17"/>
      <c r="AG75" s="17">
        <v>0.11369125858595799</v>
      </c>
      <c r="AH75" s="17">
        <v>8.2538877198325894E-2</v>
      </c>
      <c r="AI75" s="17"/>
      <c r="AJ75" s="17">
        <v>0.103771179991617</v>
      </c>
      <c r="AK75" s="17">
        <v>8.3161910123915994E-2</v>
      </c>
      <c r="AL75" s="17"/>
      <c r="AM75" s="17">
        <v>8.3308221628974499E-2</v>
      </c>
      <c r="AN75" s="17">
        <v>9.4063778945477905E-2</v>
      </c>
      <c r="AO75" s="17"/>
      <c r="AP75" s="17">
        <v>5.97918782594552E-2</v>
      </c>
      <c r="AQ75" s="17">
        <v>9.4978237317647804E-2</v>
      </c>
      <c r="AR75" s="17">
        <v>9.5581312373091906E-2</v>
      </c>
      <c r="AS75" s="17">
        <v>8.4952265855579204E-2</v>
      </c>
      <c r="AT75" s="17">
        <v>9.2184484631480199E-2</v>
      </c>
      <c r="AU75" s="17">
        <v>0.14305190779954399</v>
      </c>
    </row>
    <row r="76" spans="2:47" x14ac:dyDescent="0.35">
      <c r="B76" t="s">
        <v>45</v>
      </c>
      <c r="C76" s="17">
        <v>8.8173912528084E-2</v>
      </c>
      <c r="D76" s="17">
        <v>7.6988745796369301E-2</v>
      </c>
      <c r="E76" s="17">
        <v>9.9866929256248696E-2</v>
      </c>
      <c r="F76" s="17"/>
      <c r="G76" s="17">
        <v>0.12352460300273201</v>
      </c>
      <c r="H76" s="17">
        <v>0.109832157825536</v>
      </c>
      <c r="I76" s="17">
        <v>7.9621035489120098E-2</v>
      </c>
      <c r="J76" s="17">
        <v>8.0409790539765505E-2</v>
      </c>
      <c r="K76" s="17">
        <v>8.5527898750932405E-2</v>
      </c>
      <c r="L76" s="17">
        <v>6.1979318279671701E-2</v>
      </c>
      <c r="M76" s="17"/>
      <c r="N76" s="17">
        <v>7.9125948204507399E-2</v>
      </c>
      <c r="O76" s="17">
        <v>0.13311290122748101</v>
      </c>
      <c r="P76" s="17"/>
      <c r="Q76" s="17">
        <v>0.123683796723319</v>
      </c>
      <c r="R76" s="17">
        <v>9.6340242113804098E-2</v>
      </c>
      <c r="S76" s="17">
        <v>7.2877366212681496E-2</v>
      </c>
      <c r="T76" s="17">
        <v>5.9486199581527503E-2</v>
      </c>
      <c r="U76" s="17">
        <v>6.1161475815017401E-2</v>
      </c>
      <c r="V76" s="17">
        <v>0.10040141577496101</v>
      </c>
      <c r="W76" s="17">
        <v>8.0495626674703794E-2</v>
      </c>
      <c r="X76" s="17">
        <v>0.10227338986878801</v>
      </c>
      <c r="Y76" s="17">
        <v>7.8257594428335797E-2</v>
      </c>
      <c r="Z76" s="17">
        <v>9.2359737223640895E-2</v>
      </c>
      <c r="AA76" s="17">
        <v>8.6250003565606803E-2</v>
      </c>
      <c r="AB76" s="17">
        <v>6.9484635791554006E-2</v>
      </c>
      <c r="AC76" s="17"/>
      <c r="AD76" s="17">
        <v>8.9115871620479403E-2</v>
      </c>
      <c r="AE76" s="17">
        <v>8.2900356911543197E-2</v>
      </c>
      <c r="AF76" s="17"/>
      <c r="AG76" s="17">
        <v>8.6238863976264402E-2</v>
      </c>
      <c r="AH76" s="17">
        <v>8.8677006231422106E-2</v>
      </c>
      <c r="AI76" s="17"/>
      <c r="AJ76" s="17">
        <v>8.3841634436725099E-2</v>
      </c>
      <c r="AK76" s="17">
        <v>9.4101707448733696E-2</v>
      </c>
      <c r="AL76" s="17"/>
      <c r="AM76" s="17">
        <v>9.4023017486709104E-2</v>
      </c>
      <c r="AN76" s="17">
        <v>8.7343216528968398E-2</v>
      </c>
      <c r="AO76" s="17"/>
      <c r="AP76" s="17">
        <v>9.4369875955573196E-2</v>
      </c>
      <c r="AQ76" s="17">
        <v>7.2893087454431099E-2</v>
      </c>
      <c r="AR76" s="17">
        <v>9.2049492014563097E-2</v>
      </c>
      <c r="AS76" s="17">
        <v>8.2795443315525505E-2</v>
      </c>
      <c r="AT76" s="17">
        <v>0.120887449316431</v>
      </c>
      <c r="AU76" s="17">
        <v>8.2505395892062697E-2</v>
      </c>
    </row>
    <row r="77" spans="2:47" x14ac:dyDescent="0.35">
      <c r="B77" t="s">
        <v>46</v>
      </c>
      <c r="C77" s="17">
        <v>7.0801757164580495E-2</v>
      </c>
      <c r="D77" s="17">
        <v>7.4919995883102802E-2</v>
      </c>
      <c r="E77" s="17">
        <v>6.5404988275952106E-2</v>
      </c>
      <c r="F77" s="17"/>
      <c r="G77" s="17">
        <v>8.2497960313457394E-2</v>
      </c>
      <c r="H77" s="17">
        <v>0.11586180532063001</v>
      </c>
      <c r="I77" s="17">
        <v>0.104399455163248</v>
      </c>
      <c r="J77" s="17">
        <v>4.6247309366242502E-2</v>
      </c>
      <c r="K77" s="17">
        <v>5.3105183974767302E-2</v>
      </c>
      <c r="L77" s="17">
        <v>3.04958370609426E-2</v>
      </c>
      <c r="M77" s="17"/>
      <c r="N77" s="17">
        <v>6.9336568676824306E-2</v>
      </c>
      <c r="O77" s="17">
        <v>7.8078984012412603E-2</v>
      </c>
      <c r="P77" s="17"/>
      <c r="Q77" s="17">
        <v>6.8999997568540694E-2</v>
      </c>
      <c r="R77" s="17">
        <v>6.8681074332024694E-2</v>
      </c>
      <c r="S77" s="17">
        <v>7.70364386023243E-2</v>
      </c>
      <c r="T77" s="17">
        <v>0.110729806073583</v>
      </c>
      <c r="U77" s="17">
        <v>5.6297586926998197E-2</v>
      </c>
      <c r="V77" s="17">
        <v>6.8416783183687505E-2</v>
      </c>
      <c r="W77" s="17">
        <v>2.8813473198382799E-2</v>
      </c>
      <c r="X77" s="17">
        <v>6.5274908945608306E-2</v>
      </c>
      <c r="Y77" s="17">
        <v>6.8228897108164002E-2</v>
      </c>
      <c r="Z77" s="17">
        <v>6.1305564507772803E-2</v>
      </c>
      <c r="AA77" s="17">
        <v>9.2148846974223805E-2</v>
      </c>
      <c r="AB77" s="17">
        <v>0.114801326689838</v>
      </c>
      <c r="AC77" s="17"/>
      <c r="AD77" s="17">
        <v>7.2689295009385604E-2</v>
      </c>
      <c r="AE77" s="17">
        <v>6.2990697421378597E-2</v>
      </c>
      <c r="AF77" s="17"/>
      <c r="AG77" s="17">
        <v>8.65131349354544E-2</v>
      </c>
      <c r="AH77" s="17">
        <v>6.0927413670667403E-2</v>
      </c>
      <c r="AI77" s="17"/>
      <c r="AJ77" s="17">
        <v>6.2362853393776903E-2</v>
      </c>
      <c r="AK77" s="17">
        <v>8.0101086585842904E-2</v>
      </c>
      <c r="AL77" s="17"/>
      <c r="AM77" s="17">
        <v>7.5236759675471498E-2</v>
      </c>
      <c r="AN77" s="17">
        <v>7.0859133688976006E-2</v>
      </c>
      <c r="AO77" s="17"/>
      <c r="AP77" s="17">
        <v>7.0079155873971205E-2</v>
      </c>
      <c r="AQ77" s="17">
        <v>3.5058822315131702E-2</v>
      </c>
      <c r="AR77" s="17">
        <v>7.3366184785121094E-2</v>
      </c>
      <c r="AS77" s="17">
        <v>6.3988260860137494E-2</v>
      </c>
      <c r="AT77" s="17">
        <v>8.4036231255127297E-2</v>
      </c>
      <c r="AU77" s="17">
        <v>0.10271504941062</v>
      </c>
    </row>
    <row r="78" spans="2:47" x14ac:dyDescent="0.35">
      <c r="B78" t="s">
        <v>47</v>
      </c>
      <c r="C78" s="17">
        <v>8.9099731451737302E-2</v>
      </c>
      <c r="D78" s="17">
        <v>9.1824519946767505E-2</v>
      </c>
      <c r="E78" s="17">
        <v>8.4599691350909695E-2</v>
      </c>
      <c r="F78" s="17"/>
      <c r="G78" s="17">
        <v>0.103805419359203</v>
      </c>
      <c r="H78" s="17">
        <v>0.14497280122600401</v>
      </c>
      <c r="I78" s="17">
        <v>8.3687505418017005E-2</v>
      </c>
      <c r="J78" s="17">
        <v>7.7773834009076406E-2</v>
      </c>
      <c r="K78" s="17">
        <v>7.4524448591070394E-2</v>
      </c>
      <c r="L78" s="17">
        <v>5.6968914883465199E-2</v>
      </c>
      <c r="M78" s="17"/>
      <c r="N78" s="17">
        <v>8.2022173946750904E-2</v>
      </c>
      <c r="O78" s="17">
        <v>0.12425219949442599</v>
      </c>
      <c r="P78" s="17"/>
      <c r="Q78" s="17">
        <v>8.2281503402869396E-2</v>
      </c>
      <c r="R78" s="17">
        <v>8.2138003214209096E-2</v>
      </c>
      <c r="S78" s="17">
        <v>0.126000824317934</v>
      </c>
      <c r="T78" s="17">
        <v>5.9349531529695E-2</v>
      </c>
      <c r="U78" s="17">
        <v>0.100992996212303</v>
      </c>
      <c r="V78" s="17">
        <v>0.101826147451184</v>
      </c>
      <c r="W78" s="17">
        <v>6.9454632292773502E-2</v>
      </c>
      <c r="X78" s="17">
        <v>6.0374469266441098E-2</v>
      </c>
      <c r="Y78" s="17">
        <v>9.2936626455438195E-2</v>
      </c>
      <c r="Z78" s="17">
        <v>0.104307580763481</v>
      </c>
      <c r="AA78" s="17">
        <v>9.5046885050758007E-2</v>
      </c>
      <c r="AB78" s="17">
        <v>9.6702531985207604E-2</v>
      </c>
      <c r="AC78" s="17"/>
      <c r="AD78" s="17">
        <v>8.6074684418739403E-2</v>
      </c>
      <c r="AE78" s="17">
        <v>9.4487359493763398E-2</v>
      </c>
      <c r="AF78" s="17"/>
      <c r="AG78" s="17">
        <v>7.3129698332526902E-2</v>
      </c>
      <c r="AH78" s="17">
        <v>9.8017789600951796E-2</v>
      </c>
      <c r="AI78" s="17"/>
      <c r="AJ78" s="17">
        <v>8.2548561506406895E-2</v>
      </c>
      <c r="AK78" s="17">
        <v>9.7668984546985305E-2</v>
      </c>
      <c r="AL78" s="17"/>
      <c r="AM78" s="17">
        <v>6.0316585612077797E-2</v>
      </c>
      <c r="AN78" s="17">
        <v>9.7320918924731395E-2</v>
      </c>
      <c r="AO78" s="17"/>
      <c r="AP78" s="17">
        <v>9.9691260034998397E-2</v>
      </c>
      <c r="AQ78" s="17">
        <v>6.4191625876255903E-2</v>
      </c>
      <c r="AR78" s="17">
        <v>0.126639961336483</v>
      </c>
      <c r="AS78" s="17">
        <v>5.7950972926181302E-2</v>
      </c>
      <c r="AT78" s="17">
        <v>0.10856666409301501</v>
      </c>
      <c r="AU78" s="17">
        <v>9.2112624667231705E-2</v>
      </c>
    </row>
    <row r="79" spans="2:47" x14ac:dyDescent="0.35">
      <c r="B79" t="s">
        <v>48</v>
      </c>
      <c r="C79" s="17">
        <v>6.5679328993992703E-2</v>
      </c>
      <c r="D79" s="17">
        <v>6.0636874108498003E-2</v>
      </c>
      <c r="E79" s="17">
        <v>7.1181094681299698E-2</v>
      </c>
      <c r="F79" s="17"/>
      <c r="G79" s="17">
        <v>7.6833605447343398E-2</v>
      </c>
      <c r="H79" s="17">
        <v>8.6141847027885493E-2</v>
      </c>
      <c r="I79" s="17">
        <v>7.2363301353752199E-2</v>
      </c>
      <c r="J79" s="17">
        <v>8.4754038458821304E-2</v>
      </c>
      <c r="K79" s="17">
        <v>5.1566566607626103E-2</v>
      </c>
      <c r="L79" s="17">
        <v>3.0041417350363399E-2</v>
      </c>
      <c r="M79" s="17"/>
      <c r="N79" s="17">
        <v>6.3586551996636001E-2</v>
      </c>
      <c r="O79" s="17">
        <v>7.6073631896968502E-2</v>
      </c>
      <c r="P79" s="17"/>
      <c r="Q79" s="17">
        <v>7.8202315327148497E-2</v>
      </c>
      <c r="R79" s="17">
        <v>6.6554085090686194E-2</v>
      </c>
      <c r="S79" s="17">
        <v>5.0799063699528003E-2</v>
      </c>
      <c r="T79" s="17">
        <v>6.5087942428069895E-2</v>
      </c>
      <c r="U79" s="17">
        <v>8.1765980954173201E-2</v>
      </c>
      <c r="V79" s="17">
        <v>5.3778141729459397E-2</v>
      </c>
      <c r="W79" s="17">
        <v>8.9792949368471001E-2</v>
      </c>
      <c r="X79" s="17">
        <v>0.107560718489726</v>
      </c>
      <c r="Y79" s="17">
        <v>3.0405421194460699E-2</v>
      </c>
      <c r="Z79" s="17">
        <v>6.1006707700776701E-2</v>
      </c>
      <c r="AA79" s="17">
        <v>7.8515271701343703E-2</v>
      </c>
      <c r="AB79" s="17">
        <v>4.4910398398105102E-2</v>
      </c>
      <c r="AC79" s="17"/>
      <c r="AD79" s="17">
        <v>6.6234256749134204E-2</v>
      </c>
      <c r="AE79" s="17">
        <v>6.3601875563876503E-2</v>
      </c>
      <c r="AF79" s="17"/>
      <c r="AG79" s="17">
        <v>6.8809511515598706E-2</v>
      </c>
      <c r="AH79" s="17">
        <v>6.4866542821834294E-2</v>
      </c>
      <c r="AI79" s="17"/>
      <c r="AJ79" s="17">
        <v>5.8945333816837302E-2</v>
      </c>
      <c r="AK79" s="17">
        <v>7.2678705237158095E-2</v>
      </c>
      <c r="AL79" s="17"/>
      <c r="AM79" s="17">
        <v>8.0026449100438907E-2</v>
      </c>
      <c r="AN79" s="17">
        <v>6.1203269744749302E-2</v>
      </c>
      <c r="AO79" s="17"/>
      <c r="AP79" s="17">
        <v>5.6962688917804802E-2</v>
      </c>
      <c r="AQ79" s="17">
        <v>5.3305114429650802E-2</v>
      </c>
      <c r="AR79" s="17">
        <v>9.7327976397979396E-2</v>
      </c>
      <c r="AS79" s="17">
        <v>4.1431777013411802E-2</v>
      </c>
      <c r="AT79" s="17">
        <v>8.5800422966899298E-2</v>
      </c>
      <c r="AU79" s="17">
        <v>7.8146962766047295E-2</v>
      </c>
    </row>
    <row r="80" spans="2:47" x14ac:dyDescent="0.35">
      <c r="B80" t="s">
        <v>59</v>
      </c>
      <c r="C80" s="17">
        <v>7.2119561131144899E-2</v>
      </c>
      <c r="D80" s="17">
        <v>6.8366618207843399E-2</v>
      </c>
      <c r="E80" s="17">
        <v>7.5304384243986097E-2</v>
      </c>
      <c r="F80" s="17"/>
      <c r="G80" s="17">
        <v>0.10537807248077399</v>
      </c>
      <c r="H80" s="17">
        <v>7.8628847769837307E-2</v>
      </c>
      <c r="I80" s="17">
        <v>9.75532935416316E-2</v>
      </c>
      <c r="J80" s="17">
        <v>6.3266979977876101E-2</v>
      </c>
      <c r="K80" s="17">
        <v>5.3008854157452101E-2</v>
      </c>
      <c r="L80" s="17">
        <v>4.3851353027088501E-2</v>
      </c>
      <c r="M80" s="17"/>
      <c r="N80" s="17">
        <v>7.4218896317725797E-2</v>
      </c>
      <c r="O80" s="17">
        <v>6.1692685333218297E-2</v>
      </c>
      <c r="P80" s="17"/>
      <c r="Q80" s="17">
        <v>6.4253385559261897E-2</v>
      </c>
      <c r="R80" s="17">
        <v>7.5686205138517496E-2</v>
      </c>
      <c r="S80" s="17">
        <v>9.1333099563104106E-2</v>
      </c>
      <c r="T80" s="17">
        <v>9.6703191697498206E-2</v>
      </c>
      <c r="U80" s="17">
        <v>6.9761645945314907E-2</v>
      </c>
      <c r="V80" s="17">
        <v>7.9988585940897097E-2</v>
      </c>
      <c r="W80" s="17">
        <v>5.8157152197782003E-2</v>
      </c>
      <c r="X80" s="17">
        <v>3.3200306582616398E-2</v>
      </c>
      <c r="Y80" s="17">
        <v>6.9877636038931101E-2</v>
      </c>
      <c r="Z80" s="17">
        <v>6.3399178416265606E-2</v>
      </c>
      <c r="AA80" s="17">
        <v>7.4615428338958206E-2</v>
      </c>
      <c r="AB80" s="17">
        <v>6.9249822859407104E-2</v>
      </c>
      <c r="AC80" s="17"/>
      <c r="AD80" s="17">
        <v>6.8785067339672504E-2</v>
      </c>
      <c r="AE80" s="17">
        <v>8.0632257884065195E-2</v>
      </c>
      <c r="AF80" s="17"/>
      <c r="AG80" s="17">
        <v>7.2148571036322898E-2</v>
      </c>
      <c r="AH80" s="17">
        <v>7.1751411367189405E-2</v>
      </c>
      <c r="AI80" s="17"/>
      <c r="AJ80" s="17">
        <v>6.3752306154817195E-2</v>
      </c>
      <c r="AK80" s="17">
        <v>8.0865657266901397E-2</v>
      </c>
      <c r="AL80" s="17"/>
      <c r="AM80" s="17">
        <v>0.106077131720519</v>
      </c>
      <c r="AN80" s="17">
        <v>6.22011105215622E-2</v>
      </c>
      <c r="AO80" s="17"/>
      <c r="AP80" s="17">
        <v>7.9109716587395101E-2</v>
      </c>
      <c r="AQ80" s="17">
        <v>7.1651784614154404E-2</v>
      </c>
      <c r="AR80" s="17">
        <v>8.9216138408649601E-2</v>
      </c>
      <c r="AS80" s="17">
        <v>3.8940829809306E-2</v>
      </c>
      <c r="AT80" s="17">
        <v>9.3024694341663897E-2</v>
      </c>
      <c r="AU80" s="17">
        <v>7.5485768000507297E-2</v>
      </c>
    </row>
    <row r="81" spans="2:47" x14ac:dyDescent="0.35">
      <c r="B81" t="s">
        <v>60</v>
      </c>
      <c r="C81" s="17">
        <v>6.1641367775348697E-2</v>
      </c>
      <c r="D81" s="17">
        <v>5.40896730796777E-2</v>
      </c>
      <c r="E81" s="17">
        <v>6.8674829706656407E-2</v>
      </c>
      <c r="F81" s="17"/>
      <c r="G81" s="17">
        <v>6.2068440454071602E-2</v>
      </c>
      <c r="H81" s="17">
        <v>7.8623758489481402E-2</v>
      </c>
      <c r="I81" s="17">
        <v>7.1505776514135297E-2</v>
      </c>
      <c r="J81" s="17">
        <v>9.5281320288993096E-2</v>
      </c>
      <c r="K81" s="17">
        <v>4.0590173200072598E-2</v>
      </c>
      <c r="L81" s="17">
        <v>2.6221381187783201E-2</v>
      </c>
      <c r="M81" s="17"/>
      <c r="N81" s="17">
        <v>6.1435311530338398E-2</v>
      </c>
      <c r="O81" s="17">
        <v>6.2664797901153896E-2</v>
      </c>
      <c r="P81" s="17"/>
      <c r="Q81" s="17">
        <v>3.5584822285255301E-2</v>
      </c>
      <c r="R81" s="17">
        <v>5.4053317864596301E-2</v>
      </c>
      <c r="S81" s="17">
        <v>9.0585678928871496E-2</v>
      </c>
      <c r="T81" s="17">
        <v>5.6630823328382499E-2</v>
      </c>
      <c r="U81" s="17">
        <v>7.0392880425888399E-2</v>
      </c>
      <c r="V81" s="17">
        <v>9.6914023583961395E-2</v>
      </c>
      <c r="W81" s="17">
        <v>9.2473064670817104E-2</v>
      </c>
      <c r="X81" s="17">
        <v>2.21211647670027E-2</v>
      </c>
      <c r="Y81" s="17">
        <v>7.4457482932339003E-2</v>
      </c>
      <c r="Z81" s="17">
        <v>6.6549674645222698E-2</v>
      </c>
      <c r="AA81" s="17">
        <v>2.3075887183335302E-2</v>
      </c>
      <c r="AB81" s="17">
        <v>0</v>
      </c>
      <c r="AC81" s="17"/>
      <c r="AD81" s="17">
        <v>6.1459381302429998E-2</v>
      </c>
      <c r="AE81" s="17">
        <v>6.2474847253771101E-2</v>
      </c>
      <c r="AF81" s="17"/>
      <c r="AG81" s="17">
        <v>5.59727900128726E-2</v>
      </c>
      <c r="AH81" s="17">
        <v>6.2984802007096399E-2</v>
      </c>
      <c r="AI81" s="17"/>
      <c r="AJ81" s="17">
        <v>5.76587890545424E-2</v>
      </c>
      <c r="AK81" s="17">
        <v>6.6917470411198707E-2</v>
      </c>
      <c r="AL81" s="17"/>
      <c r="AM81" s="17">
        <v>9.4710177684889804E-2</v>
      </c>
      <c r="AN81" s="17">
        <v>5.2266461862927299E-2</v>
      </c>
      <c r="AO81" s="17"/>
      <c r="AP81" s="17">
        <v>5.9562307301982698E-2</v>
      </c>
      <c r="AQ81" s="17">
        <v>6.4299061609994199E-2</v>
      </c>
      <c r="AR81" s="17">
        <v>8.4965122600776599E-2</v>
      </c>
      <c r="AS81" s="17">
        <v>3.54306029403458E-2</v>
      </c>
      <c r="AT81" s="17">
        <v>7.8160248861885995E-2</v>
      </c>
      <c r="AU81" s="17">
        <v>6.2939942516862898E-2</v>
      </c>
    </row>
    <row r="82" spans="2:47" x14ac:dyDescent="0.35">
      <c r="B82" t="s">
        <v>61</v>
      </c>
      <c r="C82" s="17">
        <v>3.1261633673268403E-2</v>
      </c>
      <c r="D82" s="17">
        <v>2.9951893215942001E-2</v>
      </c>
      <c r="E82" s="17">
        <v>3.1781288583082101E-2</v>
      </c>
      <c r="F82" s="17"/>
      <c r="G82" s="17">
        <v>2.76017234529407E-2</v>
      </c>
      <c r="H82" s="17">
        <v>3.4282152933149103E-2</v>
      </c>
      <c r="I82" s="17">
        <v>3.8879588626853E-2</v>
      </c>
      <c r="J82" s="17">
        <v>4.07056537351701E-2</v>
      </c>
      <c r="K82" s="17">
        <v>2.8647064303871001E-2</v>
      </c>
      <c r="L82" s="17">
        <v>1.9106144102582601E-2</v>
      </c>
      <c r="M82" s="17"/>
      <c r="N82" s="17">
        <v>3.1569468622818501E-2</v>
      </c>
      <c r="O82" s="17">
        <v>2.9732694032882499E-2</v>
      </c>
      <c r="P82" s="17"/>
      <c r="Q82" s="17">
        <v>2.62123646480854E-2</v>
      </c>
      <c r="R82" s="17">
        <v>4.7164814668432399E-2</v>
      </c>
      <c r="S82" s="17">
        <v>2.0145717048977201E-2</v>
      </c>
      <c r="T82" s="17">
        <v>2.0552097657900701E-2</v>
      </c>
      <c r="U82" s="17">
        <v>4.4525349149310799E-2</v>
      </c>
      <c r="V82" s="17">
        <v>2.4312676238056899E-2</v>
      </c>
      <c r="W82" s="17">
        <v>2.3230825309278402E-2</v>
      </c>
      <c r="X82" s="17">
        <v>3.7970982732420902E-2</v>
      </c>
      <c r="Y82" s="17">
        <v>3.3307934591976299E-2</v>
      </c>
      <c r="Z82" s="17">
        <v>2.9834260925930702E-2</v>
      </c>
      <c r="AA82" s="17">
        <v>3.2066012338200202E-2</v>
      </c>
      <c r="AB82" s="17">
        <v>4.5672502551270401E-2</v>
      </c>
      <c r="AC82" s="17"/>
      <c r="AD82" s="17">
        <v>3.6071088980937499E-2</v>
      </c>
      <c r="AE82" s="17">
        <v>2.0599253702645499E-2</v>
      </c>
      <c r="AF82" s="17"/>
      <c r="AG82" s="17">
        <v>4.1490169102694999E-2</v>
      </c>
      <c r="AH82" s="17">
        <v>2.6063138185430601E-2</v>
      </c>
      <c r="AI82" s="17"/>
      <c r="AJ82" s="17">
        <v>2.9531195070125901E-2</v>
      </c>
      <c r="AK82" s="17">
        <v>3.3594062429417003E-2</v>
      </c>
      <c r="AL82" s="17"/>
      <c r="AM82" s="17">
        <v>3.7761241645570702E-2</v>
      </c>
      <c r="AN82" s="17">
        <v>3.00025380078386E-2</v>
      </c>
      <c r="AO82" s="17"/>
      <c r="AP82" s="17">
        <v>2.66471066785238E-2</v>
      </c>
      <c r="AQ82" s="17">
        <v>3.1613397674686398E-2</v>
      </c>
      <c r="AR82" s="17">
        <v>3.0706755542395901E-2</v>
      </c>
      <c r="AS82" s="17">
        <v>3.2500164497686598E-2</v>
      </c>
      <c r="AT82" s="17">
        <v>3.6123718356215501E-2</v>
      </c>
      <c r="AU82" s="17">
        <v>3.3569210654938501E-2</v>
      </c>
    </row>
    <row r="83" spans="2:47" x14ac:dyDescent="0.35">
      <c r="B83" t="s">
        <v>76</v>
      </c>
      <c r="C83" s="17">
        <v>2.9497780977280001E-2</v>
      </c>
      <c r="D83" s="17">
        <v>3.1437161960584901E-2</v>
      </c>
      <c r="E83" s="17">
        <v>2.6658671045064801E-2</v>
      </c>
      <c r="F83" s="17"/>
      <c r="G83" s="17">
        <v>4.85725028860573E-2</v>
      </c>
      <c r="H83" s="17">
        <v>4.0997815684438603E-2</v>
      </c>
      <c r="I83" s="17">
        <v>4.6945950850809298E-2</v>
      </c>
      <c r="J83" s="17">
        <v>2.3884174648284E-2</v>
      </c>
      <c r="K83" s="17">
        <v>1.29913362474779E-2</v>
      </c>
      <c r="L83" s="17">
        <v>8.7404892958759892E-3</v>
      </c>
      <c r="M83" s="17"/>
      <c r="N83" s="17">
        <v>2.7934295615661402E-2</v>
      </c>
      <c r="O83" s="17">
        <v>3.7263223952598699E-2</v>
      </c>
      <c r="P83" s="17"/>
      <c r="Q83" s="17">
        <v>3.9080530230566998E-2</v>
      </c>
      <c r="R83" s="17">
        <v>3.2587682652970303E-2</v>
      </c>
      <c r="S83" s="17">
        <v>2.6587691253857001E-2</v>
      </c>
      <c r="T83" s="17">
        <v>2.0551831176512499E-2</v>
      </c>
      <c r="U83" s="17">
        <v>1.03708149303598E-2</v>
      </c>
      <c r="V83" s="17">
        <v>2.9258111375830301E-2</v>
      </c>
      <c r="W83" s="17">
        <v>3.95048711696869E-2</v>
      </c>
      <c r="X83" s="17">
        <v>1.9985737642210899E-2</v>
      </c>
      <c r="Y83" s="17">
        <v>3.7626765923825502E-2</v>
      </c>
      <c r="Z83" s="17">
        <v>3.7552799002543102E-2</v>
      </c>
      <c r="AA83" s="17">
        <v>1.9539540865426301E-2</v>
      </c>
      <c r="AB83" s="17">
        <v>0</v>
      </c>
      <c r="AC83" s="17"/>
      <c r="AD83" s="17">
        <v>2.71434912141904E-2</v>
      </c>
      <c r="AE83" s="17">
        <v>3.22436699552371E-2</v>
      </c>
      <c r="AF83" s="17"/>
      <c r="AG83" s="17">
        <v>3.6695389482579902E-2</v>
      </c>
      <c r="AH83" s="17">
        <v>2.6059839300847099E-2</v>
      </c>
      <c r="AI83" s="17"/>
      <c r="AJ83" s="17">
        <v>2.9307699155079501E-2</v>
      </c>
      <c r="AK83" s="17">
        <v>2.9986505218202199E-2</v>
      </c>
      <c r="AL83" s="17"/>
      <c r="AM83" s="17">
        <v>5.3545798500321401E-2</v>
      </c>
      <c r="AN83" s="17">
        <v>2.2720366423918701E-2</v>
      </c>
      <c r="AO83" s="17"/>
      <c r="AP83" s="17">
        <v>3.1184101520326999E-2</v>
      </c>
      <c r="AQ83" s="17">
        <v>2.1474344082188901E-2</v>
      </c>
      <c r="AR83" s="17">
        <v>3.1329731668986199E-2</v>
      </c>
      <c r="AS83" s="17">
        <v>1.45116585930492E-2</v>
      </c>
      <c r="AT83" s="17">
        <v>5.5902741155339303E-2</v>
      </c>
      <c r="AU83" s="17">
        <v>3.70685660226431E-2</v>
      </c>
    </row>
    <row r="84" spans="2:47" x14ac:dyDescent="0.35">
      <c r="B84" t="s">
        <v>63</v>
      </c>
      <c r="C84" s="17">
        <v>5.87339018630283E-3</v>
      </c>
      <c r="D84" s="17">
        <v>3.8422909131113599E-3</v>
      </c>
      <c r="E84" s="17">
        <v>7.9066395552880309E-3</v>
      </c>
      <c r="F84" s="17"/>
      <c r="G84" s="17">
        <v>9.1314205424704708E-3</v>
      </c>
      <c r="H84" s="17">
        <v>2.6059265420183401E-3</v>
      </c>
      <c r="I84" s="17">
        <v>8.4808281693133404E-3</v>
      </c>
      <c r="J84" s="17">
        <v>5.2842116404736503E-3</v>
      </c>
      <c r="K84" s="17">
        <v>9.5021967813811604E-3</v>
      </c>
      <c r="L84" s="17">
        <v>2.3033600115309901E-3</v>
      </c>
      <c r="M84" s="17"/>
      <c r="N84" s="17">
        <v>3.9833500095645498E-3</v>
      </c>
      <c r="O84" s="17">
        <v>1.52607497189355E-2</v>
      </c>
      <c r="P84" s="17"/>
      <c r="Q84" s="17">
        <v>9.8625875982153305E-3</v>
      </c>
      <c r="R84" s="17">
        <v>1.30224227838871E-2</v>
      </c>
      <c r="S84" s="17">
        <v>6.0200304889130698E-3</v>
      </c>
      <c r="T84" s="17">
        <v>0</v>
      </c>
      <c r="U84" s="17">
        <v>7.2552204394959298E-3</v>
      </c>
      <c r="V84" s="17">
        <v>9.0969550511182107E-3</v>
      </c>
      <c r="W84" s="17">
        <v>5.0120150112530799E-3</v>
      </c>
      <c r="X84" s="17">
        <v>0</v>
      </c>
      <c r="Y84" s="17">
        <v>0</v>
      </c>
      <c r="Z84" s="17">
        <v>6.5731058148561401E-3</v>
      </c>
      <c r="AA84" s="17">
        <v>0</v>
      </c>
      <c r="AB84" s="17">
        <v>0</v>
      </c>
      <c r="AC84" s="17"/>
      <c r="AD84" s="17">
        <v>3.3467198982482299E-3</v>
      </c>
      <c r="AE84" s="17">
        <v>5.3391517103017899E-3</v>
      </c>
      <c r="AF84" s="17"/>
      <c r="AG84" s="17">
        <v>0</v>
      </c>
      <c r="AH84" s="17">
        <v>4.71135991326797E-3</v>
      </c>
      <c r="AI84" s="17"/>
      <c r="AJ84" s="17">
        <v>2.69904597355731E-3</v>
      </c>
      <c r="AK84" s="17">
        <v>6.5960769832135897E-3</v>
      </c>
      <c r="AL84" s="17"/>
      <c r="AM84" s="17">
        <v>4.3173866090001796E-3</v>
      </c>
      <c r="AN84" s="17">
        <v>4.7878486950790698E-3</v>
      </c>
      <c r="AO84" s="17"/>
      <c r="AP84" s="17">
        <v>2.0061217407572801E-2</v>
      </c>
      <c r="AQ84" s="17">
        <v>5.5109305738645798E-3</v>
      </c>
      <c r="AR84" s="17">
        <v>0</v>
      </c>
      <c r="AS84" s="17">
        <v>0</v>
      </c>
      <c r="AT84" s="17">
        <v>0</v>
      </c>
      <c r="AU84" s="17">
        <v>2.3607053003234799E-3</v>
      </c>
    </row>
    <row r="85" spans="2:47" x14ac:dyDescent="0.35">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row>
    <row r="86" spans="2:47" x14ac:dyDescent="0.35">
      <c r="B86" s="6" t="s">
        <v>81</v>
      </c>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row>
    <row r="87" spans="2:47" x14ac:dyDescent="0.35">
      <c r="B87" s="24" t="s">
        <v>65</v>
      </c>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row>
    <row r="88" spans="2:47" x14ac:dyDescent="0.35">
      <c r="B88" t="s">
        <v>75</v>
      </c>
      <c r="C88" s="17">
        <v>0.21245894576110799</v>
      </c>
      <c r="D88" s="17">
        <v>0.241536584561382</v>
      </c>
      <c r="E88" s="17">
        <v>0.185985129932138</v>
      </c>
      <c r="F88" s="17"/>
      <c r="G88" s="17">
        <v>9.1460893784642797E-2</v>
      </c>
      <c r="H88" s="17">
        <v>0.117379914878996</v>
      </c>
      <c r="I88" s="17">
        <v>0.13931941542345699</v>
      </c>
      <c r="J88" s="17">
        <v>0.196949114491902</v>
      </c>
      <c r="K88" s="17">
        <v>0.25664326550477301</v>
      </c>
      <c r="L88" s="17">
        <v>0.41343550685706598</v>
      </c>
      <c r="M88" s="17"/>
      <c r="N88" s="17">
        <v>0.22593934142246699</v>
      </c>
      <c r="O88" s="17">
        <v>0.145505172887509</v>
      </c>
      <c r="P88" s="17"/>
      <c r="Q88" s="17">
        <v>0.154539805000171</v>
      </c>
      <c r="R88" s="17">
        <v>0.22596275780227301</v>
      </c>
      <c r="S88" s="17">
        <v>0.17149209209034899</v>
      </c>
      <c r="T88" s="17">
        <v>0.257536564118858</v>
      </c>
      <c r="U88" s="17">
        <v>0.20532662110349501</v>
      </c>
      <c r="V88" s="17">
        <v>0.19658561351273199</v>
      </c>
      <c r="W88" s="17">
        <v>0.312082166307247</v>
      </c>
      <c r="X88" s="17">
        <v>0.26444305491347497</v>
      </c>
      <c r="Y88" s="17">
        <v>0.19904820600697401</v>
      </c>
      <c r="Z88" s="17">
        <v>0.201094819190729</v>
      </c>
      <c r="AA88" s="17">
        <v>0.21975527247969001</v>
      </c>
      <c r="AB88" s="17">
        <v>0.19828589614040901</v>
      </c>
      <c r="AC88" s="17"/>
      <c r="AD88" s="17">
        <v>0.20480151222021001</v>
      </c>
      <c r="AE88" s="17">
        <v>0.23538451449424699</v>
      </c>
      <c r="AF88" s="17"/>
      <c r="AG88" s="17">
        <v>0.19195211726008901</v>
      </c>
      <c r="AH88" s="17">
        <v>0.22627767660134901</v>
      </c>
      <c r="AI88" s="17"/>
      <c r="AJ88" s="17">
        <v>0.23284950848914199</v>
      </c>
      <c r="AK88" s="17">
        <v>0.18908383457178499</v>
      </c>
      <c r="AL88" s="17"/>
      <c r="AM88" s="17">
        <v>0.147773281667752</v>
      </c>
      <c r="AN88" s="17">
        <v>0.23276598188044301</v>
      </c>
      <c r="AO88" s="17"/>
      <c r="AP88" s="17">
        <v>0.22226974452781401</v>
      </c>
      <c r="AQ88" s="17">
        <v>0.28434245606122399</v>
      </c>
      <c r="AR88" s="17">
        <v>0.107543067001472</v>
      </c>
      <c r="AS88" s="17">
        <v>0.33956247568384301</v>
      </c>
      <c r="AT88" s="17">
        <v>9.4624681853589299E-2</v>
      </c>
      <c r="AU88" s="17">
        <v>0.14086480938683801</v>
      </c>
    </row>
    <row r="89" spans="2:47" x14ac:dyDescent="0.35">
      <c r="B89" t="s">
        <v>43</v>
      </c>
      <c r="C89" s="17">
        <v>6.9940877581206096E-2</v>
      </c>
      <c r="D89" s="17">
        <v>7.0533201982169502E-2</v>
      </c>
      <c r="E89" s="17">
        <v>6.9984524542125198E-2</v>
      </c>
      <c r="F89" s="17"/>
      <c r="G89" s="17">
        <v>3.0233797813079898E-2</v>
      </c>
      <c r="H89" s="17">
        <v>3.6785319903604202E-2</v>
      </c>
      <c r="I89" s="17">
        <v>5.8444911090612499E-2</v>
      </c>
      <c r="J89" s="17">
        <v>8.2949214559558601E-2</v>
      </c>
      <c r="K89" s="17">
        <v>0.12360442839112799</v>
      </c>
      <c r="L89" s="17">
        <v>8.6472801830537502E-2</v>
      </c>
      <c r="M89" s="17"/>
      <c r="N89" s="17">
        <v>7.4863109691785501E-2</v>
      </c>
      <c r="O89" s="17">
        <v>4.5493374774774303E-2</v>
      </c>
      <c r="P89" s="17"/>
      <c r="Q89" s="17">
        <v>4.6139861081337101E-2</v>
      </c>
      <c r="R89" s="17">
        <v>6.9361991331836501E-2</v>
      </c>
      <c r="S89" s="17">
        <v>8.3842265227978496E-2</v>
      </c>
      <c r="T89" s="17">
        <v>7.3520267720426705E-2</v>
      </c>
      <c r="U89" s="17">
        <v>6.5516179182278894E-2</v>
      </c>
      <c r="V89" s="17">
        <v>8.3017829709669005E-2</v>
      </c>
      <c r="W89" s="17">
        <v>6.4559842102815193E-2</v>
      </c>
      <c r="X89" s="17">
        <v>8.32181412571492E-2</v>
      </c>
      <c r="Y89" s="17">
        <v>7.7273503209470296E-2</v>
      </c>
      <c r="Z89" s="17">
        <v>5.8513441691695901E-2</v>
      </c>
      <c r="AA89" s="17">
        <v>9.0049826518473694E-2</v>
      </c>
      <c r="AB89" s="17">
        <v>7.7111963767357503E-2</v>
      </c>
      <c r="AC89" s="17"/>
      <c r="AD89" s="17">
        <v>6.6428623360378206E-2</v>
      </c>
      <c r="AE89" s="17">
        <v>7.7589104830042499E-2</v>
      </c>
      <c r="AF89" s="17"/>
      <c r="AG89" s="17">
        <v>4.6794037543441198E-2</v>
      </c>
      <c r="AH89" s="17">
        <v>8.27773708742226E-2</v>
      </c>
      <c r="AI89" s="17"/>
      <c r="AJ89" s="17">
        <v>7.7640251870533306E-2</v>
      </c>
      <c r="AK89" s="17">
        <v>6.1427836470678197E-2</v>
      </c>
      <c r="AL89" s="17"/>
      <c r="AM89" s="17">
        <v>6.8768646344578493E-2</v>
      </c>
      <c r="AN89" s="17">
        <v>7.1568185034996804E-2</v>
      </c>
      <c r="AO89" s="17"/>
      <c r="AP89" s="17">
        <v>7.7647526203660402E-2</v>
      </c>
      <c r="AQ89" s="17">
        <v>0.101868635271037</v>
      </c>
      <c r="AR89" s="17">
        <v>3.0578821572068701E-2</v>
      </c>
      <c r="AS89" s="17">
        <v>9.8998079837186101E-2</v>
      </c>
      <c r="AT89" s="17">
        <v>4.0092344515919601E-2</v>
      </c>
      <c r="AU89" s="17">
        <v>4.6717004647992999E-2</v>
      </c>
    </row>
    <row r="90" spans="2:47" x14ac:dyDescent="0.35">
      <c r="B90" t="s">
        <v>44</v>
      </c>
      <c r="C90" s="17">
        <v>9.0194254940211202E-2</v>
      </c>
      <c r="D90" s="17">
        <v>8.9993567932254298E-2</v>
      </c>
      <c r="E90" s="17">
        <v>9.1191317925716095E-2</v>
      </c>
      <c r="F90" s="17"/>
      <c r="G90" s="17">
        <v>6.2260649219179197E-2</v>
      </c>
      <c r="H90" s="17">
        <v>7.2741286087020504E-2</v>
      </c>
      <c r="I90" s="17">
        <v>0.104225627296072</v>
      </c>
      <c r="J90" s="17">
        <v>8.1141335729138203E-2</v>
      </c>
      <c r="K90" s="17">
        <v>7.5846086454647799E-2</v>
      </c>
      <c r="L90" s="17">
        <v>0.12852247888784599</v>
      </c>
      <c r="M90" s="17"/>
      <c r="N90" s="17">
        <v>9.2349164041082996E-2</v>
      </c>
      <c r="O90" s="17">
        <v>7.9491357330417803E-2</v>
      </c>
      <c r="P90" s="17"/>
      <c r="Q90" s="17">
        <v>0.11632399632036999</v>
      </c>
      <c r="R90" s="17">
        <v>9.5551667971447707E-2</v>
      </c>
      <c r="S90" s="17">
        <v>8.9240223840599597E-2</v>
      </c>
      <c r="T90" s="17">
        <v>8.6051802714069994E-2</v>
      </c>
      <c r="U90" s="17">
        <v>0.1125385409943</v>
      </c>
      <c r="V90" s="17">
        <v>7.4458810515424204E-2</v>
      </c>
      <c r="W90" s="17">
        <v>8.5208645389571694E-2</v>
      </c>
      <c r="X90" s="17">
        <v>6.6411630205949507E-2</v>
      </c>
      <c r="Y90" s="17">
        <v>0.102397483738714</v>
      </c>
      <c r="Z90" s="17">
        <v>7.59387818855531E-2</v>
      </c>
      <c r="AA90" s="17">
        <v>6.3148851313632001E-2</v>
      </c>
      <c r="AB90" s="17">
        <v>4.3196951013491899E-2</v>
      </c>
      <c r="AC90" s="17"/>
      <c r="AD90" s="17">
        <v>8.4452039612522595E-2</v>
      </c>
      <c r="AE90" s="17">
        <v>0.106226822858857</v>
      </c>
      <c r="AF90" s="17"/>
      <c r="AG90" s="17">
        <v>8.8957188019035793E-2</v>
      </c>
      <c r="AH90" s="17">
        <v>9.2267046425485402E-2</v>
      </c>
      <c r="AI90" s="17"/>
      <c r="AJ90" s="17">
        <v>0.106434215745834</v>
      </c>
      <c r="AK90" s="17">
        <v>7.1726627123020706E-2</v>
      </c>
      <c r="AL90" s="17"/>
      <c r="AM90" s="17">
        <v>9.2615742359570805E-2</v>
      </c>
      <c r="AN90" s="17">
        <v>8.9167285306968505E-2</v>
      </c>
      <c r="AO90" s="17"/>
      <c r="AP90" s="17">
        <v>8.7583140597728495E-2</v>
      </c>
      <c r="AQ90" s="17">
        <v>9.3525415643660501E-2</v>
      </c>
      <c r="AR90" s="17">
        <v>0.112779669119608</v>
      </c>
      <c r="AS90" s="17">
        <v>9.5163925215073997E-2</v>
      </c>
      <c r="AT90" s="17">
        <v>6.7305266647364997E-2</v>
      </c>
      <c r="AU90" s="17">
        <v>7.7204949833913794E-2</v>
      </c>
    </row>
    <row r="91" spans="2:47" x14ac:dyDescent="0.35">
      <c r="B91" t="s">
        <v>45</v>
      </c>
      <c r="C91" s="17">
        <v>8.1704781422346801E-2</v>
      </c>
      <c r="D91" s="17">
        <v>9.0646259610841495E-2</v>
      </c>
      <c r="E91" s="17">
        <v>7.2661395368142603E-2</v>
      </c>
      <c r="F91" s="17"/>
      <c r="G91" s="17">
        <v>0.13669566620262399</v>
      </c>
      <c r="H91" s="17">
        <v>7.0315124363866902E-2</v>
      </c>
      <c r="I91" s="17">
        <v>7.3611562372366698E-2</v>
      </c>
      <c r="J91" s="17">
        <v>7.4782524138934506E-2</v>
      </c>
      <c r="K91" s="17">
        <v>8.2159565444570204E-2</v>
      </c>
      <c r="L91" s="17">
        <v>6.6323526506448502E-2</v>
      </c>
      <c r="M91" s="17"/>
      <c r="N91" s="17">
        <v>7.7605833208540406E-2</v>
      </c>
      <c r="O91" s="17">
        <v>0.102063237852118</v>
      </c>
      <c r="P91" s="17"/>
      <c r="Q91" s="17">
        <v>9.5408137457071301E-2</v>
      </c>
      <c r="R91" s="17">
        <v>7.0770143796678106E-2</v>
      </c>
      <c r="S91" s="17">
        <v>0.11884503064924801</v>
      </c>
      <c r="T91" s="17">
        <v>7.1619859729308802E-2</v>
      </c>
      <c r="U91" s="17">
        <v>8.1582637489999596E-2</v>
      </c>
      <c r="V91" s="17">
        <v>8.4999354296731097E-2</v>
      </c>
      <c r="W91" s="17">
        <v>4.8416045097986901E-2</v>
      </c>
      <c r="X91" s="17">
        <v>0.110614976703982</v>
      </c>
      <c r="Y91" s="17">
        <v>6.85631979335449E-2</v>
      </c>
      <c r="Z91" s="17">
        <v>7.6920961396183804E-2</v>
      </c>
      <c r="AA91" s="17">
        <v>5.1786004863729702E-2</v>
      </c>
      <c r="AB91" s="17">
        <v>0.15019684257857599</v>
      </c>
      <c r="AC91" s="17"/>
      <c r="AD91" s="17">
        <v>9.2606668257115596E-2</v>
      </c>
      <c r="AE91" s="17">
        <v>5.7436878297440597E-2</v>
      </c>
      <c r="AF91" s="17"/>
      <c r="AG91" s="17">
        <v>9.3640634207690102E-2</v>
      </c>
      <c r="AH91" s="17">
        <v>7.7528993238891605E-2</v>
      </c>
      <c r="AI91" s="17"/>
      <c r="AJ91" s="17">
        <v>7.87569851795583E-2</v>
      </c>
      <c r="AK91" s="17">
        <v>8.5931875465603699E-2</v>
      </c>
      <c r="AL91" s="17"/>
      <c r="AM91" s="17">
        <v>6.4066646536290794E-2</v>
      </c>
      <c r="AN91" s="17">
        <v>8.4512367115182105E-2</v>
      </c>
      <c r="AO91" s="17"/>
      <c r="AP91" s="17">
        <v>5.6245776587879E-2</v>
      </c>
      <c r="AQ91" s="17">
        <v>6.7161769507905103E-2</v>
      </c>
      <c r="AR91" s="17">
        <v>9.9017692712574198E-2</v>
      </c>
      <c r="AS91" s="17">
        <v>8.0401946789874904E-2</v>
      </c>
      <c r="AT91" s="17">
        <v>7.5144133483867295E-2</v>
      </c>
      <c r="AU91" s="17">
        <v>0.115764550152578</v>
      </c>
    </row>
    <row r="92" spans="2:47" x14ac:dyDescent="0.35">
      <c r="B92" t="s">
        <v>46</v>
      </c>
      <c r="C92" s="17">
        <v>7.1900195855349902E-2</v>
      </c>
      <c r="D92" s="17">
        <v>7.8182599018407295E-2</v>
      </c>
      <c r="E92" s="17">
        <v>6.6411332911800097E-2</v>
      </c>
      <c r="F92" s="17"/>
      <c r="G92" s="17">
        <v>9.0986620313029898E-2</v>
      </c>
      <c r="H92" s="17">
        <v>8.5120828125004905E-2</v>
      </c>
      <c r="I92" s="17">
        <v>5.2368121559669398E-2</v>
      </c>
      <c r="J92" s="17">
        <v>8.4140076872306999E-2</v>
      </c>
      <c r="K92" s="17">
        <v>7.1107886337511195E-2</v>
      </c>
      <c r="L92" s="17">
        <v>5.4932997454176999E-2</v>
      </c>
      <c r="M92" s="17"/>
      <c r="N92" s="17">
        <v>6.5429051377627098E-2</v>
      </c>
      <c r="O92" s="17">
        <v>0.104040761197632</v>
      </c>
      <c r="P92" s="17"/>
      <c r="Q92" s="17">
        <v>8.0603677600787793E-2</v>
      </c>
      <c r="R92" s="17">
        <v>4.8800578327934697E-2</v>
      </c>
      <c r="S92" s="17">
        <v>4.3700671402063102E-2</v>
      </c>
      <c r="T92" s="17">
        <v>9.2721166795749099E-2</v>
      </c>
      <c r="U92" s="17">
        <v>5.3943104821731501E-2</v>
      </c>
      <c r="V92" s="17">
        <v>7.0426865990711393E-2</v>
      </c>
      <c r="W92" s="17">
        <v>7.4760568881075004E-2</v>
      </c>
      <c r="X92" s="17">
        <v>6.8297023873647597E-2</v>
      </c>
      <c r="Y92" s="17">
        <v>9.2645254053321205E-2</v>
      </c>
      <c r="Z92" s="17">
        <v>9.3132919940328907E-2</v>
      </c>
      <c r="AA92" s="17">
        <v>4.3082063788680902E-2</v>
      </c>
      <c r="AB92" s="17">
        <v>9.6308651027207107E-2</v>
      </c>
      <c r="AC92" s="17"/>
      <c r="AD92" s="17">
        <v>7.33963670240948E-2</v>
      </c>
      <c r="AE92" s="17">
        <v>7.3639560153635694E-2</v>
      </c>
      <c r="AF92" s="17"/>
      <c r="AG92" s="17">
        <v>7.9337914044242799E-2</v>
      </c>
      <c r="AH92" s="17">
        <v>6.8782269194552603E-2</v>
      </c>
      <c r="AI92" s="17"/>
      <c r="AJ92" s="17">
        <v>6.7154507414278405E-2</v>
      </c>
      <c r="AK92" s="17">
        <v>7.8173413893995194E-2</v>
      </c>
      <c r="AL92" s="17"/>
      <c r="AM92" s="17">
        <v>6.1412285958188602E-2</v>
      </c>
      <c r="AN92" s="17">
        <v>7.6198533324444401E-2</v>
      </c>
      <c r="AO92" s="17"/>
      <c r="AP92" s="17">
        <v>7.8230115675730197E-2</v>
      </c>
      <c r="AQ92" s="17">
        <v>4.7294291155655199E-2</v>
      </c>
      <c r="AR92" s="17">
        <v>7.3054926018382205E-2</v>
      </c>
      <c r="AS92" s="17">
        <v>6.09295448015469E-2</v>
      </c>
      <c r="AT92" s="17">
        <v>8.8780284644707302E-2</v>
      </c>
      <c r="AU92" s="17">
        <v>8.9195434684770397E-2</v>
      </c>
    </row>
    <row r="93" spans="2:47" x14ac:dyDescent="0.35">
      <c r="B93" t="s">
        <v>47</v>
      </c>
      <c r="C93" s="17">
        <v>0.105556419885838</v>
      </c>
      <c r="D93" s="17">
        <v>9.9514132559282903E-2</v>
      </c>
      <c r="E93" s="17">
        <v>0.11142672573451699</v>
      </c>
      <c r="F93" s="17"/>
      <c r="G93" s="17">
        <v>0.102009569192397</v>
      </c>
      <c r="H93" s="17">
        <v>0.14086503394235</v>
      </c>
      <c r="I93" s="17">
        <v>0.12952144339444399</v>
      </c>
      <c r="J93" s="17">
        <v>0.103115821949821</v>
      </c>
      <c r="K93" s="17">
        <v>8.5874171023625906E-2</v>
      </c>
      <c r="L93" s="17">
        <v>7.4627288446091095E-2</v>
      </c>
      <c r="M93" s="17"/>
      <c r="N93" s="17">
        <v>0.10379064032421299</v>
      </c>
      <c r="O93" s="17">
        <v>0.114326607844991</v>
      </c>
      <c r="P93" s="17"/>
      <c r="Q93" s="17">
        <v>0.14092921532959399</v>
      </c>
      <c r="R93" s="17">
        <v>0.13019115453424901</v>
      </c>
      <c r="S93" s="17">
        <v>9.4697756975783795E-2</v>
      </c>
      <c r="T93" s="17">
        <v>0.107090537275494</v>
      </c>
      <c r="U93" s="17">
        <v>0.122169666461222</v>
      </c>
      <c r="V93" s="17">
        <v>8.4129837596312498E-2</v>
      </c>
      <c r="W93" s="17">
        <v>7.3502802087794195E-2</v>
      </c>
      <c r="X93" s="17">
        <v>0.111650264879757</v>
      </c>
      <c r="Y93" s="17">
        <v>7.5200810818444E-2</v>
      </c>
      <c r="Z93" s="17">
        <v>8.9129122221701704E-2</v>
      </c>
      <c r="AA93" s="17">
        <v>0.13102589446566301</v>
      </c>
      <c r="AB93" s="17">
        <v>7.9234262377926995E-2</v>
      </c>
      <c r="AC93" s="17"/>
      <c r="AD93" s="17">
        <v>0.107187953723166</v>
      </c>
      <c r="AE93" s="17">
        <v>9.0635824417568595E-2</v>
      </c>
      <c r="AF93" s="17"/>
      <c r="AG93" s="17">
        <v>0.113529110054153</v>
      </c>
      <c r="AH93" s="17">
        <v>9.96058367199356E-2</v>
      </c>
      <c r="AI93" s="17"/>
      <c r="AJ93" s="17">
        <v>0.107981990117186</v>
      </c>
      <c r="AK93" s="17">
        <v>0.10361962448043401</v>
      </c>
      <c r="AL93" s="17"/>
      <c r="AM93" s="17">
        <v>8.5771741030169102E-2</v>
      </c>
      <c r="AN93" s="17">
        <v>0.11126537594241601</v>
      </c>
      <c r="AO93" s="17"/>
      <c r="AP93" s="17">
        <v>9.7967051546830594E-2</v>
      </c>
      <c r="AQ93" s="17">
        <v>9.7209448987584504E-2</v>
      </c>
      <c r="AR93" s="17">
        <v>9.6298514482262995E-2</v>
      </c>
      <c r="AS93" s="17">
        <v>8.2311703319070603E-2</v>
      </c>
      <c r="AT93" s="17">
        <v>0.132308776847746</v>
      </c>
      <c r="AU93" s="17">
        <v>0.14180606791145201</v>
      </c>
    </row>
    <row r="94" spans="2:47" x14ac:dyDescent="0.35">
      <c r="B94" t="s">
        <v>48</v>
      </c>
      <c r="C94" s="17">
        <v>0.102243283396019</v>
      </c>
      <c r="D94" s="17">
        <v>9.7985301791147894E-2</v>
      </c>
      <c r="E94" s="17">
        <v>0.107304747251925</v>
      </c>
      <c r="F94" s="17"/>
      <c r="G94" s="17">
        <v>0.128648931248942</v>
      </c>
      <c r="H94" s="17">
        <v>0.110282960331995</v>
      </c>
      <c r="I94" s="17">
        <v>0.11835292208561</v>
      </c>
      <c r="J94" s="17">
        <v>0.12914621673835</v>
      </c>
      <c r="K94" s="17">
        <v>7.9149378982315305E-2</v>
      </c>
      <c r="L94" s="17">
        <v>5.8572288837922301E-2</v>
      </c>
      <c r="M94" s="17"/>
      <c r="N94" s="17">
        <v>9.8289085399320505E-2</v>
      </c>
      <c r="O94" s="17">
        <v>0.121882801494669</v>
      </c>
      <c r="P94" s="17"/>
      <c r="Q94" s="17">
        <v>9.9332432183275504E-2</v>
      </c>
      <c r="R94" s="17">
        <v>9.1465594306572404E-2</v>
      </c>
      <c r="S94" s="17">
        <v>0.12994912977630299</v>
      </c>
      <c r="T94" s="17">
        <v>8.4306889675169097E-2</v>
      </c>
      <c r="U94" s="17">
        <v>0.12011055636226201</v>
      </c>
      <c r="V94" s="17">
        <v>7.6673333474885599E-2</v>
      </c>
      <c r="W94" s="17">
        <v>9.5396039512691294E-2</v>
      </c>
      <c r="X94" s="17">
        <v>9.2808283892202498E-2</v>
      </c>
      <c r="Y94" s="17">
        <v>8.0662538850862095E-2</v>
      </c>
      <c r="Z94" s="17">
        <v>0.131352602914315</v>
      </c>
      <c r="AA94" s="17">
        <v>0.116949169995451</v>
      </c>
      <c r="AB94" s="17">
        <v>0.17557213422468701</v>
      </c>
      <c r="AC94" s="17"/>
      <c r="AD94" s="17">
        <v>0.10469704151897601</v>
      </c>
      <c r="AE94" s="17">
        <v>0.101242151767099</v>
      </c>
      <c r="AF94" s="17"/>
      <c r="AG94" s="17">
        <v>9.3119904406186699E-2</v>
      </c>
      <c r="AH94" s="17">
        <v>0.107458866484235</v>
      </c>
      <c r="AI94" s="17"/>
      <c r="AJ94" s="17">
        <v>8.6508314709455206E-2</v>
      </c>
      <c r="AK94" s="17">
        <v>0.12182836988249</v>
      </c>
      <c r="AL94" s="17"/>
      <c r="AM94" s="17">
        <v>0.124359231907124</v>
      </c>
      <c r="AN94" s="17">
        <v>9.6287469392912495E-2</v>
      </c>
      <c r="AO94" s="17"/>
      <c r="AP94" s="17">
        <v>9.5515351046279798E-2</v>
      </c>
      <c r="AQ94" s="17">
        <v>9.0141756454479902E-2</v>
      </c>
      <c r="AR94" s="17">
        <v>0.11095841661815201</v>
      </c>
      <c r="AS94" s="17">
        <v>7.1903344449937096E-2</v>
      </c>
      <c r="AT94" s="17">
        <v>0.15412054603022801</v>
      </c>
      <c r="AU94" s="17">
        <v>0.122813119048226</v>
      </c>
    </row>
    <row r="95" spans="2:47" x14ac:dyDescent="0.35">
      <c r="B95" t="s">
        <v>59</v>
      </c>
      <c r="C95" s="17">
        <v>9.2807762953152004E-2</v>
      </c>
      <c r="D95" s="17">
        <v>8.4168081804360195E-2</v>
      </c>
      <c r="E95" s="17">
        <v>9.9098092371301696E-2</v>
      </c>
      <c r="F95" s="17"/>
      <c r="G95" s="17">
        <v>0.11865097272087601</v>
      </c>
      <c r="H95" s="17">
        <v>0.128199492221692</v>
      </c>
      <c r="I95" s="17">
        <v>0.124259742091585</v>
      </c>
      <c r="J95" s="17">
        <v>7.8483234074967406E-2</v>
      </c>
      <c r="K95" s="17">
        <v>7.1174794333103295E-2</v>
      </c>
      <c r="L95" s="17">
        <v>4.70766283681315E-2</v>
      </c>
      <c r="M95" s="17"/>
      <c r="N95" s="17">
        <v>9.1936212039466295E-2</v>
      </c>
      <c r="O95" s="17">
        <v>9.7136539599520594E-2</v>
      </c>
      <c r="P95" s="17"/>
      <c r="Q95" s="17">
        <v>7.9789244256327593E-2</v>
      </c>
      <c r="R95" s="17">
        <v>9.4483650093490898E-2</v>
      </c>
      <c r="S95" s="17">
        <v>0.1281112449255</v>
      </c>
      <c r="T95" s="17">
        <v>6.89488460414351E-2</v>
      </c>
      <c r="U95" s="17">
        <v>6.7569201017595795E-2</v>
      </c>
      <c r="V95" s="17">
        <v>0.11120071257747501</v>
      </c>
      <c r="W95" s="17">
        <v>5.1458713339074397E-2</v>
      </c>
      <c r="X95" s="17">
        <v>0.10991356815759699</v>
      </c>
      <c r="Y95" s="17">
        <v>0.11656221715651</v>
      </c>
      <c r="Z95" s="17">
        <v>9.5291024647882597E-2</v>
      </c>
      <c r="AA95" s="17">
        <v>0.105656034585299</v>
      </c>
      <c r="AB95" s="17">
        <v>9.9082952939020599E-2</v>
      </c>
      <c r="AC95" s="17"/>
      <c r="AD95" s="17">
        <v>0.103930590082375</v>
      </c>
      <c r="AE95" s="17">
        <v>7.4913489661073196E-2</v>
      </c>
      <c r="AF95" s="17"/>
      <c r="AG95" s="17">
        <v>0.114831374450172</v>
      </c>
      <c r="AH95" s="17">
        <v>8.2397554198238507E-2</v>
      </c>
      <c r="AI95" s="17"/>
      <c r="AJ95" s="17">
        <v>8.5923245115539504E-2</v>
      </c>
      <c r="AK95" s="17">
        <v>0.10022778084140301</v>
      </c>
      <c r="AL95" s="17"/>
      <c r="AM95" s="17">
        <v>0.10654699413008401</v>
      </c>
      <c r="AN95" s="17">
        <v>8.8430149915358802E-2</v>
      </c>
      <c r="AO95" s="17"/>
      <c r="AP95" s="17">
        <v>7.8273211460999206E-2</v>
      </c>
      <c r="AQ95" s="17">
        <v>6.6221205059897398E-2</v>
      </c>
      <c r="AR95" s="17">
        <v>0.12839684216576</v>
      </c>
      <c r="AS95" s="17">
        <v>6.6982730454364106E-2</v>
      </c>
      <c r="AT95" s="17">
        <v>0.15321616083598699</v>
      </c>
      <c r="AU95" s="17">
        <v>0.10589461410626699</v>
      </c>
    </row>
    <row r="96" spans="2:47" x14ac:dyDescent="0.35">
      <c r="B96" t="s">
        <v>60</v>
      </c>
      <c r="C96" s="17">
        <v>8.8016803432944005E-2</v>
      </c>
      <c r="D96" s="17">
        <v>7.8283351708610699E-2</v>
      </c>
      <c r="E96" s="17">
        <v>9.7176056785444304E-2</v>
      </c>
      <c r="F96" s="17"/>
      <c r="G96" s="17">
        <v>0.119557009790118</v>
      </c>
      <c r="H96" s="17">
        <v>0.11420322437281399</v>
      </c>
      <c r="I96" s="17">
        <v>9.7040702842593293E-2</v>
      </c>
      <c r="J96" s="17">
        <v>9.3090297531937205E-2</v>
      </c>
      <c r="K96" s="17">
        <v>8.4023452191711506E-2</v>
      </c>
      <c r="L96" s="17">
        <v>3.6814409876885702E-2</v>
      </c>
      <c r="M96" s="17"/>
      <c r="N96" s="17">
        <v>8.55390295319539E-2</v>
      </c>
      <c r="O96" s="17">
        <v>0.100323290213192</v>
      </c>
      <c r="P96" s="17"/>
      <c r="Q96" s="17">
        <v>0.104093270173045</v>
      </c>
      <c r="R96" s="17">
        <v>8.8512228614285995E-2</v>
      </c>
      <c r="S96" s="17">
        <v>6.4738176175251794E-2</v>
      </c>
      <c r="T96" s="17">
        <v>0.103395311503741</v>
      </c>
      <c r="U96" s="17">
        <v>9.2242622361721704E-2</v>
      </c>
      <c r="V96" s="17">
        <v>0.12370700189607101</v>
      </c>
      <c r="W96" s="17">
        <v>9.1928034308596196E-2</v>
      </c>
      <c r="X96" s="17">
        <v>3.2374441202928997E-2</v>
      </c>
      <c r="Y96" s="17">
        <v>9.4765192766488093E-2</v>
      </c>
      <c r="Z96" s="17">
        <v>7.7067585123446899E-2</v>
      </c>
      <c r="AA96" s="17">
        <v>4.4060927576928199E-2</v>
      </c>
      <c r="AB96" s="17">
        <v>5.4899084653002403E-2</v>
      </c>
      <c r="AC96" s="17"/>
      <c r="AD96" s="17">
        <v>8.3015943751230101E-2</v>
      </c>
      <c r="AE96" s="17">
        <v>9.2145263475583702E-2</v>
      </c>
      <c r="AF96" s="17"/>
      <c r="AG96" s="17">
        <v>8.0154133626527901E-2</v>
      </c>
      <c r="AH96" s="17">
        <v>8.8424079408544104E-2</v>
      </c>
      <c r="AI96" s="17"/>
      <c r="AJ96" s="17">
        <v>7.8460275543075206E-2</v>
      </c>
      <c r="AK96" s="17">
        <v>9.6173309740258006E-2</v>
      </c>
      <c r="AL96" s="17"/>
      <c r="AM96" s="17">
        <v>0.13077954795372701</v>
      </c>
      <c r="AN96" s="17">
        <v>7.6548382928720501E-2</v>
      </c>
      <c r="AO96" s="17"/>
      <c r="AP96" s="17">
        <v>0.10228895858886</v>
      </c>
      <c r="AQ96" s="17">
        <v>7.5155298390071207E-2</v>
      </c>
      <c r="AR96" s="17">
        <v>0.13537036596561899</v>
      </c>
      <c r="AS96" s="17">
        <v>5.4289825504213997E-2</v>
      </c>
      <c r="AT96" s="17">
        <v>9.1507459238611699E-2</v>
      </c>
      <c r="AU96" s="17">
        <v>7.7632219700988006E-2</v>
      </c>
    </row>
    <row r="97" spans="2:47" x14ac:dyDescent="0.35">
      <c r="B97" t="s">
        <v>61</v>
      </c>
      <c r="C97" s="17">
        <v>3.5918481230992998E-2</v>
      </c>
      <c r="D97" s="17">
        <v>2.55306642832572E-2</v>
      </c>
      <c r="E97" s="17">
        <v>4.4607209301559099E-2</v>
      </c>
      <c r="F97" s="17"/>
      <c r="G97" s="17">
        <v>7.5055539545754696E-2</v>
      </c>
      <c r="H97" s="17">
        <v>3.40431229152202E-2</v>
      </c>
      <c r="I97" s="17">
        <v>3.3299733369834598E-2</v>
      </c>
      <c r="J97" s="17">
        <v>4.2073779240473501E-2</v>
      </c>
      <c r="K97" s="17">
        <v>2.5229178145751398E-2</v>
      </c>
      <c r="L97" s="17">
        <v>1.5688332219614E-2</v>
      </c>
      <c r="M97" s="17"/>
      <c r="N97" s="17">
        <v>3.85394945079219E-2</v>
      </c>
      <c r="O97" s="17">
        <v>2.2900560091984799E-2</v>
      </c>
      <c r="P97" s="17"/>
      <c r="Q97" s="17">
        <v>3.1451140917440598E-2</v>
      </c>
      <c r="R97" s="17">
        <v>3.4204536669859599E-2</v>
      </c>
      <c r="S97" s="17">
        <v>4.3243341918806903E-2</v>
      </c>
      <c r="T97" s="17">
        <v>2.3499407107529902E-2</v>
      </c>
      <c r="U97" s="17">
        <v>3.9574811401582699E-2</v>
      </c>
      <c r="V97" s="17">
        <v>4.5216161376396398E-2</v>
      </c>
      <c r="W97" s="17">
        <v>2.6768420306979599E-2</v>
      </c>
      <c r="X97" s="17">
        <v>3.43517742284149E-2</v>
      </c>
      <c r="Y97" s="17">
        <v>3.5047462881197401E-2</v>
      </c>
      <c r="Z97" s="17">
        <v>5.1765573318915702E-2</v>
      </c>
      <c r="AA97" s="17">
        <v>5.2262389883750801E-2</v>
      </c>
      <c r="AB97" s="17">
        <v>0</v>
      </c>
      <c r="AC97" s="17"/>
      <c r="AD97" s="17">
        <v>3.5960839264046203E-2</v>
      </c>
      <c r="AE97" s="17">
        <v>3.72650469489181E-2</v>
      </c>
      <c r="AF97" s="17"/>
      <c r="AG97" s="17">
        <v>4.1883501371181797E-2</v>
      </c>
      <c r="AH97" s="17">
        <v>2.9236631199042101E-2</v>
      </c>
      <c r="AI97" s="17"/>
      <c r="AJ97" s="17">
        <v>2.9326733944373198E-2</v>
      </c>
      <c r="AK97" s="17">
        <v>4.4061456422422603E-2</v>
      </c>
      <c r="AL97" s="17"/>
      <c r="AM97" s="17">
        <v>4.5241212702401702E-2</v>
      </c>
      <c r="AN97" s="17">
        <v>3.2203633735707102E-2</v>
      </c>
      <c r="AO97" s="17"/>
      <c r="AP97" s="17">
        <v>3.9701942940158497E-2</v>
      </c>
      <c r="AQ97" s="17">
        <v>2.2692090688141001E-2</v>
      </c>
      <c r="AR97" s="17">
        <v>6.3015391701048307E-2</v>
      </c>
      <c r="AS97" s="17">
        <v>2.6637054708513699E-2</v>
      </c>
      <c r="AT97" s="17">
        <v>3.3786804262206399E-2</v>
      </c>
      <c r="AU97" s="17">
        <v>3.1984242976281399E-2</v>
      </c>
    </row>
    <row r="98" spans="2:47" x14ac:dyDescent="0.35">
      <c r="B98" t="s">
        <v>76</v>
      </c>
      <c r="C98" s="17">
        <v>4.4140175896617298E-2</v>
      </c>
      <c r="D98" s="17">
        <v>3.8732385381638E-2</v>
      </c>
      <c r="E98" s="17">
        <v>4.8771352933740603E-2</v>
      </c>
      <c r="F98" s="17"/>
      <c r="G98" s="17">
        <v>4.4440350169356102E-2</v>
      </c>
      <c r="H98" s="17">
        <v>8.4436915676032495E-2</v>
      </c>
      <c r="I98" s="17">
        <v>6.1074990304442502E-2</v>
      </c>
      <c r="J98" s="17">
        <v>2.88441730321372E-2</v>
      </c>
      <c r="K98" s="17">
        <v>3.5685596409481199E-2</v>
      </c>
      <c r="L98" s="17">
        <v>1.52303807037498E-2</v>
      </c>
      <c r="M98" s="17"/>
      <c r="N98" s="17">
        <v>4.1676484456010798E-2</v>
      </c>
      <c r="O98" s="17">
        <v>5.6376718598241102E-2</v>
      </c>
      <c r="P98" s="17"/>
      <c r="Q98" s="17">
        <v>4.1174091669592197E-2</v>
      </c>
      <c r="R98" s="17">
        <v>4.3869952584508098E-2</v>
      </c>
      <c r="S98" s="17">
        <v>2.6120036529203399E-2</v>
      </c>
      <c r="T98" s="17">
        <v>3.1309347318218099E-2</v>
      </c>
      <c r="U98" s="17">
        <v>3.21708383643153E-2</v>
      </c>
      <c r="V98" s="17">
        <v>4.0487524002472797E-2</v>
      </c>
      <c r="W98" s="17">
        <v>7.0906707654915593E-2</v>
      </c>
      <c r="X98" s="17">
        <v>2.5916840684895699E-2</v>
      </c>
      <c r="Y98" s="17">
        <v>5.7834132584473702E-2</v>
      </c>
      <c r="Z98" s="17">
        <v>4.3220061854391603E-2</v>
      </c>
      <c r="AA98" s="17">
        <v>8.2223564528701304E-2</v>
      </c>
      <c r="AB98" s="17">
        <v>2.61112612783219E-2</v>
      </c>
      <c r="AC98" s="17"/>
      <c r="AD98" s="17">
        <v>4.01021724777764E-2</v>
      </c>
      <c r="AE98" s="17">
        <v>5.0836742060482998E-2</v>
      </c>
      <c r="AF98" s="17"/>
      <c r="AG98" s="17">
        <v>5.4205692516491898E-2</v>
      </c>
      <c r="AH98" s="17">
        <v>4.05323157422353E-2</v>
      </c>
      <c r="AI98" s="17"/>
      <c r="AJ98" s="17">
        <v>4.6173746048688298E-2</v>
      </c>
      <c r="AK98" s="17">
        <v>4.2120677614488698E-2</v>
      </c>
      <c r="AL98" s="17"/>
      <c r="AM98" s="17">
        <v>6.8347282801113907E-2</v>
      </c>
      <c r="AN98" s="17">
        <v>3.6672351769052002E-2</v>
      </c>
      <c r="AO98" s="17"/>
      <c r="AP98" s="17">
        <v>4.98664446534638E-2</v>
      </c>
      <c r="AQ98" s="17">
        <v>4.88767022064788E-2</v>
      </c>
      <c r="AR98" s="17">
        <v>3.95149242991399E-2</v>
      </c>
      <c r="AS98" s="17">
        <v>2.2819369236374999E-2</v>
      </c>
      <c r="AT98" s="17">
        <v>6.9113541639772305E-2</v>
      </c>
      <c r="AU98" s="17">
        <v>4.7762282250369603E-2</v>
      </c>
    </row>
    <row r="99" spans="2:47" x14ac:dyDescent="0.35">
      <c r="B99" t="s">
        <v>63</v>
      </c>
      <c r="C99" s="17">
        <v>5.1180176442141298E-3</v>
      </c>
      <c r="D99" s="17">
        <v>4.8938693666480499E-3</v>
      </c>
      <c r="E99" s="17">
        <v>5.3821149415904804E-3</v>
      </c>
      <c r="F99" s="17"/>
      <c r="G99" s="17">
        <v>0</v>
      </c>
      <c r="H99" s="17">
        <v>5.6267771814040796E-3</v>
      </c>
      <c r="I99" s="17">
        <v>8.4808281693133404E-3</v>
      </c>
      <c r="J99" s="17">
        <v>5.2842116404736503E-3</v>
      </c>
      <c r="K99" s="17">
        <v>9.5021967813811604E-3</v>
      </c>
      <c r="L99" s="17">
        <v>2.3033600115309901E-3</v>
      </c>
      <c r="M99" s="17"/>
      <c r="N99" s="17">
        <v>4.0425539996105497E-3</v>
      </c>
      <c r="O99" s="17">
        <v>1.04595781149508E-2</v>
      </c>
      <c r="P99" s="17"/>
      <c r="Q99" s="17">
        <v>1.0215128010988001E-2</v>
      </c>
      <c r="R99" s="17">
        <v>6.8257439668647996E-3</v>
      </c>
      <c r="S99" s="17">
        <v>6.0200304889130698E-3</v>
      </c>
      <c r="T99" s="17">
        <v>0</v>
      </c>
      <c r="U99" s="17">
        <v>7.2552204394959298E-3</v>
      </c>
      <c r="V99" s="17">
        <v>9.0969550511182107E-3</v>
      </c>
      <c r="W99" s="17">
        <v>5.0120150112530799E-3</v>
      </c>
      <c r="X99" s="17">
        <v>0</v>
      </c>
      <c r="Y99" s="17">
        <v>0</v>
      </c>
      <c r="Z99" s="17">
        <v>6.5731058148561401E-3</v>
      </c>
      <c r="AA99" s="17">
        <v>0</v>
      </c>
      <c r="AB99" s="17">
        <v>0</v>
      </c>
      <c r="AC99" s="17"/>
      <c r="AD99" s="17">
        <v>3.4202487081098202E-3</v>
      </c>
      <c r="AE99" s="17">
        <v>2.6846010350513802E-3</v>
      </c>
      <c r="AF99" s="17"/>
      <c r="AG99" s="17">
        <v>1.5943925007880801E-3</v>
      </c>
      <c r="AH99" s="17">
        <v>4.71135991326797E-3</v>
      </c>
      <c r="AI99" s="17"/>
      <c r="AJ99" s="17">
        <v>2.7902258223358699E-3</v>
      </c>
      <c r="AK99" s="17">
        <v>5.6251934934205498E-3</v>
      </c>
      <c r="AL99" s="17"/>
      <c r="AM99" s="17">
        <v>4.3173866090001796E-3</v>
      </c>
      <c r="AN99" s="17">
        <v>4.3802836537984403E-3</v>
      </c>
      <c r="AO99" s="17"/>
      <c r="AP99" s="17">
        <v>1.4410736170595399E-2</v>
      </c>
      <c r="AQ99" s="17">
        <v>5.5109305738645798E-3</v>
      </c>
      <c r="AR99" s="17">
        <v>3.4713683439120901E-3</v>
      </c>
      <c r="AS99" s="17">
        <v>0</v>
      </c>
      <c r="AT99" s="17">
        <v>0</v>
      </c>
      <c r="AU99" s="17">
        <v>2.3607053003234799E-3</v>
      </c>
    </row>
    <row r="100" spans="2:47" x14ac:dyDescent="0.35">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row>
    <row r="101" spans="2:47" x14ac:dyDescent="0.35">
      <c r="B101" s="6" t="s">
        <v>99</v>
      </c>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row>
    <row r="102" spans="2:47" x14ac:dyDescent="0.35">
      <c r="B102" s="24" t="s">
        <v>65</v>
      </c>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row>
    <row r="103" spans="2:47" x14ac:dyDescent="0.35">
      <c r="B103" t="s">
        <v>89</v>
      </c>
      <c r="C103" s="17">
        <v>0.128877894590162</v>
      </c>
      <c r="D103" s="17">
        <v>0.11883167268530399</v>
      </c>
      <c r="E103" s="17">
        <v>0.13765718329389701</v>
      </c>
      <c r="F103" s="17"/>
      <c r="G103" s="17">
        <v>0.14570574181006099</v>
      </c>
      <c r="H103" s="17">
        <v>9.7180120716064702E-2</v>
      </c>
      <c r="I103" s="17">
        <v>0.115223067962818</v>
      </c>
      <c r="J103" s="17">
        <v>9.0558742408083107E-2</v>
      </c>
      <c r="K103" s="17">
        <v>0.14946657147971801</v>
      </c>
      <c r="L103" s="17">
        <v>0.17203489399365601</v>
      </c>
      <c r="M103" s="17"/>
      <c r="N103" s="17">
        <v>0.131197586833699</v>
      </c>
      <c r="O103" s="17">
        <v>0.11735656008989601</v>
      </c>
      <c r="P103" s="17"/>
      <c r="Q103" s="17">
        <v>0.103671353796167</v>
      </c>
      <c r="R103" s="17">
        <v>0.12762848407338101</v>
      </c>
      <c r="S103" s="17">
        <v>0.107236149554246</v>
      </c>
      <c r="T103" s="17">
        <v>0.16416344879898201</v>
      </c>
      <c r="U103" s="17">
        <v>0.124959016069368</v>
      </c>
      <c r="V103" s="17">
        <v>0.152710220620595</v>
      </c>
      <c r="W103" s="17">
        <v>0.125881351001948</v>
      </c>
      <c r="X103" s="17">
        <v>0.174657316153637</v>
      </c>
      <c r="Y103" s="17">
        <v>0.12996214857437499</v>
      </c>
      <c r="Z103" s="17">
        <v>0.106257410306259</v>
      </c>
      <c r="AA103" s="17">
        <v>0.15217091347829101</v>
      </c>
      <c r="AB103" s="17">
        <v>0.113318613714911</v>
      </c>
      <c r="AC103" s="17"/>
      <c r="AD103" s="17">
        <v>0.13614378075216901</v>
      </c>
      <c r="AE103" s="17">
        <v>0.11070015787256</v>
      </c>
      <c r="AF103" s="17"/>
      <c r="AG103" s="17">
        <v>0.14967584228151901</v>
      </c>
      <c r="AH103" s="17">
        <v>0.12259316765539</v>
      </c>
      <c r="AI103" s="17"/>
      <c r="AJ103" s="17">
        <v>0.151543968493664</v>
      </c>
      <c r="AK103" s="17">
        <v>0.103129380745779</v>
      </c>
      <c r="AL103" s="17"/>
      <c r="AM103" s="17">
        <v>0.116687847564719</v>
      </c>
      <c r="AN103" s="17">
        <v>0.131815173858256</v>
      </c>
      <c r="AO103" s="17"/>
      <c r="AP103" s="17">
        <v>9.9872981023826704E-2</v>
      </c>
      <c r="AQ103" s="17">
        <v>0.11953285929783</v>
      </c>
      <c r="AR103" s="17">
        <v>0.119354516246593</v>
      </c>
      <c r="AS103" s="17">
        <v>0.172132336309015</v>
      </c>
      <c r="AT103" s="17">
        <v>0.15966029601210399</v>
      </c>
      <c r="AU103" s="17">
        <v>0.121907820283884</v>
      </c>
    </row>
    <row r="104" spans="2:47" x14ac:dyDescent="0.35">
      <c r="B104" t="s">
        <v>90</v>
      </c>
      <c r="C104" s="17">
        <v>0.40223829546692202</v>
      </c>
      <c r="D104" s="17">
        <v>0.39645123069215799</v>
      </c>
      <c r="E104" s="17">
        <v>0.40961303480821398</v>
      </c>
      <c r="F104" s="17"/>
      <c r="G104" s="17">
        <v>0.37567918862830901</v>
      </c>
      <c r="H104" s="17">
        <v>0.36848386261668098</v>
      </c>
      <c r="I104" s="17">
        <v>0.37845365650167601</v>
      </c>
      <c r="J104" s="17">
        <v>0.341485192159172</v>
      </c>
      <c r="K104" s="17">
        <v>0.442583935165278</v>
      </c>
      <c r="L104" s="17">
        <v>0.48920606136139699</v>
      </c>
      <c r="M104" s="17"/>
      <c r="N104" s="17">
        <v>0.41199641970238499</v>
      </c>
      <c r="O104" s="17">
        <v>0.35377211909152301</v>
      </c>
      <c r="P104" s="17"/>
      <c r="Q104" s="17">
        <v>0.41616753272603302</v>
      </c>
      <c r="R104" s="17">
        <v>0.39875182491885403</v>
      </c>
      <c r="S104" s="17">
        <v>0.32945165559872802</v>
      </c>
      <c r="T104" s="17">
        <v>0.40461092470114601</v>
      </c>
      <c r="U104" s="17">
        <v>0.39991653791517701</v>
      </c>
      <c r="V104" s="17">
        <v>0.38424702206994599</v>
      </c>
      <c r="W104" s="17">
        <v>0.41568577320185002</v>
      </c>
      <c r="X104" s="17">
        <v>0.38404565690474102</v>
      </c>
      <c r="Y104" s="17">
        <v>0.39998046148788802</v>
      </c>
      <c r="Z104" s="17">
        <v>0.46213727316715802</v>
      </c>
      <c r="AA104" s="17">
        <v>0.39672123359991501</v>
      </c>
      <c r="AB104" s="17">
        <v>0.425163393108693</v>
      </c>
      <c r="AC104" s="17"/>
      <c r="AD104" s="17">
        <v>0.41631363801125698</v>
      </c>
      <c r="AE104" s="17">
        <v>0.36918024373631197</v>
      </c>
      <c r="AF104" s="17"/>
      <c r="AG104" s="17">
        <v>0.41935310850185098</v>
      </c>
      <c r="AH104" s="17">
        <v>0.39331491100707799</v>
      </c>
      <c r="AI104" s="17"/>
      <c r="AJ104" s="17">
        <v>0.41823418763961701</v>
      </c>
      <c r="AK104" s="17">
        <v>0.38497560034352302</v>
      </c>
      <c r="AL104" s="17"/>
      <c r="AM104" s="17">
        <v>0.37545751922430898</v>
      </c>
      <c r="AN104" s="17">
        <v>0.41181890464173898</v>
      </c>
      <c r="AO104" s="17"/>
      <c r="AP104" s="17">
        <v>0.35529997401597702</v>
      </c>
      <c r="AQ104" s="17">
        <v>0.42676266135681101</v>
      </c>
      <c r="AR104" s="17">
        <v>0.39740346186428799</v>
      </c>
      <c r="AS104" s="17">
        <v>0.418978728460144</v>
      </c>
      <c r="AT104" s="17">
        <v>0.39550366208805099</v>
      </c>
      <c r="AU104" s="17">
        <v>0.42660905275873101</v>
      </c>
    </row>
    <row r="105" spans="2:47" x14ac:dyDescent="0.35">
      <c r="B105" t="s">
        <v>91</v>
      </c>
      <c r="C105" s="17">
        <v>0.21044035862544</v>
      </c>
      <c r="D105" s="17">
        <v>0.22707360899197301</v>
      </c>
      <c r="E105" s="17">
        <v>0.196086459468469</v>
      </c>
      <c r="F105" s="17"/>
      <c r="G105" s="17">
        <v>0.18834652519688799</v>
      </c>
      <c r="H105" s="17">
        <v>0.22403054611175</v>
      </c>
      <c r="I105" s="17">
        <v>0.20477364396228101</v>
      </c>
      <c r="J105" s="17">
        <v>0.27858162730421399</v>
      </c>
      <c r="K105" s="17">
        <v>0.18399603039410001</v>
      </c>
      <c r="L105" s="17">
        <v>0.181090236340268</v>
      </c>
      <c r="M105" s="17"/>
      <c r="N105" s="17">
        <v>0.20602140269490499</v>
      </c>
      <c r="O105" s="17">
        <v>0.232388213802983</v>
      </c>
      <c r="P105" s="17"/>
      <c r="Q105" s="17">
        <v>0.24584772158430401</v>
      </c>
      <c r="R105" s="17">
        <v>0.247167992087064</v>
      </c>
      <c r="S105" s="17">
        <v>0.24749745780933399</v>
      </c>
      <c r="T105" s="17">
        <v>0.20675234102661899</v>
      </c>
      <c r="U105" s="17">
        <v>0.218197262287398</v>
      </c>
      <c r="V105" s="17">
        <v>0.18153715884079299</v>
      </c>
      <c r="W105" s="17">
        <v>0.15291046074367401</v>
      </c>
      <c r="X105" s="17">
        <v>0.241422818287614</v>
      </c>
      <c r="Y105" s="17">
        <v>0.17049957232938701</v>
      </c>
      <c r="Z105" s="17">
        <v>0.21003738629365001</v>
      </c>
      <c r="AA105" s="17">
        <v>0.12792705025600801</v>
      </c>
      <c r="AB105" s="17">
        <v>0.26582617734785802</v>
      </c>
      <c r="AC105" s="17"/>
      <c r="AD105" s="17">
        <v>0.214447318159839</v>
      </c>
      <c r="AE105" s="17">
        <v>0.202234857365334</v>
      </c>
      <c r="AF105" s="17"/>
      <c r="AG105" s="17">
        <v>0.188836060682775</v>
      </c>
      <c r="AH105" s="17">
        <v>0.220796217416691</v>
      </c>
      <c r="AI105" s="17"/>
      <c r="AJ105" s="17">
        <v>0.20140060881889901</v>
      </c>
      <c r="AK105" s="17">
        <v>0.22304533816156499</v>
      </c>
      <c r="AL105" s="17"/>
      <c r="AM105" s="17">
        <v>0.20270112956557301</v>
      </c>
      <c r="AN105" s="17">
        <v>0.21519603637260601</v>
      </c>
      <c r="AO105" s="17"/>
      <c r="AP105" s="17">
        <v>0.21171496439655199</v>
      </c>
      <c r="AQ105" s="17">
        <v>0.231671549904124</v>
      </c>
      <c r="AR105" s="17">
        <v>0.210202539409613</v>
      </c>
      <c r="AS105" s="17">
        <v>0.17809868883787899</v>
      </c>
      <c r="AT105" s="17">
        <v>0.22852832840502901</v>
      </c>
      <c r="AU105" s="17">
        <v>0.21557514490106</v>
      </c>
    </row>
    <row r="106" spans="2:47" x14ac:dyDescent="0.35">
      <c r="B106" t="s">
        <v>92</v>
      </c>
      <c r="C106" s="17">
        <v>0.176457955575297</v>
      </c>
      <c r="D106" s="17">
        <v>0.16798648684339099</v>
      </c>
      <c r="E106" s="17">
        <v>0.18141197272683801</v>
      </c>
      <c r="F106" s="17"/>
      <c r="G106" s="17">
        <v>0.22411195174126999</v>
      </c>
      <c r="H106" s="17">
        <v>0.203918433860686</v>
      </c>
      <c r="I106" s="17">
        <v>0.18404083389407799</v>
      </c>
      <c r="J106" s="17">
        <v>0.181672531738865</v>
      </c>
      <c r="K106" s="17">
        <v>0.151181672522511</v>
      </c>
      <c r="L106" s="17">
        <v>0.12876117387570399</v>
      </c>
      <c r="M106" s="17"/>
      <c r="N106" s="17">
        <v>0.17521946948410499</v>
      </c>
      <c r="O106" s="17">
        <v>0.18260920799694999</v>
      </c>
      <c r="P106" s="17"/>
      <c r="Q106" s="17">
        <v>0.175867321120424</v>
      </c>
      <c r="R106" s="17">
        <v>0.145995511937172</v>
      </c>
      <c r="S106" s="17">
        <v>0.22317136128894599</v>
      </c>
      <c r="T106" s="17">
        <v>0.15765750341679399</v>
      </c>
      <c r="U106" s="17">
        <v>0.17613511775495599</v>
      </c>
      <c r="V106" s="17">
        <v>0.18651529466970199</v>
      </c>
      <c r="W106" s="17">
        <v>0.21529829893352201</v>
      </c>
      <c r="X106" s="17">
        <v>0.156187683973948</v>
      </c>
      <c r="Y106" s="17">
        <v>0.189102407322398</v>
      </c>
      <c r="Z106" s="17">
        <v>0.13695940419779601</v>
      </c>
      <c r="AA106" s="17">
        <v>0.22440828031659099</v>
      </c>
      <c r="AB106" s="17">
        <v>0.128168474083006</v>
      </c>
      <c r="AC106" s="17"/>
      <c r="AD106" s="17">
        <v>0.15538956646957999</v>
      </c>
      <c r="AE106" s="17">
        <v>0.22924354792988799</v>
      </c>
      <c r="AF106" s="17"/>
      <c r="AG106" s="17">
        <v>0.163128196657879</v>
      </c>
      <c r="AH106" s="17">
        <v>0.18489405770108899</v>
      </c>
      <c r="AI106" s="17"/>
      <c r="AJ106" s="17">
        <v>0.156224240280774</v>
      </c>
      <c r="AK106" s="17">
        <v>0.19911905814248901</v>
      </c>
      <c r="AL106" s="17"/>
      <c r="AM106" s="17">
        <v>0.179019691438568</v>
      </c>
      <c r="AN106" s="17">
        <v>0.17601991397450301</v>
      </c>
      <c r="AO106" s="17"/>
      <c r="AP106" s="17">
        <v>0.23642771781636601</v>
      </c>
      <c r="AQ106" s="17">
        <v>0.16112741413225801</v>
      </c>
      <c r="AR106" s="17">
        <v>0.16259377771658501</v>
      </c>
      <c r="AS106" s="17">
        <v>0.15502799930875599</v>
      </c>
      <c r="AT106" s="17">
        <v>0.143830626086945</v>
      </c>
      <c r="AU106" s="17">
        <v>0.16505650558631199</v>
      </c>
    </row>
    <row r="107" spans="2:47" x14ac:dyDescent="0.35">
      <c r="B107" t="s">
        <v>93</v>
      </c>
      <c r="C107" s="17">
        <v>7.5557258802275998E-2</v>
      </c>
      <c r="D107" s="17">
        <v>8.3063474136592E-2</v>
      </c>
      <c r="E107" s="17">
        <v>6.8907220098682401E-2</v>
      </c>
      <c r="F107" s="17"/>
      <c r="G107" s="17">
        <v>6.6156592623471497E-2</v>
      </c>
      <c r="H107" s="17">
        <v>0.10386373659904199</v>
      </c>
      <c r="I107" s="17">
        <v>0.103357503752093</v>
      </c>
      <c r="J107" s="17">
        <v>9.9342475824222301E-2</v>
      </c>
      <c r="K107" s="17">
        <v>6.6942564289422801E-2</v>
      </c>
      <c r="L107" s="17">
        <v>2.2474403206827E-2</v>
      </c>
      <c r="M107" s="17"/>
      <c r="N107" s="17">
        <v>7.1062321476003498E-2</v>
      </c>
      <c r="O107" s="17">
        <v>9.7882494676991005E-2</v>
      </c>
      <c r="P107" s="17"/>
      <c r="Q107" s="17">
        <v>4.8550340131960697E-2</v>
      </c>
      <c r="R107" s="17">
        <v>8.0456186983528896E-2</v>
      </c>
      <c r="S107" s="17">
        <v>8.6856638842624997E-2</v>
      </c>
      <c r="T107" s="17">
        <v>6.1993309285219303E-2</v>
      </c>
      <c r="U107" s="17">
        <v>6.8216553812602804E-2</v>
      </c>
      <c r="V107" s="17">
        <v>8.5081124524798005E-2</v>
      </c>
      <c r="W107" s="17">
        <v>7.8789196187648097E-2</v>
      </c>
      <c r="X107" s="17">
        <v>4.36865246800602E-2</v>
      </c>
      <c r="Y107" s="17">
        <v>0.10259121413474399</v>
      </c>
      <c r="Z107" s="17">
        <v>7.8035420220280996E-2</v>
      </c>
      <c r="AA107" s="17">
        <v>9.8772522349194494E-2</v>
      </c>
      <c r="AB107" s="17">
        <v>6.7523341745531706E-2</v>
      </c>
      <c r="AC107" s="17"/>
      <c r="AD107" s="17">
        <v>7.3636560108944205E-2</v>
      </c>
      <c r="AE107" s="17">
        <v>8.1365868974918404E-2</v>
      </c>
      <c r="AF107" s="17"/>
      <c r="AG107" s="17">
        <v>7.3375716575073205E-2</v>
      </c>
      <c r="AH107" s="17">
        <v>7.3696394802991297E-2</v>
      </c>
      <c r="AI107" s="17"/>
      <c r="AJ107" s="17">
        <v>6.6549256926965394E-2</v>
      </c>
      <c r="AK107" s="17">
        <v>8.5094408638427904E-2</v>
      </c>
      <c r="AL107" s="17"/>
      <c r="AM107" s="17">
        <v>0.119910157812363</v>
      </c>
      <c r="AN107" s="17">
        <v>6.0186378529707402E-2</v>
      </c>
      <c r="AO107" s="17"/>
      <c r="AP107" s="17">
        <v>8.0094720730698704E-2</v>
      </c>
      <c r="AQ107" s="17">
        <v>6.0905515308977899E-2</v>
      </c>
      <c r="AR107" s="17">
        <v>0.110445704762921</v>
      </c>
      <c r="AS107" s="17">
        <v>6.4230453541119004E-2</v>
      </c>
      <c r="AT107" s="17">
        <v>6.6573883747571505E-2</v>
      </c>
      <c r="AU107" s="17">
        <v>7.0851476470013094E-2</v>
      </c>
    </row>
    <row r="108" spans="2:47" x14ac:dyDescent="0.35">
      <c r="B108" t="s">
        <v>94</v>
      </c>
      <c r="C108" s="17">
        <v>6.4282369399030204E-3</v>
      </c>
      <c r="D108" s="17">
        <v>6.5935266505818503E-3</v>
      </c>
      <c r="E108" s="17">
        <v>6.3241296038994898E-3</v>
      </c>
      <c r="F108" s="17"/>
      <c r="G108" s="17">
        <v>0</v>
      </c>
      <c r="H108" s="17">
        <v>2.5233000957760598E-3</v>
      </c>
      <c r="I108" s="17">
        <v>1.41512939270548E-2</v>
      </c>
      <c r="J108" s="17">
        <v>8.35943056544328E-3</v>
      </c>
      <c r="K108" s="17">
        <v>5.8292261489695301E-3</v>
      </c>
      <c r="L108" s="17">
        <v>6.4332312221484196E-3</v>
      </c>
      <c r="M108" s="17"/>
      <c r="N108" s="17">
        <v>4.5027998089019897E-3</v>
      </c>
      <c r="O108" s="17">
        <v>1.5991404341656301E-2</v>
      </c>
      <c r="P108" s="17"/>
      <c r="Q108" s="17">
        <v>9.8957306411109908E-3</v>
      </c>
      <c r="R108" s="17">
        <v>0</v>
      </c>
      <c r="S108" s="17">
        <v>5.7867369061213496E-3</v>
      </c>
      <c r="T108" s="17">
        <v>4.8224727712393401E-3</v>
      </c>
      <c r="U108" s="17">
        <v>1.25755121604979E-2</v>
      </c>
      <c r="V108" s="17">
        <v>9.9091792741662806E-3</v>
      </c>
      <c r="W108" s="17">
        <v>1.1434919931357399E-2</v>
      </c>
      <c r="X108" s="17">
        <v>0</v>
      </c>
      <c r="Y108" s="17">
        <v>7.8641961512071895E-3</v>
      </c>
      <c r="Z108" s="17">
        <v>6.5731058148561401E-3</v>
      </c>
      <c r="AA108" s="17">
        <v>0</v>
      </c>
      <c r="AB108" s="17">
        <v>0</v>
      </c>
      <c r="AC108" s="17"/>
      <c r="AD108" s="17">
        <v>4.0691364982107098E-3</v>
      </c>
      <c r="AE108" s="17">
        <v>7.2753241209866102E-3</v>
      </c>
      <c r="AF108" s="17"/>
      <c r="AG108" s="17">
        <v>5.6310753009030197E-3</v>
      </c>
      <c r="AH108" s="17">
        <v>4.7052514167596699E-3</v>
      </c>
      <c r="AI108" s="17"/>
      <c r="AJ108" s="17">
        <v>6.0477378400806397E-3</v>
      </c>
      <c r="AK108" s="17">
        <v>4.63621396821709E-3</v>
      </c>
      <c r="AL108" s="17"/>
      <c r="AM108" s="17">
        <v>6.2236543944681599E-3</v>
      </c>
      <c r="AN108" s="17">
        <v>4.9635926231880699E-3</v>
      </c>
      <c r="AO108" s="17"/>
      <c r="AP108" s="17">
        <v>1.65896420165795E-2</v>
      </c>
      <c r="AQ108" s="17">
        <v>0</v>
      </c>
      <c r="AR108" s="17">
        <v>0</v>
      </c>
      <c r="AS108" s="17">
        <v>1.1531793543086999E-2</v>
      </c>
      <c r="AT108" s="17">
        <v>5.9032036602988296E-3</v>
      </c>
      <c r="AU108" s="17">
        <v>0</v>
      </c>
    </row>
    <row r="109" spans="2:47" x14ac:dyDescent="0.35">
      <c r="B109" t="s">
        <v>95</v>
      </c>
      <c r="C109" s="17">
        <v>0.53111619005708399</v>
      </c>
      <c r="D109" s="17">
        <v>0.51528290337746196</v>
      </c>
      <c r="E109" s="17">
        <v>0.54727021810211096</v>
      </c>
      <c r="F109" s="17"/>
      <c r="G109" s="17">
        <v>0.52138493043836998</v>
      </c>
      <c r="H109" s="17">
        <v>0.465663983332746</v>
      </c>
      <c r="I109" s="17">
        <v>0.49367672446449301</v>
      </c>
      <c r="J109" s="17">
        <v>0.43204393456725498</v>
      </c>
      <c r="K109" s="17">
        <v>0.59205050664499703</v>
      </c>
      <c r="L109" s="17">
        <v>0.66124095535505301</v>
      </c>
      <c r="M109" s="17"/>
      <c r="N109" s="17">
        <v>0.54319400653608396</v>
      </c>
      <c r="O109" s="17">
        <v>0.47112867918141899</v>
      </c>
      <c r="P109" s="17"/>
      <c r="Q109" s="17">
        <v>0.51983888652220001</v>
      </c>
      <c r="R109" s="17">
        <v>0.52638030899223498</v>
      </c>
      <c r="S109" s="17">
        <v>0.43668780515297401</v>
      </c>
      <c r="T109" s="17">
        <v>0.56877437350012805</v>
      </c>
      <c r="U109" s="17">
        <v>0.524875553984545</v>
      </c>
      <c r="V109" s="17">
        <v>0.53695724269054101</v>
      </c>
      <c r="W109" s="17">
        <v>0.54156712420379804</v>
      </c>
      <c r="X109" s="17">
        <v>0.55870297305837802</v>
      </c>
      <c r="Y109" s="17">
        <v>0.52994261006226295</v>
      </c>
      <c r="Z109" s="17">
        <v>0.56839468347341704</v>
      </c>
      <c r="AA109" s="17">
        <v>0.54889214707820599</v>
      </c>
      <c r="AB109" s="17">
        <v>0.53848200682360403</v>
      </c>
      <c r="AC109" s="17"/>
      <c r="AD109" s="17">
        <v>0.55245741876342602</v>
      </c>
      <c r="AE109" s="17">
        <v>0.47988040160887202</v>
      </c>
      <c r="AF109" s="17"/>
      <c r="AG109" s="17">
        <v>0.56902895078337001</v>
      </c>
      <c r="AH109" s="17">
        <v>0.51590807866246902</v>
      </c>
      <c r="AI109" s="17"/>
      <c r="AJ109" s="17">
        <v>0.56977815613328098</v>
      </c>
      <c r="AK109" s="17">
        <v>0.488104981089302</v>
      </c>
      <c r="AL109" s="17"/>
      <c r="AM109" s="17">
        <v>0.49214536678902798</v>
      </c>
      <c r="AN109" s="17">
        <v>0.54363407849999501</v>
      </c>
      <c r="AO109" s="17"/>
      <c r="AP109" s="17">
        <v>0.45517295503980398</v>
      </c>
      <c r="AQ109" s="17">
        <v>0.54629552065464004</v>
      </c>
      <c r="AR109" s="17">
        <v>0.51675797811088098</v>
      </c>
      <c r="AS109" s="17">
        <v>0.59111106476915898</v>
      </c>
      <c r="AT109" s="17">
        <v>0.55516395810015495</v>
      </c>
      <c r="AU109" s="17">
        <v>0.54851687304261498</v>
      </c>
    </row>
    <row r="110" spans="2:47" x14ac:dyDescent="0.35">
      <c r="B110" t="s">
        <v>96</v>
      </c>
      <c r="C110" s="17">
        <v>0.25201521437757302</v>
      </c>
      <c r="D110" s="17">
        <v>0.251049960979983</v>
      </c>
      <c r="E110" s="17">
        <v>0.25031919282552101</v>
      </c>
      <c r="F110" s="17"/>
      <c r="G110" s="17">
        <v>0.29026854436474198</v>
      </c>
      <c r="H110" s="17">
        <v>0.307782170459728</v>
      </c>
      <c r="I110" s="17">
        <v>0.28739833764617101</v>
      </c>
      <c r="J110" s="17">
        <v>0.281015007563088</v>
      </c>
      <c r="K110" s="17">
        <v>0.21812423681193399</v>
      </c>
      <c r="L110" s="17">
        <v>0.15123557708253099</v>
      </c>
      <c r="M110" s="17"/>
      <c r="N110" s="17">
        <v>0.24628179096010799</v>
      </c>
      <c r="O110" s="17">
        <v>0.28049170267394102</v>
      </c>
      <c r="P110" s="17"/>
      <c r="Q110" s="17">
        <v>0.22441766125238499</v>
      </c>
      <c r="R110" s="17">
        <v>0.22645169892070099</v>
      </c>
      <c r="S110" s="17">
        <v>0.310028000131571</v>
      </c>
      <c r="T110" s="17">
        <v>0.219650812702013</v>
      </c>
      <c r="U110" s="17">
        <v>0.24435167156755899</v>
      </c>
      <c r="V110" s="17">
        <v>0.27159641919450001</v>
      </c>
      <c r="W110" s="17">
        <v>0.29408749512117</v>
      </c>
      <c r="X110" s="17">
        <v>0.19987420865400801</v>
      </c>
      <c r="Y110" s="17">
        <v>0.291693621457142</v>
      </c>
      <c r="Z110" s="17">
        <v>0.21499482441807699</v>
      </c>
      <c r="AA110" s="17">
        <v>0.32318080266578603</v>
      </c>
      <c r="AB110" s="17">
        <v>0.19569181582853801</v>
      </c>
      <c r="AC110" s="17"/>
      <c r="AD110" s="17">
        <v>0.229026126578524</v>
      </c>
      <c r="AE110" s="17">
        <v>0.31060941690480698</v>
      </c>
      <c r="AF110" s="17"/>
      <c r="AG110" s="17">
        <v>0.236503913232952</v>
      </c>
      <c r="AH110" s="17">
        <v>0.25859045250408003</v>
      </c>
      <c r="AI110" s="17"/>
      <c r="AJ110" s="17">
        <v>0.22277349720774001</v>
      </c>
      <c r="AK110" s="17">
        <v>0.28421346678091602</v>
      </c>
      <c r="AL110" s="17"/>
      <c r="AM110" s="17">
        <v>0.29892984925093102</v>
      </c>
      <c r="AN110" s="17">
        <v>0.23620629250420999</v>
      </c>
      <c r="AO110" s="17"/>
      <c r="AP110" s="17">
        <v>0.31652243854706402</v>
      </c>
      <c r="AQ110" s="17">
        <v>0.22203292944123601</v>
      </c>
      <c r="AR110" s="17">
        <v>0.27303948247950599</v>
      </c>
      <c r="AS110" s="17">
        <v>0.219258452849875</v>
      </c>
      <c r="AT110" s="17">
        <v>0.210404509834517</v>
      </c>
      <c r="AU110" s="17">
        <v>0.23590798205632499</v>
      </c>
    </row>
    <row r="111" spans="2:47" x14ac:dyDescent="0.35">
      <c r="B111" t="s">
        <v>97</v>
      </c>
      <c r="C111" s="17">
        <v>0.27910097567951098</v>
      </c>
      <c r="D111" s="17">
        <v>0.26423294239747902</v>
      </c>
      <c r="E111" s="17">
        <v>0.29695102527659001</v>
      </c>
      <c r="F111" s="17"/>
      <c r="G111" s="17">
        <v>0.231116386073629</v>
      </c>
      <c r="H111" s="17">
        <v>0.157881812873018</v>
      </c>
      <c r="I111" s="17">
        <v>0.206278386818322</v>
      </c>
      <c r="J111" s="17">
        <v>0.15102892700416701</v>
      </c>
      <c r="K111" s="17">
        <v>0.37392626983306299</v>
      </c>
      <c r="L111" s="17">
        <v>0.51000537827252201</v>
      </c>
      <c r="M111" s="17"/>
      <c r="N111" s="17">
        <v>0.29691221557597602</v>
      </c>
      <c r="O111" s="17">
        <v>0.19063697650747799</v>
      </c>
      <c r="P111" s="17"/>
      <c r="Q111" s="17">
        <v>0.29542122526981501</v>
      </c>
      <c r="R111" s="17">
        <v>0.29992861007153399</v>
      </c>
      <c r="S111" s="17">
        <v>0.126659805021403</v>
      </c>
      <c r="T111" s="17">
        <v>0.34912356079811502</v>
      </c>
      <c r="U111" s="17">
        <v>0.280523882416986</v>
      </c>
      <c r="V111" s="17">
        <v>0.26536082349604101</v>
      </c>
      <c r="W111" s="17">
        <v>0.24747962908262799</v>
      </c>
      <c r="X111" s="17">
        <v>0.35882876440437</v>
      </c>
      <c r="Y111" s="17">
        <v>0.238248988605121</v>
      </c>
      <c r="Z111" s="17">
        <v>0.35339985905534099</v>
      </c>
      <c r="AA111" s="17">
        <v>0.22571134441242</v>
      </c>
      <c r="AB111" s="17">
        <v>0.34279019099506702</v>
      </c>
      <c r="AC111" s="17"/>
      <c r="AD111" s="17">
        <v>0.32343129218490202</v>
      </c>
      <c r="AE111" s="17">
        <v>0.16927098470406601</v>
      </c>
      <c r="AF111" s="17"/>
      <c r="AG111" s="17">
        <v>0.33252503755041801</v>
      </c>
      <c r="AH111" s="17">
        <v>0.25731762615838799</v>
      </c>
      <c r="AI111" s="17"/>
      <c r="AJ111" s="17">
        <v>0.347004658925542</v>
      </c>
      <c r="AK111" s="17">
        <v>0.20389151430838601</v>
      </c>
      <c r="AL111" s="17"/>
      <c r="AM111" s="17">
        <v>0.19321551753809699</v>
      </c>
      <c r="AN111" s="17">
        <v>0.30742778599578502</v>
      </c>
      <c r="AO111" s="17"/>
      <c r="AP111" s="17">
        <v>0.13865051649273899</v>
      </c>
      <c r="AQ111" s="17">
        <v>0.32426259121340401</v>
      </c>
      <c r="AR111" s="17">
        <v>0.24371849563137499</v>
      </c>
      <c r="AS111" s="17">
        <v>0.37185261191928298</v>
      </c>
      <c r="AT111" s="17">
        <v>0.34475944826563798</v>
      </c>
      <c r="AU111" s="17">
        <v>0.31260889098629002</v>
      </c>
    </row>
    <row r="112" spans="2:47" x14ac:dyDescent="0.35">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row>
    <row r="113" spans="2:47" x14ac:dyDescent="0.35">
      <c r="B113" s="6" t="s">
        <v>100</v>
      </c>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row>
    <row r="114" spans="2:47" x14ac:dyDescent="0.35">
      <c r="B114" s="24" t="s">
        <v>65</v>
      </c>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row>
    <row r="115" spans="2:47" x14ac:dyDescent="0.35">
      <c r="B115" t="s">
        <v>89</v>
      </c>
      <c r="C115" s="17">
        <v>8.9179041659937897E-2</v>
      </c>
      <c r="D115" s="17">
        <v>9.0979202940575502E-2</v>
      </c>
      <c r="E115" s="17">
        <v>8.4215558466779306E-2</v>
      </c>
      <c r="F115" s="17"/>
      <c r="G115" s="17">
        <v>0.118264868929148</v>
      </c>
      <c r="H115" s="17">
        <v>0.111535538034691</v>
      </c>
      <c r="I115" s="17">
        <v>0.109282385560152</v>
      </c>
      <c r="J115" s="17">
        <v>0.10531785259360001</v>
      </c>
      <c r="K115" s="17">
        <v>6.3934108272438395E-2</v>
      </c>
      <c r="L115" s="17">
        <v>3.8924326738600801E-2</v>
      </c>
      <c r="M115" s="17"/>
      <c r="N115" s="17">
        <v>8.3449571571684006E-2</v>
      </c>
      <c r="O115" s="17">
        <v>0.11763589475325301</v>
      </c>
      <c r="P115" s="17"/>
      <c r="Q115" s="17">
        <v>8.8461738375007898E-2</v>
      </c>
      <c r="R115" s="17">
        <v>9.8134572628152505E-2</v>
      </c>
      <c r="S115" s="17">
        <v>7.3168423597876106E-2</v>
      </c>
      <c r="T115" s="17">
        <v>7.7809919694995899E-2</v>
      </c>
      <c r="U115" s="17">
        <v>0.107406624818466</v>
      </c>
      <c r="V115" s="17">
        <v>6.4646167843667501E-2</v>
      </c>
      <c r="W115" s="17">
        <v>0.11255745128916</v>
      </c>
      <c r="X115" s="17">
        <v>7.0392417653711598E-2</v>
      </c>
      <c r="Y115" s="17">
        <v>9.7583768984871005E-2</v>
      </c>
      <c r="Z115" s="17">
        <v>8.5405348231395603E-2</v>
      </c>
      <c r="AA115" s="17">
        <v>0.1222205180033</v>
      </c>
      <c r="AB115" s="17">
        <v>4.9128482714276903E-2</v>
      </c>
      <c r="AC115" s="17"/>
      <c r="AD115" s="17">
        <v>8.6405624845006801E-2</v>
      </c>
      <c r="AE115" s="17">
        <v>9.3785584023459004E-2</v>
      </c>
      <c r="AF115" s="17"/>
      <c r="AG115" s="17">
        <v>0.107707801726002</v>
      </c>
      <c r="AH115" s="17">
        <v>8.0649304163843E-2</v>
      </c>
      <c r="AI115" s="17"/>
      <c r="AJ115" s="17">
        <v>8.3329633079220103E-2</v>
      </c>
      <c r="AK115" s="17">
        <v>9.6916209438372494E-2</v>
      </c>
      <c r="AL115" s="17"/>
      <c r="AM115" s="17">
        <v>0.14021264409858</v>
      </c>
      <c r="AN115" s="17">
        <v>7.4281808231336205E-2</v>
      </c>
      <c r="AO115" s="17"/>
      <c r="AP115" s="17">
        <v>9.4392018909882899E-2</v>
      </c>
      <c r="AQ115" s="17">
        <v>6.9394685482737195E-2</v>
      </c>
      <c r="AR115" s="17">
        <v>0.112921058597944</v>
      </c>
      <c r="AS115" s="17">
        <v>5.5978885613791898E-2</v>
      </c>
      <c r="AT115" s="17">
        <v>9.4951191818698197E-2</v>
      </c>
      <c r="AU115" s="17">
        <v>0.113204647125465</v>
      </c>
    </row>
    <row r="116" spans="2:47" x14ac:dyDescent="0.35">
      <c r="B116" t="s">
        <v>90</v>
      </c>
      <c r="C116" s="17">
        <v>0.26483690540246202</v>
      </c>
      <c r="D116" s="17">
        <v>0.23132004775168999</v>
      </c>
      <c r="E116" s="17">
        <v>0.29683413394888403</v>
      </c>
      <c r="F116" s="17"/>
      <c r="G116" s="17">
        <v>0.353568520288568</v>
      </c>
      <c r="H116" s="17">
        <v>0.352594135432859</v>
      </c>
      <c r="I116" s="17">
        <v>0.254285262887119</v>
      </c>
      <c r="J116" s="17">
        <v>0.29974171389452398</v>
      </c>
      <c r="K116" s="17">
        <v>0.17775542693566199</v>
      </c>
      <c r="L116" s="17">
        <v>0.17251272961719899</v>
      </c>
      <c r="M116" s="17"/>
      <c r="N116" s="17">
        <v>0.25886566027970298</v>
      </c>
      <c r="O116" s="17">
        <v>0.29449459496626601</v>
      </c>
      <c r="P116" s="17"/>
      <c r="Q116" s="17">
        <v>0.30032516334363502</v>
      </c>
      <c r="R116" s="17">
        <v>0.25406647581845698</v>
      </c>
      <c r="S116" s="17">
        <v>0.34761348391632402</v>
      </c>
      <c r="T116" s="17">
        <v>0.18277320469132699</v>
      </c>
      <c r="U116" s="17">
        <v>0.28103406829925398</v>
      </c>
      <c r="V116" s="17">
        <v>0.24517712811060499</v>
      </c>
      <c r="W116" s="17">
        <v>0.248875071548643</v>
      </c>
      <c r="X116" s="17">
        <v>0.22670665387594699</v>
      </c>
      <c r="Y116" s="17">
        <v>0.25151575698787798</v>
      </c>
      <c r="Z116" s="17">
        <v>0.26113394465967499</v>
      </c>
      <c r="AA116" s="17">
        <v>0.25444551899588902</v>
      </c>
      <c r="AB116" s="17">
        <v>0.36360094060364601</v>
      </c>
      <c r="AC116" s="17"/>
      <c r="AD116" s="17">
        <v>0.262517736341843</v>
      </c>
      <c r="AE116" s="17">
        <v>0.26795847051696597</v>
      </c>
      <c r="AF116" s="17"/>
      <c r="AG116" s="17">
        <v>0.264996196955678</v>
      </c>
      <c r="AH116" s="17">
        <v>0.26132411722679599</v>
      </c>
      <c r="AI116" s="17"/>
      <c r="AJ116" s="17">
        <v>0.24059958894984401</v>
      </c>
      <c r="AK116" s="17">
        <v>0.292788632751811</v>
      </c>
      <c r="AL116" s="17"/>
      <c r="AM116" s="17">
        <v>0.34343733891972</v>
      </c>
      <c r="AN116" s="17">
        <v>0.243187242970719</v>
      </c>
      <c r="AO116" s="17"/>
      <c r="AP116" s="17">
        <v>0.27891050508620802</v>
      </c>
      <c r="AQ116" s="17">
        <v>0.239193274470033</v>
      </c>
      <c r="AR116" s="17">
        <v>0.32864883347052798</v>
      </c>
      <c r="AS116" s="17">
        <v>0.17264516504698099</v>
      </c>
      <c r="AT116" s="17">
        <v>0.348463921051411</v>
      </c>
      <c r="AU116" s="17">
        <v>0.278198142379177</v>
      </c>
    </row>
    <row r="117" spans="2:47" x14ac:dyDescent="0.35">
      <c r="B117" t="s">
        <v>91</v>
      </c>
      <c r="C117" s="17">
        <v>0.20887215210533999</v>
      </c>
      <c r="D117" s="17">
        <v>0.20334851204631299</v>
      </c>
      <c r="E117" s="17">
        <v>0.215238897634978</v>
      </c>
      <c r="F117" s="17"/>
      <c r="G117" s="17">
        <v>0.18308016278900599</v>
      </c>
      <c r="H117" s="17">
        <v>0.23273562849972201</v>
      </c>
      <c r="I117" s="17">
        <v>0.234748254321096</v>
      </c>
      <c r="J117" s="17">
        <v>0.19800375335517001</v>
      </c>
      <c r="K117" s="17">
        <v>0.20039418373722101</v>
      </c>
      <c r="L117" s="17">
        <v>0.19989374825328499</v>
      </c>
      <c r="M117" s="17"/>
      <c r="N117" s="17">
        <v>0.20871813591650101</v>
      </c>
      <c r="O117" s="17">
        <v>0.20963711221374301</v>
      </c>
      <c r="P117" s="17"/>
      <c r="Q117" s="17">
        <v>0.20002939562835401</v>
      </c>
      <c r="R117" s="17">
        <v>0.21127463705942501</v>
      </c>
      <c r="S117" s="17">
        <v>0.22014688785859801</v>
      </c>
      <c r="T117" s="17">
        <v>0.20377642719167399</v>
      </c>
      <c r="U117" s="17">
        <v>0.231855309556317</v>
      </c>
      <c r="V117" s="17">
        <v>0.20025584464603999</v>
      </c>
      <c r="W117" s="17">
        <v>0.15214612776867401</v>
      </c>
      <c r="X117" s="17">
        <v>0.170048897713447</v>
      </c>
      <c r="Y117" s="17">
        <v>0.203592289007021</v>
      </c>
      <c r="Z117" s="17">
        <v>0.236554160090688</v>
      </c>
      <c r="AA117" s="17">
        <v>0.24719170069837501</v>
      </c>
      <c r="AB117" s="17">
        <v>0.27237304139643198</v>
      </c>
      <c r="AC117" s="17"/>
      <c r="AD117" s="17">
        <v>0.20371711260113101</v>
      </c>
      <c r="AE117" s="17">
        <v>0.21521631018423401</v>
      </c>
      <c r="AF117" s="17"/>
      <c r="AG117" s="17">
        <v>0.198596489224658</v>
      </c>
      <c r="AH117" s="17">
        <v>0.21195831813039401</v>
      </c>
      <c r="AI117" s="17"/>
      <c r="AJ117" s="17">
        <v>0.21098376591941001</v>
      </c>
      <c r="AK117" s="17">
        <v>0.208229617639096</v>
      </c>
      <c r="AL117" s="17"/>
      <c r="AM117" s="17">
        <v>0.205339250668157</v>
      </c>
      <c r="AN117" s="17">
        <v>0.208089722256421</v>
      </c>
      <c r="AO117" s="17"/>
      <c r="AP117" s="17">
        <v>0.236661713853735</v>
      </c>
      <c r="AQ117" s="17">
        <v>0.19543375834480001</v>
      </c>
      <c r="AR117" s="17">
        <v>0.196601499571606</v>
      </c>
      <c r="AS117" s="17">
        <v>0.20280850717439999</v>
      </c>
      <c r="AT117" s="17">
        <v>0.24196920463270699</v>
      </c>
      <c r="AU117" s="17">
        <v>0.18892641584344499</v>
      </c>
    </row>
    <row r="118" spans="2:47" x14ac:dyDescent="0.35">
      <c r="B118" t="s">
        <v>92</v>
      </c>
      <c r="C118" s="17">
        <v>0.23513562581704001</v>
      </c>
      <c r="D118" s="17">
        <v>0.235823827248134</v>
      </c>
      <c r="E118" s="17">
        <v>0.235592462502457</v>
      </c>
      <c r="F118" s="17"/>
      <c r="G118" s="17">
        <v>0.24659228107602099</v>
      </c>
      <c r="H118" s="17">
        <v>0.199773153140474</v>
      </c>
      <c r="I118" s="17">
        <v>0.22786666162125899</v>
      </c>
      <c r="J118" s="17">
        <v>0.19231756162487801</v>
      </c>
      <c r="K118" s="17">
        <v>0.24508353700253299</v>
      </c>
      <c r="L118" s="17">
        <v>0.29040464189649001</v>
      </c>
      <c r="M118" s="17"/>
      <c r="N118" s="17">
        <v>0.23294370041811699</v>
      </c>
      <c r="O118" s="17">
        <v>0.24602237417384401</v>
      </c>
      <c r="P118" s="17"/>
      <c r="Q118" s="17">
        <v>0.23070315113023299</v>
      </c>
      <c r="R118" s="17">
        <v>0.20586281872100601</v>
      </c>
      <c r="S118" s="17">
        <v>0.15899406890802301</v>
      </c>
      <c r="T118" s="17">
        <v>0.265253201555461</v>
      </c>
      <c r="U118" s="17">
        <v>0.23166426384872299</v>
      </c>
      <c r="V118" s="17">
        <v>0.29734445219606098</v>
      </c>
      <c r="W118" s="17">
        <v>0.23306427152892401</v>
      </c>
      <c r="X118" s="17">
        <v>0.254260768631418</v>
      </c>
      <c r="Y118" s="17">
        <v>0.27897206861722701</v>
      </c>
      <c r="Z118" s="17">
        <v>0.26641665856970598</v>
      </c>
      <c r="AA118" s="17">
        <v>0.189358582423308</v>
      </c>
      <c r="AB118" s="17">
        <v>0.118446817597308</v>
      </c>
      <c r="AC118" s="17"/>
      <c r="AD118" s="17">
        <v>0.24673435024111601</v>
      </c>
      <c r="AE118" s="17">
        <v>0.217323330510723</v>
      </c>
      <c r="AF118" s="17"/>
      <c r="AG118" s="17">
        <v>0.22431723695484401</v>
      </c>
      <c r="AH118" s="17">
        <v>0.24450663704657499</v>
      </c>
      <c r="AI118" s="17"/>
      <c r="AJ118" s="17">
        <v>0.241271798776243</v>
      </c>
      <c r="AK118" s="17">
        <v>0.22730085041758399</v>
      </c>
      <c r="AL118" s="17"/>
      <c r="AM118" s="17">
        <v>0.16334033788813401</v>
      </c>
      <c r="AN118" s="17">
        <v>0.25917100212874999</v>
      </c>
      <c r="AO118" s="17"/>
      <c r="AP118" s="17">
        <v>0.19550017311106899</v>
      </c>
      <c r="AQ118" s="17">
        <v>0.26497590460138898</v>
      </c>
      <c r="AR118" s="17">
        <v>0.24405802468765</v>
      </c>
      <c r="AS118" s="17">
        <v>0.22857656655309</v>
      </c>
      <c r="AT118" s="17">
        <v>0.22797086144277501</v>
      </c>
      <c r="AU118" s="17">
        <v>0.259134014143311</v>
      </c>
    </row>
    <row r="119" spans="2:47" x14ac:dyDescent="0.35">
      <c r="B119" t="s">
        <v>93</v>
      </c>
      <c r="C119" s="17">
        <v>0.19353782557601401</v>
      </c>
      <c r="D119" s="17">
        <v>0.22818532841290701</v>
      </c>
      <c r="E119" s="17">
        <v>0.16146324375601101</v>
      </c>
      <c r="F119" s="17"/>
      <c r="G119" s="17">
        <v>8.1543902286406497E-2</v>
      </c>
      <c r="H119" s="17">
        <v>9.2946380289136599E-2</v>
      </c>
      <c r="I119" s="17">
        <v>0.159388541235993</v>
      </c>
      <c r="J119" s="17">
        <v>0.19625968796638499</v>
      </c>
      <c r="K119" s="17">
        <v>0.30988317737214899</v>
      </c>
      <c r="L119" s="17">
        <v>0.29826455349442499</v>
      </c>
      <c r="M119" s="17"/>
      <c r="N119" s="17">
        <v>0.20971641070925101</v>
      </c>
      <c r="O119" s="17">
        <v>0.113182816595678</v>
      </c>
      <c r="P119" s="17"/>
      <c r="Q119" s="17">
        <v>0.166972154402935</v>
      </c>
      <c r="R119" s="17">
        <v>0.226840297513238</v>
      </c>
      <c r="S119" s="17">
        <v>0.19429039881305701</v>
      </c>
      <c r="T119" s="17">
        <v>0.25522831803493401</v>
      </c>
      <c r="U119" s="17">
        <v>0.13240878628768199</v>
      </c>
      <c r="V119" s="17">
        <v>0.180450583214467</v>
      </c>
      <c r="W119" s="17">
        <v>0.24192215793324201</v>
      </c>
      <c r="X119" s="17">
        <v>0.27859126212547702</v>
      </c>
      <c r="Y119" s="17">
        <v>0.16352536394804801</v>
      </c>
      <c r="Z119" s="17">
        <v>0.14391678263367899</v>
      </c>
      <c r="AA119" s="17">
        <v>0.186783679879128</v>
      </c>
      <c r="AB119" s="17">
        <v>0.196450717688337</v>
      </c>
      <c r="AC119" s="17"/>
      <c r="AD119" s="17">
        <v>0.19382384325261601</v>
      </c>
      <c r="AE119" s="17">
        <v>0.19960078657187899</v>
      </c>
      <c r="AF119" s="17"/>
      <c r="AG119" s="17">
        <v>0.196977997734779</v>
      </c>
      <c r="AH119" s="17">
        <v>0.19618941700939599</v>
      </c>
      <c r="AI119" s="17"/>
      <c r="AJ119" s="17">
        <v>0.216110779087095</v>
      </c>
      <c r="AK119" s="17">
        <v>0.16768080612932601</v>
      </c>
      <c r="AL119" s="17"/>
      <c r="AM119" s="17">
        <v>0.14100500258318999</v>
      </c>
      <c r="AN119" s="17">
        <v>0.20850602352664599</v>
      </c>
      <c r="AO119" s="17"/>
      <c r="AP119" s="17">
        <v>0.17764774818705201</v>
      </c>
      <c r="AQ119" s="17">
        <v>0.226912756297971</v>
      </c>
      <c r="AR119" s="17">
        <v>9.4314670129657496E-2</v>
      </c>
      <c r="AS119" s="17">
        <v>0.337575928328054</v>
      </c>
      <c r="AT119" s="17">
        <v>8.6644821054409002E-2</v>
      </c>
      <c r="AU119" s="17">
        <v>0.16053678050860101</v>
      </c>
    </row>
    <row r="120" spans="2:47" x14ac:dyDescent="0.35">
      <c r="B120" t="s">
        <v>94</v>
      </c>
      <c r="C120" s="17">
        <v>8.4384494392054504E-3</v>
      </c>
      <c r="D120" s="17">
        <v>1.0343081600381099E-2</v>
      </c>
      <c r="E120" s="17">
        <v>6.6557036908911002E-3</v>
      </c>
      <c r="F120" s="17"/>
      <c r="G120" s="17">
        <v>1.6950264630849799E-2</v>
      </c>
      <c r="H120" s="17">
        <v>1.04151646031178E-2</v>
      </c>
      <c r="I120" s="17">
        <v>1.44288943743811E-2</v>
      </c>
      <c r="J120" s="17">
        <v>8.35943056544328E-3</v>
      </c>
      <c r="K120" s="17">
        <v>2.94956667999628E-3</v>
      </c>
      <c r="L120" s="17">
        <v>0</v>
      </c>
      <c r="M120" s="17"/>
      <c r="N120" s="17">
        <v>6.3065211047445202E-3</v>
      </c>
      <c r="O120" s="17">
        <v>1.9027207297215201E-2</v>
      </c>
      <c r="P120" s="17"/>
      <c r="Q120" s="17">
        <v>1.3508397119836099E-2</v>
      </c>
      <c r="R120" s="17">
        <v>3.8211982597206201E-3</v>
      </c>
      <c r="S120" s="17">
        <v>5.7867369061213496E-3</v>
      </c>
      <c r="T120" s="17">
        <v>1.51589288316081E-2</v>
      </c>
      <c r="U120" s="17">
        <v>1.5630947189557501E-2</v>
      </c>
      <c r="V120" s="17">
        <v>1.2125823989158201E-2</v>
      </c>
      <c r="W120" s="17">
        <v>1.1434919931357399E-2</v>
      </c>
      <c r="X120" s="17">
        <v>0</v>
      </c>
      <c r="Y120" s="17">
        <v>4.8107524549556397E-3</v>
      </c>
      <c r="Z120" s="17">
        <v>6.5731058148561401E-3</v>
      </c>
      <c r="AA120" s="17">
        <v>0</v>
      </c>
      <c r="AB120" s="17">
        <v>0</v>
      </c>
      <c r="AC120" s="17"/>
      <c r="AD120" s="17">
        <v>6.8013327182863204E-3</v>
      </c>
      <c r="AE120" s="17">
        <v>6.1155181927397299E-3</v>
      </c>
      <c r="AF120" s="17"/>
      <c r="AG120" s="17">
        <v>7.4042774040389897E-3</v>
      </c>
      <c r="AH120" s="17">
        <v>5.3722064229960202E-3</v>
      </c>
      <c r="AI120" s="17"/>
      <c r="AJ120" s="17">
        <v>7.7044341881884904E-3</v>
      </c>
      <c r="AK120" s="17">
        <v>7.0838836238117297E-3</v>
      </c>
      <c r="AL120" s="17"/>
      <c r="AM120" s="17">
        <v>6.6654258422181702E-3</v>
      </c>
      <c r="AN120" s="17">
        <v>6.7642008861281801E-3</v>
      </c>
      <c r="AO120" s="17"/>
      <c r="AP120" s="17">
        <v>1.6887840852053301E-2</v>
      </c>
      <c r="AQ120" s="17">
        <v>4.0896208030707197E-3</v>
      </c>
      <c r="AR120" s="17">
        <v>2.3455913542614702E-2</v>
      </c>
      <c r="AS120" s="17">
        <v>2.4149472836837399E-3</v>
      </c>
      <c r="AT120" s="17">
        <v>0</v>
      </c>
      <c r="AU120" s="17">
        <v>0</v>
      </c>
    </row>
    <row r="121" spans="2:47" x14ac:dyDescent="0.35">
      <c r="B121" t="s">
        <v>95</v>
      </c>
      <c r="C121" s="17">
        <v>0.35401594706240003</v>
      </c>
      <c r="D121" s="17">
        <v>0.322299250692265</v>
      </c>
      <c r="E121" s="17">
        <v>0.381049692415663</v>
      </c>
      <c r="F121" s="17"/>
      <c r="G121" s="17">
        <v>0.471833389217716</v>
      </c>
      <c r="H121" s="17">
        <v>0.46412967346755002</v>
      </c>
      <c r="I121" s="17">
        <v>0.36356764844727102</v>
      </c>
      <c r="J121" s="17">
        <v>0.40505956648812302</v>
      </c>
      <c r="K121" s="17">
        <v>0.24168953520810099</v>
      </c>
      <c r="L121" s="17">
        <v>0.21143705635580001</v>
      </c>
      <c r="M121" s="17"/>
      <c r="N121" s="17">
        <v>0.34231523185138701</v>
      </c>
      <c r="O121" s="17">
        <v>0.41213048971951999</v>
      </c>
      <c r="P121" s="17"/>
      <c r="Q121" s="17">
        <v>0.388786901718643</v>
      </c>
      <c r="R121" s="17">
        <v>0.35220104844660999</v>
      </c>
      <c r="S121" s="17">
        <v>0.42078190751420003</v>
      </c>
      <c r="T121" s="17">
        <v>0.26058312438632297</v>
      </c>
      <c r="U121" s="17">
        <v>0.38844069311772</v>
      </c>
      <c r="V121" s="17">
        <v>0.30982329595427299</v>
      </c>
      <c r="W121" s="17">
        <v>0.36143252283780303</v>
      </c>
      <c r="X121" s="17">
        <v>0.29709907152965898</v>
      </c>
      <c r="Y121" s="17">
        <v>0.34909952597274901</v>
      </c>
      <c r="Z121" s="17">
        <v>0.34653929289107099</v>
      </c>
      <c r="AA121" s="17">
        <v>0.37666603699918899</v>
      </c>
      <c r="AB121" s="17">
        <v>0.41272942331792301</v>
      </c>
      <c r="AC121" s="17"/>
      <c r="AD121" s="17">
        <v>0.34892336118685002</v>
      </c>
      <c r="AE121" s="17">
        <v>0.36174405454042502</v>
      </c>
      <c r="AF121" s="17"/>
      <c r="AG121" s="17">
        <v>0.37270399868168003</v>
      </c>
      <c r="AH121" s="17">
        <v>0.34197342139063902</v>
      </c>
      <c r="AI121" s="17"/>
      <c r="AJ121" s="17">
        <v>0.32392922202906399</v>
      </c>
      <c r="AK121" s="17">
        <v>0.38970484219018398</v>
      </c>
      <c r="AL121" s="17"/>
      <c r="AM121" s="17">
        <v>0.48364998301829998</v>
      </c>
      <c r="AN121" s="17">
        <v>0.31746905120205499</v>
      </c>
      <c r="AO121" s="17"/>
      <c r="AP121" s="17">
        <v>0.37330252399609098</v>
      </c>
      <c r="AQ121" s="17">
        <v>0.30858795995277</v>
      </c>
      <c r="AR121" s="17">
        <v>0.44156989206847203</v>
      </c>
      <c r="AS121" s="17">
        <v>0.22862405066077299</v>
      </c>
      <c r="AT121" s="17">
        <v>0.44341511287010899</v>
      </c>
      <c r="AU121" s="17">
        <v>0.39140278950464302</v>
      </c>
    </row>
    <row r="122" spans="2:47" x14ac:dyDescent="0.35">
      <c r="B122" t="s">
        <v>96</v>
      </c>
      <c r="C122" s="17">
        <v>0.42867345139305402</v>
      </c>
      <c r="D122" s="17">
        <v>0.46400915566104001</v>
      </c>
      <c r="E122" s="17">
        <v>0.39705570625846798</v>
      </c>
      <c r="F122" s="17"/>
      <c r="G122" s="17">
        <v>0.328136183362428</v>
      </c>
      <c r="H122" s="17">
        <v>0.29271953342961099</v>
      </c>
      <c r="I122" s="17">
        <v>0.38725520285725201</v>
      </c>
      <c r="J122" s="17">
        <v>0.388577249591263</v>
      </c>
      <c r="K122" s="17">
        <v>0.55496671437468204</v>
      </c>
      <c r="L122" s="17">
        <v>0.588669195390914</v>
      </c>
      <c r="M122" s="17"/>
      <c r="N122" s="17">
        <v>0.44266011112736797</v>
      </c>
      <c r="O122" s="17">
        <v>0.35920519076952201</v>
      </c>
      <c r="P122" s="17"/>
      <c r="Q122" s="17">
        <v>0.39767530553316699</v>
      </c>
      <c r="R122" s="17">
        <v>0.43270311623424501</v>
      </c>
      <c r="S122" s="17">
        <v>0.35328446772108002</v>
      </c>
      <c r="T122" s="17">
        <v>0.52048151959039501</v>
      </c>
      <c r="U122" s="17">
        <v>0.36407305013640601</v>
      </c>
      <c r="V122" s="17">
        <v>0.47779503541052798</v>
      </c>
      <c r="W122" s="17">
        <v>0.47498642946216602</v>
      </c>
      <c r="X122" s="17">
        <v>0.53285203075689402</v>
      </c>
      <c r="Y122" s="17">
        <v>0.44249743256527402</v>
      </c>
      <c r="Z122" s="17">
        <v>0.410333441203384</v>
      </c>
      <c r="AA122" s="17">
        <v>0.37614226230243603</v>
      </c>
      <c r="AB122" s="17">
        <v>0.31489753528564501</v>
      </c>
      <c r="AC122" s="17"/>
      <c r="AD122" s="17">
        <v>0.44055819349373299</v>
      </c>
      <c r="AE122" s="17">
        <v>0.41692411708260102</v>
      </c>
      <c r="AF122" s="17"/>
      <c r="AG122" s="17">
        <v>0.42129523468962299</v>
      </c>
      <c r="AH122" s="17">
        <v>0.44069605405597101</v>
      </c>
      <c r="AI122" s="17"/>
      <c r="AJ122" s="17">
        <v>0.45738257786333802</v>
      </c>
      <c r="AK122" s="17">
        <v>0.39498165654690898</v>
      </c>
      <c r="AL122" s="17"/>
      <c r="AM122" s="17">
        <v>0.304345340471324</v>
      </c>
      <c r="AN122" s="17">
        <v>0.46767702565539598</v>
      </c>
      <c r="AO122" s="17"/>
      <c r="AP122" s="17">
        <v>0.37314792129812102</v>
      </c>
      <c r="AQ122" s="17">
        <v>0.49188866089935901</v>
      </c>
      <c r="AR122" s="17">
        <v>0.33837269481730797</v>
      </c>
      <c r="AS122" s="17">
        <v>0.56615249488114305</v>
      </c>
      <c r="AT122" s="17">
        <v>0.31461568249718402</v>
      </c>
      <c r="AU122" s="17">
        <v>0.41967079465191198</v>
      </c>
    </row>
    <row r="123" spans="2:47" x14ac:dyDescent="0.35">
      <c r="B123" t="s">
        <v>97</v>
      </c>
      <c r="C123" s="17">
        <v>-7.4657504330654004E-2</v>
      </c>
      <c r="D123" s="17">
        <v>-0.141709904968775</v>
      </c>
      <c r="E123" s="17">
        <v>-1.60060138428051E-2</v>
      </c>
      <c r="F123" s="17"/>
      <c r="G123" s="17">
        <v>0.143697205855289</v>
      </c>
      <c r="H123" s="17">
        <v>0.171410140037939</v>
      </c>
      <c r="I123" s="17">
        <v>-2.3687554409981701E-2</v>
      </c>
      <c r="J123" s="17">
        <v>1.6482316896860201E-2</v>
      </c>
      <c r="K123" s="17">
        <v>-0.31327717916658099</v>
      </c>
      <c r="L123" s="17">
        <v>-0.37723213903511399</v>
      </c>
      <c r="M123" s="17"/>
      <c r="N123" s="17">
        <v>-0.100344879275981</v>
      </c>
      <c r="O123" s="17">
        <v>5.29252989499975E-2</v>
      </c>
      <c r="P123" s="17"/>
      <c r="Q123" s="17">
        <v>-8.8884038145243798E-3</v>
      </c>
      <c r="R123" s="17">
        <v>-8.0502067787634898E-2</v>
      </c>
      <c r="S123" s="17">
        <v>6.7497439793119701E-2</v>
      </c>
      <c r="T123" s="17">
        <v>-0.25989839520407199</v>
      </c>
      <c r="U123" s="17">
        <v>2.4367642981314001E-2</v>
      </c>
      <c r="V123" s="17">
        <v>-0.16797173945625599</v>
      </c>
      <c r="W123" s="17">
        <v>-0.113553906624363</v>
      </c>
      <c r="X123" s="17">
        <v>-0.23575295922723499</v>
      </c>
      <c r="Y123" s="17">
        <v>-9.3397906592525295E-2</v>
      </c>
      <c r="Z123" s="17">
        <v>-6.3794148312313295E-2</v>
      </c>
      <c r="AA123" s="17">
        <v>5.2377469675357602E-4</v>
      </c>
      <c r="AB123" s="17">
        <v>9.7831888032278005E-2</v>
      </c>
      <c r="AC123" s="17"/>
      <c r="AD123" s="17">
        <v>-9.1634832306882394E-2</v>
      </c>
      <c r="AE123" s="17">
        <v>-5.5180062542176403E-2</v>
      </c>
      <c r="AF123" s="17"/>
      <c r="AG123" s="17">
        <v>-4.85912360079436E-2</v>
      </c>
      <c r="AH123" s="17">
        <v>-9.8722632665332599E-2</v>
      </c>
      <c r="AI123" s="17"/>
      <c r="AJ123" s="17">
        <v>-0.13345335583427301</v>
      </c>
      <c r="AK123" s="17">
        <v>-5.2768143567256702E-3</v>
      </c>
      <c r="AL123" s="17"/>
      <c r="AM123" s="17">
        <v>0.17930464254697501</v>
      </c>
      <c r="AN123" s="17">
        <v>-0.15020797445334</v>
      </c>
      <c r="AO123" s="17"/>
      <c r="AP123" s="17">
        <v>1.5460269796957501E-4</v>
      </c>
      <c r="AQ123" s="17">
        <v>-0.18330070094658901</v>
      </c>
      <c r="AR123" s="17">
        <v>0.103197197251164</v>
      </c>
      <c r="AS123" s="17">
        <v>-0.33752844422037098</v>
      </c>
      <c r="AT123" s="17">
        <v>0.12879943037292499</v>
      </c>
      <c r="AU123" s="17">
        <v>-2.8268005147269501E-2</v>
      </c>
    </row>
    <row r="124" spans="2:47" x14ac:dyDescent="0.35">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row>
    <row r="125" spans="2:47" x14ac:dyDescent="0.35">
      <c r="B125" s="6" t="s">
        <v>101</v>
      </c>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row>
    <row r="126" spans="2:47" x14ac:dyDescent="0.35">
      <c r="B126" s="24" t="s">
        <v>65</v>
      </c>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row>
    <row r="127" spans="2:47" x14ac:dyDescent="0.35">
      <c r="B127" t="s">
        <v>89</v>
      </c>
      <c r="C127" s="17">
        <v>0.12508961525517401</v>
      </c>
      <c r="D127" s="17">
        <v>0.120900263711021</v>
      </c>
      <c r="E127" s="17">
        <v>0.12923905926266899</v>
      </c>
      <c r="F127" s="17"/>
      <c r="G127" s="17">
        <v>0.13097030867432499</v>
      </c>
      <c r="H127" s="17">
        <v>0.118603780376023</v>
      </c>
      <c r="I127" s="17">
        <v>9.4397279569796502E-2</v>
      </c>
      <c r="J127" s="17">
        <v>8.1936092654394402E-2</v>
      </c>
      <c r="K127" s="17">
        <v>0.149992080940927</v>
      </c>
      <c r="L127" s="17">
        <v>0.16986069637471399</v>
      </c>
      <c r="M127" s="17"/>
      <c r="N127" s="17">
        <v>0.125503399703975</v>
      </c>
      <c r="O127" s="17">
        <v>0.12303445080009</v>
      </c>
      <c r="P127" s="17"/>
      <c r="Q127" s="17">
        <v>0.10235981894445299</v>
      </c>
      <c r="R127" s="17">
        <v>0.143321442825524</v>
      </c>
      <c r="S127" s="17">
        <v>7.30235293731131E-2</v>
      </c>
      <c r="T127" s="17">
        <v>0.13065753383797499</v>
      </c>
      <c r="U127" s="17">
        <v>0.11769840713410901</v>
      </c>
      <c r="V127" s="17">
        <v>0.13429153480273401</v>
      </c>
      <c r="W127" s="17">
        <v>0.136637156547157</v>
      </c>
      <c r="X127" s="17">
        <v>0.16144120340023099</v>
      </c>
      <c r="Y127" s="17">
        <v>0.117699903756287</v>
      </c>
      <c r="Z127" s="17">
        <v>0.14368588272438401</v>
      </c>
      <c r="AA127" s="17">
        <v>0.14145456001617601</v>
      </c>
      <c r="AB127" s="17">
        <v>0.128870433232045</v>
      </c>
      <c r="AC127" s="17"/>
      <c r="AD127" s="17">
        <v>0.13545421578578701</v>
      </c>
      <c r="AE127" s="17">
        <v>9.7332342158689897E-2</v>
      </c>
      <c r="AF127" s="17"/>
      <c r="AG127" s="17">
        <v>0.14694935036832399</v>
      </c>
      <c r="AH127" s="17">
        <v>0.113698985471315</v>
      </c>
      <c r="AI127" s="17"/>
      <c r="AJ127" s="17">
        <v>0.14944180995009201</v>
      </c>
      <c r="AK127" s="17">
        <v>9.7306356140210701E-2</v>
      </c>
      <c r="AL127" s="17"/>
      <c r="AM127" s="17">
        <v>0.13383983133982499</v>
      </c>
      <c r="AN127" s="17">
        <v>0.124932301153746</v>
      </c>
      <c r="AO127" s="17"/>
      <c r="AP127" s="17">
        <v>8.5186000765498399E-2</v>
      </c>
      <c r="AQ127" s="17">
        <v>0.11824732860476</v>
      </c>
      <c r="AR127" s="17">
        <v>0.108436803545262</v>
      </c>
      <c r="AS127" s="17">
        <v>0.170337830893176</v>
      </c>
      <c r="AT127" s="17">
        <v>0.165509697477912</v>
      </c>
      <c r="AU127" s="17">
        <v>0.12848631346700601</v>
      </c>
    </row>
    <row r="128" spans="2:47" x14ac:dyDescent="0.35">
      <c r="B128" t="s">
        <v>90</v>
      </c>
      <c r="C128" s="17">
        <v>0.33578723485524198</v>
      </c>
      <c r="D128" s="17">
        <v>0.34630999484652703</v>
      </c>
      <c r="E128" s="17">
        <v>0.32739052502807903</v>
      </c>
      <c r="F128" s="17"/>
      <c r="G128" s="17">
        <v>0.35216940062461399</v>
      </c>
      <c r="H128" s="17">
        <v>0.32319596548097601</v>
      </c>
      <c r="I128" s="17">
        <v>0.27222941279951302</v>
      </c>
      <c r="J128" s="17">
        <v>0.29753922571535901</v>
      </c>
      <c r="K128" s="17">
        <v>0.37284010581249399</v>
      </c>
      <c r="L128" s="17">
        <v>0.39328044017117397</v>
      </c>
      <c r="M128" s="17"/>
      <c r="N128" s="17">
        <v>0.33991361678715998</v>
      </c>
      <c r="O128" s="17">
        <v>0.31529252196997298</v>
      </c>
      <c r="P128" s="17"/>
      <c r="Q128" s="17">
        <v>0.32014874720870401</v>
      </c>
      <c r="R128" s="17">
        <v>0.32443262125058098</v>
      </c>
      <c r="S128" s="17">
        <v>0.378115521042656</v>
      </c>
      <c r="T128" s="17">
        <v>0.35829834888235201</v>
      </c>
      <c r="U128" s="17">
        <v>0.34581650015949</v>
      </c>
      <c r="V128" s="17">
        <v>0.32424245001859597</v>
      </c>
      <c r="W128" s="17">
        <v>0.32067129431267799</v>
      </c>
      <c r="X128" s="17">
        <v>0.33815781723144001</v>
      </c>
      <c r="Y128" s="17">
        <v>0.334795083848552</v>
      </c>
      <c r="Z128" s="17">
        <v>0.33384070929876097</v>
      </c>
      <c r="AA128" s="17">
        <v>0.31986225255055101</v>
      </c>
      <c r="AB128" s="17">
        <v>0.36192098823778901</v>
      </c>
      <c r="AC128" s="17"/>
      <c r="AD128" s="17">
        <v>0.33508190775615498</v>
      </c>
      <c r="AE128" s="17">
        <v>0.343066165383418</v>
      </c>
      <c r="AF128" s="17"/>
      <c r="AG128" s="17">
        <v>0.36267252732038002</v>
      </c>
      <c r="AH128" s="17">
        <v>0.32696874988963898</v>
      </c>
      <c r="AI128" s="17"/>
      <c r="AJ128" s="17">
        <v>0.34988982319571998</v>
      </c>
      <c r="AK128" s="17">
        <v>0.32097439199605798</v>
      </c>
      <c r="AL128" s="17"/>
      <c r="AM128" s="17">
        <v>0.288590418005708</v>
      </c>
      <c r="AN128" s="17">
        <v>0.348896759964967</v>
      </c>
      <c r="AO128" s="17"/>
      <c r="AP128" s="17">
        <v>0.29371386328038301</v>
      </c>
      <c r="AQ128" s="17">
        <v>0.34213976564762699</v>
      </c>
      <c r="AR128" s="17">
        <v>0.33115351269626497</v>
      </c>
      <c r="AS128" s="17">
        <v>0.35687275561387699</v>
      </c>
      <c r="AT128" s="17">
        <v>0.31907740440857302</v>
      </c>
      <c r="AU128" s="17">
        <v>0.37018709617537598</v>
      </c>
    </row>
    <row r="129" spans="2:47" x14ac:dyDescent="0.35">
      <c r="B129" t="s">
        <v>91</v>
      </c>
      <c r="C129" s="17">
        <v>0.198713269294367</v>
      </c>
      <c r="D129" s="17">
        <v>0.193547282469541</v>
      </c>
      <c r="E129" s="17">
        <v>0.20264596588759701</v>
      </c>
      <c r="F129" s="17"/>
      <c r="G129" s="17">
        <v>0.205523907750393</v>
      </c>
      <c r="H129" s="17">
        <v>0.206601513863543</v>
      </c>
      <c r="I129" s="17">
        <v>0.21754902404656601</v>
      </c>
      <c r="J129" s="17">
        <v>0.17474313207636899</v>
      </c>
      <c r="K129" s="17">
        <v>0.18761112452126</v>
      </c>
      <c r="L129" s="17">
        <v>0.19920744197347201</v>
      </c>
      <c r="M129" s="17"/>
      <c r="N129" s="17">
        <v>0.19301970304369301</v>
      </c>
      <c r="O129" s="17">
        <v>0.22699179695518201</v>
      </c>
      <c r="P129" s="17"/>
      <c r="Q129" s="17">
        <v>0.23945019377070001</v>
      </c>
      <c r="R129" s="17">
        <v>0.18300336677315299</v>
      </c>
      <c r="S129" s="17">
        <v>0.14199819151760101</v>
      </c>
      <c r="T129" s="17">
        <v>0.203082114822771</v>
      </c>
      <c r="U129" s="17">
        <v>0.20511284425182699</v>
      </c>
      <c r="V129" s="17">
        <v>0.184677353969182</v>
      </c>
      <c r="W129" s="17">
        <v>0.202375966801009</v>
      </c>
      <c r="X129" s="17">
        <v>0.20106709302562201</v>
      </c>
      <c r="Y129" s="17">
        <v>0.20612022993084</v>
      </c>
      <c r="Z129" s="17">
        <v>0.19264802387569199</v>
      </c>
      <c r="AA129" s="17">
        <v>0.241701637234532</v>
      </c>
      <c r="AB129" s="17">
        <v>0.14826768082525801</v>
      </c>
      <c r="AC129" s="17"/>
      <c r="AD129" s="17">
        <v>0.19374402093834001</v>
      </c>
      <c r="AE129" s="17">
        <v>0.20562724820772399</v>
      </c>
      <c r="AF129" s="17"/>
      <c r="AG129" s="17">
        <v>0.200321486936089</v>
      </c>
      <c r="AH129" s="17">
        <v>0.19614525459302401</v>
      </c>
      <c r="AI129" s="17"/>
      <c r="AJ129" s="17">
        <v>0.186563018825115</v>
      </c>
      <c r="AK129" s="17">
        <v>0.21490491820054</v>
      </c>
      <c r="AL129" s="17"/>
      <c r="AM129" s="17">
        <v>0.139210448043042</v>
      </c>
      <c r="AN129" s="17">
        <v>0.216284220116819</v>
      </c>
      <c r="AO129" s="17"/>
      <c r="AP129" s="17">
        <v>0.22714553949445801</v>
      </c>
      <c r="AQ129" s="17">
        <v>0.18076341384118699</v>
      </c>
      <c r="AR129" s="17">
        <v>0.17702665809838899</v>
      </c>
      <c r="AS129" s="17">
        <v>0.194021088550065</v>
      </c>
      <c r="AT129" s="17">
        <v>0.22658951919244599</v>
      </c>
      <c r="AU129" s="17">
        <v>0.190388183252309</v>
      </c>
    </row>
    <row r="130" spans="2:47" x14ac:dyDescent="0.35">
      <c r="B130" t="s">
        <v>92</v>
      </c>
      <c r="C130" s="17">
        <v>0.23575730797094699</v>
      </c>
      <c r="D130" s="17">
        <v>0.23116899740429001</v>
      </c>
      <c r="E130" s="17">
        <v>0.23936119144162599</v>
      </c>
      <c r="F130" s="17"/>
      <c r="G130" s="17">
        <v>0.24204133803171299</v>
      </c>
      <c r="H130" s="17">
        <v>0.24548556970646501</v>
      </c>
      <c r="I130" s="17">
        <v>0.27068566102173902</v>
      </c>
      <c r="J130" s="17">
        <v>0.28255676978108502</v>
      </c>
      <c r="K130" s="17">
        <v>0.18869061200238699</v>
      </c>
      <c r="L130" s="17">
        <v>0.188628213622381</v>
      </c>
      <c r="M130" s="17"/>
      <c r="N130" s="17">
        <v>0.238008124823094</v>
      </c>
      <c r="O130" s="17">
        <v>0.22457806041141501</v>
      </c>
      <c r="P130" s="17"/>
      <c r="Q130" s="17">
        <v>0.26201372248340599</v>
      </c>
      <c r="R130" s="17">
        <v>0.21203657607367701</v>
      </c>
      <c r="S130" s="17">
        <v>0.283840678381093</v>
      </c>
      <c r="T130" s="17">
        <v>0.20611222503207999</v>
      </c>
      <c r="U130" s="17">
        <v>0.214842711792567</v>
      </c>
      <c r="V130" s="17">
        <v>0.25378324366496102</v>
      </c>
      <c r="W130" s="17">
        <v>0.206787778106656</v>
      </c>
      <c r="X130" s="17">
        <v>0.23378536938310601</v>
      </c>
      <c r="Y130" s="17">
        <v>0.24596616813636199</v>
      </c>
      <c r="Z130" s="17">
        <v>0.23079490131359501</v>
      </c>
      <c r="AA130" s="17">
        <v>0.199687251341681</v>
      </c>
      <c r="AB130" s="17">
        <v>0.28961475947418402</v>
      </c>
      <c r="AC130" s="17"/>
      <c r="AD130" s="17">
        <v>0.237560899547651</v>
      </c>
      <c r="AE130" s="17">
        <v>0.23526975053808599</v>
      </c>
      <c r="AF130" s="17"/>
      <c r="AG130" s="17">
        <v>0.21447345223435099</v>
      </c>
      <c r="AH130" s="17">
        <v>0.24610580953571601</v>
      </c>
      <c r="AI130" s="17"/>
      <c r="AJ130" s="17">
        <v>0.22464817940979101</v>
      </c>
      <c r="AK130" s="17">
        <v>0.24549640694935701</v>
      </c>
      <c r="AL130" s="17"/>
      <c r="AM130" s="17">
        <v>0.29134536374598602</v>
      </c>
      <c r="AN130" s="17">
        <v>0.22161237528229</v>
      </c>
      <c r="AO130" s="17"/>
      <c r="AP130" s="17">
        <v>0.25564812144307902</v>
      </c>
      <c r="AQ130" s="17">
        <v>0.26947800379306303</v>
      </c>
      <c r="AR130" s="17">
        <v>0.26887406764669403</v>
      </c>
      <c r="AS130" s="17">
        <v>0.18662279901845</v>
      </c>
      <c r="AT130" s="17">
        <v>0.19545604327573499</v>
      </c>
      <c r="AU130" s="17">
        <v>0.223375438132905</v>
      </c>
    </row>
    <row r="131" spans="2:47" x14ac:dyDescent="0.35">
      <c r="B131" t="s">
        <v>93</v>
      </c>
      <c r="C131" s="17">
        <v>9.8998747509574894E-2</v>
      </c>
      <c r="D131" s="17">
        <v>0.10287181045320699</v>
      </c>
      <c r="E131" s="17">
        <v>9.5218166803443804E-2</v>
      </c>
      <c r="F131" s="17"/>
      <c r="G131" s="17">
        <v>6.9295044918955107E-2</v>
      </c>
      <c r="H131" s="17">
        <v>0.100167724883404</v>
      </c>
      <c r="I131" s="17">
        <v>0.13417030575480299</v>
      </c>
      <c r="J131" s="17">
        <v>0.152396586756053</v>
      </c>
      <c r="K131" s="17">
        <v>9.7916510042935501E-2</v>
      </c>
      <c r="L131" s="17">
        <v>4.6568021182883501E-2</v>
      </c>
      <c r="M131" s="17"/>
      <c r="N131" s="17">
        <v>0.100110095917393</v>
      </c>
      <c r="O131" s="17">
        <v>9.3478956343967606E-2</v>
      </c>
      <c r="P131" s="17"/>
      <c r="Q131" s="17">
        <v>6.9562063739455601E-2</v>
      </c>
      <c r="R131" s="17">
        <v>0.13720599307706599</v>
      </c>
      <c r="S131" s="17">
        <v>0.117235342779416</v>
      </c>
      <c r="T131" s="17">
        <v>9.71983249787228E-2</v>
      </c>
      <c r="U131" s="17">
        <v>0.108182517139381</v>
      </c>
      <c r="V131" s="17">
        <v>8.8097728784800905E-2</v>
      </c>
      <c r="W131" s="17">
        <v>0.122092884301143</v>
      </c>
      <c r="X131" s="17">
        <v>6.5548516959600303E-2</v>
      </c>
      <c r="Y131" s="17">
        <v>9.1492025402860402E-2</v>
      </c>
      <c r="Z131" s="17">
        <v>9.2457376972711197E-2</v>
      </c>
      <c r="AA131" s="17">
        <v>9.7294298857059897E-2</v>
      </c>
      <c r="AB131" s="17">
        <v>7.1326138230724298E-2</v>
      </c>
      <c r="AC131" s="17"/>
      <c r="AD131" s="17">
        <v>9.3813245919167398E-2</v>
      </c>
      <c r="AE131" s="17">
        <v>0.11459548431724501</v>
      </c>
      <c r="AF131" s="17"/>
      <c r="AG131" s="17">
        <v>7.2347300755355504E-2</v>
      </c>
      <c r="AH131" s="17">
        <v>0.113007752182787</v>
      </c>
      <c r="AI131" s="17"/>
      <c r="AJ131" s="17">
        <v>8.6901978774264393E-2</v>
      </c>
      <c r="AK131" s="17">
        <v>0.114237371995244</v>
      </c>
      <c r="AL131" s="17"/>
      <c r="AM131" s="17">
        <v>0.14085524976168501</v>
      </c>
      <c r="AN131" s="17">
        <v>8.4300160936292307E-2</v>
      </c>
      <c r="AO131" s="17"/>
      <c r="AP131" s="17">
        <v>0.121998761932543</v>
      </c>
      <c r="AQ131" s="17">
        <v>8.37586786034865E-2</v>
      </c>
      <c r="AR131" s="17">
        <v>0.110576447174312</v>
      </c>
      <c r="AS131" s="17">
        <v>8.9730578640747405E-2</v>
      </c>
      <c r="AT131" s="17">
        <v>9.3367335645334101E-2</v>
      </c>
      <c r="AU131" s="17">
        <v>8.7562968972403704E-2</v>
      </c>
    </row>
    <row r="132" spans="2:47" x14ac:dyDescent="0.35">
      <c r="B132" t="s">
        <v>94</v>
      </c>
      <c r="C132" s="17">
        <v>5.6538251146954401E-3</v>
      </c>
      <c r="D132" s="17">
        <v>5.2016511154154401E-3</v>
      </c>
      <c r="E132" s="17">
        <v>6.1450915765852397E-3</v>
      </c>
      <c r="F132" s="17"/>
      <c r="G132" s="17">
        <v>0</v>
      </c>
      <c r="H132" s="17">
        <v>5.9454456895888597E-3</v>
      </c>
      <c r="I132" s="17">
        <v>1.09683168075829E-2</v>
      </c>
      <c r="J132" s="17">
        <v>1.08281930167408E-2</v>
      </c>
      <c r="K132" s="17">
        <v>2.94956667999628E-3</v>
      </c>
      <c r="L132" s="17">
        <v>2.4551866753762899E-3</v>
      </c>
      <c r="M132" s="17"/>
      <c r="N132" s="17">
        <v>3.4450597246851599E-3</v>
      </c>
      <c r="O132" s="17">
        <v>1.6624213519371801E-2</v>
      </c>
      <c r="P132" s="17"/>
      <c r="Q132" s="17">
        <v>6.4654538532812403E-3</v>
      </c>
      <c r="R132" s="17">
        <v>0</v>
      </c>
      <c r="S132" s="17">
        <v>5.7867369061213496E-3</v>
      </c>
      <c r="T132" s="17">
        <v>4.6514524460999499E-3</v>
      </c>
      <c r="U132" s="17">
        <v>8.3470195226260594E-3</v>
      </c>
      <c r="V132" s="17">
        <v>1.4907688759726E-2</v>
      </c>
      <c r="W132" s="17">
        <v>1.1434919931357399E-2</v>
      </c>
      <c r="X132" s="17">
        <v>0</v>
      </c>
      <c r="Y132" s="17">
        <v>3.9265889250992402E-3</v>
      </c>
      <c r="Z132" s="17">
        <v>6.5731058148561401E-3</v>
      </c>
      <c r="AA132" s="17">
        <v>0</v>
      </c>
      <c r="AB132" s="17">
        <v>0</v>
      </c>
      <c r="AC132" s="17"/>
      <c r="AD132" s="17">
        <v>4.3457100528994201E-3</v>
      </c>
      <c r="AE132" s="17">
        <v>4.1090093948371502E-3</v>
      </c>
      <c r="AF132" s="17"/>
      <c r="AG132" s="17">
        <v>3.2358823854996398E-3</v>
      </c>
      <c r="AH132" s="17">
        <v>4.0734483275169896E-3</v>
      </c>
      <c r="AI132" s="17"/>
      <c r="AJ132" s="17">
        <v>2.55518984501829E-3</v>
      </c>
      <c r="AK132" s="17">
        <v>7.0805547185899204E-3</v>
      </c>
      <c r="AL132" s="17"/>
      <c r="AM132" s="17">
        <v>6.1586891037544202E-3</v>
      </c>
      <c r="AN132" s="17">
        <v>3.9741825458846003E-3</v>
      </c>
      <c r="AO132" s="17"/>
      <c r="AP132" s="17">
        <v>1.6307713084038899E-2</v>
      </c>
      <c r="AQ132" s="17">
        <v>5.6128095098773303E-3</v>
      </c>
      <c r="AR132" s="17">
        <v>3.9325108390779696E-3</v>
      </c>
      <c r="AS132" s="17">
        <v>2.4149472836837399E-3</v>
      </c>
      <c r="AT132" s="17">
        <v>0</v>
      </c>
      <c r="AU132" s="17">
        <v>0</v>
      </c>
    </row>
    <row r="133" spans="2:47" x14ac:dyDescent="0.35">
      <c r="B133" t="s">
        <v>95</v>
      </c>
      <c r="C133" s="17">
        <v>0.46087685011041601</v>
      </c>
      <c r="D133" s="17">
        <v>0.467210258557548</v>
      </c>
      <c r="E133" s="17">
        <v>0.45662958429074801</v>
      </c>
      <c r="F133" s="17"/>
      <c r="G133" s="17">
        <v>0.48313970929893901</v>
      </c>
      <c r="H133" s="17">
        <v>0.44179974585699899</v>
      </c>
      <c r="I133" s="17">
        <v>0.366626692369309</v>
      </c>
      <c r="J133" s="17">
        <v>0.37947531836975301</v>
      </c>
      <c r="K133" s="17">
        <v>0.52283218675342102</v>
      </c>
      <c r="L133" s="17">
        <v>0.56314113654588704</v>
      </c>
      <c r="M133" s="17"/>
      <c r="N133" s="17">
        <v>0.46541701649113498</v>
      </c>
      <c r="O133" s="17">
        <v>0.43832697277006299</v>
      </c>
      <c r="P133" s="17"/>
      <c r="Q133" s="17">
        <v>0.42250856615315702</v>
      </c>
      <c r="R133" s="17">
        <v>0.46775406407610398</v>
      </c>
      <c r="S133" s="17">
        <v>0.45113905041576902</v>
      </c>
      <c r="T133" s="17">
        <v>0.48895588272032697</v>
      </c>
      <c r="U133" s="17">
        <v>0.46351490729359901</v>
      </c>
      <c r="V133" s="17">
        <v>0.45853398482133001</v>
      </c>
      <c r="W133" s="17">
        <v>0.45730845085983401</v>
      </c>
      <c r="X133" s="17">
        <v>0.499599020631671</v>
      </c>
      <c r="Y133" s="17">
        <v>0.45249498760483903</v>
      </c>
      <c r="Z133" s="17">
        <v>0.47752659202314501</v>
      </c>
      <c r="AA133" s="17">
        <v>0.46131681256672702</v>
      </c>
      <c r="AB133" s="17">
        <v>0.49079142146983401</v>
      </c>
      <c r="AC133" s="17"/>
      <c r="AD133" s="17">
        <v>0.47053612354194202</v>
      </c>
      <c r="AE133" s="17">
        <v>0.44039850754210802</v>
      </c>
      <c r="AF133" s="17"/>
      <c r="AG133" s="17">
        <v>0.50962187768870404</v>
      </c>
      <c r="AH133" s="17">
        <v>0.44066773536095499</v>
      </c>
      <c r="AI133" s="17"/>
      <c r="AJ133" s="17">
        <v>0.49933163314581203</v>
      </c>
      <c r="AK133" s="17">
        <v>0.41828074813626798</v>
      </c>
      <c r="AL133" s="17"/>
      <c r="AM133" s="17">
        <v>0.42243024934553303</v>
      </c>
      <c r="AN133" s="17">
        <v>0.47382906111871298</v>
      </c>
      <c r="AO133" s="17"/>
      <c r="AP133" s="17">
        <v>0.378899864045882</v>
      </c>
      <c r="AQ133" s="17">
        <v>0.460387094252387</v>
      </c>
      <c r="AR133" s="17">
        <v>0.439590316241527</v>
      </c>
      <c r="AS133" s="17">
        <v>0.52721058650705299</v>
      </c>
      <c r="AT133" s="17">
        <v>0.48458710188648502</v>
      </c>
      <c r="AU133" s="17">
        <v>0.49867340964238199</v>
      </c>
    </row>
    <row r="134" spans="2:47" x14ac:dyDescent="0.35">
      <c r="B134" t="s">
        <v>96</v>
      </c>
      <c r="C134" s="17">
        <v>0.33475605548052201</v>
      </c>
      <c r="D134" s="17">
        <v>0.33404080785749601</v>
      </c>
      <c r="E134" s="17">
        <v>0.33457935824507001</v>
      </c>
      <c r="F134" s="17"/>
      <c r="G134" s="17">
        <v>0.31133638295066801</v>
      </c>
      <c r="H134" s="17">
        <v>0.34565329458986899</v>
      </c>
      <c r="I134" s="17">
        <v>0.40485596677654201</v>
      </c>
      <c r="J134" s="17">
        <v>0.43495335653713801</v>
      </c>
      <c r="K134" s="17">
        <v>0.28660712204532202</v>
      </c>
      <c r="L134" s="17">
        <v>0.235196234805265</v>
      </c>
      <c r="M134" s="17"/>
      <c r="N134" s="17">
        <v>0.33811822074048697</v>
      </c>
      <c r="O134" s="17">
        <v>0.318057016755383</v>
      </c>
      <c r="P134" s="17"/>
      <c r="Q134" s="17">
        <v>0.33157578622286199</v>
      </c>
      <c r="R134" s="17">
        <v>0.34924256915074298</v>
      </c>
      <c r="S134" s="17">
        <v>0.401076021160509</v>
      </c>
      <c r="T134" s="17">
        <v>0.30331055001080298</v>
      </c>
      <c r="U134" s="17">
        <v>0.32302522893194802</v>
      </c>
      <c r="V134" s="17">
        <v>0.34188097244976201</v>
      </c>
      <c r="W134" s="17">
        <v>0.32888066240779901</v>
      </c>
      <c r="X134" s="17">
        <v>0.29933388634270602</v>
      </c>
      <c r="Y134" s="17">
        <v>0.33745819353922202</v>
      </c>
      <c r="Z134" s="17">
        <v>0.32325227828630598</v>
      </c>
      <c r="AA134" s="17">
        <v>0.29698155019874101</v>
      </c>
      <c r="AB134" s="17">
        <v>0.360940897704908</v>
      </c>
      <c r="AC134" s="17"/>
      <c r="AD134" s="17">
        <v>0.33137414546681898</v>
      </c>
      <c r="AE134" s="17">
        <v>0.349865234855331</v>
      </c>
      <c r="AF134" s="17"/>
      <c r="AG134" s="17">
        <v>0.286820752989707</v>
      </c>
      <c r="AH134" s="17">
        <v>0.359113561718504</v>
      </c>
      <c r="AI134" s="17"/>
      <c r="AJ134" s="17">
        <v>0.31155015818405501</v>
      </c>
      <c r="AK134" s="17">
        <v>0.35973377894460101</v>
      </c>
      <c r="AL134" s="17"/>
      <c r="AM134" s="17">
        <v>0.43220061350767103</v>
      </c>
      <c r="AN134" s="17">
        <v>0.305912536218583</v>
      </c>
      <c r="AO134" s="17"/>
      <c r="AP134" s="17">
        <v>0.37764688337562202</v>
      </c>
      <c r="AQ134" s="17">
        <v>0.35323668239654898</v>
      </c>
      <c r="AR134" s="17">
        <v>0.379450514821006</v>
      </c>
      <c r="AS134" s="17">
        <v>0.27635337765919799</v>
      </c>
      <c r="AT134" s="17">
        <v>0.28882337892106902</v>
      </c>
      <c r="AU134" s="17">
        <v>0.31093840710530801</v>
      </c>
    </row>
    <row r="135" spans="2:47" x14ac:dyDescent="0.35">
      <c r="B135" t="s">
        <v>97</v>
      </c>
      <c r="C135" s="17">
        <v>0.12612079462989401</v>
      </c>
      <c r="D135" s="17">
        <v>0.13316945070005201</v>
      </c>
      <c r="E135" s="17">
        <v>0.122050226045679</v>
      </c>
      <c r="F135" s="17"/>
      <c r="G135" s="17">
        <v>0.17180332634827</v>
      </c>
      <c r="H135" s="17">
        <v>9.6146451267129104E-2</v>
      </c>
      <c r="I135" s="17">
        <v>-3.8229274407232602E-2</v>
      </c>
      <c r="J135" s="17">
        <v>-5.5478038167384301E-2</v>
      </c>
      <c r="K135" s="17">
        <v>0.23622506470809801</v>
      </c>
      <c r="L135" s="17">
        <v>0.32794490174062302</v>
      </c>
      <c r="M135" s="17"/>
      <c r="N135" s="17">
        <v>0.12729879575064801</v>
      </c>
      <c r="O135" s="17">
        <v>0.12026995601468</v>
      </c>
      <c r="P135" s="17"/>
      <c r="Q135" s="17">
        <v>9.0932779930295193E-2</v>
      </c>
      <c r="R135" s="17">
        <v>0.118511494925362</v>
      </c>
      <c r="S135" s="17">
        <v>5.0063029255260703E-2</v>
      </c>
      <c r="T135" s="17">
        <v>0.18564533270952399</v>
      </c>
      <c r="U135" s="17">
        <v>0.14048967836165099</v>
      </c>
      <c r="V135" s="17">
        <v>0.116653012371569</v>
      </c>
      <c r="W135" s="17">
        <v>0.12842778845203501</v>
      </c>
      <c r="X135" s="17">
        <v>0.200265134288965</v>
      </c>
      <c r="Y135" s="17">
        <v>0.115036794065617</v>
      </c>
      <c r="Z135" s="17">
        <v>0.154274313736838</v>
      </c>
      <c r="AA135" s="17">
        <v>0.16433526236798601</v>
      </c>
      <c r="AB135" s="17">
        <v>0.12985052376492601</v>
      </c>
      <c r="AC135" s="17"/>
      <c r="AD135" s="17">
        <v>0.13916197807512401</v>
      </c>
      <c r="AE135" s="17">
        <v>9.0533272686777203E-2</v>
      </c>
      <c r="AF135" s="17"/>
      <c r="AG135" s="17">
        <v>0.22280112469899699</v>
      </c>
      <c r="AH135" s="17">
        <v>8.1554173642450697E-2</v>
      </c>
      <c r="AI135" s="17"/>
      <c r="AJ135" s="17">
        <v>0.18778147496175701</v>
      </c>
      <c r="AK135" s="17">
        <v>5.8546969191666999E-2</v>
      </c>
      <c r="AL135" s="17"/>
      <c r="AM135" s="17">
        <v>-9.77036416213878E-3</v>
      </c>
      <c r="AN135" s="17">
        <v>0.16791652490013101</v>
      </c>
      <c r="AO135" s="17"/>
      <c r="AP135" s="17">
        <v>1.2529806702599199E-3</v>
      </c>
      <c r="AQ135" s="17">
        <v>0.107150411855838</v>
      </c>
      <c r="AR135" s="17">
        <v>6.0139801420521E-2</v>
      </c>
      <c r="AS135" s="17">
        <v>0.25085720884785501</v>
      </c>
      <c r="AT135" s="17">
        <v>0.195763722965416</v>
      </c>
      <c r="AU135" s="17">
        <v>0.18773500253707401</v>
      </c>
    </row>
    <row r="136" spans="2:47" x14ac:dyDescent="0.35">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row>
    <row r="137" spans="2:47" x14ac:dyDescent="0.35">
      <c r="B137" s="6" t="s">
        <v>102</v>
      </c>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row>
    <row r="138" spans="2:47" x14ac:dyDescent="0.35">
      <c r="B138" s="24" t="s">
        <v>65</v>
      </c>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row>
    <row r="139" spans="2:47" x14ac:dyDescent="0.35">
      <c r="B139" t="s">
        <v>89</v>
      </c>
      <c r="C139" s="17">
        <v>9.0110061333474697E-2</v>
      </c>
      <c r="D139" s="17">
        <v>8.8863434965943497E-2</v>
      </c>
      <c r="E139" s="17">
        <v>9.1246691782140399E-2</v>
      </c>
      <c r="F139" s="17"/>
      <c r="G139" s="17">
        <v>0.16072047857189201</v>
      </c>
      <c r="H139" s="17">
        <v>0.134283120607885</v>
      </c>
      <c r="I139" s="17">
        <v>9.7697641387607906E-2</v>
      </c>
      <c r="J139" s="17">
        <v>5.8591378258948598E-2</v>
      </c>
      <c r="K139" s="17">
        <v>5.45780883374603E-2</v>
      </c>
      <c r="L139" s="17">
        <v>5.0088663254309197E-2</v>
      </c>
      <c r="M139" s="17"/>
      <c r="N139" s="17">
        <v>8.6829915329558305E-2</v>
      </c>
      <c r="O139" s="17">
        <v>0.10640173081080299</v>
      </c>
      <c r="P139" s="17"/>
      <c r="Q139" s="17">
        <v>8.7151093293932197E-2</v>
      </c>
      <c r="R139" s="17">
        <v>8.9586671137761503E-2</v>
      </c>
      <c r="S139" s="17">
        <v>8.9193601032995895E-2</v>
      </c>
      <c r="T139" s="17">
        <v>0.112103668872593</v>
      </c>
      <c r="U139" s="17">
        <v>8.6747396724592807E-2</v>
      </c>
      <c r="V139" s="17">
        <v>5.1442996872530102E-2</v>
      </c>
      <c r="W139" s="17">
        <v>0.10905705512139</v>
      </c>
      <c r="X139" s="17">
        <v>7.9229871581058806E-2</v>
      </c>
      <c r="Y139" s="17">
        <v>0.117678085456835</v>
      </c>
      <c r="Z139" s="17">
        <v>6.5920167075051203E-2</v>
      </c>
      <c r="AA139" s="17">
        <v>0.120453121493306</v>
      </c>
      <c r="AB139" s="17">
        <v>5.0905783465969003E-2</v>
      </c>
      <c r="AC139" s="17"/>
      <c r="AD139" s="17">
        <v>9.3587768788293599E-2</v>
      </c>
      <c r="AE139" s="17">
        <v>7.9418861125579499E-2</v>
      </c>
      <c r="AF139" s="17"/>
      <c r="AG139" s="17">
        <v>9.1026513407722304E-2</v>
      </c>
      <c r="AH139" s="17">
        <v>8.7789144636505001E-2</v>
      </c>
      <c r="AI139" s="17"/>
      <c r="AJ139" s="17">
        <v>7.8638927256330898E-2</v>
      </c>
      <c r="AK139" s="17">
        <v>0.10452693763077001</v>
      </c>
      <c r="AL139" s="17"/>
      <c r="AM139" s="17">
        <v>0.117352668444955</v>
      </c>
      <c r="AN139" s="17">
        <v>8.1548645449704193E-2</v>
      </c>
      <c r="AO139" s="17"/>
      <c r="AP139" s="17">
        <v>8.0098286166149293E-2</v>
      </c>
      <c r="AQ139" s="17">
        <v>7.1504283264869406E-2</v>
      </c>
      <c r="AR139" s="17">
        <v>0.16010264114035999</v>
      </c>
      <c r="AS139" s="17">
        <v>4.3198924125733597E-2</v>
      </c>
      <c r="AT139" s="17">
        <v>0.131290317184942</v>
      </c>
      <c r="AU139" s="17">
        <v>9.3234801812126997E-2</v>
      </c>
    </row>
    <row r="140" spans="2:47" x14ac:dyDescent="0.35">
      <c r="B140" t="s">
        <v>90</v>
      </c>
      <c r="C140" s="17">
        <v>0.28665464967024401</v>
      </c>
      <c r="D140" s="17">
        <v>0.27157511030381498</v>
      </c>
      <c r="E140" s="17">
        <v>0.29990691928727597</v>
      </c>
      <c r="F140" s="17"/>
      <c r="G140" s="17">
        <v>0.38604221825742402</v>
      </c>
      <c r="H140" s="17">
        <v>0.32089212287284702</v>
      </c>
      <c r="I140" s="17">
        <v>0.25392032163935002</v>
      </c>
      <c r="J140" s="17">
        <v>0.31975594128410101</v>
      </c>
      <c r="K140" s="17">
        <v>0.23830372273082501</v>
      </c>
      <c r="L140" s="17">
        <v>0.224680852977545</v>
      </c>
      <c r="M140" s="17"/>
      <c r="N140" s="17">
        <v>0.28003171459418702</v>
      </c>
      <c r="O140" s="17">
        <v>0.31954912116636103</v>
      </c>
      <c r="P140" s="17"/>
      <c r="Q140" s="17">
        <v>0.287340984246653</v>
      </c>
      <c r="R140" s="17">
        <v>0.30085664551999602</v>
      </c>
      <c r="S140" s="17">
        <v>0.301589992604334</v>
      </c>
      <c r="T140" s="17">
        <v>0.233806648902741</v>
      </c>
      <c r="U140" s="17">
        <v>0.29120443279692199</v>
      </c>
      <c r="V140" s="17">
        <v>0.28575638435024903</v>
      </c>
      <c r="W140" s="17">
        <v>0.230115148987447</v>
      </c>
      <c r="X140" s="17">
        <v>0.29100871067783501</v>
      </c>
      <c r="Y140" s="17">
        <v>0.29705041621442801</v>
      </c>
      <c r="Z140" s="17">
        <v>0.30289588454085098</v>
      </c>
      <c r="AA140" s="17">
        <v>0.26478578698882499</v>
      </c>
      <c r="AB140" s="17">
        <v>0.42848185647834502</v>
      </c>
      <c r="AC140" s="17"/>
      <c r="AD140" s="17">
        <v>0.299270796596661</v>
      </c>
      <c r="AE140" s="17">
        <v>0.26987026001481401</v>
      </c>
      <c r="AF140" s="17"/>
      <c r="AG140" s="17">
        <v>0.31954058045859801</v>
      </c>
      <c r="AH140" s="17">
        <v>0.270192136267629</v>
      </c>
      <c r="AI140" s="17"/>
      <c r="AJ140" s="17">
        <v>0.28604575491911399</v>
      </c>
      <c r="AK140" s="17">
        <v>0.28993449203875699</v>
      </c>
      <c r="AL140" s="17"/>
      <c r="AM140" s="17">
        <v>0.29480880785546199</v>
      </c>
      <c r="AN140" s="17">
        <v>0.28486842573454102</v>
      </c>
      <c r="AO140" s="17"/>
      <c r="AP140" s="17">
        <v>0.25839282194889801</v>
      </c>
      <c r="AQ140" s="17">
        <v>0.238542667609939</v>
      </c>
      <c r="AR140" s="17">
        <v>0.29872465682695498</v>
      </c>
      <c r="AS140" s="17">
        <v>0.25819688737671098</v>
      </c>
      <c r="AT140" s="17">
        <v>0.361830641399153</v>
      </c>
      <c r="AU140" s="17">
        <v>0.35053408051306201</v>
      </c>
    </row>
    <row r="141" spans="2:47" x14ac:dyDescent="0.35">
      <c r="B141" t="s">
        <v>91</v>
      </c>
      <c r="C141" s="17">
        <v>0.28639970069572002</v>
      </c>
      <c r="D141" s="17">
        <v>0.28481791745524498</v>
      </c>
      <c r="E141" s="17">
        <v>0.28736158779919302</v>
      </c>
      <c r="F141" s="17"/>
      <c r="G141" s="17">
        <v>0.20355561240487799</v>
      </c>
      <c r="H141" s="17">
        <v>0.28235572333358899</v>
      </c>
      <c r="I141" s="17">
        <v>0.28176725349619602</v>
      </c>
      <c r="J141" s="17">
        <v>0.276858546210621</v>
      </c>
      <c r="K141" s="17">
        <v>0.310373017080186</v>
      </c>
      <c r="L141" s="17">
        <v>0.340346984659333</v>
      </c>
      <c r="M141" s="17"/>
      <c r="N141" s="17">
        <v>0.29149651772055601</v>
      </c>
      <c r="O141" s="17">
        <v>0.26108507803687497</v>
      </c>
      <c r="P141" s="17"/>
      <c r="Q141" s="17">
        <v>0.28326605481308897</v>
      </c>
      <c r="R141" s="17">
        <v>0.27634778334839399</v>
      </c>
      <c r="S141" s="17">
        <v>0.32756036116791498</v>
      </c>
      <c r="T141" s="17">
        <v>0.26490142288456298</v>
      </c>
      <c r="U141" s="17">
        <v>0.29670071097311002</v>
      </c>
      <c r="V141" s="17">
        <v>0.293215322954271</v>
      </c>
      <c r="W141" s="17">
        <v>0.26800941530529598</v>
      </c>
      <c r="X141" s="17">
        <v>0.267050483443662</v>
      </c>
      <c r="Y141" s="17">
        <v>0.29108956442974898</v>
      </c>
      <c r="Z141" s="17">
        <v>0.33443454901605302</v>
      </c>
      <c r="AA141" s="17">
        <v>0.28609041315702999</v>
      </c>
      <c r="AB141" s="17">
        <v>0.16793635674170401</v>
      </c>
      <c r="AC141" s="17"/>
      <c r="AD141" s="17">
        <v>0.28686431694217401</v>
      </c>
      <c r="AE141" s="17">
        <v>0.274412425419721</v>
      </c>
      <c r="AF141" s="17"/>
      <c r="AG141" s="17">
        <v>0.27074345283463203</v>
      </c>
      <c r="AH141" s="17">
        <v>0.29224515961152597</v>
      </c>
      <c r="AI141" s="17"/>
      <c r="AJ141" s="17">
        <v>0.30149609627340301</v>
      </c>
      <c r="AK141" s="17">
        <v>0.26786576625331399</v>
      </c>
      <c r="AL141" s="17"/>
      <c r="AM141" s="17">
        <v>0.27819224870134401</v>
      </c>
      <c r="AN141" s="17">
        <v>0.28955002825850001</v>
      </c>
      <c r="AO141" s="17"/>
      <c r="AP141" s="17">
        <v>0.295172412178412</v>
      </c>
      <c r="AQ141" s="17">
        <v>0.35471082768817203</v>
      </c>
      <c r="AR141" s="17">
        <v>0.22823331615908299</v>
      </c>
      <c r="AS141" s="17">
        <v>0.31327904150596803</v>
      </c>
      <c r="AT141" s="17">
        <v>0.23034338921962699</v>
      </c>
      <c r="AU141" s="17">
        <v>0.258137602409027</v>
      </c>
    </row>
    <row r="142" spans="2:47" x14ac:dyDescent="0.35">
      <c r="B142" t="s">
        <v>92</v>
      </c>
      <c r="C142" s="17">
        <v>0.23266472997240401</v>
      </c>
      <c r="D142" s="17">
        <v>0.24181639917829001</v>
      </c>
      <c r="E142" s="17">
        <v>0.22492903968233199</v>
      </c>
      <c r="F142" s="17"/>
      <c r="G142" s="17">
        <v>0.18240566465581701</v>
      </c>
      <c r="H142" s="17">
        <v>0.21192078974901499</v>
      </c>
      <c r="I142" s="17">
        <v>0.27901592991519297</v>
      </c>
      <c r="J142" s="17">
        <v>0.228649534713254</v>
      </c>
      <c r="K142" s="17">
        <v>0.21937373260453699</v>
      </c>
      <c r="L142" s="17">
        <v>0.25738866498695101</v>
      </c>
      <c r="M142" s="17"/>
      <c r="N142" s="17">
        <v>0.233314194421092</v>
      </c>
      <c r="O142" s="17">
        <v>0.22943900156803601</v>
      </c>
      <c r="P142" s="17"/>
      <c r="Q142" s="17">
        <v>0.23901438320936</v>
      </c>
      <c r="R142" s="17">
        <v>0.21386519285004399</v>
      </c>
      <c r="S142" s="17">
        <v>0.2088732661703</v>
      </c>
      <c r="T142" s="17">
        <v>0.257907273050553</v>
      </c>
      <c r="U142" s="17">
        <v>0.228720536268541</v>
      </c>
      <c r="V142" s="17">
        <v>0.26943782863969401</v>
      </c>
      <c r="W142" s="17">
        <v>0.21930173146682599</v>
      </c>
      <c r="X142" s="17">
        <v>0.242629877559735</v>
      </c>
      <c r="Y142" s="17">
        <v>0.218117688416162</v>
      </c>
      <c r="Z142" s="17">
        <v>0.21486329696192</v>
      </c>
      <c r="AA142" s="17">
        <v>0.23119713237574799</v>
      </c>
      <c r="AB142" s="17">
        <v>0.30306034812287902</v>
      </c>
      <c r="AC142" s="17"/>
      <c r="AD142" s="17">
        <v>0.216187062850142</v>
      </c>
      <c r="AE142" s="17">
        <v>0.27430768571925301</v>
      </c>
      <c r="AF142" s="17"/>
      <c r="AG142" s="17">
        <v>0.20994751507697301</v>
      </c>
      <c r="AH142" s="17">
        <v>0.247580366855914</v>
      </c>
      <c r="AI142" s="17"/>
      <c r="AJ142" s="17">
        <v>0.231432282573797</v>
      </c>
      <c r="AK142" s="17">
        <v>0.23275653934905899</v>
      </c>
      <c r="AL142" s="17"/>
      <c r="AM142" s="17">
        <v>0.21468753701596699</v>
      </c>
      <c r="AN142" s="17">
        <v>0.23997194144706399</v>
      </c>
      <c r="AO142" s="17"/>
      <c r="AP142" s="17">
        <v>0.25433713905141497</v>
      </c>
      <c r="AQ142" s="17">
        <v>0.24085969069978599</v>
      </c>
      <c r="AR142" s="17">
        <v>0.26244901750182298</v>
      </c>
      <c r="AS142" s="17">
        <v>0.23656026984654399</v>
      </c>
      <c r="AT142" s="17">
        <v>0.20829519855449399</v>
      </c>
      <c r="AU142" s="17">
        <v>0.182039500008983</v>
      </c>
    </row>
    <row r="143" spans="2:47" x14ac:dyDescent="0.35">
      <c r="B143" t="s">
        <v>93</v>
      </c>
      <c r="C143" s="17">
        <v>9.5708339524927993E-2</v>
      </c>
      <c r="D143" s="17">
        <v>0.104141959988909</v>
      </c>
      <c r="E143" s="17">
        <v>8.8332769831127103E-2</v>
      </c>
      <c r="F143" s="17"/>
      <c r="G143" s="17">
        <v>4.9929836097069399E-2</v>
      </c>
      <c r="H143" s="17">
        <v>4.7585968304774497E-2</v>
      </c>
      <c r="I143" s="17">
        <v>7.9067905990470796E-2</v>
      </c>
      <c r="J143" s="17">
        <v>9.9975294932350495E-2</v>
      </c>
      <c r="K143" s="17">
        <v>0.17442187256699601</v>
      </c>
      <c r="L143" s="17">
        <v>0.12306999158942999</v>
      </c>
      <c r="M143" s="17"/>
      <c r="N143" s="17">
        <v>0.10203119277898801</v>
      </c>
      <c r="O143" s="17">
        <v>6.4304299812729906E-2</v>
      </c>
      <c r="P143" s="17"/>
      <c r="Q143" s="17">
        <v>8.3122716819069395E-2</v>
      </c>
      <c r="R143" s="17">
        <v>0.104045616409483</v>
      </c>
      <c r="S143" s="17">
        <v>6.6996042118334403E-2</v>
      </c>
      <c r="T143" s="17">
        <v>0.12662953384344899</v>
      </c>
      <c r="U143" s="17">
        <v>9.6626923236834097E-2</v>
      </c>
      <c r="V143" s="17">
        <v>9.1613567697122297E-2</v>
      </c>
      <c r="W143" s="17">
        <v>0.16208172918768299</v>
      </c>
      <c r="X143" s="17">
        <v>0.107346162876575</v>
      </c>
      <c r="Y143" s="17">
        <v>7.60642454828276E-2</v>
      </c>
      <c r="Z143" s="17">
        <v>7.5312996591268805E-2</v>
      </c>
      <c r="AA143" s="17">
        <v>9.7473545985090698E-2</v>
      </c>
      <c r="AB143" s="17">
        <v>4.9615655191103197E-2</v>
      </c>
      <c r="AC143" s="17"/>
      <c r="AD143" s="17">
        <v>9.7216281271586893E-2</v>
      </c>
      <c r="AE143" s="17">
        <v>9.4205707815082099E-2</v>
      </c>
      <c r="AF143" s="17"/>
      <c r="AG143" s="17">
        <v>0.104312117785776</v>
      </c>
      <c r="AH143" s="17">
        <v>9.3790068321828499E-2</v>
      </c>
      <c r="AI143" s="17"/>
      <c r="AJ143" s="17">
        <v>9.6318313896436802E-2</v>
      </c>
      <c r="AK143" s="17">
        <v>9.5838289350263797E-2</v>
      </c>
      <c r="AL143" s="17"/>
      <c r="AM143" s="17">
        <v>8.6286325793785104E-2</v>
      </c>
      <c r="AN143" s="17">
        <v>9.8402315948819999E-2</v>
      </c>
      <c r="AO143" s="17"/>
      <c r="AP143" s="17">
        <v>9.2591358271901097E-2</v>
      </c>
      <c r="AQ143" s="17">
        <v>8.9718917931147904E-2</v>
      </c>
      <c r="AR143" s="17">
        <v>5.0490368371778303E-2</v>
      </c>
      <c r="AS143" s="17">
        <v>0.14388613737387099</v>
      </c>
      <c r="AT143" s="17">
        <v>6.20003568061121E-2</v>
      </c>
      <c r="AU143" s="17">
        <v>0.106008392596758</v>
      </c>
    </row>
    <row r="144" spans="2:47" x14ac:dyDescent="0.35">
      <c r="B144" t="s">
        <v>94</v>
      </c>
      <c r="C144" s="17">
        <v>8.4625188032294296E-3</v>
      </c>
      <c r="D144" s="17">
        <v>8.7851781077976001E-3</v>
      </c>
      <c r="E144" s="17">
        <v>8.2229916179315399E-3</v>
      </c>
      <c r="F144" s="17"/>
      <c r="G144" s="17">
        <v>1.73461900129201E-2</v>
      </c>
      <c r="H144" s="17">
        <v>2.9622751318894298E-3</v>
      </c>
      <c r="I144" s="17">
        <v>8.5309475711830007E-3</v>
      </c>
      <c r="J144" s="17">
        <v>1.61693046007239E-2</v>
      </c>
      <c r="K144" s="17">
        <v>2.94956667999628E-3</v>
      </c>
      <c r="L144" s="17">
        <v>4.4248425324315104E-3</v>
      </c>
      <c r="M144" s="17"/>
      <c r="N144" s="17">
        <v>6.2964651556177602E-3</v>
      </c>
      <c r="O144" s="17">
        <v>1.92207686051948E-2</v>
      </c>
      <c r="P144" s="17"/>
      <c r="Q144" s="17">
        <v>2.0104767617896299E-2</v>
      </c>
      <c r="R144" s="17">
        <v>1.52980907343218E-2</v>
      </c>
      <c r="S144" s="17">
        <v>5.7867369061213496E-3</v>
      </c>
      <c r="T144" s="17">
        <v>4.6514524460999499E-3</v>
      </c>
      <c r="U144" s="17">
        <v>0</v>
      </c>
      <c r="V144" s="17">
        <v>8.5338994861326196E-3</v>
      </c>
      <c r="W144" s="17">
        <v>1.1434919931357399E-2</v>
      </c>
      <c r="X144" s="17">
        <v>1.27348938611341E-2</v>
      </c>
      <c r="Y144" s="17">
        <v>0</v>
      </c>
      <c r="Z144" s="17">
        <v>6.5731058148561401E-3</v>
      </c>
      <c r="AA144" s="17">
        <v>0</v>
      </c>
      <c r="AB144" s="17">
        <v>0</v>
      </c>
      <c r="AC144" s="17"/>
      <c r="AD144" s="17">
        <v>6.87377355114243E-3</v>
      </c>
      <c r="AE144" s="17">
        <v>7.7850599055504996E-3</v>
      </c>
      <c r="AF144" s="17"/>
      <c r="AG144" s="17">
        <v>4.4298204362990101E-3</v>
      </c>
      <c r="AH144" s="17">
        <v>8.4031243065981302E-3</v>
      </c>
      <c r="AI144" s="17"/>
      <c r="AJ144" s="17">
        <v>6.0686250809184501E-3</v>
      </c>
      <c r="AK144" s="17">
        <v>9.0779753778351298E-3</v>
      </c>
      <c r="AL144" s="17"/>
      <c r="AM144" s="17">
        <v>8.6724121884864894E-3</v>
      </c>
      <c r="AN144" s="17">
        <v>5.6586431613717203E-3</v>
      </c>
      <c r="AO144" s="17"/>
      <c r="AP144" s="17">
        <v>1.9407982383225199E-2</v>
      </c>
      <c r="AQ144" s="17">
        <v>4.6636128060853297E-3</v>
      </c>
      <c r="AR144" s="17">
        <v>0</v>
      </c>
      <c r="AS144" s="17">
        <v>4.8787397711722597E-3</v>
      </c>
      <c r="AT144" s="17">
        <v>6.2400968356708299E-3</v>
      </c>
      <c r="AU144" s="17">
        <v>1.0045622660042299E-2</v>
      </c>
    </row>
    <row r="145" spans="2:47" x14ac:dyDescent="0.35">
      <c r="B145" t="s">
        <v>95</v>
      </c>
      <c r="C145" s="17">
        <v>0.376764711003719</v>
      </c>
      <c r="D145" s="17">
        <v>0.36043854526975799</v>
      </c>
      <c r="E145" s="17">
        <v>0.39115361106941599</v>
      </c>
      <c r="F145" s="17"/>
      <c r="G145" s="17">
        <v>0.546762696829316</v>
      </c>
      <c r="H145" s="17">
        <v>0.45517524348073202</v>
      </c>
      <c r="I145" s="17">
        <v>0.35161796302695802</v>
      </c>
      <c r="J145" s="17">
        <v>0.37834731954305001</v>
      </c>
      <c r="K145" s="17">
        <v>0.29288181106828498</v>
      </c>
      <c r="L145" s="17">
        <v>0.27476951623185403</v>
      </c>
      <c r="M145" s="17"/>
      <c r="N145" s="17">
        <v>0.36686162992374499</v>
      </c>
      <c r="O145" s="17">
        <v>0.42595085197716398</v>
      </c>
      <c r="P145" s="17"/>
      <c r="Q145" s="17">
        <v>0.374492077540585</v>
      </c>
      <c r="R145" s="17">
        <v>0.390443316657757</v>
      </c>
      <c r="S145" s="17">
        <v>0.39078359363733001</v>
      </c>
      <c r="T145" s="17">
        <v>0.34591031777533399</v>
      </c>
      <c r="U145" s="17">
        <v>0.37795182952151501</v>
      </c>
      <c r="V145" s="17">
        <v>0.33719938122277898</v>
      </c>
      <c r="W145" s="17">
        <v>0.33917220410883703</v>
      </c>
      <c r="X145" s="17">
        <v>0.370238582258894</v>
      </c>
      <c r="Y145" s="17">
        <v>0.41472850167126202</v>
      </c>
      <c r="Z145" s="17">
        <v>0.36881605161590197</v>
      </c>
      <c r="AA145" s="17">
        <v>0.38523890848213099</v>
      </c>
      <c r="AB145" s="17">
        <v>0.47938763994431399</v>
      </c>
      <c r="AC145" s="17"/>
      <c r="AD145" s="17">
        <v>0.39285856538495401</v>
      </c>
      <c r="AE145" s="17">
        <v>0.34928912114039301</v>
      </c>
      <c r="AF145" s="17"/>
      <c r="AG145" s="17">
        <v>0.41056709386632001</v>
      </c>
      <c r="AH145" s="17">
        <v>0.357981280904134</v>
      </c>
      <c r="AI145" s="17"/>
      <c r="AJ145" s="17">
        <v>0.36468468217544497</v>
      </c>
      <c r="AK145" s="17">
        <v>0.39446142966952802</v>
      </c>
      <c r="AL145" s="17"/>
      <c r="AM145" s="17">
        <v>0.412161476300417</v>
      </c>
      <c r="AN145" s="17">
        <v>0.36641707118424499</v>
      </c>
      <c r="AO145" s="17"/>
      <c r="AP145" s="17">
        <v>0.33849110811504701</v>
      </c>
      <c r="AQ145" s="17">
        <v>0.31004695087480899</v>
      </c>
      <c r="AR145" s="17">
        <v>0.45882729796731597</v>
      </c>
      <c r="AS145" s="17">
        <v>0.30139581150244499</v>
      </c>
      <c r="AT145" s="17">
        <v>0.49312095858409499</v>
      </c>
      <c r="AU145" s="17">
        <v>0.44376888232518902</v>
      </c>
    </row>
    <row r="146" spans="2:47" x14ac:dyDescent="0.35">
      <c r="B146" t="s">
        <v>96</v>
      </c>
      <c r="C146" s="17">
        <v>0.32837306949733203</v>
      </c>
      <c r="D146" s="17">
        <v>0.34595835916719903</v>
      </c>
      <c r="E146" s="17">
        <v>0.313261809513459</v>
      </c>
      <c r="F146" s="17"/>
      <c r="G146" s="17">
        <v>0.232335500752886</v>
      </c>
      <c r="H146" s="17">
        <v>0.25950675805378898</v>
      </c>
      <c r="I146" s="17">
        <v>0.35808383590566401</v>
      </c>
      <c r="J146" s="17">
        <v>0.32862482964560502</v>
      </c>
      <c r="K146" s="17">
        <v>0.393795605171533</v>
      </c>
      <c r="L146" s="17">
        <v>0.380458656576381</v>
      </c>
      <c r="M146" s="17"/>
      <c r="N146" s="17">
        <v>0.33534538720008</v>
      </c>
      <c r="O146" s="17">
        <v>0.29374330138076599</v>
      </c>
      <c r="P146" s="17"/>
      <c r="Q146" s="17">
        <v>0.32213710002842999</v>
      </c>
      <c r="R146" s="17">
        <v>0.31791080925952703</v>
      </c>
      <c r="S146" s="17">
        <v>0.27586930828863399</v>
      </c>
      <c r="T146" s="17">
        <v>0.38453680689400299</v>
      </c>
      <c r="U146" s="17">
        <v>0.32534745950537503</v>
      </c>
      <c r="V146" s="17">
        <v>0.36105139633681699</v>
      </c>
      <c r="W146" s="17">
        <v>0.38138346065450901</v>
      </c>
      <c r="X146" s="17">
        <v>0.34997604043630998</v>
      </c>
      <c r="Y146" s="17">
        <v>0.294181933898989</v>
      </c>
      <c r="Z146" s="17">
        <v>0.29017629355318902</v>
      </c>
      <c r="AA146" s="17">
        <v>0.32867067836083902</v>
      </c>
      <c r="AB146" s="17">
        <v>0.35267600331398202</v>
      </c>
      <c r="AC146" s="17"/>
      <c r="AD146" s="17">
        <v>0.31340334412172899</v>
      </c>
      <c r="AE146" s="17">
        <v>0.36851339353433499</v>
      </c>
      <c r="AF146" s="17"/>
      <c r="AG146" s="17">
        <v>0.31425963286274899</v>
      </c>
      <c r="AH146" s="17">
        <v>0.34137043517774202</v>
      </c>
      <c r="AI146" s="17"/>
      <c r="AJ146" s="17">
        <v>0.32775059647023402</v>
      </c>
      <c r="AK146" s="17">
        <v>0.32859482869932299</v>
      </c>
      <c r="AL146" s="17"/>
      <c r="AM146" s="17">
        <v>0.30097386280975202</v>
      </c>
      <c r="AN146" s="17">
        <v>0.338374257395884</v>
      </c>
      <c r="AO146" s="17"/>
      <c r="AP146" s="17">
        <v>0.34692849732331599</v>
      </c>
      <c r="AQ146" s="17">
        <v>0.33057860863093402</v>
      </c>
      <c r="AR146" s="17">
        <v>0.31293938587360098</v>
      </c>
      <c r="AS146" s="17">
        <v>0.38044640722041501</v>
      </c>
      <c r="AT146" s="17">
        <v>0.27029555536060601</v>
      </c>
      <c r="AU146" s="17">
        <v>0.28804789260574198</v>
      </c>
    </row>
    <row r="147" spans="2:47" x14ac:dyDescent="0.35">
      <c r="B147" t="s">
        <v>97</v>
      </c>
      <c r="C147" s="17">
        <v>4.8391641506387299E-2</v>
      </c>
      <c r="D147" s="17">
        <v>1.44801861025593E-2</v>
      </c>
      <c r="E147" s="17">
        <v>7.7891801555956597E-2</v>
      </c>
      <c r="F147" s="17"/>
      <c r="G147" s="17">
        <v>0.31442719607642999</v>
      </c>
      <c r="H147" s="17">
        <v>0.19566848542694201</v>
      </c>
      <c r="I147" s="17">
        <v>-6.4658728787057602E-3</v>
      </c>
      <c r="J147" s="17">
        <v>4.9722489897445002E-2</v>
      </c>
      <c r="K147" s="17">
        <v>-0.10091379410324899</v>
      </c>
      <c r="L147" s="17">
        <v>-0.10568914034452701</v>
      </c>
      <c r="M147" s="17"/>
      <c r="N147" s="17">
        <v>3.1516242723665197E-2</v>
      </c>
      <c r="O147" s="17">
        <v>0.13220755059639799</v>
      </c>
      <c r="P147" s="17"/>
      <c r="Q147" s="17">
        <v>5.2354977512155398E-2</v>
      </c>
      <c r="R147" s="17">
        <v>7.2532507398230306E-2</v>
      </c>
      <c r="S147" s="17">
        <v>0.11491428534869599</v>
      </c>
      <c r="T147" s="17">
        <v>-3.8626489118668603E-2</v>
      </c>
      <c r="U147" s="17">
        <v>5.2604370016140198E-2</v>
      </c>
      <c r="V147" s="17">
        <v>-2.3852015114037398E-2</v>
      </c>
      <c r="W147" s="17">
        <v>-4.2211256545671802E-2</v>
      </c>
      <c r="X147" s="17">
        <v>2.02625418225835E-2</v>
      </c>
      <c r="Y147" s="17">
        <v>0.120546567772273</v>
      </c>
      <c r="Z147" s="17">
        <v>7.8639758062713297E-2</v>
      </c>
      <c r="AA147" s="17">
        <v>5.65682301212918E-2</v>
      </c>
      <c r="AB147" s="17">
        <v>0.126711636630333</v>
      </c>
      <c r="AC147" s="17"/>
      <c r="AD147" s="17">
        <v>7.9455221263225503E-2</v>
      </c>
      <c r="AE147" s="17">
        <v>-1.9224272393941401E-2</v>
      </c>
      <c r="AF147" s="17"/>
      <c r="AG147" s="17">
        <v>9.6307461003571695E-2</v>
      </c>
      <c r="AH147" s="17">
        <v>1.6610845726391599E-2</v>
      </c>
      <c r="AI147" s="17"/>
      <c r="AJ147" s="17">
        <v>3.6934085705210798E-2</v>
      </c>
      <c r="AK147" s="17">
        <v>6.58666009702049E-2</v>
      </c>
      <c r="AL147" s="17"/>
      <c r="AM147" s="17">
        <v>0.111187613490665</v>
      </c>
      <c r="AN147" s="17">
        <v>2.8042813788361001E-2</v>
      </c>
      <c r="AO147" s="17"/>
      <c r="AP147" s="17">
        <v>-8.4373892082697001E-3</v>
      </c>
      <c r="AQ147" s="17">
        <v>-2.0531657756124901E-2</v>
      </c>
      <c r="AR147" s="17">
        <v>0.14588791209371499</v>
      </c>
      <c r="AS147" s="17">
        <v>-7.9050595717970296E-2</v>
      </c>
      <c r="AT147" s="17">
        <v>0.22282540322348901</v>
      </c>
      <c r="AU147" s="17">
        <v>0.15572098971944801</v>
      </c>
    </row>
    <row r="148" spans="2:47" x14ac:dyDescent="0.35">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row>
    <row r="149" spans="2:47" x14ac:dyDescent="0.35">
      <c r="B149" s="6" t="s">
        <v>103</v>
      </c>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row>
    <row r="150" spans="2:47" x14ac:dyDescent="0.35">
      <c r="B150" s="24" t="s">
        <v>65</v>
      </c>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row>
    <row r="151" spans="2:47" x14ac:dyDescent="0.35">
      <c r="B151" t="s">
        <v>89</v>
      </c>
      <c r="C151" s="17">
        <v>0.19665625328695899</v>
      </c>
      <c r="D151" s="17">
        <v>0.18646681674121901</v>
      </c>
      <c r="E151" s="17">
        <v>0.20834186487581199</v>
      </c>
      <c r="F151" s="17"/>
      <c r="G151" s="17">
        <v>0.13157946289481801</v>
      </c>
      <c r="H151" s="17">
        <v>0.17324424444338499</v>
      </c>
      <c r="I151" s="17">
        <v>0.19244421011247101</v>
      </c>
      <c r="J151" s="17">
        <v>0.14976041135135301</v>
      </c>
      <c r="K151" s="17">
        <v>0.281774209793548</v>
      </c>
      <c r="L151" s="17">
        <v>0.24371514760247301</v>
      </c>
      <c r="M151" s="17"/>
      <c r="N151" s="17">
        <v>0.20276360966035001</v>
      </c>
      <c r="O151" s="17">
        <v>0.166322532990135</v>
      </c>
      <c r="P151" s="17"/>
      <c r="Q151" s="17">
        <v>0.18573120156753101</v>
      </c>
      <c r="R151" s="17">
        <v>0.23282759798053801</v>
      </c>
      <c r="S151" s="17">
        <v>0.148778231761654</v>
      </c>
      <c r="T151" s="17">
        <v>0.20126372206115201</v>
      </c>
      <c r="U151" s="17">
        <v>0.16922596421366301</v>
      </c>
      <c r="V151" s="17">
        <v>0.184765797934617</v>
      </c>
      <c r="W151" s="17">
        <v>0.22145858504989199</v>
      </c>
      <c r="X151" s="17">
        <v>0.20114670920876901</v>
      </c>
      <c r="Y151" s="17">
        <v>0.18991651838645901</v>
      </c>
      <c r="Z151" s="17">
        <v>0.16894248300682199</v>
      </c>
      <c r="AA151" s="17">
        <v>0.277649651162995</v>
      </c>
      <c r="AB151" s="17">
        <v>0.20492067689858701</v>
      </c>
      <c r="AC151" s="17"/>
      <c r="AD151" s="17">
        <v>0.20769136966697799</v>
      </c>
      <c r="AE151" s="17">
        <v>0.17183103228451899</v>
      </c>
      <c r="AF151" s="17"/>
      <c r="AG151" s="17">
        <v>0.21574625245352699</v>
      </c>
      <c r="AH151" s="17">
        <v>0.18960947843067599</v>
      </c>
      <c r="AI151" s="17"/>
      <c r="AJ151" s="17">
        <v>0.24330265361058601</v>
      </c>
      <c r="AK151" s="17">
        <v>0.14198189054830099</v>
      </c>
      <c r="AL151" s="17"/>
      <c r="AM151" s="17">
        <v>0.17238137433091899</v>
      </c>
      <c r="AN151" s="17">
        <v>0.20375124746645301</v>
      </c>
      <c r="AO151" s="17"/>
      <c r="AP151" s="17">
        <v>0.155618709086118</v>
      </c>
      <c r="AQ151" s="17">
        <v>0.21550347534990799</v>
      </c>
      <c r="AR151" s="17">
        <v>0.154423871910327</v>
      </c>
      <c r="AS151" s="17">
        <v>0.255650546357645</v>
      </c>
      <c r="AT151" s="17">
        <v>0.21940682206180201</v>
      </c>
      <c r="AU151" s="17">
        <v>0.19250428486132501</v>
      </c>
    </row>
    <row r="152" spans="2:47" x14ac:dyDescent="0.35">
      <c r="B152" t="s">
        <v>90</v>
      </c>
      <c r="C152" s="17">
        <v>0.433939827066744</v>
      </c>
      <c r="D152" s="17">
        <v>0.42535653564074599</v>
      </c>
      <c r="E152" s="17">
        <v>0.44401499760150598</v>
      </c>
      <c r="F152" s="17"/>
      <c r="G152" s="17">
        <v>0.437913959026974</v>
      </c>
      <c r="H152" s="17">
        <v>0.37801371131919298</v>
      </c>
      <c r="I152" s="17">
        <v>0.42237672682998001</v>
      </c>
      <c r="J152" s="17">
        <v>0.40469774042492002</v>
      </c>
      <c r="K152" s="17">
        <v>0.40095689340651702</v>
      </c>
      <c r="L152" s="17">
        <v>0.53216171392860001</v>
      </c>
      <c r="M152" s="17"/>
      <c r="N152" s="17">
        <v>0.43557103710512701</v>
      </c>
      <c r="O152" s="17">
        <v>0.42583801246407199</v>
      </c>
      <c r="P152" s="17"/>
      <c r="Q152" s="17">
        <v>0.43054667559704701</v>
      </c>
      <c r="R152" s="17">
        <v>0.388021387340301</v>
      </c>
      <c r="S152" s="17">
        <v>0.385811011001023</v>
      </c>
      <c r="T152" s="17">
        <v>0.49888372320154201</v>
      </c>
      <c r="U152" s="17">
        <v>0.48818235704330598</v>
      </c>
      <c r="V152" s="17">
        <v>0.45497309262387098</v>
      </c>
      <c r="W152" s="17">
        <v>0.40122172945779</v>
      </c>
      <c r="X152" s="17">
        <v>0.44550662156590198</v>
      </c>
      <c r="Y152" s="17">
        <v>0.43634194240468699</v>
      </c>
      <c r="Z152" s="17">
        <v>0.45050497924190902</v>
      </c>
      <c r="AA152" s="17">
        <v>0.43442980170791201</v>
      </c>
      <c r="AB152" s="17">
        <v>0.404610527192731</v>
      </c>
      <c r="AC152" s="17"/>
      <c r="AD152" s="17">
        <v>0.43421046741324698</v>
      </c>
      <c r="AE152" s="17">
        <v>0.43329837749266698</v>
      </c>
      <c r="AF152" s="17"/>
      <c r="AG152" s="17">
        <v>0.44753253458765602</v>
      </c>
      <c r="AH152" s="17">
        <v>0.43479568359272802</v>
      </c>
      <c r="AI152" s="17"/>
      <c r="AJ152" s="17">
        <v>0.44084695395420598</v>
      </c>
      <c r="AK152" s="17">
        <v>0.42881836065920298</v>
      </c>
      <c r="AL152" s="17"/>
      <c r="AM152" s="17">
        <v>0.40936497092798801</v>
      </c>
      <c r="AN152" s="17">
        <v>0.44406120009116601</v>
      </c>
      <c r="AO152" s="17"/>
      <c r="AP152" s="17">
        <v>0.41036109881820299</v>
      </c>
      <c r="AQ152" s="17">
        <v>0.43406529193009402</v>
      </c>
      <c r="AR152" s="17">
        <v>0.44797628228976399</v>
      </c>
      <c r="AS152" s="17">
        <v>0.465861471395002</v>
      </c>
      <c r="AT152" s="17">
        <v>0.43403093295849099</v>
      </c>
      <c r="AU152" s="17">
        <v>0.41820210987758799</v>
      </c>
    </row>
    <row r="153" spans="2:47" x14ac:dyDescent="0.35">
      <c r="B153" t="s">
        <v>91</v>
      </c>
      <c r="C153" s="17">
        <v>0.17637686196501901</v>
      </c>
      <c r="D153" s="17">
        <v>0.17952722291272799</v>
      </c>
      <c r="E153" s="17">
        <v>0.17286209811768</v>
      </c>
      <c r="F153" s="17"/>
      <c r="G153" s="17">
        <v>0.22910510353327199</v>
      </c>
      <c r="H153" s="17">
        <v>0.206706460498325</v>
      </c>
      <c r="I153" s="17">
        <v>0.175813581776147</v>
      </c>
      <c r="J153" s="17">
        <v>0.19633981176807599</v>
      </c>
      <c r="K153" s="17">
        <v>0.12547230471395901</v>
      </c>
      <c r="L153" s="17">
        <v>0.13476166834514899</v>
      </c>
      <c r="M153" s="17"/>
      <c r="N153" s="17">
        <v>0.16300938248459701</v>
      </c>
      <c r="O153" s="17">
        <v>0.242769808248503</v>
      </c>
      <c r="P153" s="17"/>
      <c r="Q153" s="17">
        <v>0.203032202665933</v>
      </c>
      <c r="R153" s="17">
        <v>0.18836076974913599</v>
      </c>
      <c r="S153" s="17">
        <v>0.23412237358235499</v>
      </c>
      <c r="T153" s="17">
        <v>0.14091748592619499</v>
      </c>
      <c r="U153" s="17">
        <v>0.15954435738633699</v>
      </c>
      <c r="V153" s="17">
        <v>0.14522220547332801</v>
      </c>
      <c r="W153" s="17">
        <v>0.169550042174999</v>
      </c>
      <c r="X153" s="17">
        <v>0.23109215842296199</v>
      </c>
      <c r="Y153" s="17">
        <v>0.19120850012978099</v>
      </c>
      <c r="Z153" s="17">
        <v>0.15982268722561599</v>
      </c>
      <c r="AA153" s="17">
        <v>0.131223882703981</v>
      </c>
      <c r="AB153" s="17">
        <v>0.10164625764947</v>
      </c>
      <c r="AC153" s="17"/>
      <c r="AD153" s="17">
        <v>0.176782441101872</v>
      </c>
      <c r="AE153" s="17">
        <v>0.17644132481913299</v>
      </c>
      <c r="AF153" s="17"/>
      <c r="AG153" s="17">
        <v>0.167326969705208</v>
      </c>
      <c r="AH153" s="17">
        <v>0.17747787758944999</v>
      </c>
      <c r="AI153" s="17"/>
      <c r="AJ153" s="17">
        <v>0.15807351813474499</v>
      </c>
      <c r="AK153" s="17">
        <v>0.19832433915138001</v>
      </c>
      <c r="AL153" s="17"/>
      <c r="AM153" s="17">
        <v>0.166518238006512</v>
      </c>
      <c r="AN153" s="17">
        <v>0.17976281651298001</v>
      </c>
      <c r="AO153" s="17"/>
      <c r="AP153" s="17">
        <v>0.19182053224040799</v>
      </c>
      <c r="AQ153" s="17">
        <v>0.17017644520684899</v>
      </c>
      <c r="AR153" s="17">
        <v>0.21147094064629901</v>
      </c>
      <c r="AS153" s="17">
        <v>0.12315246384428601</v>
      </c>
      <c r="AT153" s="17">
        <v>0.201578375970035</v>
      </c>
      <c r="AU153" s="17">
        <v>0.17903472942085599</v>
      </c>
    </row>
    <row r="154" spans="2:47" x14ac:dyDescent="0.35">
      <c r="B154" t="s">
        <v>92</v>
      </c>
      <c r="C154" s="17">
        <v>0.128857989068383</v>
      </c>
      <c r="D154" s="17">
        <v>0.14028261329962399</v>
      </c>
      <c r="E154" s="17">
        <v>0.115345780507809</v>
      </c>
      <c r="F154" s="17"/>
      <c r="G154" s="17">
        <v>0.12629868510769199</v>
      </c>
      <c r="H154" s="17">
        <v>0.16792839771374399</v>
      </c>
      <c r="I154" s="17">
        <v>0.14202850403593101</v>
      </c>
      <c r="J154" s="17">
        <v>0.16967727787622</v>
      </c>
      <c r="K154" s="17">
        <v>0.12429975913199599</v>
      </c>
      <c r="L154" s="17">
        <v>5.7843747967913202E-2</v>
      </c>
      <c r="M154" s="17"/>
      <c r="N154" s="17">
        <v>0.134506967005835</v>
      </c>
      <c r="O154" s="17">
        <v>0.100800920470885</v>
      </c>
      <c r="P154" s="17"/>
      <c r="Q154" s="17">
        <v>0.12433473058891201</v>
      </c>
      <c r="R154" s="17">
        <v>0.118665089828125</v>
      </c>
      <c r="S154" s="17">
        <v>0.13352505394487599</v>
      </c>
      <c r="T154" s="17">
        <v>9.9043402844311998E-2</v>
      </c>
      <c r="U154" s="17">
        <v>0.13394351190206299</v>
      </c>
      <c r="V154" s="17">
        <v>0.15839461828596599</v>
      </c>
      <c r="W154" s="17">
        <v>0.132382149957257</v>
      </c>
      <c r="X154" s="17">
        <v>0.10226877316015601</v>
      </c>
      <c r="Y154" s="17">
        <v>0.12069019295795499</v>
      </c>
      <c r="Z154" s="17">
        <v>0.146193878183279</v>
      </c>
      <c r="AA154" s="17">
        <v>0.113544422521692</v>
      </c>
      <c r="AB154" s="17">
        <v>0.200316468473349</v>
      </c>
      <c r="AC154" s="17"/>
      <c r="AD154" s="17">
        <v>0.12356494628074099</v>
      </c>
      <c r="AE154" s="17">
        <v>0.146236323653123</v>
      </c>
      <c r="AF154" s="17"/>
      <c r="AG154" s="17">
        <v>0.11542953186899201</v>
      </c>
      <c r="AH154" s="17">
        <v>0.13470538613029101</v>
      </c>
      <c r="AI154" s="17"/>
      <c r="AJ154" s="17">
        <v>0.115680417081218</v>
      </c>
      <c r="AK154" s="17">
        <v>0.14406769292527799</v>
      </c>
      <c r="AL154" s="17"/>
      <c r="AM154" s="17">
        <v>0.16944975711978899</v>
      </c>
      <c r="AN154" s="17">
        <v>0.116782140495967</v>
      </c>
      <c r="AO154" s="17"/>
      <c r="AP154" s="17">
        <v>0.158912141991741</v>
      </c>
      <c r="AQ154" s="17">
        <v>0.117697375292572</v>
      </c>
      <c r="AR154" s="17">
        <v>0.118764269177909</v>
      </c>
      <c r="AS154" s="17">
        <v>0.101450671416132</v>
      </c>
      <c r="AT154" s="17">
        <v>9.1819357888705405E-2</v>
      </c>
      <c r="AU154" s="17">
        <v>0.15490678070320399</v>
      </c>
    </row>
    <row r="155" spans="2:47" x14ac:dyDescent="0.35">
      <c r="B155" t="s">
        <v>93</v>
      </c>
      <c r="C155" s="17">
        <v>5.6604422573961102E-2</v>
      </c>
      <c r="D155" s="17">
        <v>6.1092102576027998E-2</v>
      </c>
      <c r="E155" s="17">
        <v>5.1520610423049201E-2</v>
      </c>
      <c r="F155" s="17"/>
      <c r="G155" s="17">
        <v>6.7938608029525893E-2</v>
      </c>
      <c r="H155" s="17">
        <v>6.5097963651372104E-2</v>
      </c>
      <c r="I155" s="17">
        <v>5.8806029674287899E-2</v>
      </c>
      <c r="J155" s="17">
        <v>6.6100680257857397E-2</v>
      </c>
      <c r="K155" s="17">
        <v>6.17307450737693E-2</v>
      </c>
      <c r="L155" s="17">
        <v>2.9203488169570201E-2</v>
      </c>
      <c r="M155" s="17"/>
      <c r="N155" s="17">
        <v>5.82340338544685E-2</v>
      </c>
      <c r="O155" s="17">
        <v>4.8510548604066103E-2</v>
      </c>
      <c r="P155" s="17"/>
      <c r="Q155" s="17">
        <v>4.6544534300403902E-2</v>
      </c>
      <c r="R155" s="17">
        <v>6.8733375192453802E-2</v>
      </c>
      <c r="S155" s="17">
        <v>8.5928142242083103E-2</v>
      </c>
      <c r="T155" s="17">
        <v>4.9348380894689202E-2</v>
      </c>
      <c r="U155" s="17">
        <v>4.9103809454631303E-2</v>
      </c>
      <c r="V155" s="17">
        <v>3.9742010093153299E-2</v>
      </c>
      <c r="W155" s="17">
        <v>5.90378435004906E-2</v>
      </c>
      <c r="X155" s="17">
        <v>1.9985737642210899E-2</v>
      </c>
      <c r="Y155" s="17">
        <v>5.7916257196018603E-2</v>
      </c>
      <c r="Z155" s="17">
        <v>6.7962866527517998E-2</v>
      </c>
      <c r="AA155" s="17">
        <v>4.3152241903420097E-2</v>
      </c>
      <c r="AB155" s="17">
        <v>8.8506069785863201E-2</v>
      </c>
      <c r="AC155" s="17"/>
      <c r="AD155" s="17">
        <v>5.1345699061927E-2</v>
      </c>
      <c r="AE155" s="17">
        <v>6.8083932355720606E-2</v>
      </c>
      <c r="AF155" s="17"/>
      <c r="AG155" s="17">
        <v>5.1040675519317999E-2</v>
      </c>
      <c r="AH155" s="17">
        <v>5.7156438191764601E-2</v>
      </c>
      <c r="AI155" s="17"/>
      <c r="AJ155" s="17">
        <v>3.5641069147849702E-2</v>
      </c>
      <c r="AK155" s="17">
        <v>8.0160124434958499E-2</v>
      </c>
      <c r="AL155" s="17"/>
      <c r="AM155" s="17">
        <v>7.2336369842586498E-2</v>
      </c>
      <c r="AN155" s="17">
        <v>5.0944289390350901E-2</v>
      </c>
      <c r="AO155" s="17"/>
      <c r="AP155" s="17">
        <v>6.4841197305672199E-2</v>
      </c>
      <c r="AQ155" s="17">
        <v>5.5947543390451902E-2</v>
      </c>
      <c r="AR155" s="17">
        <v>6.3801592246586394E-2</v>
      </c>
      <c r="AS155" s="17">
        <v>4.6894574144699497E-2</v>
      </c>
      <c r="AT155" s="17">
        <v>5.3164511120967199E-2</v>
      </c>
      <c r="AU155" s="17">
        <v>5.2991389836703401E-2</v>
      </c>
    </row>
    <row r="156" spans="2:47" x14ac:dyDescent="0.35">
      <c r="B156" t="s">
        <v>94</v>
      </c>
      <c r="C156" s="17">
        <v>7.5646460389337204E-3</v>
      </c>
      <c r="D156" s="17">
        <v>7.2747088296550499E-3</v>
      </c>
      <c r="E156" s="17">
        <v>7.9146484741427995E-3</v>
      </c>
      <c r="F156" s="17"/>
      <c r="G156" s="17">
        <v>7.1641814077189597E-3</v>
      </c>
      <c r="H156" s="17">
        <v>9.0092223739805695E-3</v>
      </c>
      <c r="I156" s="17">
        <v>8.5309475711830007E-3</v>
      </c>
      <c r="J156" s="17">
        <v>1.34240783215739E-2</v>
      </c>
      <c r="K156" s="17">
        <v>5.7660878802107702E-3</v>
      </c>
      <c r="L156" s="17">
        <v>2.3142339862945601E-3</v>
      </c>
      <c r="M156" s="17"/>
      <c r="N156" s="17">
        <v>5.9149698896225197E-3</v>
      </c>
      <c r="O156" s="17">
        <v>1.5758177222338701E-2</v>
      </c>
      <c r="P156" s="17"/>
      <c r="Q156" s="17">
        <v>9.8106552801723295E-3</v>
      </c>
      <c r="R156" s="17">
        <v>3.3917799094459401E-3</v>
      </c>
      <c r="S156" s="17">
        <v>1.18351874680081E-2</v>
      </c>
      <c r="T156" s="17">
        <v>1.0543285072110199E-2</v>
      </c>
      <c r="U156" s="17">
        <v>0</v>
      </c>
      <c r="V156" s="17">
        <v>1.6902275589064798E-2</v>
      </c>
      <c r="W156" s="17">
        <v>1.63496498595713E-2</v>
      </c>
      <c r="X156" s="17">
        <v>0</v>
      </c>
      <c r="Y156" s="17">
        <v>3.9265889250992402E-3</v>
      </c>
      <c r="Z156" s="17">
        <v>6.5731058148561401E-3</v>
      </c>
      <c r="AA156" s="17">
        <v>0</v>
      </c>
      <c r="AB156" s="17">
        <v>0</v>
      </c>
      <c r="AC156" s="17"/>
      <c r="AD156" s="17">
        <v>6.4050764752349096E-3</v>
      </c>
      <c r="AE156" s="17">
        <v>4.1090093948371502E-3</v>
      </c>
      <c r="AF156" s="17"/>
      <c r="AG156" s="17">
        <v>2.9240358653003801E-3</v>
      </c>
      <c r="AH156" s="17">
        <v>6.2551360650905498E-3</v>
      </c>
      <c r="AI156" s="17"/>
      <c r="AJ156" s="17">
        <v>6.4553880713949102E-3</v>
      </c>
      <c r="AK156" s="17">
        <v>6.6475922808789199E-3</v>
      </c>
      <c r="AL156" s="17"/>
      <c r="AM156" s="17">
        <v>9.94928977220607E-3</v>
      </c>
      <c r="AN156" s="17">
        <v>4.6983060430820902E-3</v>
      </c>
      <c r="AO156" s="17"/>
      <c r="AP156" s="17">
        <v>1.8446320557858598E-2</v>
      </c>
      <c r="AQ156" s="17">
        <v>6.60986883012467E-3</v>
      </c>
      <c r="AR156" s="17">
        <v>3.5630437291151E-3</v>
      </c>
      <c r="AS156" s="17">
        <v>6.9902728422349004E-3</v>
      </c>
      <c r="AT156" s="17">
        <v>0</v>
      </c>
      <c r="AU156" s="17">
        <v>2.3607053003234799E-3</v>
      </c>
    </row>
    <row r="157" spans="2:47" x14ac:dyDescent="0.35">
      <c r="B157" t="s">
        <v>95</v>
      </c>
      <c r="C157" s="17">
        <v>0.63059608035370296</v>
      </c>
      <c r="D157" s="17">
        <v>0.61182335238196495</v>
      </c>
      <c r="E157" s="17">
        <v>0.65235686247731794</v>
      </c>
      <c r="F157" s="17"/>
      <c r="G157" s="17">
        <v>0.56949342192179098</v>
      </c>
      <c r="H157" s="17">
        <v>0.55125795576257897</v>
      </c>
      <c r="I157" s="17">
        <v>0.61482093694245099</v>
      </c>
      <c r="J157" s="17">
        <v>0.554458151776273</v>
      </c>
      <c r="K157" s="17">
        <v>0.68273110320006503</v>
      </c>
      <c r="L157" s="17">
        <v>0.77587686153107305</v>
      </c>
      <c r="M157" s="17"/>
      <c r="N157" s="17">
        <v>0.63833464676547702</v>
      </c>
      <c r="O157" s="17">
        <v>0.59216054545420704</v>
      </c>
      <c r="P157" s="17"/>
      <c r="Q157" s="17">
        <v>0.61627787716457805</v>
      </c>
      <c r="R157" s="17">
        <v>0.62084898532083999</v>
      </c>
      <c r="S157" s="17">
        <v>0.53458924276267805</v>
      </c>
      <c r="T157" s="17">
        <v>0.70014744526269301</v>
      </c>
      <c r="U157" s="17">
        <v>0.65740832125696902</v>
      </c>
      <c r="V157" s="17">
        <v>0.63973889055848798</v>
      </c>
      <c r="W157" s="17">
        <v>0.62268031450768202</v>
      </c>
      <c r="X157" s="17">
        <v>0.64665333077467102</v>
      </c>
      <c r="Y157" s="17">
        <v>0.626258460791146</v>
      </c>
      <c r="Z157" s="17">
        <v>0.61944746224873104</v>
      </c>
      <c r="AA157" s="17">
        <v>0.71207945287090701</v>
      </c>
      <c r="AB157" s="17">
        <v>0.609531204091319</v>
      </c>
      <c r="AC157" s="17"/>
      <c r="AD157" s="17">
        <v>0.64190183708022497</v>
      </c>
      <c r="AE157" s="17">
        <v>0.60512940977718599</v>
      </c>
      <c r="AF157" s="17"/>
      <c r="AG157" s="17">
        <v>0.66327878704118204</v>
      </c>
      <c r="AH157" s="17">
        <v>0.62440516202340401</v>
      </c>
      <c r="AI157" s="17"/>
      <c r="AJ157" s="17">
        <v>0.68414960756479204</v>
      </c>
      <c r="AK157" s="17">
        <v>0.57080025120750399</v>
      </c>
      <c r="AL157" s="17"/>
      <c r="AM157" s="17">
        <v>0.581746345258907</v>
      </c>
      <c r="AN157" s="17">
        <v>0.64781244755761902</v>
      </c>
      <c r="AO157" s="17"/>
      <c r="AP157" s="17">
        <v>0.56597980790432001</v>
      </c>
      <c r="AQ157" s="17">
        <v>0.64956876728000201</v>
      </c>
      <c r="AR157" s="17">
        <v>0.60240015420009096</v>
      </c>
      <c r="AS157" s="17">
        <v>0.72151201775264795</v>
      </c>
      <c r="AT157" s="17">
        <v>0.653437755020292</v>
      </c>
      <c r="AU157" s="17">
        <v>0.61070639473891297</v>
      </c>
    </row>
    <row r="158" spans="2:47" x14ac:dyDescent="0.35">
      <c r="B158" t="s">
        <v>96</v>
      </c>
      <c r="C158" s="17">
        <v>0.18546241164234401</v>
      </c>
      <c r="D158" s="17">
        <v>0.20137471587565201</v>
      </c>
      <c r="E158" s="17">
        <v>0.16686639093085801</v>
      </c>
      <c r="F158" s="17"/>
      <c r="G158" s="17">
        <v>0.19423729313721799</v>
      </c>
      <c r="H158" s="17">
        <v>0.23302636136511601</v>
      </c>
      <c r="I158" s="17">
        <v>0.200834533710219</v>
      </c>
      <c r="J158" s="17">
        <v>0.23577795813407801</v>
      </c>
      <c r="K158" s="17">
        <v>0.186030504205765</v>
      </c>
      <c r="L158" s="17">
        <v>8.70472361374834E-2</v>
      </c>
      <c r="M158" s="17"/>
      <c r="N158" s="17">
        <v>0.19274100086030299</v>
      </c>
      <c r="O158" s="17">
        <v>0.14931146907495099</v>
      </c>
      <c r="P158" s="17"/>
      <c r="Q158" s="17">
        <v>0.17087926488931601</v>
      </c>
      <c r="R158" s="17">
        <v>0.187398465020579</v>
      </c>
      <c r="S158" s="17">
        <v>0.21945319618695899</v>
      </c>
      <c r="T158" s="17">
        <v>0.148391783739001</v>
      </c>
      <c r="U158" s="17">
        <v>0.18304732135669399</v>
      </c>
      <c r="V158" s="17">
        <v>0.198136628379119</v>
      </c>
      <c r="W158" s="17">
        <v>0.19141999345774699</v>
      </c>
      <c r="X158" s="17">
        <v>0.122254510802367</v>
      </c>
      <c r="Y158" s="17">
        <v>0.178606450153973</v>
      </c>
      <c r="Z158" s="17">
        <v>0.21415674471079699</v>
      </c>
      <c r="AA158" s="17">
        <v>0.15669666442511199</v>
      </c>
      <c r="AB158" s="17">
        <v>0.288822538259212</v>
      </c>
      <c r="AC158" s="17"/>
      <c r="AD158" s="17">
        <v>0.17491064534266801</v>
      </c>
      <c r="AE158" s="17">
        <v>0.214320256008843</v>
      </c>
      <c r="AF158" s="17"/>
      <c r="AG158" s="17">
        <v>0.16647020738831</v>
      </c>
      <c r="AH158" s="17">
        <v>0.19186182432205601</v>
      </c>
      <c r="AI158" s="17"/>
      <c r="AJ158" s="17">
        <v>0.15132148622906799</v>
      </c>
      <c r="AK158" s="17">
        <v>0.224227817360237</v>
      </c>
      <c r="AL158" s="17"/>
      <c r="AM158" s="17">
        <v>0.241786126962375</v>
      </c>
      <c r="AN158" s="17">
        <v>0.167726429886318</v>
      </c>
      <c r="AO158" s="17"/>
      <c r="AP158" s="17">
        <v>0.22375333929741301</v>
      </c>
      <c r="AQ158" s="17">
        <v>0.17364491868302401</v>
      </c>
      <c r="AR158" s="17">
        <v>0.18256586142449599</v>
      </c>
      <c r="AS158" s="17">
        <v>0.14834524556083101</v>
      </c>
      <c r="AT158" s="17">
        <v>0.144983869009673</v>
      </c>
      <c r="AU158" s="17">
        <v>0.207898170539907</v>
      </c>
    </row>
    <row r="159" spans="2:47" x14ac:dyDescent="0.35">
      <c r="B159" t="s">
        <v>97</v>
      </c>
      <c r="C159" s="17">
        <v>0.44513366871135901</v>
      </c>
      <c r="D159" s="17">
        <v>0.41044863650631302</v>
      </c>
      <c r="E159" s="17">
        <v>0.48549047154646002</v>
      </c>
      <c r="F159" s="17"/>
      <c r="G159" s="17">
        <v>0.37525612878457398</v>
      </c>
      <c r="H159" s="17">
        <v>0.31823159439746201</v>
      </c>
      <c r="I159" s="17">
        <v>0.41398640323223201</v>
      </c>
      <c r="J159" s="17">
        <v>0.31868019364219502</v>
      </c>
      <c r="K159" s="17">
        <v>0.49670059899430002</v>
      </c>
      <c r="L159" s="17">
        <v>0.68882962539359005</v>
      </c>
      <c r="M159" s="17"/>
      <c r="N159" s="17">
        <v>0.44559364590517397</v>
      </c>
      <c r="O159" s="17">
        <v>0.44284907637925502</v>
      </c>
      <c r="P159" s="17"/>
      <c r="Q159" s="17">
        <v>0.44539861227526301</v>
      </c>
      <c r="R159" s="17">
        <v>0.43345052030026099</v>
      </c>
      <c r="S159" s="17">
        <v>0.31513604657571898</v>
      </c>
      <c r="T159" s="17">
        <v>0.55175566152369204</v>
      </c>
      <c r="U159" s="17">
        <v>0.47436099990027503</v>
      </c>
      <c r="V159" s="17">
        <v>0.44160226217936899</v>
      </c>
      <c r="W159" s="17">
        <v>0.431260321049935</v>
      </c>
      <c r="X159" s="17">
        <v>0.52439881997230497</v>
      </c>
      <c r="Y159" s="17">
        <v>0.44765201063717303</v>
      </c>
      <c r="Z159" s="17">
        <v>0.405290717537934</v>
      </c>
      <c r="AA159" s="17">
        <v>0.55538278844579503</v>
      </c>
      <c r="AB159" s="17">
        <v>0.320708665832107</v>
      </c>
      <c r="AC159" s="17"/>
      <c r="AD159" s="17">
        <v>0.46699119173755699</v>
      </c>
      <c r="AE159" s="17">
        <v>0.39080915376834302</v>
      </c>
      <c r="AF159" s="17"/>
      <c r="AG159" s="17">
        <v>0.49680857965287201</v>
      </c>
      <c r="AH159" s="17">
        <v>0.43254333770134801</v>
      </c>
      <c r="AI159" s="17"/>
      <c r="AJ159" s="17">
        <v>0.53282812133572399</v>
      </c>
      <c r="AK159" s="17">
        <v>0.34657243384726799</v>
      </c>
      <c r="AL159" s="17"/>
      <c r="AM159" s="17">
        <v>0.339960218296532</v>
      </c>
      <c r="AN159" s="17">
        <v>0.48008601767130099</v>
      </c>
      <c r="AO159" s="17"/>
      <c r="AP159" s="17">
        <v>0.34222646860690698</v>
      </c>
      <c r="AQ159" s="17">
        <v>0.47592384859697801</v>
      </c>
      <c r="AR159" s="17">
        <v>0.41983429277559497</v>
      </c>
      <c r="AS159" s="17">
        <v>0.573166772191816</v>
      </c>
      <c r="AT159" s="17">
        <v>0.50845388601061903</v>
      </c>
      <c r="AU159" s="17">
        <v>0.40280822419900503</v>
      </c>
    </row>
    <row r="160" spans="2:47" x14ac:dyDescent="0.35">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row>
    <row r="161" spans="2:47" x14ac:dyDescent="0.35">
      <c r="B161" s="6" t="s">
        <v>104</v>
      </c>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row>
    <row r="162" spans="2:47" x14ac:dyDescent="0.35">
      <c r="B162" s="24" t="s">
        <v>65</v>
      </c>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row>
    <row r="163" spans="2:47" x14ac:dyDescent="0.35">
      <c r="B163" t="s">
        <v>89</v>
      </c>
      <c r="C163" s="17">
        <v>7.7998655077003903E-2</v>
      </c>
      <c r="D163" s="17">
        <v>7.4328027774028804E-2</v>
      </c>
      <c r="E163" s="17">
        <v>8.0182404438187901E-2</v>
      </c>
      <c r="F163" s="17"/>
      <c r="G163" s="17">
        <v>0.11243447296690499</v>
      </c>
      <c r="H163" s="17">
        <v>0.108324370578662</v>
      </c>
      <c r="I163" s="17">
        <v>0.115381871466845</v>
      </c>
      <c r="J163" s="17">
        <v>6.4840811018030201E-2</v>
      </c>
      <c r="K163" s="17">
        <v>4.2854329257227299E-2</v>
      </c>
      <c r="L163" s="17">
        <v>3.3927093685904602E-2</v>
      </c>
      <c r="M163" s="17"/>
      <c r="N163" s="17">
        <v>7.5144243249369205E-2</v>
      </c>
      <c r="O163" s="17">
        <v>9.2175808774576706E-2</v>
      </c>
      <c r="P163" s="17"/>
      <c r="Q163" s="17">
        <v>8.3327291909363901E-2</v>
      </c>
      <c r="R163" s="17">
        <v>8.7927872691616907E-2</v>
      </c>
      <c r="S163" s="17">
        <v>4.58715394218603E-2</v>
      </c>
      <c r="T163" s="17">
        <v>6.8740273316156494E-2</v>
      </c>
      <c r="U163" s="17">
        <v>9.6256913402778893E-2</v>
      </c>
      <c r="V163" s="17">
        <v>4.1572962349694403E-2</v>
      </c>
      <c r="W163" s="17">
        <v>0.10145960554469501</v>
      </c>
      <c r="X163" s="17">
        <v>4.4857124827766902E-2</v>
      </c>
      <c r="Y163" s="17">
        <v>9.0113291051168901E-2</v>
      </c>
      <c r="Z163" s="17">
        <v>8.0608610680664203E-2</v>
      </c>
      <c r="AA163" s="17">
        <v>0.10445838950332501</v>
      </c>
      <c r="AB163" s="17">
        <v>7.5163539429845105E-2</v>
      </c>
      <c r="AC163" s="17"/>
      <c r="AD163" s="17">
        <v>7.2674858681541901E-2</v>
      </c>
      <c r="AE163" s="17">
        <v>8.5939713214944799E-2</v>
      </c>
      <c r="AF163" s="17"/>
      <c r="AG163" s="17">
        <v>9.4411615211127606E-2</v>
      </c>
      <c r="AH163" s="17">
        <v>6.5835917761569301E-2</v>
      </c>
      <c r="AI163" s="17"/>
      <c r="AJ163" s="17">
        <v>6.4078218855295396E-2</v>
      </c>
      <c r="AK163" s="17">
        <v>9.3387258975875603E-2</v>
      </c>
      <c r="AL163" s="17"/>
      <c r="AM163" s="17">
        <v>0.109651972537453</v>
      </c>
      <c r="AN163" s="17">
        <v>6.8241988794624397E-2</v>
      </c>
      <c r="AO163" s="17"/>
      <c r="AP163" s="17">
        <v>9.2798083049588698E-2</v>
      </c>
      <c r="AQ163" s="17">
        <v>5.7640149339172803E-2</v>
      </c>
      <c r="AR163" s="17">
        <v>0.113227380813397</v>
      </c>
      <c r="AS163" s="17">
        <v>3.23160976494586E-2</v>
      </c>
      <c r="AT163" s="17">
        <v>9.9911129840212803E-2</v>
      </c>
      <c r="AU163" s="17">
        <v>8.7612209755320594E-2</v>
      </c>
    </row>
    <row r="164" spans="2:47" x14ac:dyDescent="0.35">
      <c r="B164" t="s">
        <v>90</v>
      </c>
      <c r="C164" s="17">
        <v>0.20061241795170001</v>
      </c>
      <c r="D164" s="17">
        <v>0.195457070749253</v>
      </c>
      <c r="E164" s="17">
        <v>0.203582037562616</v>
      </c>
      <c r="F164" s="17"/>
      <c r="G164" s="17">
        <v>0.312347745311915</v>
      </c>
      <c r="H164" s="17">
        <v>0.25820906172737601</v>
      </c>
      <c r="I164" s="17">
        <v>0.18450994268555401</v>
      </c>
      <c r="J164" s="17">
        <v>0.24780679389426599</v>
      </c>
      <c r="K164" s="17">
        <v>0.130485690375476</v>
      </c>
      <c r="L164" s="17">
        <v>0.10087787347662699</v>
      </c>
      <c r="M164" s="17"/>
      <c r="N164" s="17">
        <v>0.20177237037123</v>
      </c>
      <c r="O164" s="17">
        <v>0.19485122274701699</v>
      </c>
      <c r="P164" s="17"/>
      <c r="Q164" s="17">
        <v>0.18282236276126401</v>
      </c>
      <c r="R164" s="17">
        <v>0.20186477889858601</v>
      </c>
      <c r="S164" s="17">
        <v>0.25870817422175302</v>
      </c>
      <c r="T164" s="17">
        <v>0.188364580244369</v>
      </c>
      <c r="U164" s="17">
        <v>0.215254269941934</v>
      </c>
      <c r="V164" s="17">
        <v>0.20035633602118499</v>
      </c>
      <c r="W164" s="17">
        <v>0.21803568004214899</v>
      </c>
      <c r="X164" s="17">
        <v>0.17448632549896001</v>
      </c>
      <c r="Y164" s="17">
        <v>0.15933339925093101</v>
      </c>
      <c r="Z164" s="17">
        <v>0.19584379994814399</v>
      </c>
      <c r="AA164" s="17">
        <v>0.212646920564936</v>
      </c>
      <c r="AB164" s="17">
        <v>0.26016652788687</v>
      </c>
      <c r="AC164" s="17"/>
      <c r="AD164" s="17">
        <v>0.19772187284088</v>
      </c>
      <c r="AE164" s="17">
        <v>0.21381258800269501</v>
      </c>
      <c r="AF164" s="17"/>
      <c r="AG164" s="17">
        <v>0.200859540979302</v>
      </c>
      <c r="AH164" s="17">
        <v>0.20015737896257599</v>
      </c>
      <c r="AI164" s="17"/>
      <c r="AJ164" s="17">
        <v>0.16607981353655599</v>
      </c>
      <c r="AK164" s="17">
        <v>0.24338255162846001</v>
      </c>
      <c r="AL164" s="17"/>
      <c r="AM164" s="17">
        <v>0.25182057752762699</v>
      </c>
      <c r="AN164" s="17">
        <v>0.184998247904304</v>
      </c>
      <c r="AO164" s="17"/>
      <c r="AP164" s="17">
        <v>0.21724793601096301</v>
      </c>
      <c r="AQ164" s="17">
        <v>0.17420079007691699</v>
      </c>
      <c r="AR164" s="17">
        <v>0.275978711492397</v>
      </c>
      <c r="AS164" s="17">
        <v>0.12614983448018199</v>
      </c>
      <c r="AT164" s="17">
        <v>0.189212048869218</v>
      </c>
      <c r="AU164" s="17">
        <v>0.22547914406521</v>
      </c>
    </row>
    <row r="165" spans="2:47" x14ac:dyDescent="0.35">
      <c r="B165" t="s">
        <v>91</v>
      </c>
      <c r="C165" s="17">
        <v>0.204807858642996</v>
      </c>
      <c r="D165" s="17">
        <v>0.182872226525818</v>
      </c>
      <c r="E165" s="17">
        <v>0.22690633605104599</v>
      </c>
      <c r="F165" s="17"/>
      <c r="G165" s="17">
        <v>0.21112754033380801</v>
      </c>
      <c r="H165" s="17">
        <v>0.24703393688768299</v>
      </c>
      <c r="I165" s="17">
        <v>0.20308985786865</v>
      </c>
      <c r="J165" s="17">
        <v>0.24083834111673499</v>
      </c>
      <c r="K165" s="17">
        <v>0.166105174794242</v>
      </c>
      <c r="L165" s="17">
        <v>0.164128909919009</v>
      </c>
      <c r="M165" s="17"/>
      <c r="N165" s="17">
        <v>0.19838902932640601</v>
      </c>
      <c r="O165" s="17">
        <v>0.23668858758994499</v>
      </c>
      <c r="P165" s="17"/>
      <c r="Q165" s="17">
        <v>0.23093093074062199</v>
      </c>
      <c r="R165" s="17">
        <v>0.19967613927820099</v>
      </c>
      <c r="S165" s="17">
        <v>0.23995923270130201</v>
      </c>
      <c r="T165" s="17">
        <v>0.16010897207274899</v>
      </c>
      <c r="U165" s="17">
        <v>0.19625493961263901</v>
      </c>
      <c r="V165" s="17">
        <v>0.25620230836149899</v>
      </c>
      <c r="W165" s="17">
        <v>0.182315698433895</v>
      </c>
      <c r="X165" s="17">
        <v>0.11678263999986201</v>
      </c>
      <c r="Y165" s="17">
        <v>0.24810711894623999</v>
      </c>
      <c r="Z165" s="17">
        <v>0.192240835085496</v>
      </c>
      <c r="AA165" s="17">
        <v>0.182849676889108</v>
      </c>
      <c r="AB165" s="17">
        <v>0.10346067507371</v>
      </c>
      <c r="AC165" s="17"/>
      <c r="AD165" s="17">
        <v>0.192432814310324</v>
      </c>
      <c r="AE165" s="17">
        <v>0.223603893152717</v>
      </c>
      <c r="AF165" s="17"/>
      <c r="AG165" s="17">
        <v>0.18361439483564501</v>
      </c>
      <c r="AH165" s="17">
        <v>0.21296876132510301</v>
      </c>
      <c r="AI165" s="17"/>
      <c r="AJ165" s="17">
        <v>0.201407312746156</v>
      </c>
      <c r="AK165" s="17">
        <v>0.21067044564474499</v>
      </c>
      <c r="AL165" s="17"/>
      <c r="AM165" s="17">
        <v>0.20263425952265299</v>
      </c>
      <c r="AN165" s="17">
        <v>0.205262785685038</v>
      </c>
      <c r="AO165" s="17"/>
      <c r="AP165" s="17">
        <v>0.24483823918782599</v>
      </c>
      <c r="AQ165" s="17">
        <v>0.199694750903079</v>
      </c>
      <c r="AR165" s="17">
        <v>0.22035162356197899</v>
      </c>
      <c r="AS165" s="17">
        <v>0.16437027030410301</v>
      </c>
      <c r="AT165" s="17">
        <v>0.248173078805457</v>
      </c>
      <c r="AU165" s="17">
        <v>0.17136494514603201</v>
      </c>
    </row>
    <row r="166" spans="2:47" x14ac:dyDescent="0.35">
      <c r="B166" t="s">
        <v>92</v>
      </c>
      <c r="C166" s="17">
        <v>0.27269123679158402</v>
      </c>
      <c r="D166" s="17">
        <v>0.27159526114902699</v>
      </c>
      <c r="E166" s="17">
        <v>0.27434542869658601</v>
      </c>
      <c r="F166" s="17"/>
      <c r="G166" s="17">
        <v>0.253619099753644</v>
      </c>
      <c r="H166" s="17">
        <v>0.25952751784699601</v>
      </c>
      <c r="I166" s="17">
        <v>0.288123269278733</v>
      </c>
      <c r="J166" s="17">
        <v>0.200843066401659</v>
      </c>
      <c r="K166" s="17">
        <v>0.298943506497722</v>
      </c>
      <c r="L166" s="17">
        <v>0.32425752901432398</v>
      </c>
      <c r="M166" s="17"/>
      <c r="N166" s="17">
        <v>0.27356493514869101</v>
      </c>
      <c r="O166" s="17">
        <v>0.268351794327778</v>
      </c>
      <c r="P166" s="17"/>
      <c r="Q166" s="17">
        <v>0.253537902014283</v>
      </c>
      <c r="R166" s="17">
        <v>0.244482172001349</v>
      </c>
      <c r="S166" s="17">
        <v>0.22591859265100001</v>
      </c>
      <c r="T166" s="17">
        <v>0.29308422134266798</v>
      </c>
      <c r="U166" s="17">
        <v>0.28710797173981001</v>
      </c>
      <c r="V166" s="17">
        <v>0.30561187577308702</v>
      </c>
      <c r="W166" s="17">
        <v>0.213347308438122</v>
      </c>
      <c r="X166" s="17">
        <v>0.37260355555534302</v>
      </c>
      <c r="Y166" s="17">
        <v>0.27024614517455298</v>
      </c>
      <c r="Z166" s="17">
        <v>0.283044866992885</v>
      </c>
      <c r="AA166" s="17">
        <v>0.31982908350300499</v>
      </c>
      <c r="AB166" s="17">
        <v>0.34034733364472097</v>
      </c>
      <c r="AC166" s="17"/>
      <c r="AD166" s="17">
        <v>0.28014738500309599</v>
      </c>
      <c r="AE166" s="17">
        <v>0.26343743644024598</v>
      </c>
      <c r="AF166" s="17"/>
      <c r="AG166" s="17">
        <v>0.24887610234928101</v>
      </c>
      <c r="AH166" s="17">
        <v>0.28847934258851798</v>
      </c>
      <c r="AI166" s="17"/>
      <c r="AJ166" s="17">
        <v>0.28588397883306599</v>
      </c>
      <c r="AK166" s="17">
        <v>0.25709410885651202</v>
      </c>
      <c r="AL166" s="17"/>
      <c r="AM166" s="17">
        <v>0.24470351730168699</v>
      </c>
      <c r="AN166" s="17">
        <v>0.28175056163283502</v>
      </c>
      <c r="AO166" s="17"/>
      <c r="AP166" s="17">
        <v>0.23702487977999401</v>
      </c>
      <c r="AQ166" s="17">
        <v>0.301996758245129</v>
      </c>
      <c r="AR166" s="17">
        <v>0.27351006022903002</v>
      </c>
      <c r="AS166" s="17">
        <v>0.27248632700346298</v>
      </c>
      <c r="AT166" s="17">
        <v>0.278082971992196</v>
      </c>
      <c r="AU166" s="17">
        <v>0.28683962553453202</v>
      </c>
    </row>
    <row r="167" spans="2:47" x14ac:dyDescent="0.35">
      <c r="B167" t="s">
        <v>93</v>
      </c>
      <c r="C167" s="17">
        <v>0.23508962578923201</v>
      </c>
      <c r="D167" s="17">
        <v>0.26745386517568398</v>
      </c>
      <c r="E167" s="17">
        <v>0.2056112263623</v>
      </c>
      <c r="F167" s="17"/>
      <c r="G167" s="17">
        <v>0.107114891444376</v>
      </c>
      <c r="H167" s="17">
        <v>0.120357841084754</v>
      </c>
      <c r="I167" s="17">
        <v>0.194649379790342</v>
      </c>
      <c r="J167" s="17">
        <v>0.229704509937879</v>
      </c>
      <c r="K167" s="17">
        <v>0.35330894691328302</v>
      </c>
      <c r="L167" s="17">
        <v>0.37246124481473097</v>
      </c>
      <c r="M167" s="17"/>
      <c r="N167" s="17">
        <v>0.24325838135583799</v>
      </c>
      <c r="O167" s="17">
        <v>0.19451744833940801</v>
      </c>
      <c r="P167" s="17"/>
      <c r="Q167" s="17">
        <v>0.233598828743627</v>
      </c>
      <c r="R167" s="17">
        <v>0.25560333455270101</v>
      </c>
      <c r="S167" s="17">
        <v>0.22375572409796399</v>
      </c>
      <c r="T167" s="17">
        <v>0.285338949290184</v>
      </c>
      <c r="U167" s="17">
        <v>0.19828796285543099</v>
      </c>
      <c r="V167" s="17">
        <v>0.186898479401955</v>
      </c>
      <c r="W167" s="17">
        <v>0.27340678760978099</v>
      </c>
      <c r="X167" s="17">
        <v>0.27853546025693299</v>
      </c>
      <c r="Y167" s="17">
        <v>0.22828431500111801</v>
      </c>
      <c r="Z167" s="17">
        <v>0.23487568601518199</v>
      </c>
      <c r="AA167" s="17">
        <v>0.18021592953962601</v>
      </c>
      <c r="AB167" s="17">
        <v>0.22086192396485299</v>
      </c>
      <c r="AC167" s="17"/>
      <c r="AD167" s="17">
        <v>0.24992279659810299</v>
      </c>
      <c r="AE167" s="17">
        <v>0.20622812066356799</v>
      </c>
      <c r="AF167" s="17"/>
      <c r="AG167" s="17">
        <v>0.26534205788528298</v>
      </c>
      <c r="AH167" s="17">
        <v>0.225573724676355</v>
      </c>
      <c r="AI167" s="17"/>
      <c r="AJ167" s="17">
        <v>0.27481928000367301</v>
      </c>
      <c r="AK167" s="17">
        <v>0.18896635562769801</v>
      </c>
      <c r="AL167" s="17"/>
      <c r="AM167" s="17">
        <v>0.18515049988347801</v>
      </c>
      <c r="AN167" s="17">
        <v>0.25164387552948397</v>
      </c>
      <c r="AO167" s="17"/>
      <c r="AP167" s="17">
        <v>0.187692205036395</v>
      </c>
      <c r="AQ167" s="17">
        <v>0.26018145513125701</v>
      </c>
      <c r="AR167" s="17">
        <v>0.113599974941916</v>
      </c>
      <c r="AS167" s="17">
        <v>0.39592528713632402</v>
      </c>
      <c r="AT167" s="17">
        <v>0.17247746999694699</v>
      </c>
      <c r="AU167" s="17">
        <v>0.22870407549890501</v>
      </c>
    </row>
    <row r="168" spans="2:47" x14ac:dyDescent="0.35">
      <c r="B168" t="s">
        <v>94</v>
      </c>
      <c r="C168" s="17">
        <v>8.8002057474839499E-3</v>
      </c>
      <c r="D168" s="17">
        <v>8.2935486261895494E-3</v>
      </c>
      <c r="E168" s="17">
        <v>9.3725668892643797E-3</v>
      </c>
      <c r="F168" s="17"/>
      <c r="G168" s="17">
        <v>3.35625018935219E-3</v>
      </c>
      <c r="H168" s="17">
        <v>6.5472718745290797E-3</v>
      </c>
      <c r="I168" s="17">
        <v>1.4245678909876099E-2</v>
      </c>
      <c r="J168" s="17">
        <v>1.59664776314297E-2</v>
      </c>
      <c r="K168" s="17">
        <v>8.3023521620497094E-3</v>
      </c>
      <c r="L168" s="17">
        <v>4.3473490894051E-3</v>
      </c>
      <c r="M168" s="17"/>
      <c r="N168" s="17">
        <v>7.8710405484651198E-3</v>
      </c>
      <c r="O168" s="17">
        <v>1.3415138221275401E-2</v>
      </c>
      <c r="P168" s="17"/>
      <c r="Q168" s="17">
        <v>1.57826838308406E-2</v>
      </c>
      <c r="R168" s="17">
        <v>1.0445702577545899E-2</v>
      </c>
      <c r="S168" s="17">
        <v>5.7867369061213496E-3</v>
      </c>
      <c r="T168" s="17">
        <v>4.3630037338729102E-3</v>
      </c>
      <c r="U168" s="17">
        <v>6.8379424474073504E-3</v>
      </c>
      <c r="V168" s="17">
        <v>9.3580380925801093E-3</v>
      </c>
      <c r="W168" s="17">
        <v>1.1434919931357399E-2</v>
      </c>
      <c r="X168" s="17">
        <v>1.27348938611341E-2</v>
      </c>
      <c r="Y168" s="17">
        <v>3.9157305759893596E-3</v>
      </c>
      <c r="Z168" s="17">
        <v>1.3386201277628899E-2</v>
      </c>
      <c r="AA168" s="17">
        <v>0</v>
      </c>
      <c r="AB168" s="17">
        <v>0</v>
      </c>
      <c r="AC168" s="17"/>
      <c r="AD168" s="17">
        <v>7.1002725660550704E-3</v>
      </c>
      <c r="AE168" s="17">
        <v>6.9782485258293404E-3</v>
      </c>
      <c r="AF168" s="17"/>
      <c r="AG168" s="17">
        <v>6.8962887393617502E-3</v>
      </c>
      <c r="AH168" s="17">
        <v>6.98487468587888E-3</v>
      </c>
      <c r="AI168" s="17"/>
      <c r="AJ168" s="17">
        <v>7.7313960252530303E-3</v>
      </c>
      <c r="AK168" s="17">
        <v>6.4992792667087403E-3</v>
      </c>
      <c r="AL168" s="17"/>
      <c r="AM168" s="17">
        <v>6.03917322710256E-3</v>
      </c>
      <c r="AN168" s="17">
        <v>8.1025404537151992E-3</v>
      </c>
      <c r="AO168" s="17"/>
      <c r="AP168" s="17">
        <v>2.0398656935232899E-2</v>
      </c>
      <c r="AQ168" s="17">
        <v>6.28609630444559E-3</v>
      </c>
      <c r="AR168" s="17">
        <v>3.3322489612811501E-3</v>
      </c>
      <c r="AS168" s="17">
        <v>8.7521834264704095E-3</v>
      </c>
      <c r="AT168" s="17">
        <v>1.21433004959697E-2</v>
      </c>
      <c r="AU168" s="17">
        <v>0</v>
      </c>
    </row>
    <row r="169" spans="2:47" x14ac:dyDescent="0.35">
      <c r="B169" t="s">
        <v>95</v>
      </c>
      <c r="C169" s="17">
        <v>0.27861107302870403</v>
      </c>
      <c r="D169" s="17">
        <v>0.26978509852328098</v>
      </c>
      <c r="E169" s="17">
        <v>0.28376444200080397</v>
      </c>
      <c r="F169" s="17"/>
      <c r="G169" s="17">
        <v>0.42478221827882001</v>
      </c>
      <c r="H169" s="17">
        <v>0.36653343230603802</v>
      </c>
      <c r="I169" s="17">
        <v>0.29989181415239802</v>
      </c>
      <c r="J169" s="17">
        <v>0.31264760491229598</v>
      </c>
      <c r="K169" s="17">
        <v>0.17334001963270301</v>
      </c>
      <c r="L169" s="17">
        <v>0.13480496716253201</v>
      </c>
      <c r="M169" s="17"/>
      <c r="N169" s="17">
        <v>0.27691661362059999</v>
      </c>
      <c r="O169" s="17">
        <v>0.28702703152159398</v>
      </c>
      <c r="P169" s="17"/>
      <c r="Q169" s="17">
        <v>0.26614965467062701</v>
      </c>
      <c r="R169" s="17">
        <v>0.28979265159020301</v>
      </c>
      <c r="S169" s="17">
        <v>0.30457971364361303</v>
      </c>
      <c r="T169" s="17">
        <v>0.25710485356052598</v>
      </c>
      <c r="U169" s="17">
        <v>0.31151118334471301</v>
      </c>
      <c r="V169" s="17">
        <v>0.24192929837088001</v>
      </c>
      <c r="W169" s="17">
        <v>0.31949528558684398</v>
      </c>
      <c r="X169" s="17">
        <v>0.219343450326727</v>
      </c>
      <c r="Y169" s="17">
        <v>0.24944669030210001</v>
      </c>
      <c r="Z169" s="17">
        <v>0.27645241062880799</v>
      </c>
      <c r="AA169" s="17">
        <v>0.31710531006826198</v>
      </c>
      <c r="AB169" s="17">
        <v>0.335330067316715</v>
      </c>
      <c r="AC169" s="17"/>
      <c r="AD169" s="17">
        <v>0.270396731522422</v>
      </c>
      <c r="AE169" s="17">
        <v>0.29975230121763902</v>
      </c>
      <c r="AF169" s="17"/>
      <c r="AG169" s="17">
        <v>0.29527115619042998</v>
      </c>
      <c r="AH169" s="17">
        <v>0.26599329672414501</v>
      </c>
      <c r="AI169" s="17"/>
      <c r="AJ169" s="17">
        <v>0.23015803239185201</v>
      </c>
      <c r="AK169" s="17">
        <v>0.33676981060433597</v>
      </c>
      <c r="AL169" s="17"/>
      <c r="AM169" s="17">
        <v>0.361472550065079</v>
      </c>
      <c r="AN169" s="17">
        <v>0.25324023669892798</v>
      </c>
      <c r="AO169" s="17"/>
      <c r="AP169" s="17">
        <v>0.31004601906055201</v>
      </c>
      <c r="AQ169" s="17">
        <v>0.23184093941608999</v>
      </c>
      <c r="AR169" s="17">
        <v>0.389206092305794</v>
      </c>
      <c r="AS169" s="17">
        <v>0.15846593212964</v>
      </c>
      <c r="AT169" s="17">
        <v>0.28912317870943099</v>
      </c>
      <c r="AU169" s="17">
        <v>0.31309135382053099</v>
      </c>
    </row>
    <row r="170" spans="2:47" x14ac:dyDescent="0.35">
      <c r="B170" t="s">
        <v>96</v>
      </c>
      <c r="C170" s="17">
        <v>0.50778086258081601</v>
      </c>
      <c r="D170" s="17">
        <v>0.53904912632471103</v>
      </c>
      <c r="E170" s="17">
        <v>0.47995665505888602</v>
      </c>
      <c r="F170" s="17"/>
      <c r="G170" s="17">
        <v>0.36073399119802002</v>
      </c>
      <c r="H170" s="17">
        <v>0.37988535893175102</v>
      </c>
      <c r="I170" s="17">
        <v>0.48277264906907602</v>
      </c>
      <c r="J170" s="17">
        <v>0.430547576339539</v>
      </c>
      <c r="K170" s="17">
        <v>0.65225245341100602</v>
      </c>
      <c r="L170" s="17">
        <v>0.696718773829055</v>
      </c>
      <c r="M170" s="17"/>
      <c r="N170" s="17">
        <v>0.51682331650452895</v>
      </c>
      <c r="O170" s="17">
        <v>0.46286924266718599</v>
      </c>
      <c r="P170" s="17"/>
      <c r="Q170" s="17">
        <v>0.48713673075790997</v>
      </c>
      <c r="R170" s="17">
        <v>0.50008550655405004</v>
      </c>
      <c r="S170" s="17">
        <v>0.44967431674896402</v>
      </c>
      <c r="T170" s="17">
        <v>0.57842317063285198</v>
      </c>
      <c r="U170" s="17">
        <v>0.485395934595241</v>
      </c>
      <c r="V170" s="17">
        <v>0.49251035517504199</v>
      </c>
      <c r="W170" s="17">
        <v>0.48675409604790298</v>
      </c>
      <c r="X170" s="17">
        <v>0.65113901581227596</v>
      </c>
      <c r="Y170" s="17">
        <v>0.49853046017567099</v>
      </c>
      <c r="Z170" s="17">
        <v>0.51792055300806705</v>
      </c>
      <c r="AA170" s="17">
        <v>0.50004501304263105</v>
      </c>
      <c r="AB170" s="17">
        <v>0.56120925760957496</v>
      </c>
      <c r="AC170" s="17"/>
      <c r="AD170" s="17">
        <v>0.53007018160119901</v>
      </c>
      <c r="AE170" s="17">
        <v>0.46966555710381402</v>
      </c>
      <c r="AF170" s="17"/>
      <c r="AG170" s="17">
        <v>0.51421816023456401</v>
      </c>
      <c r="AH170" s="17">
        <v>0.51405306726487299</v>
      </c>
      <c r="AI170" s="17"/>
      <c r="AJ170" s="17">
        <v>0.56070325883673899</v>
      </c>
      <c r="AK170" s="17">
        <v>0.44606046448421</v>
      </c>
      <c r="AL170" s="17"/>
      <c r="AM170" s="17">
        <v>0.42985401718516503</v>
      </c>
      <c r="AN170" s="17">
        <v>0.53339443716231805</v>
      </c>
      <c r="AO170" s="17"/>
      <c r="AP170" s="17">
        <v>0.42471708481638898</v>
      </c>
      <c r="AQ170" s="17">
        <v>0.56217821337638596</v>
      </c>
      <c r="AR170" s="17">
        <v>0.387110035170946</v>
      </c>
      <c r="AS170" s="17">
        <v>0.668411614139786</v>
      </c>
      <c r="AT170" s="17">
        <v>0.45056044198914202</v>
      </c>
      <c r="AU170" s="17">
        <v>0.51554370103343705</v>
      </c>
    </row>
    <row r="171" spans="2:47" x14ac:dyDescent="0.35">
      <c r="B171" t="s">
        <v>97</v>
      </c>
      <c r="C171" s="17">
        <v>-0.22916978955211201</v>
      </c>
      <c r="D171" s="17">
        <v>-0.269264027801429</v>
      </c>
      <c r="E171" s="17">
        <v>-0.19619221305808199</v>
      </c>
      <c r="F171" s="17"/>
      <c r="G171" s="17">
        <v>6.40482270807997E-2</v>
      </c>
      <c r="H171" s="17">
        <v>-1.33519266257129E-2</v>
      </c>
      <c r="I171" s="17">
        <v>-0.182880834916678</v>
      </c>
      <c r="J171" s="17">
        <v>-0.117899971427242</v>
      </c>
      <c r="K171" s="17">
        <v>-0.478912433778303</v>
      </c>
      <c r="L171" s="17">
        <v>-0.56191380666652302</v>
      </c>
      <c r="M171" s="17"/>
      <c r="N171" s="17">
        <v>-0.23990670288393001</v>
      </c>
      <c r="O171" s="17">
        <v>-0.17584221114559201</v>
      </c>
      <c r="P171" s="17"/>
      <c r="Q171" s="17">
        <v>-0.22098707608728199</v>
      </c>
      <c r="R171" s="17">
        <v>-0.210292854963848</v>
      </c>
      <c r="S171" s="17">
        <v>-0.14509460310535</v>
      </c>
      <c r="T171" s="17">
        <v>-0.321318317072326</v>
      </c>
      <c r="U171" s="17">
        <v>-0.17388475125052899</v>
      </c>
      <c r="V171" s="17">
        <v>-0.25058105680416198</v>
      </c>
      <c r="W171" s="17">
        <v>-0.167258810461059</v>
      </c>
      <c r="X171" s="17">
        <v>-0.43179556548554898</v>
      </c>
      <c r="Y171" s="17">
        <v>-0.249083769873571</v>
      </c>
      <c r="Z171" s="17">
        <v>-0.24146814237925901</v>
      </c>
      <c r="AA171" s="17">
        <v>-0.18293970297436901</v>
      </c>
      <c r="AB171" s="17">
        <v>-0.22587919029285899</v>
      </c>
      <c r="AC171" s="17"/>
      <c r="AD171" s="17">
        <v>-0.25967345007877801</v>
      </c>
      <c r="AE171" s="17">
        <v>-0.16991325588617401</v>
      </c>
      <c r="AF171" s="17"/>
      <c r="AG171" s="17">
        <v>-0.218947004044135</v>
      </c>
      <c r="AH171" s="17">
        <v>-0.248059770540728</v>
      </c>
      <c r="AI171" s="17"/>
      <c r="AJ171" s="17">
        <v>-0.33054522644488799</v>
      </c>
      <c r="AK171" s="17">
        <v>-0.10929065387987499</v>
      </c>
      <c r="AL171" s="17"/>
      <c r="AM171" s="17">
        <v>-6.8381467120085901E-2</v>
      </c>
      <c r="AN171" s="17">
        <v>-0.28015420046339001</v>
      </c>
      <c r="AO171" s="17"/>
      <c r="AP171" s="17">
        <v>-0.11467106575583801</v>
      </c>
      <c r="AQ171" s="17">
        <v>-0.330337273960296</v>
      </c>
      <c r="AR171" s="17">
        <v>2.0960571348483401E-3</v>
      </c>
      <c r="AS171" s="17">
        <v>-0.50994568201014601</v>
      </c>
      <c r="AT171" s="17">
        <v>-0.161437263279712</v>
      </c>
      <c r="AU171" s="17">
        <v>-0.202452347212906</v>
      </c>
    </row>
    <row r="172" spans="2:47" x14ac:dyDescent="0.35">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row>
    <row r="173" spans="2:47" x14ac:dyDescent="0.35">
      <c r="B173" s="6" t="s">
        <v>105</v>
      </c>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row>
    <row r="174" spans="2:47" x14ac:dyDescent="0.35">
      <c r="B174" s="24" t="s">
        <v>65</v>
      </c>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row>
    <row r="175" spans="2:47" x14ac:dyDescent="0.35">
      <c r="B175" t="s">
        <v>89</v>
      </c>
      <c r="C175" s="17">
        <v>0.114028786547947</v>
      </c>
      <c r="D175" s="17">
        <v>0.10196997184077</v>
      </c>
      <c r="E175" s="17">
        <v>0.12568722326913301</v>
      </c>
      <c r="F175" s="17"/>
      <c r="G175" s="17">
        <v>0.11656233803247899</v>
      </c>
      <c r="H175" s="17">
        <v>0.10841522537198001</v>
      </c>
      <c r="I175" s="17">
        <v>8.2727910078184599E-2</v>
      </c>
      <c r="J175" s="17">
        <v>8.3257410765102999E-2</v>
      </c>
      <c r="K175" s="17">
        <v>0.15370971834907801</v>
      </c>
      <c r="L175" s="17">
        <v>0.14090834697177099</v>
      </c>
      <c r="M175" s="17"/>
      <c r="N175" s="17">
        <v>0.115287184783656</v>
      </c>
      <c r="O175" s="17">
        <v>0.107778635456333</v>
      </c>
      <c r="P175" s="17"/>
      <c r="Q175" s="17">
        <v>0.10965103094561</v>
      </c>
      <c r="R175" s="17">
        <v>0.13043057304601399</v>
      </c>
      <c r="S175" s="17">
        <v>8.9080881735642603E-2</v>
      </c>
      <c r="T175" s="17">
        <v>0.122133446742744</v>
      </c>
      <c r="U175" s="17">
        <v>0.11123036745491099</v>
      </c>
      <c r="V175" s="17">
        <v>0.109925155398723</v>
      </c>
      <c r="W175" s="17">
        <v>0.12369223180162101</v>
      </c>
      <c r="X175" s="17">
        <v>0.15117213325523299</v>
      </c>
      <c r="Y175" s="17">
        <v>0.112531801411845</v>
      </c>
      <c r="Z175" s="17">
        <v>8.5373255348003899E-2</v>
      </c>
      <c r="AA175" s="17">
        <v>0.15760982747223701</v>
      </c>
      <c r="AB175" s="17">
        <v>6.7758191830386394E-2</v>
      </c>
      <c r="AC175" s="17"/>
      <c r="AD175" s="17">
        <v>0.114517382363725</v>
      </c>
      <c r="AE175" s="17">
        <v>0.111682778796039</v>
      </c>
      <c r="AF175" s="17"/>
      <c r="AG175" s="17">
        <v>0.132604562556973</v>
      </c>
      <c r="AH175" s="17">
        <v>0.108382042592489</v>
      </c>
      <c r="AI175" s="17"/>
      <c r="AJ175" s="17">
        <v>0.12686045583959299</v>
      </c>
      <c r="AK175" s="17">
        <v>9.9818468310906294E-2</v>
      </c>
      <c r="AL175" s="17"/>
      <c r="AM175" s="17">
        <v>0.118053498147956</v>
      </c>
      <c r="AN175" s="17">
        <v>0.113124576927086</v>
      </c>
      <c r="AO175" s="17"/>
      <c r="AP175" s="17">
        <v>0.10043194606372099</v>
      </c>
      <c r="AQ175" s="17">
        <v>0.116889092173731</v>
      </c>
      <c r="AR175" s="17">
        <v>7.8127486829552104E-2</v>
      </c>
      <c r="AS175" s="17">
        <v>0.13141811306724399</v>
      </c>
      <c r="AT175" s="17">
        <v>0.16447567676201699</v>
      </c>
      <c r="AU175" s="17">
        <v>0.11669074346014099</v>
      </c>
    </row>
    <row r="176" spans="2:47" x14ac:dyDescent="0.35">
      <c r="B176" t="s">
        <v>90</v>
      </c>
      <c r="C176" s="17">
        <v>0.34837775678962501</v>
      </c>
      <c r="D176" s="17">
        <v>0.35582194690112201</v>
      </c>
      <c r="E176" s="17">
        <v>0.34220305218244801</v>
      </c>
      <c r="F176" s="17"/>
      <c r="G176" s="17">
        <v>0.40271358470008101</v>
      </c>
      <c r="H176" s="17">
        <v>0.320824689109726</v>
      </c>
      <c r="I176" s="17">
        <v>0.34341356589066802</v>
      </c>
      <c r="J176" s="17">
        <v>0.29049985002161</v>
      </c>
      <c r="K176" s="17">
        <v>0.32809940685588501</v>
      </c>
      <c r="L176" s="17">
        <v>0.39923231047544699</v>
      </c>
      <c r="M176" s="17"/>
      <c r="N176" s="17">
        <v>0.345737707548946</v>
      </c>
      <c r="O176" s="17">
        <v>0.36149022482661702</v>
      </c>
      <c r="P176" s="17"/>
      <c r="Q176" s="17">
        <v>0.41495611629381801</v>
      </c>
      <c r="R176" s="17">
        <v>0.30263253445848498</v>
      </c>
      <c r="S176" s="17">
        <v>0.29122441743371302</v>
      </c>
      <c r="T176" s="17">
        <v>0.33859631827619402</v>
      </c>
      <c r="U176" s="17">
        <v>0.33778369694002103</v>
      </c>
      <c r="V176" s="17">
        <v>0.36192652210314402</v>
      </c>
      <c r="W176" s="17">
        <v>0.33285402383173901</v>
      </c>
      <c r="X176" s="17">
        <v>0.22027186590157699</v>
      </c>
      <c r="Y176" s="17">
        <v>0.33285796958958103</v>
      </c>
      <c r="Z176" s="17">
        <v>0.44907304420671001</v>
      </c>
      <c r="AA176" s="17">
        <v>0.27684882086717899</v>
      </c>
      <c r="AB176" s="17">
        <v>0.488809252882908</v>
      </c>
      <c r="AC176" s="17"/>
      <c r="AD176" s="17">
        <v>0.36999532004027802</v>
      </c>
      <c r="AE176" s="17">
        <v>0.31038016222235898</v>
      </c>
      <c r="AF176" s="17"/>
      <c r="AG176" s="17">
        <v>0.39755071873090297</v>
      </c>
      <c r="AH176" s="17">
        <v>0.32763115282090699</v>
      </c>
      <c r="AI176" s="17"/>
      <c r="AJ176" s="17">
        <v>0.360199682327211</v>
      </c>
      <c r="AK176" s="17">
        <v>0.33424099676678798</v>
      </c>
      <c r="AL176" s="17"/>
      <c r="AM176" s="17">
        <v>0.285435341034118</v>
      </c>
      <c r="AN176" s="17">
        <v>0.36596800374934502</v>
      </c>
      <c r="AO176" s="17"/>
      <c r="AP176" s="17">
        <v>0.26785774325474498</v>
      </c>
      <c r="AQ176" s="17">
        <v>0.32214879944969399</v>
      </c>
      <c r="AR176" s="17">
        <v>0.39060859182390101</v>
      </c>
      <c r="AS176" s="17">
        <v>0.36773270881128201</v>
      </c>
      <c r="AT176" s="17">
        <v>0.39453735599007</v>
      </c>
      <c r="AU176" s="17">
        <v>0.39520537313313497</v>
      </c>
    </row>
    <row r="177" spans="2:47" x14ac:dyDescent="0.35">
      <c r="B177" t="s">
        <v>91</v>
      </c>
      <c r="C177" s="17">
        <v>0.233277734018764</v>
      </c>
      <c r="D177" s="17">
        <v>0.247041493803626</v>
      </c>
      <c r="E177" s="17">
        <v>0.220015003592203</v>
      </c>
      <c r="F177" s="17"/>
      <c r="G177" s="17">
        <v>0.18924904733850101</v>
      </c>
      <c r="H177" s="17">
        <v>0.212636682977005</v>
      </c>
      <c r="I177" s="17">
        <v>0.26564970818271999</v>
      </c>
      <c r="J177" s="17">
        <v>0.25367728241927701</v>
      </c>
      <c r="K177" s="17">
        <v>0.22309899624861099</v>
      </c>
      <c r="L177" s="17">
        <v>0.243309079359813</v>
      </c>
      <c r="M177" s="17"/>
      <c r="N177" s="17">
        <v>0.22904543809082201</v>
      </c>
      <c r="O177" s="17">
        <v>0.25429849538303301</v>
      </c>
      <c r="P177" s="17"/>
      <c r="Q177" s="17">
        <v>0.22036823471200601</v>
      </c>
      <c r="R177" s="17">
        <v>0.26918934963593599</v>
      </c>
      <c r="S177" s="17">
        <v>0.27926289350598998</v>
      </c>
      <c r="T177" s="17">
        <v>0.225365107883048</v>
      </c>
      <c r="U177" s="17">
        <v>0.27911650067543797</v>
      </c>
      <c r="V177" s="17">
        <v>0.26508511679153202</v>
      </c>
      <c r="W177" s="17">
        <v>0.19138956814546701</v>
      </c>
      <c r="X177" s="17">
        <v>0.31499360157631801</v>
      </c>
      <c r="Y177" s="17">
        <v>0.229093517476573</v>
      </c>
      <c r="Z177" s="17">
        <v>0.16422165902160701</v>
      </c>
      <c r="AA177" s="17">
        <v>0.21088810093438401</v>
      </c>
      <c r="AB177" s="17">
        <v>9.9139029005912899E-2</v>
      </c>
      <c r="AC177" s="17"/>
      <c r="AD177" s="17">
        <v>0.233414587768068</v>
      </c>
      <c r="AE177" s="17">
        <v>0.23014151237810701</v>
      </c>
      <c r="AF177" s="17"/>
      <c r="AG177" s="17">
        <v>0.21482225939003899</v>
      </c>
      <c r="AH177" s="17">
        <v>0.238899858059791</v>
      </c>
      <c r="AI177" s="17"/>
      <c r="AJ177" s="17">
        <v>0.22919285977821</v>
      </c>
      <c r="AK177" s="17">
        <v>0.23862850189652501</v>
      </c>
      <c r="AL177" s="17"/>
      <c r="AM177" s="17">
        <v>0.21210788399496899</v>
      </c>
      <c r="AN177" s="17">
        <v>0.241894654743286</v>
      </c>
      <c r="AO177" s="17"/>
      <c r="AP177" s="17">
        <v>0.234600189337622</v>
      </c>
      <c r="AQ177" s="17">
        <v>0.27750278589548599</v>
      </c>
      <c r="AR177" s="17">
        <v>0.23383663562651</v>
      </c>
      <c r="AS177" s="17">
        <v>0.218290980470323</v>
      </c>
      <c r="AT177" s="17">
        <v>0.19541616676701401</v>
      </c>
      <c r="AU177" s="17">
        <v>0.22374133881135599</v>
      </c>
    </row>
    <row r="178" spans="2:47" x14ac:dyDescent="0.35">
      <c r="B178" t="s">
        <v>92</v>
      </c>
      <c r="C178" s="17">
        <v>0.194292594433504</v>
      </c>
      <c r="D178" s="17">
        <v>0.18446056037692601</v>
      </c>
      <c r="E178" s="17">
        <v>0.20176018349071601</v>
      </c>
      <c r="F178" s="17"/>
      <c r="G178" s="17">
        <v>0.21518807522969</v>
      </c>
      <c r="H178" s="17">
        <v>0.22725657882136999</v>
      </c>
      <c r="I178" s="17">
        <v>0.180773162056586</v>
      </c>
      <c r="J178" s="17">
        <v>0.207562512728692</v>
      </c>
      <c r="K178" s="17">
        <v>0.187042014246116</v>
      </c>
      <c r="L178" s="17">
        <v>0.15855627293956101</v>
      </c>
      <c r="M178" s="17"/>
      <c r="N178" s="17">
        <v>0.19745964789852799</v>
      </c>
      <c r="O178" s="17">
        <v>0.17856262747239701</v>
      </c>
      <c r="P178" s="17"/>
      <c r="Q178" s="17">
        <v>0.169134368712274</v>
      </c>
      <c r="R178" s="17">
        <v>0.15301702635329201</v>
      </c>
      <c r="S178" s="17">
        <v>0.217045249421464</v>
      </c>
      <c r="T178" s="17">
        <v>0.19353291797323599</v>
      </c>
      <c r="U178" s="17">
        <v>0.19321630068529499</v>
      </c>
      <c r="V178" s="17">
        <v>0.16946688133919599</v>
      </c>
      <c r="W178" s="17">
        <v>0.22967251341771799</v>
      </c>
      <c r="X178" s="17">
        <v>0.24072476718677499</v>
      </c>
      <c r="Y178" s="17">
        <v>0.19617578623295001</v>
      </c>
      <c r="Z178" s="17">
        <v>0.19692926156365501</v>
      </c>
      <c r="AA178" s="17">
        <v>0.21776299565861501</v>
      </c>
      <c r="AB178" s="17">
        <v>0.29907864932839001</v>
      </c>
      <c r="AC178" s="17"/>
      <c r="AD178" s="17">
        <v>0.18423378869211399</v>
      </c>
      <c r="AE178" s="17">
        <v>0.214901372557218</v>
      </c>
      <c r="AF178" s="17"/>
      <c r="AG178" s="17">
        <v>0.16164754540881901</v>
      </c>
      <c r="AH178" s="17">
        <v>0.21181522904646299</v>
      </c>
      <c r="AI178" s="17"/>
      <c r="AJ178" s="17">
        <v>0.18983758996396399</v>
      </c>
      <c r="AK178" s="17">
        <v>0.20131271937371301</v>
      </c>
      <c r="AL178" s="17"/>
      <c r="AM178" s="17">
        <v>0.23416910080879699</v>
      </c>
      <c r="AN178" s="17">
        <v>0.18413911290254001</v>
      </c>
      <c r="AO178" s="17"/>
      <c r="AP178" s="17">
        <v>0.25258112702543201</v>
      </c>
      <c r="AQ178" s="17">
        <v>0.17573647716931901</v>
      </c>
      <c r="AR178" s="17">
        <v>0.197307713284362</v>
      </c>
      <c r="AS178" s="17">
        <v>0.170686570974831</v>
      </c>
      <c r="AT178" s="17">
        <v>0.17735195402404599</v>
      </c>
      <c r="AU178" s="17">
        <v>0.169730420312658</v>
      </c>
    </row>
    <row r="179" spans="2:47" x14ac:dyDescent="0.35">
      <c r="B179" t="s">
        <v>93</v>
      </c>
      <c r="C179" s="17">
        <v>0.10453639184645</v>
      </c>
      <c r="D179" s="17">
        <v>0.106695647892107</v>
      </c>
      <c r="E179" s="17">
        <v>0.103359064253884</v>
      </c>
      <c r="F179" s="17"/>
      <c r="G179" s="17">
        <v>7.2490258341780398E-2</v>
      </c>
      <c r="H179" s="17">
        <v>0.13086682371991901</v>
      </c>
      <c r="I179" s="17">
        <v>0.116438407695549</v>
      </c>
      <c r="J179" s="17">
        <v>0.154174751048576</v>
      </c>
      <c r="K179" s="17">
        <v>0.1022837764201</v>
      </c>
      <c r="L179" s="17">
        <v>5.5908357230501297E-2</v>
      </c>
      <c r="M179" s="17"/>
      <c r="N179" s="17">
        <v>0.108003515970593</v>
      </c>
      <c r="O179" s="17">
        <v>8.7316048544668706E-2</v>
      </c>
      <c r="P179" s="17"/>
      <c r="Q179" s="17">
        <v>7.9424795483010693E-2</v>
      </c>
      <c r="R179" s="17">
        <v>0.141487085902432</v>
      </c>
      <c r="S179" s="17">
        <v>0.117599820997069</v>
      </c>
      <c r="T179" s="17">
        <v>0.115720756678678</v>
      </c>
      <c r="U179" s="17">
        <v>7.8653134244333997E-2</v>
      </c>
      <c r="V179" s="17">
        <v>8.9018124631784407E-2</v>
      </c>
      <c r="W179" s="17">
        <v>0.106042012943884</v>
      </c>
      <c r="X179" s="17">
        <v>7.2837632080096304E-2</v>
      </c>
      <c r="Y179" s="17">
        <v>0.12055951138479799</v>
      </c>
      <c r="Z179" s="17">
        <v>9.7829674045168305E-2</v>
      </c>
      <c r="AA179" s="17">
        <v>0.13689025506758501</v>
      </c>
      <c r="AB179" s="17">
        <v>4.5214876952402401E-2</v>
      </c>
      <c r="AC179" s="17"/>
      <c r="AD179" s="17">
        <v>9.4515954201362801E-2</v>
      </c>
      <c r="AE179" s="17">
        <v>0.12707499581185799</v>
      </c>
      <c r="AF179" s="17"/>
      <c r="AG179" s="17">
        <v>9.1945225849405496E-2</v>
      </c>
      <c r="AH179" s="17">
        <v>0.107924752710823</v>
      </c>
      <c r="AI179" s="17"/>
      <c r="AJ179" s="17">
        <v>8.9767169293148999E-2</v>
      </c>
      <c r="AK179" s="17">
        <v>0.12116900983051999</v>
      </c>
      <c r="AL179" s="17"/>
      <c r="AM179" s="17">
        <v>0.13789213579061099</v>
      </c>
      <c r="AN179" s="17">
        <v>9.2865732751250901E-2</v>
      </c>
      <c r="AO179" s="17"/>
      <c r="AP179" s="17">
        <v>0.13011692894052901</v>
      </c>
      <c r="AQ179" s="17">
        <v>0.102575526838856</v>
      </c>
      <c r="AR179" s="17">
        <v>9.6567041055227704E-2</v>
      </c>
      <c r="AS179" s="17">
        <v>0.107405520647245</v>
      </c>
      <c r="AT179" s="17">
        <v>6.8218846456852694E-2</v>
      </c>
      <c r="AU179" s="17">
        <v>9.4632124282710103E-2</v>
      </c>
    </row>
    <row r="180" spans="2:47" x14ac:dyDescent="0.35">
      <c r="B180" t="s">
        <v>94</v>
      </c>
      <c r="C180" s="17">
        <v>5.48673636370995E-3</v>
      </c>
      <c r="D180" s="17">
        <v>4.0103791854497698E-3</v>
      </c>
      <c r="E180" s="17">
        <v>6.9754732116163497E-3</v>
      </c>
      <c r="F180" s="17"/>
      <c r="G180" s="17">
        <v>3.7966963574688102E-3</v>
      </c>
      <c r="H180" s="17">
        <v>0</v>
      </c>
      <c r="I180" s="17">
        <v>1.0997246096292801E-2</v>
      </c>
      <c r="J180" s="17">
        <v>1.08281930167408E-2</v>
      </c>
      <c r="K180" s="17">
        <v>5.7660878802107702E-3</v>
      </c>
      <c r="L180" s="17">
        <v>2.0856330229075E-3</v>
      </c>
      <c r="M180" s="17"/>
      <c r="N180" s="17">
        <v>4.46650570745513E-3</v>
      </c>
      <c r="O180" s="17">
        <v>1.0553968316951099E-2</v>
      </c>
      <c r="P180" s="17"/>
      <c r="Q180" s="17">
        <v>6.4654538532812403E-3</v>
      </c>
      <c r="R180" s="17">
        <v>3.2434306038412802E-3</v>
      </c>
      <c r="S180" s="17">
        <v>5.7867369061213496E-3</v>
      </c>
      <c r="T180" s="17">
        <v>4.6514524460999499E-3</v>
      </c>
      <c r="U180" s="17">
        <v>0</v>
      </c>
      <c r="V180" s="17">
        <v>4.5781997356206501E-3</v>
      </c>
      <c r="W180" s="17">
        <v>1.63496498595713E-2</v>
      </c>
      <c r="X180" s="17">
        <v>0</v>
      </c>
      <c r="Y180" s="17">
        <v>8.7814139042533008E-3</v>
      </c>
      <c r="Z180" s="17">
        <v>6.5731058148561401E-3</v>
      </c>
      <c r="AA180" s="17">
        <v>0</v>
      </c>
      <c r="AB180" s="17">
        <v>0</v>
      </c>
      <c r="AC180" s="17"/>
      <c r="AD180" s="17">
        <v>3.3229669344523598E-3</v>
      </c>
      <c r="AE180" s="17">
        <v>5.8191782344189898E-3</v>
      </c>
      <c r="AF180" s="17"/>
      <c r="AG180" s="17">
        <v>1.42968806385997E-3</v>
      </c>
      <c r="AH180" s="17">
        <v>5.3469647695271799E-3</v>
      </c>
      <c r="AI180" s="17"/>
      <c r="AJ180" s="17">
        <v>4.1422427978719803E-3</v>
      </c>
      <c r="AK180" s="17">
        <v>4.8303038215483001E-3</v>
      </c>
      <c r="AL180" s="17"/>
      <c r="AM180" s="17">
        <v>1.23420402235483E-2</v>
      </c>
      <c r="AN180" s="17">
        <v>2.00791892649196E-3</v>
      </c>
      <c r="AO180" s="17"/>
      <c r="AP180" s="17">
        <v>1.44120653779512E-2</v>
      </c>
      <c r="AQ180" s="17">
        <v>5.1473184729130999E-3</v>
      </c>
      <c r="AR180" s="17">
        <v>3.5525313804474299E-3</v>
      </c>
      <c r="AS180" s="17">
        <v>4.4661060290741997E-3</v>
      </c>
      <c r="AT180" s="17">
        <v>0</v>
      </c>
      <c r="AU180" s="17">
        <v>0</v>
      </c>
    </row>
    <row r="181" spans="2:47" x14ac:dyDescent="0.35">
      <c r="B181" t="s">
        <v>95</v>
      </c>
      <c r="C181" s="17">
        <v>0.46240654333757197</v>
      </c>
      <c r="D181" s="17">
        <v>0.45779191874189201</v>
      </c>
      <c r="E181" s="17">
        <v>0.46789027545158102</v>
      </c>
      <c r="F181" s="17"/>
      <c r="G181" s="17">
        <v>0.51927592273255996</v>
      </c>
      <c r="H181" s="17">
        <v>0.42923991448170601</v>
      </c>
      <c r="I181" s="17">
        <v>0.42614147596885199</v>
      </c>
      <c r="J181" s="17">
        <v>0.37375726078671301</v>
      </c>
      <c r="K181" s="17">
        <v>0.481809125204963</v>
      </c>
      <c r="L181" s="17">
        <v>0.54014065744721795</v>
      </c>
      <c r="M181" s="17"/>
      <c r="N181" s="17">
        <v>0.46102489233260202</v>
      </c>
      <c r="O181" s="17">
        <v>0.46926886028294901</v>
      </c>
      <c r="P181" s="17"/>
      <c r="Q181" s="17">
        <v>0.52460714723942803</v>
      </c>
      <c r="R181" s="17">
        <v>0.433063107504499</v>
      </c>
      <c r="S181" s="17">
        <v>0.38030529916935502</v>
      </c>
      <c r="T181" s="17">
        <v>0.46072976501893798</v>
      </c>
      <c r="U181" s="17">
        <v>0.44901406439493302</v>
      </c>
      <c r="V181" s="17">
        <v>0.47185167750186702</v>
      </c>
      <c r="W181" s="17">
        <v>0.45654625563335899</v>
      </c>
      <c r="X181" s="17">
        <v>0.37144399915680998</v>
      </c>
      <c r="Y181" s="17">
        <v>0.44538977100142602</v>
      </c>
      <c r="Z181" s="17">
        <v>0.53444629955471401</v>
      </c>
      <c r="AA181" s="17">
        <v>0.434458648339416</v>
      </c>
      <c r="AB181" s="17">
        <v>0.556567444713295</v>
      </c>
      <c r="AC181" s="17"/>
      <c r="AD181" s="17">
        <v>0.48451270240400302</v>
      </c>
      <c r="AE181" s="17">
        <v>0.42206294101839897</v>
      </c>
      <c r="AF181" s="17"/>
      <c r="AG181" s="17">
        <v>0.53015528128787603</v>
      </c>
      <c r="AH181" s="17">
        <v>0.436013195413395</v>
      </c>
      <c r="AI181" s="17"/>
      <c r="AJ181" s="17">
        <v>0.48706013816680499</v>
      </c>
      <c r="AK181" s="17">
        <v>0.434059465077694</v>
      </c>
      <c r="AL181" s="17"/>
      <c r="AM181" s="17">
        <v>0.40348883918207501</v>
      </c>
      <c r="AN181" s="17">
        <v>0.47909258067643101</v>
      </c>
      <c r="AO181" s="17"/>
      <c r="AP181" s="17">
        <v>0.36828968931846601</v>
      </c>
      <c r="AQ181" s="17">
        <v>0.43903789162342499</v>
      </c>
      <c r="AR181" s="17">
        <v>0.46873607865345301</v>
      </c>
      <c r="AS181" s="17">
        <v>0.499150821878526</v>
      </c>
      <c r="AT181" s="17">
        <v>0.55901303275208702</v>
      </c>
      <c r="AU181" s="17">
        <v>0.51189611659327505</v>
      </c>
    </row>
    <row r="182" spans="2:47" x14ac:dyDescent="0.35">
      <c r="B182" t="s">
        <v>96</v>
      </c>
      <c r="C182" s="17">
        <v>0.29882898627995402</v>
      </c>
      <c r="D182" s="17">
        <v>0.29115620826903199</v>
      </c>
      <c r="E182" s="17">
        <v>0.30511924774459998</v>
      </c>
      <c r="F182" s="17"/>
      <c r="G182" s="17">
        <v>0.28767833357146999</v>
      </c>
      <c r="H182" s="17">
        <v>0.35812340254128899</v>
      </c>
      <c r="I182" s="17">
        <v>0.29721156975213497</v>
      </c>
      <c r="J182" s="17">
        <v>0.361737263777268</v>
      </c>
      <c r="K182" s="17">
        <v>0.289325790666216</v>
      </c>
      <c r="L182" s="17">
        <v>0.21446463017006201</v>
      </c>
      <c r="M182" s="17"/>
      <c r="N182" s="17">
        <v>0.30546316386912098</v>
      </c>
      <c r="O182" s="17">
        <v>0.265878676017066</v>
      </c>
      <c r="P182" s="17"/>
      <c r="Q182" s="17">
        <v>0.24855916419528501</v>
      </c>
      <c r="R182" s="17">
        <v>0.29450411225572398</v>
      </c>
      <c r="S182" s="17">
        <v>0.33464507041853297</v>
      </c>
      <c r="T182" s="17">
        <v>0.309253674651914</v>
      </c>
      <c r="U182" s="17">
        <v>0.27186943492962901</v>
      </c>
      <c r="V182" s="17">
        <v>0.25848500597098001</v>
      </c>
      <c r="W182" s="17">
        <v>0.33571452636160198</v>
      </c>
      <c r="X182" s="17">
        <v>0.31356239926687202</v>
      </c>
      <c r="Y182" s="17">
        <v>0.31673529761774799</v>
      </c>
      <c r="Z182" s="17">
        <v>0.29475893560882299</v>
      </c>
      <c r="AA182" s="17">
        <v>0.35465325072620002</v>
      </c>
      <c r="AB182" s="17">
        <v>0.34429352628079202</v>
      </c>
      <c r="AC182" s="17"/>
      <c r="AD182" s="17">
        <v>0.27874974289347698</v>
      </c>
      <c r="AE182" s="17">
        <v>0.34197636836907602</v>
      </c>
      <c r="AF182" s="17"/>
      <c r="AG182" s="17">
        <v>0.25359277125822399</v>
      </c>
      <c r="AH182" s="17">
        <v>0.31973998175728602</v>
      </c>
      <c r="AI182" s="17"/>
      <c r="AJ182" s="17">
        <v>0.27960475925711298</v>
      </c>
      <c r="AK182" s="17">
        <v>0.32248172920423301</v>
      </c>
      <c r="AL182" s="17"/>
      <c r="AM182" s="17">
        <v>0.37206123659940799</v>
      </c>
      <c r="AN182" s="17">
        <v>0.27700484565379102</v>
      </c>
      <c r="AO182" s="17"/>
      <c r="AP182" s="17">
        <v>0.38269805596596101</v>
      </c>
      <c r="AQ182" s="17">
        <v>0.27831200400817502</v>
      </c>
      <c r="AR182" s="17">
        <v>0.29387475433958998</v>
      </c>
      <c r="AS182" s="17">
        <v>0.27809209162207599</v>
      </c>
      <c r="AT182" s="17">
        <v>0.24557080048089899</v>
      </c>
      <c r="AU182" s="17">
        <v>0.26436254459536801</v>
      </c>
    </row>
    <row r="183" spans="2:47" x14ac:dyDescent="0.35">
      <c r="B183" t="s">
        <v>97</v>
      </c>
      <c r="C183" s="17">
        <v>0.16357755705761801</v>
      </c>
      <c r="D183" s="17">
        <v>0.16663571047285999</v>
      </c>
      <c r="E183" s="17">
        <v>0.16277102770698099</v>
      </c>
      <c r="F183" s="17"/>
      <c r="G183" s="17">
        <v>0.23159758916109</v>
      </c>
      <c r="H183" s="17">
        <v>7.1116511940417099E-2</v>
      </c>
      <c r="I183" s="17">
        <v>0.12892990621671799</v>
      </c>
      <c r="J183" s="17">
        <v>1.20199970094451E-2</v>
      </c>
      <c r="K183" s="17">
        <v>0.192483334538747</v>
      </c>
      <c r="L183" s="17">
        <v>0.325676027277156</v>
      </c>
      <c r="M183" s="17"/>
      <c r="N183" s="17">
        <v>0.15556172846348101</v>
      </c>
      <c r="O183" s="17">
        <v>0.20339018426588301</v>
      </c>
      <c r="P183" s="17"/>
      <c r="Q183" s="17">
        <v>0.27604798304414302</v>
      </c>
      <c r="R183" s="17">
        <v>0.13855899524877499</v>
      </c>
      <c r="S183" s="17">
        <v>4.5660228750822297E-2</v>
      </c>
      <c r="T183" s="17">
        <v>0.151476090367024</v>
      </c>
      <c r="U183" s="17">
        <v>0.17714462946530399</v>
      </c>
      <c r="V183" s="17">
        <v>0.21336667153088601</v>
      </c>
      <c r="W183" s="17">
        <v>0.120831729271758</v>
      </c>
      <c r="X183" s="17">
        <v>5.7881599889938802E-2</v>
      </c>
      <c r="Y183" s="17">
        <v>0.128654473383679</v>
      </c>
      <c r="Z183" s="17">
        <v>0.23968736394589099</v>
      </c>
      <c r="AA183" s="17">
        <v>7.9805397613215603E-2</v>
      </c>
      <c r="AB183" s="17">
        <v>0.21227391843250201</v>
      </c>
      <c r="AC183" s="17"/>
      <c r="AD183" s="17">
        <v>0.20576295951052501</v>
      </c>
      <c r="AE183" s="17">
        <v>8.0086572649323104E-2</v>
      </c>
      <c r="AF183" s="17"/>
      <c r="AG183" s="17">
        <v>0.27656251002965199</v>
      </c>
      <c r="AH183" s="17">
        <v>0.116273213656109</v>
      </c>
      <c r="AI183" s="17"/>
      <c r="AJ183" s="17">
        <v>0.20745537890969201</v>
      </c>
      <c r="AK183" s="17">
        <v>0.111577735873461</v>
      </c>
      <c r="AL183" s="17"/>
      <c r="AM183" s="17">
        <v>3.1427602582666803E-2</v>
      </c>
      <c r="AN183" s="17">
        <v>0.20208773502263999</v>
      </c>
      <c r="AO183" s="17"/>
      <c r="AP183" s="17">
        <v>-1.44083666474952E-2</v>
      </c>
      <c r="AQ183" s="17">
        <v>0.16072588761525</v>
      </c>
      <c r="AR183" s="17">
        <v>0.174861324313863</v>
      </c>
      <c r="AS183" s="17">
        <v>0.22105873025645001</v>
      </c>
      <c r="AT183" s="17">
        <v>0.313442232271188</v>
      </c>
      <c r="AU183" s="17">
        <v>0.24753357199790699</v>
      </c>
    </row>
    <row r="184" spans="2:47" x14ac:dyDescent="0.35">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row>
    <row r="185" spans="2:47" x14ac:dyDescent="0.35">
      <c r="B185" s="6" t="s">
        <v>111</v>
      </c>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row>
    <row r="186" spans="2:47" x14ac:dyDescent="0.35">
      <c r="B186" s="24" t="s">
        <v>65</v>
      </c>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row>
    <row r="187" spans="2:47" x14ac:dyDescent="0.35">
      <c r="B187" t="s">
        <v>106</v>
      </c>
      <c r="C187" s="17">
        <v>0.17284245465503301</v>
      </c>
      <c r="D187" s="17">
        <v>0.201374780356528</v>
      </c>
      <c r="E187" s="17">
        <v>0.14654855174190301</v>
      </c>
      <c r="F187" s="17"/>
      <c r="G187" s="17">
        <v>7.1433247227076294E-2</v>
      </c>
      <c r="H187" s="17">
        <v>0.104896104639257</v>
      </c>
      <c r="I187" s="17">
        <v>0.15107678080960499</v>
      </c>
      <c r="J187" s="17">
        <v>0.162302578054969</v>
      </c>
      <c r="K187" s="17">
        <v>0.246704313591494</v>
      </c>
      <c r="L187" s="17">
        <v>0.272853423371332</v>
      </c>
      <c r="M187" s="17"/>
      <c r="N187" s="17">
        <v>0.18531308975779001</v>
      </c>
      <c r="O187" s="17">
        <v>0.11090391136339101</v>
      </c>
      <c r="P187" s="17"/>
      <c r="Q187" s="17">
        <v>0.14767318979726399</v>
      </c>
      <c r="R187" s="17">
        <v>0.18994891739431799</v>
      </c>
      <c r="S187" s="17">
        <v>0.146431711080281</v>
      </c>
      <c r="T187" s="17">
        <v>0.213430463116797</v>
      </c>
      <c r="U187" s="17">
        <v>0.15244090133906699</v>
      </c>
      <c r="V187" s="17">
        <v>0.141744315189195</v>
      </c>
      <c r="W187" s="17">
        <v>0.22612712147962399</v>
      </c>
      <c r="X187" s="17">
        <v>0.208825173578427</v>
      </c>
      <c r="Y187" s="17">
        <v>0.16478380143149299</v>
      </c>
      <c r="Z187" s="17">
        <v>0.18483127904579699</v>
      </c>
      <c r="AA187" s="17">
        <v>0.15536438704439201</v>
      </c>
      <c r="AB187" s="17">
        <v>0.138461375316801</v>
      </c>
      <c r="AC187" s="17"/>
      <c r="AD187" s="17">
        <v>0.166954070961956</v>
      </c>
      <c r="AE187" s="17">
        <v>0.185904494914893</v>
      </c>
      <c r="AF187" s="17"/>
      <c r="AG187" s="17">
        <v>0.164287756318268</v>
      </c>
      <c r="AH187" s="17">
        <v>0.17995334276501199</v>
      </c>
      <c r="AI187" s="17"/>
      <c r="AJ187" s="17">
        <v>0.206044629396402</v>
      </c>
      <c r="AK187" s="17">
        <v>0.13498276960905101</v>
      </c>
      <c r="AL187" s="17"/>
      <c r="AM187" s="17">
        <v>0.14703331730013999</v>
      </c>
      <c r="AN187" s="17">
        <v>0.18253420345659699</v>
      </c>
      <c r="AO187" s="17"/>
      <c r="AP187" s="17">
        <v>0.18830238759666201</v>
      </c>
      <c r="AQ187" s="17">
        <v>0.18058114142071</v>
      </c>
      <c r="AR187" s="17">
        <v>9.9339470435424501E-2</v>
      </c>
      <c r="AS187" s="17">
        <v>0.27792163560150601</v>
      </c>
      <c r="AT187" s="17">
        <v>8.5077795487056296E-2</v>
      </c>
      <c r="AU187" s="17">
        <v>0.13606634208618101</v>
      </c>
    </row>
    <row r="188" spans="2:47" x14ac:dyDescent="0.35">
      <c r="B188" t="s">
        <v>107</v>
      </c>
      <c r="C188" s="17">
        <v>0.265969093018188</v>
      </c>
      <c r="D188" s="17">
        <v>0.272117097803874</v>
      </c>
      <c r="E188" s="17">
        <v>0.26121908628761698</v>
      </c>
      <c r="F188" s="17"/>
      <c r="G188" s="17">
        <v>0.22054897394167</v>
      </c>
      <c r="H188" s="17">
        <v>0.237409255961638</v>
      </c>
      <c r="I188" s="17">
        <v>0.24233520841334599</v>
      </c>
      <c r="J188" s="17">
        <v>0.229102867272796</v>
      </c>
      <c r="K188" s="17">
        <v>0.31268652154459797</v>
      </c>
      <c r="L188" s="17">
        <v>0.33750725830754402</v>
      </c>
      <c r="M188" s="17"/>
      <c r="N188" s="17">
        <v>0.26977758032537602</v>
      </c>
      <c r="O188" s="17">
        <v>0.24705328367823101</v>
      </c>
      <c r="P188" s="17"/>
      <c r="Q188" s="17">
        <v>0.272036326313711</v>
      </c>
      <c r="R188" s="17">
        <v>0.247116561003943</v>
      </c>
      <c r="S188" s="17">
        <v>0.299697800103504</v>
      </c>
      <c r="T188" s="17">
        <v>0.27187158845968401</v>
      </c>
      <c r="U188" s="17">
        <v>0.31577610284698499</v>
      </c>
      <c r="V188" s="17">
        <v>0.25972149324232702</v>
      </c>
      <c r="W188" s="17">
        <v>0.202433269032953</v>
      </c>
      <c r="X188" s="17">
        <v>0.27191100472847402</v>
      </c>
      <c r="Y188" s="17">
        <v>0.27513834098889101</v>
      </c>
      <c r="Z188" s="17">
        <v>0.281041220473224</v>
      </c>
      <c r="AA188" s="17">
        <v>0.21782084580028699</v>
      </c>
      <c r="AB188" s="17">
        <v>0.27743226271737997</v>
      </c>
      <c r="AC188" s="17"/>
      <c r="AD188" s="17">
        <v>0.271200390518399</v>
      </c>
      <c r="AE188" s="17">
        <v>0.25723539364488801</v>
      </c>
      <c r="AF188" s="17"/>
      <c r="AG188" s="17">
        <v>0.27461596904193603</v>
      </c>
      <c r="AH188" s="17">
        <v>0.26564368636631802</v>
      </c>
      <c r="AI188" s="17"/>
      <c r="AJ188" s="17">
        <v>0.28503158434091402</v>
      </c>
      <c r="AK188" s="17">
        <v>0.244647393943245</v>
      </c>
      <c r="AL188" s="17"/>
      <c r="AM188" s="17">
        <v>0.23191061055730899</v>
      </c>
      <c r="AN188" s="17">
        <v>0.27805582376066701</v>
      </c>
      <c r="AO188" s="17"/>
      <c r="AP188" s="17">
        <v>0.235634821397915</v>
      </c>
      <c r="AQ188" s="17">
        <v>0.310408683947133</v>
      </c>
      <c r="AR188" s="17">
        <v>0.232757222553509</v>
      </c>
      <c r="AS188" s="17">
        <v>0.31128523084674298</v>
      </c>
      <c r="AT188" s="17">
        <v>0.213152586341364</v>
      </c>
      <c r="AU188" s="17">
        <v>0.26587472352185998</v>
      </c>
    </row>
    <row r="189" spans="2:47" x14ac:dyDescent="0.35">
      <c r="B189" t="s">
        <v>108</v>
      </c>
      <c r="C189" s="17">
        <v>0.25904312947611002</v>
      </c>
      <c r="D189" s="17">
        <v>0.23596128447617401</v>
      </c>
      <c r="E189" s="17">
        <v>0.28008984737968601</v>
      </c>
      <c r="F189" s="17"/>
      <c r="G189" s="17">
        <v>0.31188580300010799</v>
      </c>
      <c r="H189" s="17">
        <v>0.331192623217063</v>
      </c>
      <c r="I189" s="17">
        <v>0.29905727811687099</v>
      </c>
      <c r="J189" s="17">
        <v>0.22698820828420199</v>
      </c>
      <c r="K189" s="17">
        <v>0.19638939152219501</v>
      </c>
      <c r="L189" s="17">
        <v>0.20007204150104599</v>
      </c>
      <c r="M189" s="17"/>
      <c r="N189" s="17">
        <v>0.24724739787001099</v>
      </c>
      <c r="O189" s="17">
        <v>0.31762959493844001</v>
      </c>
      <c r="P189" s="17"/>
      <c r="Q189" s="17">
        <v>0.267462925642171</v>
      </c>
      <c r="R189" s="17">
        <v>0.25736841231327301</v>
      </c>
      <c r="S189" s="17">
        <v>0.25747094279127503</v>
      </c>
      <c r="T189" s="17">
        <v>0.275014568503539</v>
      </c>
      <c r="U189" s="17">
        <v>0.238452246073006</v>
      </c>
      <c r="V189" s="17">
        <v>0.35782095660181601</v>
      </c>
      <c r="W189" s="17">
        <v>0.18544288486198701</v>
      </c>
      <c r="X189" s="17">
        <v>0.26608891863795903</v>
      </c>
      <c r="Y189" s="17">
        <v>0.241892936049111</v>
      </c>
      <c r="Z189" s="17">
        <v>0.21205101948275201</v>
      </c>
      <c r="AA189" s="17">
        <v>0.26788885678385399</v>
      </c>
      <c r="AB189" s="17">
        <v>0.31147604875152002</v>
      </c>
      <c r="AC189" s="17"/>
      <c r="AD189" s="17">
        <v>0.27473516731606201</v>
      </c>
      <c r="AE189" s="17">
        <v>0.226742023622547</v>
      </c>
      <c r="AF189" s="17"/>
      <c r="AG189" s="17">
        <v>0.27583485806256902</v>
      </c>
      <c r="AH189" s="17">
        <v>0.25188458030823702</v>
      </c>
      <c r="AI189" s="17"/>
      <c r="AJ189" s="17">
        <v>0.239916274632168</v>
      </c>
      <c r="AK189" s="17">
        <v>0.28112744600003697</v>
      </c>
      <c r="AL189" s="17"/>
      <c r="AM189" s="17">
        <v>0.229747634847879</v>
      </c>
      <c r="AN189" s="17">
        <v>0.266556563820601</v>
      </c>
      <c r="AO189" s="17"/>
      <c r="AP189" s="17">
        <v>0.22741239340540101</v>
      </c>
      <c r="AQ189" s="17">
        <v>0.26617587736068099</v>
      </c>
      <c r="AR189" s="17">
        <v>0.316037392381465</v>
      </c>
      <c r="AS189" s="17">
        <v>0.18118387327527499</v>
      </c>
      <c r="AT189" s="17">
        <v>0.363852832441246</v>
      </c>
      <c r="AU189" s="17">
        <v>0.27983952413887198</v>
      </c>
    </row>
    <row r="190" spans="2:47" x14ac:dyDescent="0.35">
      <c r="B190" t="s">
        <v>109</v>
      </c>
      <c r="C190" s="17">
        <v>0.17315157452873001</v>
      </c>
      <c r="D190" s="17">
        <v>0.154339888016893</v>
      </c>
      <c r="E190" s="17">
        <v>0.19200265991464699</v>
      </c>
      <c r="F190" s="17"/>
      <c r="G190" s="17">
        <v>0.24670604802610999</v>
      </c>
      <c r="H190" s="17">
        <v>0.193964166547026</v>
      </c>
      <c r="I190" s="17">
        <v>0.14903439030235299</v>
      </c>
      <c r="J190" s="17">
        <v>0.21328409731825099</v>
      </c>
      <c r="K190" s="17">
        <v>0.14578685750192599</v>
      </c>
      <c r="L190" s="17">
        <v>0.112604135452421</v>
      </c>
      <c r="M190" s="17"/>
      <c r="N190" s="17">
        <v>0.171164423275115</v>
      </c>
      <c r="O190" s="17">
        <v>0.18302126063011501</v>
      </c>
      <c r="P190" s="17"/>
      <c r="Q190" s="17">
        <v>0.191051444993176</v>
      </c>
      <c r="R190" s="17">
        <v>0.16899750398461899</v>
      </c>
      <c r="S190" s="17">
        <v>0.193865591608232</v>
      </c>
      <c r="T190" s="17">
        <v>0.118629420759196</v>
      </c>
      <c r="U190" s="17">
        <v>0.18006865809891501</v>
      </c>
      <c r="V190" s="17">
        <v>0.12977262508781601</v>
      </c>
      <c r="W190" s="17">
        <v>0.25721002101717999</v>
      </c>
      <c r="X190" s="17">
        <v>0.150929344948254</v>
      </c>
      <c r="Y190" s="17">
        <v>0.16190006204105301</v>
      </c>
      <c r="Z190" s="17">
        <v>0.15807990676494299</v>
      </c>
      <c r="AA190" s="17">
        <v>0.21149804122917601</v>
      </c>
      <c r="AB190" s="17">
        <v>0.15732156745017001</v>
      </c>
      <c r="AC190" s="17"/>
      <c r="AD190" s="17">
        <v>0.17021477103455199</v>
      </c>
      <c r="AE190" s="17">
        <v>0.173423557036505</v>
      </c>
      <c r="AF190" s="17"/>
      <c r="AG190" s="17">
        <v>0.16002417398951199</v>
      </c>
      <c r="AH190" s="17">
        <v>0.17718865994138999</v>
      </c>
      <c r="AI190" s="17"/>
      <c r="AJ190" s="17">
        <v>0.16395597455904601</v>
      </c>
      <c r="AK190" s="17">
        <v>0.18430939923511599</v>
      </c>
      <c r="AL190" s="17"/>
      <c r="AM190" s="17">
        <v>0.210339123011448</v>
      </c>
      <c r="AN190" s="17">
        <v>0.16076805536977801</v>
      </c>
      <c r="AO190" s="17"/>
      <c r="AP190" s="17">
        <v>0.18200002372330401</v>
      </c>
      <c r="AQ190" s="17">
        <v>0.14543348471300299</v>
      </c>
      <c r="AR190" s="17">
        <v>0.21339585738018399</v>
      </c>
      <c r="AS190" s="17">
        <v>0.126852476573176</v>
      </c>
      <c r="AT190" s="17">
        <v>0.21717755838328001</v>
      </c>
      <c r="AU190" s="17">
        <v>0.183506408283301</v>
      </c>
    </row>
    <row r="191" spans="2:47" x14ac:dyDescent="0.35">
      <c r="B191" t="s">
        <v>110</v>
      </c>
      <c r="C191" s="17">
        <v>0.12163261935229699</v>
      </c>
      <c r="D191" s="17">
        <v>0.13099184339586001</v>
      </c>
      <c r="E191" s="17">
        <v>0.110620165837977</v>
      </c>
      <c r="F191" s="17"/>
      <c r="G191" s="17">
        <v>0.12964833394206601</v>
      </c>
      <c r="H191" s="17">
        <v>0.121575753236699</v>
      </c>
      <c r="I191" s="17">
        <v>0.14951109624410899</v>
      </c>
      <c r="J191" s="17">
        <v>0.16563392273414099</v>
      </c>
      <c r="K191" s="17">
        <v>9.3144235904043096E-2</v>
      </c>
      <c r="L191" s="17">
        <v>7.6963141367657098E-2</v>
      </c>
      <c r="M191" s="17"/>
      <c r="N191" s="17">
        <v>0.12354914497319799</v>
      </c>
      <c r="O191" s="17">
        <v>0.11211371320505201</v>
      </c>
      <c r="P191" s="17"/>
      <c r="Q191" s="17">
        <v>0.110443827519469</v>
      </c>
      <c r="R191" s="17">
        <v>0.12613606470963001</v>
      </c>
      <c r="S191" s="17">
        <v>0.102533954416707</v>
      </c>
      <c r="T191" s="17">
        <v>0.121053959160783</v>
      </c>
      <c r="U191" s="17">
        <v>0.1049150721194</v>
      </c>
      <c r="V191" s="17">
        <v>9.2269881119729599E-2</v>
      </c>
      <c r="W191" s="17">
        <v>0.119693018655151</v>
      </c>
      <c r="X191" s="17">
        <v>0.102245558106886</v>
      </c>
      <c r="Y191" s="17">
        <v>0.156284859489452</v>
      </c>
      <c r="Z191" s="17">
        <v>0.15752555142913</v>
      </c>
      <c r="AA191" s="17">
        <v>0.130625434530908</v>
      </c>
      <c r="AB191" s="17">
        <v>0.115308745764129</v>
      </c>
      <c r="AC191" s="17"/>
      <c r="AD191" s="17">
        <v>0.10996437224444799</v>
      </c>
      <c r="AE191" s="17">
        <v>0.15101185987350699</v>
      </c>
      <c r="AF191" s="17"/>
      <c r="AG191" s="17">
        <v>0.115115281219566</v>
      </c>
      <c r="AH191" s="17">
        <v>0.120287617411496</v>
      </c>
      <c r="AI191" s="17"/>
      <c r="AJ191" s="17">
        <v>0.101393365779883</v>
      </c>
      <c r="AK191" s="17">
        <v>0.144909137663845</v>
      </c>
      <c r="AL191" s="17"/>
      <c r="AM191" s="17">
        <v>0.17618975961397701</v>
      </c>
      <c r="AN191" s="17">
        <v>0.104916701537978</v>
      </c>
      <c r="AO191" s="17"/>
      <c r="AP191" s="17">
        <v>0.15109806681784499</v>
      </c>
      <c r="AQ191" s="17">
        <v>9.74008125584718E-2</v>
      </c>
      <c r="AR191" s="17">
        <v>0.127051936084529</v>
      </c>
      <c r="AS191" s="17">
        <v>0.10275678370330001</v>
      </c>
      <c r="AT191" s="17">
        <v>0.11356651923245201</v>
      </c>
      <c r="AU191" s="17">
        <v>0.126263232530859</v>
      </c>
    </row>
    <row r="192" spans="2:47" x14ac:dyDescent="0.35">
      <c r="B192" t="s">
        <v>63</v>
      </c>
      <c r="C192" s="17">
        <v>7.3611289696406297E-3</v>
      </c>
      <c r="D192" s="17">
        <v>5.2151059506711896E-3</v>
      </c>
      <c r="E192" s="17">
        <v>9.5196888381697195E-3</v>
      </c>
      <c r="F192" s="17"/>
      <c r="G192" s="17">
        <v>1.9777593862969199E-2</v>
      </c>
      <c r="H192" s="17">
        <v>1.09620963983173E-2</v>
      </c>
      <c r="I192" s="17">
        <v>8.98524611371611E-3</v>
      </c>
      <c r="J192" s="17">
        <v>2.6883263356405301E-3</v>
      </c>
      <c r="K192" s="17">
        <v>5.2886799357440102E-3</v>
      </c>
      <c r="L192" s="17">
        <v>0</v>
      </c>
      <c r="M192" s="17"/>
      <c r="N192" s="17">
        <v>2.9483637985104798E-3</v>
      </c>
      <c r="O192" s="17">
        <v>2.9278236184771701E-2</v>
      </c>
      <c r="P192" s="17"/>
      <c r="Q192" s="17">
        <v>1.1332285734209699E-2</v>
      </c>
      <c r="R192" s="17">
        <v>1.04325405942177E-2</v>
      </c>
      <c r="S192" s="17">
        <v>0</v>
      </c>
      <c r="T192" s="17">
        <v>0</v>
      </c>
      <c r="U192" s="17">
        <v>8.3470195226260594E-3</v>
      </c>
      <c r="V192" s="17">
        <v>1.8670728759115501E-2</v>
      </c>
      <c r="W192" s="17">
        <v>9.0936849531053302E-3</v>
      </c>
      <c r="X192" s="17">
        <v>0</v>
      </c>
      <c r="Y192" s="17">
        <v>0</v>
      </c>
      <c r="Z192" s="17">
        <v>6.4710228041537201E-3</v>
      </c>
      <c r="AA192" s="17">
        <v>1.6802434611383501E-2</v>
      </c>
      <c r="AB192" s="17">
        <v>0</v>
      </c>
      <c r="AC192" s="17"/>
      <c r="AD192" s="17">
        <v>6.9312279245831599E-3</v>
      </c>
      <c r="AE192" s="17">
        <v>5.6826709076607104E-3</v>
      </c>
      <c r="AF192" s="17"/>
      <c r="AG192" s="17">
        <v>1.0121961368147799E-2</v>
      </c>
      <c r="AH192" s="17">
        <v>5.0421132075471799E-3</v>
      </c>
      <c r="AI192" s="17"/>
      <c r="AJ192" s="17">
        <v>3.6581712915871498E-3</v>
      </c>
      <c r="AK192" s="17">
        <v>1.00238535487054E-2</v>
      </c>
      <c r="AL192" s="17"/>
      <c r="AM192" s="17">
        <v>4.7795546692476201E-3</v>
      </c>
      <c r="AN192" s="17">
        <v>7.1686520543787196E-3</v>
      </c>
      <c r="AO192" s="17"/>
      <c r="AP192" s="17">
        <v>1.55523070588738E-2</v>
      </c>
      <c r="AQ192" s="17">
        <v>0</v>
      </c>
      <c r="AR192" s="17">
        <v>1.14181211648881E-2</v>
      </c>
      <c r="AS192" s="17">
        <v>0</v>
      </c>
      <c r="AT192" s="17">
        <v>7.1727081146025903E-3</v>
      </c>
      <c r="AU192" s="17">
        <v>8.4497694389260494E-3</v>
      </c>
    </row>
    <row r="193" spans="2:47" x14ac:dyDescent="0.35">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row>
    <row r="194" spans="2:47" x14ac:dyDescent="0.35">
      <c r="B194" s="6" t="s">
        <v>112</v>
      </c>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row>
    <row r="195" spans="2:47" x14ac:dyDescent="0.35">
      <c r="B195" s="24" t="s">
        <v>65</v>
      </c>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row>
    <row r="196" spans="2:47" x14ac:dyDescent="0.35">
      <c r="B196" t="s">
        <v>106</v>
      </c>
      <c r="C196" s="17">
        <v>0.169076753393404</v>
      </c>
      <c r="D196" s="17">
        <v>0.19379710412582199</v>
      </c>
      <c r="E196" s="17">
        <v>0.14646747062643201</v>
      </c>
      <c r="F196" s="17"/>
      <c r="G196" s="17">
        <v>7.9281429406660206E-2</v>
      </c>
      <c r="H196" s="17">
        <v>8.2643169497788799E-2</v>
      </c>
      <c r="I196" s="17">
        <v>0.14480472405334399</v>
      </c>
      <c r="J196" s="17">
        <v>0.15057245055865601</v>
      </c>
      <c r="K196" s="17">
        <v>0.24626597358426999</v>
      </c>
      <c r="L196" s="17">
        <v>0.28274677643044899</v>
      </c>
      <c r="M196" s="17"/>
      <c r="N196" s="17">
        <v>0.17600347473784</v>
      </c>
      <c r="O196" s="17">
        <v>0.13467345104943099</v>
      </c>
      <c r="P196" s="17"/>
      <c r="Q196" s="17">
        <v>0.158837582112444</v>
      </c>
      <c r="R196" s="17">
        <v>0.15525085585135701</v>
      </c>
      <c r="S196" s="17">
        <v>0.155560404565312</v>
      </c>
      <c r="T196" s="17">
        <v>0.219064692665664</v>
      </c>
      <c r="U196" s="17">
        <v>0.14357194495907399</v>
      </c>
      <c r="V196" s="17">
        <v>0.18426222318802599</v>
      </c>
      <c r="W196" s="17">
        <v>0.17976545134719801</v>
      </c>
      <c r="X196" s="17">
        <v>0.19829226754594501</v>
      </c>
      <c r="Y196" s="17">
        <v>0.172245215585974</v>
      </c>
      <c r="Z196" s="17">
        <v>0.14445268903987701</v>
      </c>
      <c r="AA196" s="17">
        <v>0.15730923497071</v>
      </c>
      <c r="AB196" s="17">
        <v>0.19154274231087001</v>
      </c>
      <c r="AC196" s="17"/>
      <c r="AD196" s="17">
        <v>0.17188365864138</v>
      </c>
      <c r="AE196" s="17">
        <v>0.165237059728323</v>
      </c>
      <c r="AF196" s="17"/>
      <c r="AG196" s="17">
        <v>0.174784615261182</v>
      </c>
      <c r="AH196" s="17">
        <v>0.170719641504603</v>
      </c>
      <c r="AI196" s="17"/>
      <c r="AJ196" s="17">
        <v>0.19138342595552199</v>
      </c>
      <c r="AK196" s="17">
        <v>0.144113362995723</v>
      </c>
      <c r="AL196" s="17"/>
      <c r="AM196" s="17">
        <v>0.14424984136581401</v>
      </c>
      <c r="AN196" s="17">
        <v>0.17715199262475601</v>
      </c>
      <c r="AO196" s="17"/>
      <c r="AP196" s="17">
        <v>0.15703943831125</v>
      </c>
      <c r="AQ196" s="17">
        <v>0.16775315095351501</v>
      </c>
      <c r="AR196" s="17">
        <v>0.100943213116198</v>
      </c>
      <c r="AS196" s="17">
        <v>0.301291597572102</v>
      </c>
      <c r="AT196" s="17">
        <v>0.109703397667548</v>
      </c>
      <c r="AU196" s="17">
        <v>0.12899612128763599</v>
      </c>
    </row>
    <row r="197" spans="2:47" x14ac:dyDescent="0.35">
      <c r="B197" t="s">
        <v>107</v>
      </c>
      <c r="C197" s="17">
        <v>0.28299301454962</v>
      </c>
      <c r="D197" s="17">
        <v>0.29690399783268301</v>
      </c>
      <c r="E197" s="17">
        <v>0.27009550076622602</v>
      </c>
      <c r="F197" s="17"/>
      <c r="G197" s="17">
        <v>0.22304481733930401</v>
      </c>
      <c r="H197" s="17">
        <v>0.272891046256174</v>
      </c>
      <c r="I197" s="17">
        <v>0.27593050436366201</v>
      </c>
      <c r="J197" s="17">
        <v>0.223744737449521</v>
      </c>
      <c r="K197" s="17">
        <v>0.30714063389229701</v>
      </c>
      <c r="L197" s="17">
        <v>0.36880493786795898</v>
      </c>
      <c r="M197" s="17"/>
      <c r="N197" s="17">
        <v>0.28657550108299801</v>
      </c>
      <c r="O197" s="17">
        <v>0.26519969485010803</v>
      </c>
      <c r="P197" s="17"/>
      <c r="Q197" s="17">
        <v>0.338522859336648</v>
      </c>
      <c r="R197" s="17">
        <v>0.25858796746560703</v>
      </c>
      <c r="S197" s="17">
        <v>0.31039482862753198</v>
      </c>
      <c r="T197" s="17">
        <v>0.29407652704366699</v>
      </c>
      <c r="U197" s="17">
        <v>0.26540074484033499</v>
      </c>
      <c r="V197" s="17">
        <v>0.24919640512143601</v>
      </c>
      <c r="W197" s="17">
        <v>0.29464313244116103</v>
      </c>
      <c r="X197" s="17">
        <v>0.19321259995392301</v>
      </c>
      <c r="Y197" s="17">
        <v>0.25303939897247002</v>
      </c>
      <c r="Z197" s="17">
        <v>0.34711382259579998</v>
      </c>
      <c r="AA197" s="17">
        <v>0.21586618248668099</v>
      </c>
      <c r="AB197" s="17">
        <v>0.28382746011417398</v>
      </c>
      <c r="AC197" s="17"/>
      <c r="AD197" s="17">
        <v>0.29482297277742903</v>
      </c>
      <c r="AE197" s="17">
        <v>0.258374250201438</v>
      </c>
      <c r="AF197" s="17"/>
      <c r="AG197" s="17">
        <v>0.29447565946971099</v>
      </c>
      <c r="AH197" s="17">
        <v>0.27994638576460601</v>
      </c>
      <c r="AI197" s="17"/>
      <c r="AJ197" s="17">
        <v>0.31210494616175299</v>
      </c>
      <c r="AK197" s="17">
        <v>0.24775459349047299</v>
      </c>
      <c r="AL197" s="17"/>
      <c r="AM197" s="17">
        <v>0.242868706650397</v>
      </c>
      <c r="AN197" s="17">
        <v>0.29767221975465402</v>
      </c>
      <c r="AO197" s="17"/>
      <c r="AP197" s="17">
        <v>0.220882851276203</v>
      </c>
      <c r="AQ197" s="17">
        <v>0.36324341098628998</v>
      </c>
      <c r="AR197" s="17">
        <v>0.284852563801131</v>
      </c>
      <c r="AS197" s="17">
        <v>0.29805882207357098</v>
      </c>
      <c r="AT197" s="17">
        <v>0.21365182213112799</v>
      </c>
      <c r="AU197" s="17">
        <v>0.29967036292166599</v>
      </c>
    </row>
    <row r="198" spans="2:47" x14ac:dyDescent="0.35">
      <c r="B198" t="s">
        <v>108</v>
      </c>
      <c r="C198" s="17">
        <v>0.2639328122531</v>
      </c>
      <c r="D198" s="17">
        <v>0.25222147304647902</v>
      </c>
      <c r="E198" s="17">
        <v>0.27658413601856502</v>
      </c>
      <c r="F198" s="17"/>
      <c r="G198" s="17">
        <v>0.29943955835785602</v>
      </c>
      <c r="H198" s="17">
        <v>0.31838213108436603</v>
      </c>
      <c r="I198" s="17">
        <v>0.26006127134509099</v>
      </c>
      <c r="J198" s="17">
        <v>0.30203780159147098</v>
      </c>
      <c r="K198" s="17">
        <v>0.22774509432339499</v>
      </c>
      <c r="L198" s="17">
        <v>0.19223356001769601</v>
      </c>
      <c r="M198" s="17"/>
      <c r="N198" s="17">
        <v>0.25830970250989599</v>
      </c>
      <c r="O198" s="17">
        <v>0.29186139996280602</v>
      </c>
      <c r="P198" s="17"/>
      <c r="Q198" s="17">
        <v>0.242297679434929</v>
      </c>
      <c r="R198" s="17">
        <v>0.309995843223626</v>
      </c>
      <c r="S198" s="17">
        <v>0.22827861858146001</v>
      </c>
      <c r="T198" s="17">
        <v>0.232027225687362</v>
      </c>
      <c r="U198" s="17">
        <v>0.31862483871689801</v>
      </c>
      <c r="V198" s="17">
        <v>0.30954762143023501</v>
      </c>
      <c r="W198" s="17">
        <v>0.22551270530662501</v>
      </c>
      <c r="X198" s="17">
        <v>0.30244197029348502</v>
      </c>
      <c r="Y198" s="17">
        <v>0.24165941626325099</v>
      </c>
      <c r="Z198" s="17">
        <v>0.19791440417092501</v>
      </c>
      <c r="AA198" s="17">
        <v>0.30616629449098598</v>
      </c>
      <c r="AB198" s="17">
        <v>0.35249232125327801</v>
      </c>
      <c r="AC198" s="17"/>
      <c r="AD198" s="17">
        <v>0.26686424785399798</v>
      </c>
      <c r="AE198" s="17">
        <v>0.25713801452000301</v>
      </c>
      <c r="AF198" s="17"/>
      <c r="AG198" s="17">
        <v>0.25471029530919598</v>
      </c>
      <c r="AH198" s="17">
        <v>0.26819993405015402</v>
      </c>
      <c r="AI198" s="17"/>
      <c r="AJ198" s="17">
        <v>0.247825598081437</v>
      </c>
      <c r="AK198" s="17">
        <v>0.28540208701569603</v>
      </c>
      <c r="AL198" s="17"/>
      <c r="AM198" s="17">
        <v>0.22423993846689599</v>
      </c>
      <c r="AN198" s="17">
        <v>0.27229369780555501</v>
      </c>
      <c r="AO198" s="17"/>
      <c r="AP198" s="17">
        <v>0.27989195750589302</v>
      </c>
      <c r="AQ198" s="17">
        <v>0.23780105337314</v>
      </c>
      <c r="AR198" s="17">
        <v>0.27682110331612603</v>
      </c>
      <c r="AS198" s="17">
        <v>0.218418732776788</v>
      </c>
      <c r="AT198" s="17">
        <v>0.314075216859313</v>
      </c>
      <c r="AU198" s="17">
        <v>0.28265592534101103</v>
      </c>
    </row>
    <row r="199" spans="2:47" x14ac:dyDescent="0.35">
      <c r="B199" t="s">
        <v>109</v>
      </c>
      <c r="C199" s="17">
        <v>0.17042802327098999</v>
      </c>
      <c r="D199" s="17">
        <v>0.141586799123611</v>
      </c>
      <c r="E199" s="17">
        <v>0.19623783751829199</v>
      </c>
      <c r="F199" s="17"/>
      <c r="G199" s="17">
        <v>0.22724511653864701</v>
      </c>
      <c r="H199" s="17">
        <v>0.18071118703844199</v>
      </c>
      <c r="I199" s="17">
        <v>0.161876447190965</v>
      </c>
      <c r="J199" s="17">
        <v>0.19584269593717199</v>
      </c>
      <c r="K199" s="17">
        <v>0.14594551643978701</v>
      </c>
      <c r="L199" s="17">
        <v>0.12693309674175299</v>
      </c>
      <c r="M199" s="17"/>
      <c r="N199" s="17">
        <v>0.16592928598261</v>
      </c>
      <c r="O199" s="17">
        <v>0.19277213261249701</v>
      </c>
      <c r="P199" s="17"/>
      <c r="Q199" s="17">
        <v>0.15726721203486799</v>
      </c>
      <c r="R199" s="17">
        <v>0.17119221284392999</v>
      </c>
      <c r="S199" s="17">
        <v>0.191132943469349</v>
      </c>
      <c r="T199" s="17">
        <v>0.16837861850958399</v>
      </c>
      <c r="U199" s="17">
        <v>0.183071356728429</v>
      </c>
      <c r="V199" s="17">
        <v>0.15134353844068199</v>
      </c>
      <c r="W199" s="17">
        <v>0.16502736374433899</v>
      </c>
      <c r="X199" s="17">
        <v>0.23931556630360301</v>
      </c>
      <c r="Y199" s="17">
        <v>0.214592460939666</v>
      </c>
      <c r="Z199" s="17">
        <v>0.16543253970251501</v>
      </c>
      <c r="AA199" s="17">
        <v>0.14435834376663001</v>
      </c>
      <c r="AB199" s="17">
        <v>2.61112612783219E-2</v>
      </c>
      <c r="AC199" s="17"/>
      <c r="AD199" s="17">
        <v>0.16453531021408699</v>
      </c>
      <c r="AE199" s="17">
        <v>0.179831038443303</v>
      </c>
      <c r="AF199" s="17"/>
      <c r="AG199" s="17">
        <v>0.14994934364620299</v>
      </c>
      <c r="AH199" s="17">
        <v>0.178298433668931</v>
      </c>
      <c r="AI199" s="17"/>
      <c r="AJ199" s="17">
        <v>0.158573308103683</v>
      </c>
      <c r="AK199" s="17">
        <v>0.18471717096257001</v>
      </c>
      <c r="AL199" s="17"/>
      <c r="AM199" s="17">
        <v>0.19789293395475599</v>
      </c>
      <c r="AN199" s="17">
        <v>0.16239205488946201</v>
      </c>
      <c r="AO199" s="17"/>
      <c r="AP199" s="17">
        <v>0.18269806906278399</v>
      </c>
      <c r="AQ199" s="17">
        <v>0.16584746114490501</v>
      </c>
      <c r="AR199" s="17">
        <v>0.188029241577331</v>
      </c>
      <c r="AS199" s="17">
        <v>0.136500322238364</v>
      </c>
      <c r="AT199" s="17">
        <v>0.25824893583415098</v>
      </c>
      <c r="AU199" s="17">
        <v>0.14231890792933699</v>
      </c>
    </row>
    <row r="200" spans="2:47" x14ac:dyDescent="0.35">
      <c r="B200" t="s">
        <v>110</v>
      </c>
      <c r="C200" s="17">
        <v>0.108811961554431</v>
      </c>
      <c r="D200" s="17">
        <v>0.11232616839215399</v>
      </c>
      <c r="E200" s="17">
        <v>0.10426161497283</v>
      </c>
      <c r="F200" s="17"/>
      <c r="G200" s="17">
        <v>0.16327136133887801</v>
      </c>
      <c r="H200" s="17">
        <v>0.13367605910649699</v>
      </c>
      <c r="I200" s="17">
        <v>0.154484852137799</v>
      </c>
      <c r="J200" s="17">
        <v>0.12511398812753999</v>
      </c>
      <c r="K200" s="17">
        <v>6.7614101824507403E-2</v>
      </c>
      <c r="L200" s="17">
        <v>2.9281628942142798E-2</v>
      </c>
      <c r="M200" s="17"/>
      <c r="N200" s="17">
        <v>0.109685266435813</v>
      </c>
      <c r="O200" s="17">
        <v>0.1044744733867</v>
      </c>
      <c r="P200" s="17"/>
      <c r="Q200" s="17">
        <v>9.9811811072639006E-2</v>
      </c>
      <c r="R200" s="17">
        <v>9.7331955006134896E-2</v>
      </c>
      <c r="S200" s="17">
        <v>0.114633204756347</v>
      </c>
      <c r="T200" s="17">
        <v>8.6452936093722996E-2</v>
      </c>
      <c r="U200" s="17">
        <v>8.9331114755264701E-2</v>
      </c>
      <c r="V200" s="17">
        <v>0.101072012084</v>
      </c>
      <c r="W200" s="17">
        <v>0.13096967721882399</v>
      </c>
      <c r="X200" s="17">
        <v>6.67375959030444E-2</v>
      </c>
      <c r="Y200" s="17">
        <v>0.113652755783684</v>
      </c>
      <c r="Z200" s="17">
        <v>0.13718742072769499</v>
      </c>
      <c r="AA200" s="17">
        <v>0.14983808859668199</v>
      </c>
      <c r="AB200" s="17">
        <v>0.146026215043356</v>
      </c>
      <c r="AC200" s="17"/>
      <c r="AD200" s="17">
        <v>9.7695698057913893E-2</v>
      </c>
      <c r="AE200" s="17">
        <v>0.13451207544767399</v>
      </c>
      <c r="AF200" s="17"/>
      <c r="AG200" s="17">
        <v>0.123475928670081</v>
      </c>
      <c r="AH200" s="17">
        <v>9.7494345529160004E-2</v>
      </c>
      <c r="AI200" s="17"/>
      <c r="AJ200" s="17">
        <v>8.8550658594868506E-2</v>
      </c>
      <c r="AK200" s="17">
        <v>0.13042236811167099</v>
      </c>
      <c r="AL200" s="17"/>
      <c r="AM200" s="17">
        <v>0.18621586955052499</v>
      </c>
      <c r="AN200" s="17">
        <v>8.6117429237040105E-2</v>
      </c>
      <c r="AO200" s="17"/>
      <c r="AP200" s="17">
        <v>0.14977215783705899</v>
      </c>
      <c r="AQ200" s="17">
        <v>6.2434569147827301E-2</v>
      </c>
      <c r="AR200" s="17">
        <v>0.145801346808767</v>
      </c>
      <c r="AS200" s="17">
        <v>4.5730525339175897E-2</v>
      </c>
      <c r="AT200" s="17">
        <v>0.10432062750786</v>
      </c>
      <c r="AU200" s="17">
        <v>0.13802120788022901</v>
      </c>
    </row>
    <row r="201" spans="2:47" x14ac:dyDescent="0.35">
      <c r="B201" t="s">
        <v>63</v>
      </c>
      <c r="C201" s="17">
        <v>4.7574349784547301E-3</v>
      </c>
      <c r="D201" s="17">
        <v>3.1644574792510302E-3</v>
      </c>
      <c r="E201" s="17">
        <v>6.3534400976550101E-3</v>
      </c>
      <c r="F201" s="17"/>
      <c r="G201" s="17">
        <v>7.7177170186555301E-3</v>
      </c>
      <c r="H201" s="17">
        <v>1.1696407016731599E-2</v>
      </c>
      <c r="I201" s="17">
        <v>2.8422009091377E-3</v>
      </c>
      <c r="J201" s="17">
        <v>2.6883263356405301E-3</v>
      </c>
      <c r="K201" s="17">
        <v>5.2886799357440102E-3</v>
      </c>
      <c r="L201" s="17">
        <v>0</v>
      </c>
      <c r="M201" s="17"/>
      <c r="N201" s="17">
        <v>3.4967692508424998E-3</v>
      </c>
      <c r="O201" s="17">
        <v>1.1018848138458E-2</v>
      </c>
      <c r="P201" s="17"/>
      <c r="Q201" s="17">
        <v>3.26285600847208E-3</v>
      </c>
      <c r="R201" s="17">
        <v>7.6411656093459497E-3</v>
      </c>
      <c r="S201" s="17">
        <v>0</v>
      </c>
      <c r="T201" s="17">
        <v>0</v>
      </c>
      <c r="U201" s="17">
        <v>0</v>
      </c>
      <c r="V201" s="17">
        <v>4.5781997356206501E-3</v>
      </c>
      <c r="W201" s="17">
        <v>4.0816699418522399E-3</v>
      </c>
      <c r="X201" s="17">
        <v>0</v>
      </c>
      <c r="Y201" s="17">
        <v>4.8107524549556397E-3</v>
      </c>
      <c r="Z201" s="17">
        <v>7.8991237631883208E-3</v>
      </c>
      <c r="AA201" s="17">
        <v>2.6461855688311001E-2</v>
      </c>
      <c r="AB201" s="17">
        <v>0</v>
      </c>
      <c r="AC201" s="17"/>
      <c r="AD201" s="17">
        <v>4.1981124551926704E-3</v>
      </c>
      <c r="AE201" s="17">
        <v>4.9075616592584598E-3</v>
      </c>
      <c r="AF201" s="17"/>
      <c r="AG201" s="17">
        <v>2.60415764362785E-3</v>
      </c>
      <c r="AH201" s="17">
        <v>5.3412594825463997E-3</v>
      </c>
      <c r="AI201" s="17"/>
      <c r="AJ201" s="17">
        <v>1.5620631027363999E-3</v>
      </c>
      <c r="AK201" s="17">
        <v>7.5904174238672802E-3</v>
      </c>
      <c r="AL201" s="17"/>
      <c r="AM201" s="17">
        <v>4.5327100116118501E-3</v>
      </c>
      <c r="AN201" s="17">
        <v>4.3726056885333899E-3</v>
      </c>
      <c r="AO201" s="17"/>
      <c r="AP201" s="17">
        <v>9.7155260068112308E-3</v>
      </c>
      <c r="AQ201" s="17">
        <v>2.9203543943218998E-3</v>
      </c>
      <c r="AR201" s="17">
        <v>3.5525313804474299E-3</v>
      </c>
      <c r="AS201" s="17">
        <v>0</v>
      </c>
      <c r="AT201" s="17">
        <v>0</v>
      </c>
      <c r="AU201" s="17">
        <v>8.3374746401207993E-3</v>
      </c>
    </row>
    <row r="202" spans="2:47" x14ac:dyDescent="0.35">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row>
    <row r="203" spans="2:47" x14ac:dyDescent="0.35">
      <c r="B203" s="6" t="s">
        <v>113</v>
      </c>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row>
    <row r="204" spans="2:47" x14ac:dyDescent="0.35">
      <c r="B204" s="24" t="s">
        <v>65</v>
      </c>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row>
    <row r="205" spans="2:47" x14ac:dyDescent="0.35">
      <c r="B205" t="s">
        <v>106</v>
      </c>
      <c r="C205" s="17">
        <v>0.194641386281797</v>
      </c>
      <c r="D205" s="17">
        <v>0.22455741056752199</v>
      </c>
      <c r="E205" s="17">
        <v>0.16719153874922099</v>
      </c>
      <c r="F205" s="17"/>
      <c r="G205" s="17">
        <v>7.3285122798741706E-2</v>
      </c>
      <c r="H205" s="17">
        <v>8.6197154066841794E-2</v>
      </c>
      <c r="I205" s="17">
        <v>0.15345763962311801</v>
      </c>
      <c r="J205" s="17">
        <v>0.17284066078938901</v>
      </c>
      <c r="K205" s="17">
        <v>0.28285071236279702</v>
      </c>
      <c r="L205" s="17">
        <v>0.35641682470353397</v>
      </c>
      <c r="M205" s="17"/>
      <c r="N205" s="17">
        <v>0.20917231338657399</v>
      </c>
      <c r="O205" s="17">
        <v>0.12246988498047599</v>
      </c>
      <c r="P205" s="17"/>
      <c r="Q205" s="17">
        <v>0.16955871542669701</v>
      </c>
      <c r="R205" s="17">
        <v>0.19049214019831001</v>
      </c>
      <c r="S205" s="17">
        <v>0.18698547758168699</v>
      </c>
      <c r="T205" s="17">
        <v>0.25370174917715299</v>
      </c>
      <c r="U205" s="17">
        <v>0.18411422762707699</v>
      </c>
      <c r="V205" s="17">
        <v>0.18860798074395499</v>
      </c>
      <c r="W205" s="17">
        <v>0.24050476946685501</v>
      </c>
      <c r="X205" s="17">
        <v>0.21335639915798801</v>
      </c>
      <c r="Y205" s="17">
        <v>0.179274517484414</v>
      </c>
      <c r="Z205" s="17">
        <v>0.21041217074579699</v>
      </c>
      <c r="AA205" s="17">
        <v>0.139700374420063</v>
      </c>
      <c r="AB205" s="17">
        <v>0.168961376073782</v>
      </c>
      <c r="AC205" s="17"/>
      <c r="AD205" s="17">
        <v>0.187199865583419</v>
      </c>
      <c r="AE205" s="17">
        <v>0.211828199081046</v>
      </c>
      <c r="AF205" s="17"/>
      <c r="AG205" s="17">
        <v>0.18032486483506299</v>
      </c>
      <c r="AH205" s="17">
        <v>0.2061735534003</v>
      </c>
      <c r="AI205" s="17"/>
      <c r="AJ205" s="17">
        <v>0.22720721303615701</v>
      </c>
      <c r="AK205" s="17">
        <v>0.156729871738441</v>
      </c>
      <c r="AL205" s="17"/>
      <c r="AM205" s="17">
        <v>0.16571536588262101</v>
      </c>
      <c r="AN205" s="17">
        <v>0.20401140217021799</v>
      </c>
      <c r="AO205" s="17"/>
      <c r="AP205" s="17">
        <v>0.19536534340214301</v>
      </c>
      <c r="AQ205" s="17">
        <v>0.22595787088951999</v>
      </c>
      <c r="AR205" s="17">
        <v>9.4101210897296797E-2</v>
      </c>
      <c r="AS205" s="17">
        <v>0.34911490769608</v>
      </c>
      <c r="AT205" s="17">
        <v>9.7202801840974407E-2</v>
      </c>
      <c r="AU205" s="17">
        <v>0.129622238865263</v>
      </c>
    </row>
    <row r="206" spans="2:47" x14ac:dyDescent="0.35">
      <c r="B206" t="s">
        <v>107</v>
      </c>
      <c r="C206" s="17">
        <v>0.26072067620669898</v>
      </c>
      <c r="D206" s="17">
        <v>0.27470671202219699</v>
      </c>
      <c r="E206" s="17">
        <v>0.24851302961159799</v>
      </c>
      <c r="F206" s="17"/>
      <c r="G206" s="17">
        <v>0.229806989915846</v>
      </c>
      <c r="H206" s="17">
        <v>0.23038197131240501</v>
      </c>
      <c r="I206" s="17">
        <v>0.27721435429642599</v>
      </c>
      <c r="J206" s="17">
        <v>0.24049631836166499</v>
      </c>
      <c r="K206" s="17">
        <v>0.28348060113676599</v>
      </c>
      <c r="L206" s="17">
        <v>0.29383344201912498</v>
      </c>
      <c r="M206" s="17"/>
      <c r="N206" s="17">
        <v>0.25842023124867097</v>
      </c>
      <c r="O206" s="17">
        <v>0.27214641422635599</v>
      </c>
      <c r="P206" s="17"/>
      <c r="Q206" s="17">
        <v>0.26968491318937698</v>
      </c>
      <c r="R206" s="17">
        <v>0.27585863897104801</v>
      </c>
      <c r="S206" s="17">
        <v>0.25920308163862699</v>
      </c>
      <c r="T206" s="17">
        <v>0.27871762632348601</v>
      </c>
      <c r="U206" s="17">
        <v>0.24365635668077701</v>
      </c>
      <c r="V206" s="17">
        <v>0.228010711385115</v>
      </c>
      <c r="W206" s="17">
        <v>0.26218538652108098</v>
      </c>
      <c r="X206" s="17">
        <v>0.235210198864654</v>
      </c>
      <c r="Y206" s="17">
        <v>0.27266444561576297</v>
      </c>
      <c r="Z206" s="17">
        <v>0.26792762601208903</v>
      </c>
      <c r="AA206" s="17">
        <v>0.234033600056302</v>
      </c>
      <c r="AB206" s="17">
        <v>0.25072573638335099</v>
      </c>
      <c r="AC206" s="17"/>
      <c r="AD206" s="17">
        <v>0.26929941740350599</v>
      </c>
      <c r="AE206" s="17">
        <v>0.23875808410448701</v>
      </c>
      <c r="AF206" s="17"/>
      <c r="AG206" s="17">
        <v>0.27023202962628901</v>
      </c>
      <c r="AH206" s="17">
        <v>0.257231951068839</v>
      </c>
      <c r="AI206" s="17"/>
      <c r="AJ206" s="17">
        <v>0.28148167289924098</v>
      </c>
      <c r="AK206" s="17">
        <v>0.23519376766942199</v>
      </c>
      <c r="AL206" s="17"/>
      <c r="AM206" s="17">
        <v>0.210347556231192</v>
      </c>
      <c r="AN206" s="17">
        <v>0.27732440028962402</v>
      </c>
      <c r="AO206" s="17"/>
      <c r="AP206" s="17">
        <v>0.230125782212039</v>
      </c>
      <c r="AQ206" s="17">
        <v>0.28617356834612201</v>
      </c>
      <c r="AR206" s="17">
        <v>0.27215443968216702</v>
      </c>
      <c r="AS206" s="17">
        <v>0.26514830525876598</v>
      </c>
      <c r="AT206" s="17">
        <v>0.22691013818790201</v>
      </c>
      <c r="AU206" s="17">
        <v>0.27601094602341503</v>
      </c>
    </row>
    <row r="207" spans="2:47" x14ac:dyDescent="0.35">
      <c r="B207" t="s">
        <v>108</v>
      </c>
      <c r="C207" s="17">
        <v>0.24416008572819101</v>
      </c>
      <c r="D207" s="17">
        <v>0.222313395145327</v>
      </c>
      <c r="E207" s="17">
        <v>0.265560485590906</v>
      </c>
      <c r="F207" s="17"/>
      <c r="G207" s="17">
        <v>0.26038242280872098</v>
      </c>
      <c r="H207" s="17">
        <v>0.31756673345515701</v>
      </c>
      <c r="I207" s="17">
        <v>0.233977880061988</v>
      </c>
      <c r="J207" s="17">
        <v>0.26217642891523202</v>
      </c>
      <c r="K207" s="17">
        <v>0.208255526837368</v>
      </c>
      <c r="L207" s="17">
        <v>0.19104009417593301</v>
      </c>
      <c r="M207" s="17"/>
      <c r="N207" s="17">
        <v>0.23909069486159801</v>
      </c>
      <c r="O207" s="17">
        <v>0.26933848947951999</v>
      </c>
      <c r="P207" s="17"/>
      <c r="Q207" s="17">
        <v>0.23115166031859499</v>
      </c>
      <c r="R207" s="17">
        <v>0.20434309178653601</v>
      </c>
      <c r="S207" s="17">
        <v>0.27580289857671902</v>
      </c>
      <c r="T207" s="17">
        <v>0.185947911172543</v>
      </c>
      <c r="U207" s="17">
        <v>0.31267414977306501</v>
      </c>
      <c r="V207" s="17">
        <v>0.29364545710630002</v>
      </c>
      <c r="W207" s="17">
        <v>0.19296996334942901</v>
      </c>
      <c r="X207" s="17">
        <v>0.29131965457400699</v>
      </c>
      <c r="Y207" s="17">
        <v>0.21681581165008701</v>
      </c>
      <c r="Z207" s="17">
        <v>0.247738829160084</v>
      </c>
      <c r="AA207" s="17">
        <v>0.28174419505996801</v>
      </c>
      <c r="AB207" s="17">
        <v>0.35983937844821201</v>
      </c>
      <c r="AC207" s="17"/>
      <c r="AD207" s="17">
        <v>0.24943515344707801</v>
      </c>
      <c r="AE207" s="17">
        <v>0.23053396153907799</v>
      </c>
      <c r="AF207" s="17"/>
      <c r="AG207" s="17">
        <v>0.24646635805015901</v>
      </c>
      <c r="AH207" s="17">
        <v>0.244171635089515</v>
      </c>
      <c r="AI207" s="17"/>
      <c r="AJ207" s="17">
        <v>0.233400287769714</v>
      </c>
      <c r="AK207" s="17">
        <v>0.25910709222111</v>
      </c>
      <c r="AL207" s="17"/>
      <c r="AM207" s="17">
        <v>0.24038649667572701</v>
      </c>
      <c r="AN207" s="17">
        <v>0.24384312788814</v>
      </c>
      <c r="AO207" s="17"/>
      <c r="AP207" s="17">
        <v>0.23512561291367301</v>
      </c>
      <c r="AQ207" s="17">
        <v>0.25997234941210101</v>
      </c>
      <c r="AR207" s="17">
        <v>0.25135466673558698</v>
      </c>
      <c r="AS207" s="17">
        <v>0.187317633512495</v>
      </c>
      <c r="AT207" s="17">
        <v>0.330715924692848</v>
      </c>
      <c r="AU207" s="17">
        <v>0.25602691414580703</v>
      </c>
    </row>
    <row r="208" spans="2:47" x14ac:dyDescent="0.35">
      <c r="B208" t="s">
        <v>109</v>
      </c>
      <c r="C208" s="17">
        <v>0.16498166622695201</v>
      </c>
      <c r="D208" s="17">
        <v>0.13720090552060399</v>
      </c>
      <c r="E208" s="17">
        <v>0.19058372287479899</v>
      </c>
      <c r="F208" s="17"/>
      <c r="G208" s="17">
        <v>0.20672117140437399</v>
      </c>
      <c r="H208" s="17">
        <v>0.200947053310675</v>
      </c>
      <c r="I208" s="17">
        <v>0.193268706430375</v>
      </c>
      <c r="J208" s="17">
        <v>0.18043755692612601</v>
      </c>
      <c r="K208" s="17">
        <v>0.13128097888024901</v>
      </c>
      <c r="L208" s="17">
        <v>9.4705307519746498E-2</v>
      </c>
      <c r="M208" s="17"/>
      <c r="N208" s="17">
        <v>0.160702466556156</v>
      </c>
      <c r="O208" s="17">
        <v>0.18623538681770099</v>
      </c>
      <c r="P208" s="17"/>
      <c r="Q208" s="17">
        <v>0.18664622377809401</v>
      </c>
      <c r="R208" s="17">
        <v>0.190316292042158</v>
      </c>
      <c r="S208" s="17">
        <v>0.171412280675766</v>
      </c>
      <c r="T208" s="17">
        <v>0.15325429226154599</v>
      </c>
      <c r="U208" s="17">
        <v>0.14020251246412899</v>
      </c>
      <c r="V208" s="17">
        <v>0.153439267184909</v>
      </c>
      <c r="W208" s="17">
        <v>0.129219900092131</v>
      </c>
      <c r="X208" s="17">
        <v>0.16300053106019599</v>
      </c>
      <c r="Y208" s="17">
        <v>0.194955338733769</v>
      </c>
      <c r="Z208" s="17">
        <v>0.137547648290227</v>
      </c>
      <c r="AA208" s="17">
        <v>0.16142575331504899</v>
      </c>
      <c r="AB208" s="17">
        <v>0.14142473016359799</v>
      </c>
      <c r="AC208" s="17"/>
      <c r="AD208" s="17">
        <v>0.164984207108022</v>
      </c>
      <c r="AE208" s="17">
        <v>0.17204662083943201</v>
      </c>
      <c r="AF208" s="17"/>
      <c r="AG208" s="17">
        <v>0.16534787114993399</v>
      </c>
      <c r="AH208" s="17">
        <v>0.16706406310341701</v>
      </c>
      <c r="AI208" s="17"/>
      <c r="AJ208" s="17">
        <v>0.15044058350956599</v>
      </c>
      <c r="AK208" s="17">
        <v>0.18213173338444999</v>
      </c>
      <c r="AL208" s="17"/>
      <c r="AM208" s="17">
        <v>0.171654350383558</v>
      </c>
      <c r="AN208" s="17">
        <v>0.161913634328225</v>
      </c>
      <c r="AO208" s="17"/>
      <c r="AP208" s="17">
        <v>0.18110593619533699</v>
      </c>
      <c r="AQ208" s="17">
        <v>0.13178250723622101</v>
      </c>
      <c r="AR208" s="17">
        <v>0.202857685878437</v>
      </c>
      <c r="AS208" s="17">
        <v>0.131045481525982</v>
      </c>
      <c r="AT208" s="17">
        <v>0.200604245477047</v>
      </c>
      <c r="AU208" s="17">
        <v>0.164268659758667</v>
      </c>
    </row>
    <row r="209" spans="2:47" x14ac:dyDescent="0.35">
      <c r="B209" t="s">
        <v>110</v>
      </c>
      <c r="C209" s="17">
        <v>0.13282070616390801</v>
      </c>
      <c r="D209" s="17">
        <v>0.14001757437654</v>
      </c>
      <c r="E209" s="17">
        <v>0.12401674313194801</v>
      </c>
      <c r="F209" s="17"/>
      <c r="G209" s="17">
        <v>0.226630623705951</v>
      </c>
      <c r="H209" s="17">
        <v>0.16230116131290301</v>
      </c>
      <c r="I209" s="17">
        <v>0.13594363411683</v>
      </c>
      <c r="J209" s="17">
        <v>0.14404903500758801</v>
      </c>
      <c r="K209" s="17">
        <v>8.8843500847076401E-2</v>
      </c>
      <c r="L209" s="17">
        <v>6.40043315816608E-2</v>
      </c>
      <c r="M209" s="17"/>
      <c r="N209" s="17">
        <v>0.129931353277983</v>
      </c>
      <c r="O209" s="17">
        <v>0.14717140340867799</v>
      </c>
      <c r="P209" s="17"/>
      <c r="Q209" s="17">
        <v>0.14295848728723601</v>
      </c>
      <c r="R209" s="17">
        <v>0.13215056911237899</v>
      </c>
      <c r="S209" s="17">
        <v>0.10089939500231999</v>
      </c>
      <c r="T209" s="17">
        <v>0.128378421065273</v>
      </c>
      <c r="U209" s="17">
        <v>0.119352753454952</v>
      </c>
      <c r="V209" s="17">
        <v>0.13171838384410101</v>
      </c>
      <c r="W209" s="17">
        <v>0.17103831062865199</v>
      </c>
      <c r="X209" s="17">
        <v>9.7113216343155798E-2</v>
      </c>
      <c r="Y209" s="17">
        <v>0.13628988651596799</v>
      </c>
      <c r="Z209" s="17">
        <v>0.129800619976948</v>
      </c>
      <c r="AA209" s="17">
        <v>0.183096077148618</v>
      </c>
      <c r="AB209" s="17">
        <v>7.9048778931056204E-2</v>
      </c>
      <c r="AC209" s="17"/>
      <c r="AD209" s="17">
        <v>0.127928233835442</v>
      </c>
      <c r="AE209" s="17">
        <v>0.142508869398354</v>
      </c>
      <c r="AF209" s="17"/>
      <c r="AG209" s="17">
        <v>0.137628876338555</v>
      </c>
      <c r="AH209" s="17">
        <v>0.12348345169939901</v>
      </c>
      <c r="AI209" s="17"/>
      <c r="AJ209" s="17">
        <v>0.107470242785321</v>
      </c>
      <c r="AK209" s="17">
        <v>0.16226259848264499</v>
      </c>
      <c r="AL209" s="17"/>
      <c r="AM209" s="17">
        <v>0.20979663694185599</v>
      </c>
      <c r="AN209" s="17">
        <v>0.111131481112361</v>
      </c>
      <c r="AO209" s="17"/>
      <c r="AP209" s="17">
        <v>0.14639492410372901</v>
      </c>
      <c r="AQ209" s="17">
        <v>9.6113704116036397E-2</v>
      </c>
      <c r="AR209" s="17">
        <v>0.179531996806512</v>
      </c>
      <c r="AS209" s="17">
        <v>6.7373672006678001E-2</v>
      </c>
      <c r="AT209" s="17">
        <v>0.144566889801229</v>
      </c>
      <c r="AU209" s="17">
        <v>0.174071241206848</v>
      </c>
    </row>
    <row r="210" spans="2:47" x14ac:dyDescent="0.35">
      <c r="B210" t="s">
        <v>63</v>
      </c>
      <c r="C210" s="17">
        <v>2.6754793924536201E-3</v>
      </c>
      <c r="D210" s="17">
        <v>1.20400236781039E-3</v>
      </c>
      <c r="E210" s="17">
        <v>4.1344800415276002E-3</v>
      </c>
      <c r="F210" s="17"/>
      <c r="G210" s="17">
        <v>3.1736693663665101E-3</v>
      </c>
      <c r="H210" s="17">
        <v>2.6059265420183401E-3</v>
      </c>
      <c r="I210" s="17">
        <v>6.1377854712614298E-3</v>
      </c>
      <c r="J210" s="17">
        <v>0</v>
      </c>
      <c r="K210" s="17">
        <v>5.2886799357440102E-3</v>
      </c>
      <c r="L210" s="17">
        <v>0</v>
      </c>
      <c r="M210" s="17"/>
      <c r="N210" s="17">
        <v>2.68294066901795E-3</v>
      </c>
      <c r="O210" s="17">
        <v>2.6384210872684899E-3</v>
      </c>
      <c r="P210" s="17"/>
      <c r="Q210" s="17">
        <v>0</v>
      </c>
      <c r="R210" s="17">
        <v>6.8392678895694298E-3</v>
      </c>
      <c r="S210" s="17">
        <v>5.6968665248801802E-3</v>
      </c>
      <c r="T210" s="17">
        <v>0</v>
      </c>
      <c r="U210" s="17">
        <v>0</v>
      </c>
      <c r="V210" s="17">
        <v>4.5781997356206501E-3</v>
      </c>
      <c r="W210" s="17">
        <v>4.0816699418522399E-3</v>
      </c>
      <c r="X210" s="17">
        <v>0</v>
      </c>
      <c r="Y210" s="17">
        <v>0</v>
      </c>
      <c r="Z210" s="17">
        <v>6.5731058148561401E-3</v>
      </c>
      <c r="AA210" s="17">
        <v>0</v>
      </c>
      <c r="AB210" s="17">
        <v>0</v>
      </c>
      <c r="AC210" s="17"/>
      <c r="AD210" s="17">
        <v>1.1531226225313101E-3</v>
      </c>
      <c r="AE210" s="17">
        <v>4.3242650376038704E-3</v>
      </c>
      <c r="AF210" s="17"/>
      <c r="AG210" s="17">
        <v>0</v>
      </c>
      <c r="AH210" s="17">
        <v>1.8753456385302201E-3</v>
      </c>
      <c r="AI210" s="17"/>
      <c r="AJ210" s="17">
        <v>0</v>
      </c>
      <c r="AK210" s="17">
        <v>4.5749365039314998E-3</v>
      </c>
      <c r="AL210" s="17"/>
      <c r="AM210" s="17">
        <v>2.09959388504613E-3</v>
      </c>
      <c r="AN210" s="17">
        <v>1.77595421143103E-3</v>
      </c>
      <c r="AO210" s="17"/>
      <c r="AP210" s="17">
        <v>1.18824011730796E-2</v>
      </c>
      <c r="AQ210" s="17">
        <v>0</v>
      </c>
      <c r="AR210" s="17">
        <v>0</v>
      </c>
      <c r="AS210" s="17">
        <v>0</v>
      </c>
      <c r="AT210" s="17">
        <v>0</v>
      </c>
      <c r="AU210" s="17">
        <v>0</v>
      </c>
    </row>
    <row r="211" spans="2:47" x14ac:dyDescent="0.35">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row>
    <row r="212" spans="2:47" x14ac:dyDescent="0.35">
      <c r="B212" s="6" t="s">
        <v>123</v>
      </c>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row>
    <row r="213" spans="2:47" x14ac:dyDescent="0.35">
      <c r="B213" s="24" t="s">
        <v>65</v>
      </c>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row>
    <row r="214" spans="2:47" x14ac:dyDescent="0.35">
      <c r="B214" t="s">
        <v>114</v>
      </c>
      <c r="C214" s="17">
        <v>0.450487023429963</v>
      </c>
      <c r="D214" s="17">
        <v>0.48354423665730301</v>
      </c>
      <c r="E214" s="17">
        <v>0.41616750781783401</v>
      </c>
      <c r="F214" s="17"/>
      <c r="G214" s="17">
        <v>0.61475717608345004</v>
      </c>
      <c r="H214" s="17">
        <v>0.50278095346346796</v>
      </c>
      <c r="I214" s="17">
        <v>0.41182707659392997</v>
      </c>
      <c r="J214" s="17">
        <v>0.44816801269485002</v>
      </c>
      <c r="K214" s="17">
        <v>0.40985800241954101</v>
      </c>
      <c r="L214" s="17">
        <v>0.358956078996441</v>
      </c>
      <c r="M214" s="17"/>
      <c r="N214" s="17">
        <v>0.43637542791311101</v>
      </c>
      <c r="O214" s="17">
        <v>0.52057580901566902</v>
      </c>
      <c r="P214" s="17"/>
      <c r="Q214" s="17">
        <v>0.45464083731888599</v>
      </c>
      <c r="R214" s="17">
        <v>0.497178281744099</v>
      </c>
      <c r="S214" s="17">
        <v>0.45846957576234298</v>
      </c>
      <c r="T214" s="17">
        <v>0.42117915895841002</v>
      </c>
      <c r="U214" s="17">
        <v>0.498512248923977</v>
      </c>
      <c r="V214" s="17">
        <v>0.42231238839422502</v>
      </c>
      <c r="W214" s="17">
        <v>0.462725988453286</v>
      </c>
      <c r="X214" s="17">
        <v>0.49431548083746402</v>
      </c>
      <c r="Y214" s="17">
        <v>0.41294607421283702</v>
      </c>
      <c r="Z214" s="17">
        <v>0.41549359193875202</v>
      </c>
      <c r="AA214" s="17">
        <v>0.452180868814966</v>
      </c>
      <c r="AB214" s="17">
        <v>0.41675047739531601</v>
      </c>
      <c r="AC214" s="17"/>
      <c r="AD214" s="17">
        <v>0.48223172682316401</v>
      </c>
      <c r="AE214" s="17">
        <v>0.37755652227495701</v>
      </c>
      <c r="AF214" s="17"/>
      <c r="AG214" s="17">
        <v>0.51544069138942195</v>
      </c>
      <c r="AH214" s="17">
        <v>0.42385593308708702</v>
      </c>
      <c r="AI214" s="17"/>
      <c r="AJ214" s="17">
        <v>0.40972304242645302</v>
      </c>
      <c r="AK214" s="17">
        <v>0.50050743250799701</v>
      </c>
      <c r="AL214" s="17"/>
      <c r="AM214" s="17">
        <v>0.41179011205654997</v>
      </c>
      <c r="AN214" s="17">
        <v>0.46419105692019103</v>
      </c>
      <c r="AO214" s="17"/>
      <c r="AP214" s="17">
        <v>0.36032638719594701</v>
      </c>
      <c r="AQ214" s="17">
        <v>0.35361329942313102</v>
      </c>
      <c r="AR214" s="17">
        <v>0.52440630727871596</v>
      </c>
      <c r="AS214" s="17">
        <v>0.45392499434197597</v>
      </c>
      <c r="AT214" s="17">
        <v>0.52263491412297702</v>
      </c>
      <c r="AU214" s="17">
        <v>0.55164976627381501</v>
      </c>
    </row>
    <row r="215" spans="2:47" x14ac:dyDescent="0.35">
      <c r="B215" t="s">
        <v>115</v>
      </c>
      <c r="C215" s="17">
        <v>0.36919693186546998</v>
      </c>
      <c r="D215" s="17">
        <v>0.38514675700870898</v>
      </c>
      <c r="E215" s="17">
        <v>0.35258509124331799</v>
      </c>
      <c r="F215" s="17"/>
      <c r="G215" s="17">
        <v>0.46089076492144598</v>
      </c>
      <c r="H215" s="17">
        <v>0.442537944565292</v>
      </c>
      <c r="I215" s="17">
        <v>0.40165268655325598</v>
      </c>
      <c r="J215" s="17">
        <v>0.34948660737522902</v>
      </c>
      <c r="K215" s="17">
        <v>0.29537195680796502</v>
      </c>
      <c r="L215" s="17">
        <v>0.28701422822677097</v>
      </c>
      <c r="M215" s="17"/>
      <c r="N215" s="17">
        <v>0.355044412730806</v>
      </c>
      <c r="O215" s="17">
        <v>0.439488974883746</v>
      </c>
      <c r="P215" s="17"/>
      <c r="Q215" s="17">
        <v>0.423062831627183</v>
      </c>
      <c r="R215" s="17">
        <v>0.39862296287635302</v>
      </c>
      <c r="S215" s="17">
        <v>0.40429482054946198</v>
      </c>
      <c r="T215" s="17">
        <v>0.39685878178037898</v>
      </c>
      <c r="U215" s="17">
        <v>0.33263636865458801</v>
      </c>
      <c r="V215" s="17">
        <v>0.31307398214430998</v>
      </c>
      <c r="W215" s="17">
        <v>0.31894239704008698</v>
      </c>
      <c r="X215" s="17">
        <v>0.31644757878443702</v>
      </c>
      <c r="Y215" s="17">
        <v>0.356743882185932</v>
      </c>
      <c r="Z215" s="17">
        <v>0.39992745356901999</v>
      </c>
      <c r="AA215" s="17">
        <v>0.302976749046445</v>
      </c>
      <c r="AB215" s="17">
        <v>0.33638696903577497</v>
      </c>
      <c r="AC215" s="17"/>
      <c r="AD215" s="17">
        <v>0.38659068205111302</v>
      </c>
      <c r="AE215" s="17">
        <v>0.33523033163895399</v>
      </c>
      <c r="AF215" s="17"/>
      <c r="AG215" s="17">
        <v>0.43427505819641199</v>
      </c>
      <c r="AH215" s="17">
        <v>0.33889642141493598</v>
      </c>
      <c r="AI215" s="17"/>
      <c r="AJ215" s="17">
        <v>0.33698580304209202</v>
      </c>
      <c r="AK215" s="17">
        <v>0.41071607691784701</v>
      </c>
      <c r="AL215" s="17"/>
      <c r="AM215" s="17">
        <v>0.37556799945460201</v>
      </c>
      <c r="AN215" s="17">
        <v>0.37031894134277499</v>
      </c>
      <c r="AO215" s="17"/>
      <c r="AP215" s="17">
        <v>0.30958513448275499</v>
      </c>
      <c r="AQ215" s="17">
        <v>0.30648105892008698</v>
      </c>
      <c r="AR215" s="17">
        <v>0.43931048738231099</v>
      </c>
      <c r="AS215" s="17">
        <v>0.34420353022362199</v>
      </c>
      <c r="AT215" s="17">
        <v>0.461262834367417</v>
      </c>
      <c r="AU215" s="17">
        <v>0.426676935423143</v>
      </c>
    </row>
    <row r="216" spans="2:47" x14ac:dyDescent="0.35">
      <c r="B216" t="s">
        <v>116</v>
      </c>
      <c r="C216" s="17">
        <v>0.36313890902946599</v>
      </c>
      <c r="D216" s="17">
        <v>0.37902538456366303</v>
      </c>
      <c r="E216" s="17">
        <v>0.34999504928015002</v>
      </c>
      <c r="F216" s="17"/>
      <c r="G216" s="17">
        <v>0.30595724771565502</v>
      </c>
      <c r="H216" s="17">
        <v>0.341026816494439</v>
      </c>
      <c r="I216" s="17">
        <v>0.34281532223156502</v>
      </c>
      <c r="J216" s="17">
        <v>0.34839250000897898</v>
      </c>
      <c r="K216" s="17">
        <v>0.41680127006866602</v>
      </c>
      <c r="L216" s="17">
        <v>0.41197021936057399</v>
      </c>
      <c r="M216" s="17"/>
      <c r="N216" s="17">
        <v>0.37059294135973297</v>
      </c>
      <c r="O216" s="17">
        <v>0.32611658415336597</v>
      </c>
      <c r="P216" s="17"/>
      <c r="Q216" s="17">
        <v>0.32861268059460502</v>
      </c>
      <c r="R216" s="17">
        <v>0.33621528356675001</v>
      </c>
      <c r="S216" s="17">
        <v>0.37643952576849898</v>
      </c>
      <c r="T216" s="17">
        <v>0.339367749178977</v>
      </c>
      <c r="U216" s="17">
        <v>0.281547203684194</v>
      </c>
      <c r="V216" s="17">
        <v>0.39718516888168998</v>
      </c>
      <c r="W216" s="17">
        <v>0.38099056445139401</v>
      </c>
      <c r="X216" s="17">
        <v>0.39467513376253399</v>
      </c>
      <c r="Y216" s="17">
        <v>0.37895441483541698</v>
      </c>
      <c r="Z216" s="17">
        <v>0.43238415283070197</v>
      </c>
      <c r="AA216" s="17">
        <v>0.34018211261505699</v>
      </c>
      <c r="AB216" s="17">
        <v>0.44857719967345899</v>
      </c>
      <c r="AC216" s="17"/>
      <c r="AD216" s="17">
        <v>0.38958135805684901</v>
      </c>
      <c r="AE216" s="17">
        <v>0.310531276621973</v>
      </c>
      <c r="AF216" s="17"/>
      <c r="AG216" s="17">
        <v>0.40102982703519702</v>
      </c>
      <c r="AH216" s="17">
        <v>0.34935793370545098</v>
      </c>
      <c r="AI216" s="17"/>
      <c r="AJ216" s="17">
        <v>0.381115826493791</v>
      </c>
      <c r="AK216" s="17">
        <v>0.34321809505687501</v>
      </c>
      <c r="AL216" s="17"/>
      <c r="AM216" s="17">
        <v>0.37362304652078399</v>
      </c>
      <c r="AN216" s="17">
        <v>0.36313737056634998</v>
      </c>
      <c r="AO216" s="17"/>
      <c r="AP216" s="17">
        <v>0.26139015613317801</v>
      </c>
      <c r="AQ216" s="17">
        <v>0.36676789684997302</v>
      </c>
      <c r="AR216" s="17">
        <v>0.32424059614818401</v>
      </c>
      <c r="AS216" s="17">
        <v>0.450722301629772</v>
      </c>
      <c r="AT216" s="17">
        <v>0.39944303529223102</v>
      </c>
      <c r="AU216" s="17">
        <v>0.40784080597168998</v>
      </c>
    </row>
    <row r="217" spans="2:47" x14ac:dyDescent="0.35">
      <c r="B217" t="s">
        <v>117</v>
      </c>
      <c r="C217" s="17">
        <v>0.31338759768570401</v>
      </c>
      <c r="D217" s="17">
        <v>0.310849607108038</v>
      </c>
      <c r="E217" s="17">
        <v>0.31577584199576098</v>
      </c>
      <c r="F217" s="17"/>
      <c r="G217" s="17">
        <v>0.44324725794488001</v>
      </c>
      <c r="H217" s="17">
        <v>0.392401822329908</v>
      </c>
      <c r="I217" s="17">
        <v>0.38500072852047601</v>
      </c>
      <c r="J217" s="17">
        <v>0.326167929323117</v>
      </c>
      <c r="K217" s="17">
        <v>0.283805928014918</v>
      </c>
      <c r="L217" s="17">
        <v>0.11335136818535201</v>
      </c>
      <c r="M217" s="17"/>
      <c r="N217" s="17">
        <v>0.28382048342317101</v>
      </c>
      <c r="O217" s="17">
        <v>0.460240101320745</v>
      </c>
      <c r="P217" s="17"/>
      <c r="Q217" s="17">
        <v>0.46126411307424597</v>
      </c>
      <c r="R217" s="17">
        <v>0.30452433662492001</v>
      </c>
      <c r="S217" s="17">
        <v>0.26441550267328701</v>
      </c>
      <c r="T217" s="17">
        <v>0.279879966093251</v>
      </c>
      <c r="U217" s="17">
        <v>0.314938197914163</v>
      </c>
      <c r="V217" s="17">
        <v>0.38827981463001798</v>
      </c>
      <c r="W217" s="17">
        <v>0.23200145995479499</v>
      </c>
      <c r="X217" s="17">
        <v>0.27288056372810898</v>
      </c>
      <c r="Y217" s="17">
        <v>0.26937726327892603</v>
      </c>
      <c r="Z217" s="17">
        <v>0.27488111196763199</v>
      </c>
      <c r="AA217" s="17">
        <v>0.299208745321138</v>
      </c>
      <c r="AB217" s="17">
        <v>0.23688912811429599</v>
      </c>
      <c r="AC217" s="17"/>
      <c r="AD217" s="17">
        <v>0.340276046341637</v>
      </c>
      <c r="AE217" s="17">
        <v>0.25716407938500901</v>
      </c>
      <c r="AF217" s="17"/>
      <c r="AG217" s="17">
        <v>0.36346505302739601</v>
      </c>
      <c r="AH217" s="17">
        <v>0.28979900781687901</v>
      </c>
      <c r="AI217" s="17"/>
      <c r="AJ217" s="17">
        <v>0.28952751822393202</v>
      </c>
      <c r="AK217" s="17">
        <v>0.34212477376587602</v>
      </c>
      <c r="AL217" s="17"/>
      <c r="AM217" s="17">
        <v>0.21925329649578701</v>
      </c>
      <c r="AN217" s="17">
        <v>0.34276400094116299</v>
      </c>
      <c r="AO217" s="17"/>
      <c r="AP217" s="17">
        <v>0.24214251332758799</v>
      </c>
      <c r="AQ217" s="17">
        <v>0.27446620275832101</v>
      </c>
      <c r="AR217" s="17">
        <v>0.432467418003323</v>
      </c>
      <c r="AS217" s="17">
        <v>0.2028619159185</v>
      </c>
      <c r="AT217" s="17">
        <v>0.42992755043234798</v>
      </c>
      <c r="AU217" s="17">
        <v>0.40196570589032898</v>
      </c>
    </row>
    <row r="218" spans="2:47" x14ac:dyDescent="0.35">
      <c r="B218" t="s">
        <v>118</v>
      </c>
      <c r="C218" s="17">
        <v>0.28127998257272202</v>
      </c>
      <c r="D218" s="17">
        <v>0.42950263169465602</v>
      </c>
      <c r="E218" s="17">
        <v>0.13832497858725401</v>
      </c>
      <c r="F218" s="17"/>
      <c r="G218" s="17">
        <v>0.27560244395977801</v>
      </c>
      <c r="H218" s="17">
        <v>0.29301080454697298</v>
      </c>
      <c r="I218" s="17">
        <v>0.269764206747721</v>
      </c>
      <c r="J218" s="17">
        <v>0.248027361466644</v>
      </c>
      <c r="K218" s="17">
        <v>0.33782782795884397</v>
      </c>
      <c r="L218" s="17">
        <v>0.27405731943301798</v>
      </c>
      <c r="M218" s="17"/>
      <c r="N218" s="17">
        <v>0.27120548561986502</v>
      </c>
      <c r="O218" s="17">
        <v>0.33131750355817102</v>
      </c>
      <c r="P218" s="17"/>
      <c r="Q218" s="17">
        <v>0.32381407967657</v>
      </c>
      <c r="R218" s="17">
        <v>0.243619294666296</v>
      </c>
      <c r="S218" s="17">
        <v>0.24174663845432801</v>
      </c>
      <c r="T218" s="17">
        <v>0.30400544439525601</v>
      </c>
      <c r="U218" s="17">
        <v>0.28759724598080599</v>
      </c>
      <c r="V218" s="17">
        <v>0.30452669425540302</v>
      </c>
      <c r="W218" s="17">
        <v>0.291977563744095</v>
      </c>
      <c r="X218" s="17">
        <v>0.245213213899793</v>
      </c>
      <c r="Y218" s="17">
        <v>0.27810644582766098</v>
      </c>
      <c r="Z218" s="17">
        <v>0.301333641691575</v>
      </c>
      <c r="AA218" s="17">
        <v>0.23233347085755601</v>
      </c>
      <c r="AB218" s="17">
        <v>0.25144415684742499</v>
      </c>
      <c r="AC218" s="17"/>
      <c r="AD218" s="17">
        <v>0.382461043725424</v>
      </c>
      <c r="AE218" s="17">
        <v>6.0285869992428999E-2</v>
      </c>
      <c r="AF218" s="17"/>
      <c r="AG218" s="17">
        <v>0.45107762766284099</v>
      </c>
      <c r="AH218" s="17">
        <v>0.20101805427886299</v>
      </c>
      <c r="AI218" s="17"/>
      <c r="AJ218" s="17">
        <v>0.28571289379703402</v>
      </c>
      <c r="AK218" s="17">
        <v>0.27852867542706</v>
      </c>
      <c r="AL218" s="17"/>
      <c r="AM218" s="17">
        <v>0.213513139155875</v>
      </c>
      <c r="AN218" s="17">
        <v>0.301432283161017</v>
      </c>
      <c r="AO218" s="17"/>
      <c r="AP218" s="17">
        <v>1.23219099923419E-2</v>
      </c>
      <c r="AQ218" s="17">
        <v>9.2361300380025504E-2</v>
      </c>
      <c r="AR218" s="17">
        <v>0.20964347276668699</v>
      </c>
      <c r="AS218" s="17">
        <v>0.52624614012697601</v>
      </c>
      <c r="AT218" s="17">
        <v>0.31452810379878998</v>
      </c>
      <c r="AU218" s="17">
        <v>0.56485885471280295</v>
      </c>
    </row>
    <row r="219" spans="2:47" x14ac:dyDescent="0.35">
      <c r="B219" t="s">
        <v>119</v>
      </c>
      <c r="C219" s="17">
        <v>0.26364700625370402</v>
      </c>
      <c r="D219" s="17">
        <v>0.33070169750516898</v>
      </c>
      <c r="E219" s="17">
        <v>0.194495010662974</v>
      </c>
      <c r="F219" s="17"/>
      <c r="G219" s="17">
        <v>0.26909452651683202</v>
      </c>
      <c r="H219" s="17">
        <v>0.26552961790381902</v>
      </c>
      <c r="I219" s="17">
        <v>0.24917146021737199</v>
      </c>
      <c r="J219" s="17">
        <v>0.24238228840836501</v>
      </c>
      <c r="K219" s="17">
        <v>0.276461829688466</v>
      </c>
      <c r="L219" s="17">
        <v>0.278968553055637</v>
      </c>
      <c r="M219" s="17"/>
      <c r="N219" s="17">
        <v>0.267056885647452</v>
      </c>
      <c r="O219" s="17">
        <v>0.246710983291868</v>
      </c>
      <c r="P219" s="17"/>
      <c r="Q219" s="17">
        <v>0.334033669304105</v>
      </c>
      <c r="R219" s="17">
        <v>0.27602438676594099</v>
      </c>
      <c r="S219" s="17">
        <v>0.30627012166336898</v>
      </c>
      <c r="T219" s="17">
        <v>0.185177421716677</v>
      </c>
      <c r="U219" s="17">
        <v>0.249195094318863</v>
      </c>
      <c r="V219" s="17">
        <v>0.21885756306086299</v>
      </c>
      <c r="W219" s="17">
        <v>0.22906132131642301</v>
      </c>
      <c r="X219" s="17">
        <v>0.22568666349599201</v>
      </c>
      <c r="Y219" s="17">
        <v>0.24704930475701201</v>
      </c>
      <c r="Z219" s="17">
        <v>0.28913954058888403</v>
      </c>
      <c r="AA219" s="17">
        <v>0.250643182173998</v>
      </c>
      <c r="AB219" s="17">
        <v>0.321183553566875</v>
      </c>
      <c r="AC219" s="17"/>
      <c r="AD219" s="17">
        <v>0.28931676561805603</v>
      </c>
      <c r="AE219" s="17">
        <v>0.213973222910532</v>
      </c>
      <c r="AF219" s="17"/>
      <c r="AG219" s="17">
        <v>0.29099033297793497</v>
      </c>
      <c r="AH219" s="17">
        <v>0.25401974628358998</v>
      </c>
      <c r="AI219" s="17"/>
      <c r="AJ219" s="17">
        <v>0.25953625510209299</v>
      </c>
      <c r="AK219" s="17">
        <v>0.26850356133115799</v>
      </c>
      <c r="AL219" s="17"/>
      <c r="AM219" s="17">
        <v>0.27352495459544002</v>
      </c>
      <c r="AN219" s="17">
        <v>0.26330337908422202</v>
      </c>
      <c r="AO219" s="17"/>
      <c r="AP219" s="17">
        <v>0.17400839725525699</v>
      </c>
      <c r="AQ219" s="17">
        <v>0.22131470025799099</v>
      </c>
      <c r="AR219" s="17">
        <v>0.28100275583768097</v>
      </c>
      <c r="AS219" s="17">
        <v>0.32870386793421402</v>
      </c>
      <c r="AT219" s="17">
        <v>0.19993643159749</v>
      </c>
      <c r="AU219" s="17">
        <v>0.35649883849027397</v>
      </c>
    </row>
    <row r="220" spans="2:47" x14ac:dyDescent="0.35">
      <c r="B220" t="s">
        <v>120</v>
      </c>
      <c r="C220" s="17">
        <v>0.24368378752991199</v>
      </c>
      <c r="D220" s="17">
        <v>0.245652303372771</v>
      </c>
      <c r="E220" s="17">
        <v>0.240007642499181</v>
      </c>
      <c r="F220" s="17"/>
      <c r="G220" s="17">
        <v>0.41212079022344</v>
      </c>
      <c r="H220" s="17">
        <v>0.33621046230332402</v>
      </c>
      <c r="I220" s="17">
        <v>0.22354565052480099</v>
      </c>
      <c r="J220" s="17">
        <v>0.163825040552045</v>
      </c>
      <c r="K220" s="17">
        <v>0.16132870868680799</v>
      </c>
      <c r="L220" s="17">
        <v>0.19208827339989501</v>
      </c>
      <c r="M220" s="17"/>
      <c r="N220" s="17">
        <v>0.21720713872953101</v>
      </c>
      <c r="O220" s="17">
        <v>0.37518671776780399</v>
      </c>
      <c r="P220" s="17"/>
      <c r="Q220" s="17">
        <v>0.33153330493677702</v>
      </c>
      <c r="R220" s="17">
        <v>0.27747032250667297</v>
      </c>
      <c r="S220" s="17">
        <v>0.237268359867323</v>
      </c>
      <c r="T220" s="17">
        <v>0.190538608617114</v>
      </c>
      <c r="U220" s="17">
        <v>0.20814706727663301</v>
      </c>
      <c r="V220" s="17">
        <v>0.15604369558655901</v>
      </c>
      <c r="W220" s="17">
        <v>0.17605346837387201</v>
      </c>
      <c r="X220" s="17">
        <v>0.310978594826746</v>
      </c>
      <c r="Y220" s="17">
        <v>0.24001605544315899</v>
      </c>
      <c r="Z220" s="17">
        <v>0.217152361569695</v>
      </c>
      <c r="AA220" s="17">
        <v>0.240239688653517</v>
      </c>
      <c r="AB220" s="17">
        <v>0.40185764721435602</v>
      </c>
      <c r="AC220" s="17"/>
      <c r="AD220" s="17">
        <v>0.25893657717206298</v>
      </c>
      <c r="AE220" s="17">
        <v>0.207743021015069</v>
      </c>
      <c r="AF220" s="17"/>
      <c r="AG220" s="17">
        <v>0.28157645607369403</v>
      </c>
      <c r="AH220" s="17">
        <v>0.22528674018825401</v>
      </c>
      <c r="AI220" s="17"/>
      <c r="AJ220" s="17">
        <v>0.20099740013494799</v>
      </c>
      <c r="AK220" s="17">
        <v>0.293891699642927</v>
      </c>
      <c r="AL220" s="17"/>
      <c r="AM220" s="17">
        <v>0.233709703924045</v>
      </c>
      <c r="AN220" s="17">
        <v>0.24928955182206899</v>
      </c>
      <c r="AO220" s="17"/>
      <c r="AP220" s="17">
        <v>0.20413784490759301</v>
      </c>
      <c r="AQ220" s="17">
        <v>0.204511143234167</v>
      </c>
      <c r="AR220" s="17">
        <v>0.33131004362072602</v>
      </c>
      <c r="AS220" s="17">
        <v>0.155642714856352</v>
      </c>
      <c r="AT220" s="17">
        <v>0.31160237752333803</v>
      </c>
      <c r="AU220" s="17">
        <v>0.31737117491672001</v>
      </c>
    </row>
    <row r="221" spans="2:47" x14ac:dyDescent="0.35">
      <c r="B221" t="s">
        <v>121</v>
      </c>
      <c r="C221" s="17">
        <v>0.18702752219923399</v>
      </c>
      <c r="D221" s="17">
        <v>0.133840874327737</v>
      </c>
      <c r="E221" s="17">
        <v>0.240565665944142</v>
      </c>
      <c r="F221" s="17"/>
      <c r="G221" s="17">
        <v>6.7657474452715693E-2</v>
      </c>
      <c r="H221" s="17">
        <v>9.7854921411528101E-2</v>
      </c>
      <c r="I221" s="17">
        <v>0.18339214507694501</v>
      </c>
      <c r="J221" s="17">
        <v>0.230045295892985</v>
      </c>
      <c r="K221" s="17">
        <v>0.237957515969351</v>
      </c>
      <c r="L221" s="17">
        <v>0.27345794736308598</v>
      </c>
      <c r="M221" s="17"/>
      <c r="N221" s="17">
        <v>0.20911837237602801</v>
      </c>
      <c r="O221" s="17">
        <v>7.7307763041012098E-2</v>
      </c>
      <c r="P221" s="17"/>
      <c r="Q221" s="17">
        <v>0.129623324836805</v>
      </c>
      <c r="R221" s="17">
        <v>0.19515851823962799</v>
      </c>
      <c r="S221" s="17">
        <v>0.16798794159350899</v>
      </c>
      <c r="T221" s="17">
        <v>0.198943349132503</v>
      </c>
      <c r="U221" s="17">
        <v>0.215502607064264</v>
      </c>
      <c r="V221" s="17">
        <v>0.20173853074485901</v>
      </c>
      <c r="W221" s="17">
        <v>0.213170367485463</v>
      </c>
      <c r="X221" s="17">
        <v>0.24145237931840699</v>
      </c>
      <c r="Y221" s="17">
        <v>0.18399896327922599</v>
      </c>
      <c r="Z221" s="17">
        <v>0.16866452915367999</v>
      </c>
      <c r="AA221" s="17">
        <v>0.20020135963375499</v>
      </c>
      <c r="AB221" s="17">
        <v>0.22596988252910599</v>
      </c>
      <c r="AC221" s="17"/>
      <c r="AD221" s="17">
        <v>0.13544263588164601</v>
      </c>
      <c r="AE221" s="17">
        <v>0.305263330629791</v>
      </c>
      <c r="AF221" s="17"/>
      <c r="AG221" s="17">
        <v>0.10670922356672</v>
      </c>
      <c r="AH221" s="17">
        <v>0.225464897705933</v>
      </c>
      <c r="AI221" s="17"/>
      <c r="AJ221" s="17">
        <v>0.22354343663776999</v>
      </c>
      <c r="AK221" s="17">
        <v>0.14428929120817099</v>
      </c>
      <c r="AL221" s="17"/>
      <c r="AM221" s="17">
        <v>0.23062842849130799</v>
      </c>
      <c r="AN221" s="17">
        <v>0.17261257361096799</v>
      </c>
      <c r="AO221" s="17"/>
      <c r="AP221" s="17">
        <v>0.34334109689563103</v>
      </c>
      <c r="AQ221" s="17">
        <v>0.27153320844262202</v>
      </c>
      <c r="AR221" s="17">
        <v>0.104824573342413</v>
      </c>
      <c r="AS221" s="17">
        <v>0.14335958351313499</v>
      </c>
      <c r="AT221" s="17">
        <v>0.14166910434212401</v>
      </c>
      <c r="AU221" s="17">
        <v>5.3379031965816497E-2</v>
      </c>
    </row>
    <row r="222" spans="2:47" x14ac:dyDescent="0.35">
      <c r="B222" t="s">
        <v>122</v>
      </c>
      <c r="C222" s="17">
        <v>2.9973938477346199E-2</v>
      </c>
      <c r="D222" s="17">
        <v>2.1890911590590201E-2</v>
      </c>
      <c r="E222" s="17">
        <v>3.8124158898253602E-2</v>
      </c>
      <c r="F222" s="17"/>
      <c r="G222" s="17">
        <v>1.9341076499166401E-2</v>
      </c>
      <c r="H222" s="17">
        <v>2.7165712152615099E-2</v>
      </c>
      <c r="I222" s="17">
        <v>4.19207484922667E-2</v>
      </c>
      <c r="J222" s="17">
        <v>2.7507387230258099E-2</v>
      </c>
      <c r="K222" s="17">
        <v>3.4937908037642698E-2</v>
      </c>
      <c r="L222" s="17">
        <v>2.8285293305968E-2</v>
      </c>
      <c r="M222" s="17"/>
      <c r="N222" s="17">
        <v>2.8144988031644901E-2</v>
      </c>
      <c r="O222" s="17">
        <v>3.9057880508036998E-2</v>
      </c>
      <c r="P222" s="17"/>
      <c r="Q222" s="17">
        <v>2.1289915389347401E-2</v>
      </c>
      <c r="R222" s="17">
        <v>3.2827266335085398E-2</v>
      </c>
      <c r="S222" s="17">
        <v>4.4163329489740603E-2</v>
      </c>
      <c r="T222" s="17">
        <v>1.5925963592791401E-2</v>
      </c>
      <c r="U222" s="17">
        <v>1.49457124316784E-2</v>
      </c>
      <c r="V222" s="17">
        <v>5.2018917576530203E-2</v>
      </c>
      <c r="W222" s="17">
        <v>3.4520058830220197E-2</v>
      </c>
      <c r="X222" s="17">
        <v>0</v>
      </c>
      <c r="Y222" s="17">
        <v>2.0914666373828598E-2</v>
      </c>
      <c r="Z222" s="17">
        <v>4.5353294418349899E-2</v>
      </c>
      <c r="AA222" s="17">
        <v>5.7357500823007702E-2</v>
      </c>
      <c r="AB222" s="17">
        <v>0</v>
      </c>
      <c r="AC222" s="17"/>
      <c r="AD222" s="17">
        <v>2.4953992960825299E-2</v>
      </c>
      <c r="AE222" s="17">
        <v>3.2026646030088701E-2</v>
      </c>
      <c r="AF222" s="17"/>
      <c r="AG222" s="17">
        <v>1.82860997367356E-2</v>
      </c>
      <c r="AH222" s="17">
        <v>3.3623865225770197E-2</v>
      </c>
      <c r="AI222" s="17"/>
      <c r="AJ222" s="17">
        <v>3.4304879849547602E-2</v>
      </c>
      <c r="AK222" s="17">
        <v>2.14539217546743E-2</v>
      </c>
      <c r="AL222" s="17"/>
      <c r="AM222" s="17">
        <v>3.5075088922536399E-2</v>
      </c>
      <c r="AN222" s="17">
        <v>2.8023510745970901E-2</v>
      </c>
      <c r="AO222" s="17"/>
      <c r="AP222" s="17">
        <v>5.1736512853947897E-2</v>
      </c>
      <c r="AQ222" s="17">
        <v>5.3185620339958002E-2</v>
      </c>
      <c r="AR222" s="17">
        <v>1.51086953173367E-2</v>
      </c>
      <c r="AS222" s="17">
        <v>2.25887379077764E-2</v>
      </c>
      <c r="AT222" s="17">
        <v>1.38496584077959E-2</v>
      </c>
      <c r="AU222" s="17">
        <v>9.5142479108076706E-3</v>
      </c>
    </row>
    <row r="223" spans="2:47" x14ac:dyDescent="0.35">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row>
    <row r="224" spans="2:47" x14ac:dyDescent="0.35">
      <c r="B224" s="6" t="s">
        <v>152</v>
      </c>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row>
    <row r="225" spans="2:47" x14ac:dyDescent="0.35">
      <c r="B225" s="24" t="s">
        <v>65</v>
      </c>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row>
    <row r="226" spans="2:47" x14ac:dyDescent="0.35">
      <c r="B226" t="s">
        <v>124</v>
      </c>
      <c r="C226" s="17">
        <v>0.55137548143369197</v>
      </c>
      <c r="D226" s="17">
        <v>0.70526207838496502</v>
      </c>
      <c r="E226" s="17">
        <v>0.40529567670824201</v>
      </c>
      <c r="F226" s="17"/>
      <c r="G226" s="17">
        <v>0.54745412925460002</v>
      </c>
      <c r="H226" s="17">
        <v>0.55907218953937099</v>
      </c>
      <c r="I226" s="17">
        <v>0.57081480066159496</v>
      </c>
      <c r="J226" s="17">
        <v>0.60355588004166905</v>
      </c>
      <c r="K226" s="17">
        <v>0.541361890735642</v>
      </c>
      <c r="L226" s="17">
        <v>0.49623298815227801</v>
      </c>
      <c r="M226" s="17"/>
      <c r="N226" s="17">
        <v>0.53720568353985498</v>
      </c>
      <c r="O226" s="17">
        <v>0.62175334375180602</v>
      </c>
      <c r="P226" s="17"/>
      <c r="Q226" s="17">
        <v>0.59638559557771798</v>
      </c>
      <c r="R226" s="17">
        <v>0.47554010942578201</v>
      </c>
      <c r="S226" s="17">
        <v>0.52964056083267697</v>
      </c>
      <c r="T226" s="17">
        <v>0.59176964326124604</v>
      </c>
      <c r="U226" s="17">
        <v>0.50121127278913202</v>
      </c>
      <c r="V226" s="17">
        <v>0.56298346621292605</v>
      </c>
      <c r="W226" s="17">
        <v>0.5450094625445</v>
      </c>
      <c r="X226" s="17">
        <v>0.567523260709629</v>
      </c>
      <c r="Y226" s="17">
        <v>0.61225406120339099</v>
      </c>
      <c r="Z226" s="17">
        <v>0.61103655498084497</v>
      </c>
      <c r="AA226" s="17">
        <v>0.44687684100685898</v>
      </c>
      <c r="AB226" s="17">
        <v>0.45705649037576601</v>
      </c>
      <c r="AC226" s="17"/>
      <c r="AD226" s="17">
        <v>0.71027572312732801</v>
      </c>
      <c r="AE226" s="17">
        <v>0.204463492102267</v>
      </c>
      <c r="AF226" s="17"/>
      <c r="AG226" s="17">
        <v>0.78919375140304204</v>
      </c>
      <c r="AH226" s="17">
        <v>0.44179998514027402</v>
      </c>
      <c r="AI226" s="17"/>
      <c r="AJ226" s="17">
        <v>0.57316989041491295</v>
      </c>
      <c r="AK226" s="17">
        <v>0.53043050357307997</v>
      </c>
      <c r="AL226" s="17"/>
      <c r="AM226" s="17">
        <v>0.43288698450674701</v>
      </c>
      <c r="AN226" s="17">
        <v>0.58689174282171896</v>
      </c>
      <c r="AO226" s="17"/>
      <c r="AP226" s="17">
        <v>6.0514268848841E-2</v>
      </c>
      <c r="AQ226" s="17">
        <v>0.36609935283217299</v>
      </c>
      <c r="AR226" s="17">
        <v>0.60859512969058804</v>
      </c>
      <c r="AS226" s="17">
        <v>0.86135841081846698</v>
      </c>
      <c r="AT226" s="17">
        <v>0.77756744806840095</v>
      </c>
      <c r="AU226" s="17">
        <v>0.84578026871048895</v>
      </c>
    </row>
    <row r="227" spans="2:47" x14ac:dyDescent="0.35">
      <c r="B227" t="s">
        <v>125</v>
      </c>
      <c r="C227" s="17">
        <v>0.26688396055768498</v>
      </c>
      <c r="D227" s="17">
        <v>0.25038844055573101</v>
      </c>
      <c r="E227" s="17">
        <v>0.28245278373261201</v>
      </c>
      <c r="F227" s="17"/>
      <c r="G227" s="17">
        <v>0.19899086884211201</v>
      </c>
      <c r="H227" s="17">
        <v>0.23618429152251799</v>
      </c>
      <c r="I227" s="17">
        <v>0.27164281696472897</v>
      </c>
      <c r="J227" s="17">
        <v>0.239485620104092</v>
      </c>
      <c r="K227" s="17">
        <v>0.26394773063002203</v>
      </c>
      <c r="L227" s="17">
        <v>0.35744725088832102</v>
      </c>
      <c r="M227" s="17"/>
      <c r="N227" s="17">
        <v>0.257906423785425</v>
      </c>
      <c r="O227" s="17">
        <v>0.31147315312399099</v>
      </c>
      <c r="P227" s="17"/>
      <c r="Q227" s="17">
        <v>0.32241067367931098</v>
      </c>
      <c r="R227" s="17">
        <v>0.28907672821118202</v>
      </c>
      <c r="S227" s="17">
        <v>0.26820526363274599</v>
      </c>
      <c r="T227" s="17">
        <v>0.27617975652634802</v>
      </c>
      <c r="U227" s="17">
        <v>0.199518737962214</v>
      </c>
      <c r="V227" s="17">
        <v>0.22111478481470601</v>
      </c>
      <c r="W227" s="17">
        <v>0.25566760575603698</v>
      </c>
      <c r="X227" s="17">
        <v>0.25914861001402001</v>
      </c>
      <c r="Y227" s="17">
        <v>0.22675947030860799</v>
      </c>
      <c r="Z227" s="17">
        <v>0.30280667598344302</v>
      </c>
      <c r="AA227" s="17">
        <v>0.28429873576956599</v>
      </c>
      <c r="AB227" s="17">
        <v>0.22566972730123799</v>
      </c>
      <c r="AC227" s="17"/>
      <c r="AD227" s="17">
        <v>0.33377013247375997</v>
      </c>
      <c r="AE227" s="17">
        <v>0.12866338352948001</v>
      </c>
      <c r="AF227" s="17"/>
      <c r="AG227" s="17">
        <v>0.31365683939234301</v>
      </c>
      <c r="AH227" s="17">
        <v>0.24917426708346599</v>
      </c>
      <c r="AI227" s="17"/>
      <c r="AJ227" s="17">
        <v>0.270261494900711</v>
      </c>
      <c r="AK227" s="17">
        <v>0.26283714935519797</v>
      </c>
      <c r="AL227" s="17"/>
      <c r="AM227" s="17">
        <v>0.24240318053551399</v>
      </c>
      <c r="AN227" s="17">
        <v>0.27293861791825103</v>
      </c>
      <c r="AO227" s="17"/>
      <c r="AP227" s="17">
        <v>7.7351113750997597E-2</v>
      </c>
      <c r="AQ227" s="17">
        <v>0.353344005878937</v>
      </c>
      <c r="AR227" s="17">
        <v>0.25702945952934603</v>
      </c>
      <c r="AS227" s="17">
        <v>0.28406572411653902</v>
      </c>
      <c r="AT227" s="17">
        <v>0.43116777970152398</v>
      </c>
      <c r="AU227" s="17">
        <v>0.33726627364307898</v>
      </c>
    </row>
    <row r="228" spans="2:47" x14ac:dyDescent="0.35">
      <c r="B228" t="s">
        <v>126</v>
      </c>
      <c r="C228" s="17">
        <v>0.219371282607947</v>
      </c>
      <c r="D228" s="17">
        <v>0.28112222206742699</v>
      </c>
      <c r="E228" s="17">
        <v>0.16020794360110499</v>
      </c>
      <c r="F228" s="17"/>
      <c r="G228" s="17">
        <v>0.21884993974168901</v>
      </c>
      <c r="H228" s="17">
        <v>0.207488800088971</v>
      </c>
      <c r="I228" s="17">
        <v>0.239577850411858</v>
      </c>
      <c r="J228" s="17">
        <v>0.22086845874504901</v>
      </c>
      <c r="K228" s="17">
        <v>0.23978291963981599</v>
      </c>
      <c r="L228" s="17">
        <v>0.19810552722390001</v>
      </c>
      <c r="M228" s="17"/>
      <c r="N228" s="17">
        <v>0.227988720115988</v>
      </c>
      <c r="O228" s="17">
        <v>0.17657061353561901</v>
      </c>
      <c r="P228" s="17"/>
      <c r="Q228" s="17">
        <v>0.234300967984297</v>
      </c>
      <c r="R228" s="17">
        <v>0.26876764644173301</v>
      </c>
      <c r="S228" s="17">
        <v>0.209507507316056</v>
      </c>
      <c r="T228" s="17">
        <v>0.27005575436302798</v>
      </c>
      <c r="U228" s="17">
        <v>0.28659958323215301</v>
      </c>
      <c r="V228" s="17">
        <v>0.18804555657219099</v>
      </c>
      <c r="W228" s="17">
        <v>0.222670133228481</v>
      </c>
      <c r="X228" s="17">
        <v>0.16107662673582601</v>
      </c>
      <c r="Y228" s="17">
        <v>0.18393752274113101</v>
      </c>
      <c r="Z228" s="17">
        <v>0.21766774362847299</v>
      </c>
      <c r="AA228" s="17">
        <v>0.118944117002715</v>
      </c>
      <c r="AB228" s="17">
        <v>0.118237759083578</v>
      </c>
      <c r="AC228" s="17"/>
      <c r="AD228" s="17">
        <v>0.28219378977023901</v>
      </c>
      <c r="AE228" s="17">
        <v>8.4584505474375293E-2</v>
      </c>
      <c r="AF228" s="17"/>
      <c r="AG228" s="17">
        <v>0.32600217434664502</v>
      </c>
      <c r="AH228" s="17">
        <v>0.16953812582265901</v>
      </c>
      <c r="AI228" s="17"/>
      <c r="AJ228" s="17">
        <v>0.232937533361708</v>
      </c>
      <c r="AK228" s="17">
        <v>0.204156370498696</v>
      </c>
      <c r="AL228" s="17"/>
      <c r="AM228" s="17">
        <v>0.20860213931142499</v>
      </c>
      <c r="AN228" s="17">
        <v>0.223530112887912</v>
      </c>
      <c r="AO228" s="17"/>
      <c r="AP228" s="17">
        <v>3.8991239857179602E-2</v>
      </c>
      <c r="AQ228" s="17">
        <v>0.19855974034489399</v>
      </c>
      <c r="AR228" s="17">
        <v>0.20745407849736799</v>
      </c>
      <c r="AS228" s="17">
        <v>0.27147667135799097</v>
      </c>
      <c r="AT228" s="17">
        <v>0.32215905345310702</v>
      </c>
      <c r="AU228" s="17">
        <v>0.36676067243305599</v>
      </c>
    </row>
    <row r="229" spans="2:47" x14ac:dyDescent="0.35">
      <c r="B229" t="s">
        <v>127</v>
      </c>
      <c r="C229" s="17">
        <v>0.18499371168515799</v>
      </c>
      <c r="D229" s="17">
        <v>0.28021676156473502</v>
      </c>
      <c r="E229" s="17">
        <v>9.2877344833841802E-2</v>
      </c>
      <c r="F229" s="17"/>
      <c r="G229" s="17">
        <v>0.122081824139551</v>
      </c>
      <c r="H229" s="17">
        <v>0.12211723739073101</v>
      </c>
      <c r="I229" s="17">
        <v>0.122324313238202</v>
      </c>
      <c r="J229" s="17">
        <v>0.18908007061349999</v>
      </c>
      <c r="K229" s="17">
        <v>0.26643341833641898</v>
      </c>
      <c r="L229" s="17">
        <v>0.27169154511779198</v>
      </c>
      <c r="M229" s="17"/>
      <c r="N229" s="17">
        <v>0.17716553730597101</v>
      </c>
      <c r="O229" s="17">
        <v>0.22387430707461001</v>
      </c>
      <c r="P229" s="17"/>
      <c r="Q229" s="17">
        <v>0.207400953873766</v>
      </c>
      <c r="R229" s="17">
        <v>0.21572758232504999</v>
      </c>
      <c r="S229" s="17">
        <v>0.20861626001067399</v>
      </c>
      <c r="T229" s="17">
        <v>0.20948211128564401</v>
      </c>
      <c r="U229" s="17">
        <v>0.228172149655684</v>
      </c>
      <c r="V229" s="17">
        <v>0.14908453813960701</v>
      </c>
      <c r="W229" s="17">
        <v>0.22394909993495199</v>
      </c>
      <c r="X229" s="17">
        <v>0.15432859034886601</v>
      </c>
      <c r="Y229" s="17">
        <v>0.20209048898013901</v>
      </c>
      <c r="Z229" s="17">
        <v>0.10627798555811301</v>
      </c>
      <c r="AA229" s="17">
        <v>9.7077063757020299E-2</v>
      </c>
      <c r="AB229" s="17">
        <v>7.4746626958316006E-2</v>
      </c>
      <c r="AC229" s="17"/>
      <c r="AD229" s="17">
        <v>0.23927164492478001</v>
      </c>
      <c r="AE229" s="17">
        <v>6.9479990640097494E-2</v>
      </c>
      <c r="AF229" s="17"/>
      <c r="AG229" s="17">
        <v>0.29259803104833798</v>
      </c>
      <c r="AH229" s="17">
        <v>0.13589509602292599</v>
      </c>
      <c r="AI229" s="17"/>
      <c r="AJ229" s="17">
        <v>0.21352987051314901</v>
      </c>
      <c r="AK229" s="17">
        <v>0.15277967351320601</v>
      </c>
      <c r="AL229" s="17"/>
      <c r="AM229" s="17">
        <v>0.15951656795923699</v>
      </c>
      <c r="AN229" s="17">
        <v>0.193279309941529</v>
      </c>
      <c r="AO229" s="17"/>
      <c r="AP229" s="17">
        <v>1.22466439140635E-2</v>
      </c>
      <c r="AQ229" s="17">
        <v>0.119406698663683</v>
      </c>
      <c r="AR229" s="17">
        <v>0.113956795633413</v>
      </c>
      <c r="AS229" s="17">
        <v>0.40657207518098698</v>
      </c>
      <c r="AT229" s="17">
        <v>0.18693633832284401</v>
      </c>
      <c r="AU229" s="17">
        <v>0.27980345221677899</v>
      </c>
    </row>
    <row r="230" spans="2:47" x14ac:dyDescent="0.35">
      <c r="B230" t="s">
        <v>128</v>
      </c>
      <c r="C230" s="17">
        <v>0.18229508172836001</v>
      </c>
      <c r="D230" s="17">
        <v>0.237725274649465</v>
      </c>
      <c r="E230" s="17">
        <v>0.12984985718039299</v>
      </c>
      <c r="F230" s="17"/>
      <c r="G230" s="17">
        <v>9.1351938125002502E-2</v>
      </c>
      <c r="H230" s="17">
        <v>0.10393810413648399</v>
      </c>
      <c r="I230" s="17">
        <v>0.16335420583107299</v>
      </c>
      <c r="J230" s="17">
        <v>0.175251839766394</v>
      </c>
      <c r="K230" s="17">
        <v>0.24194144160497999</v>
      </c>
      <c r="L230" s="17">
        <v>0.28820313981656798</v>
      </c>
      <c r="M230" s="17"/>
      <c r="N230" s="17">
        <v>0.207939031636977</v>
      </c>
      <c r="O230" s="17">
        <v>5.4927959805878598E-2</v>
      </c>
      <c r="P230" s="17"/>
      <c r="Q230" s="17">
        <v>0.13205115459727901</v>
      </c>
      <c r="R230" s="17">
        <v>0.16611460139422801</v>
      </c>
      <c r="S230" s="17">
        <v>0.26277259298058597</v>
      </c>
      <c r="T230" s="17">
        <v>0.17775096323472001</v>
      </c>
      <c r="U230" s="17">
        <v>0.16105473763165101</v>
      </c>
      <c r="V230" s="17">
        <v>0.16162108988903101</v>
      </c>
      <c r="W230" s="17">
        <v>9.0212572459622095E-2</v>
      </c>
      <c r="X230" s="17">
        <v>0.131731702286567</v>
      </c>
      <c r="Y230" s="17">
        <v>0.121340143873311</v>
      </c>
      <c r="Z230" s="17">
        <v>0.233723292178659</v>
      </c>
      <c r="AA230" s="17">
        <v>0.40524402810044302</v>
      </c>
      <c r="AB230" s="17">
        <v>0.40668795120914297</v>
      </c>
      <c r="AC230" s="17"/>
      <c r="AD230" s="17">
        <v>0.23400462894065699</v>
      </c>
      <c r="AE230" s="17">
        <v>7.4938425195355804E-2</v>
      </c>
      <c r="AF230" s="17"/>
      <c r="AG230" s="17">
        <v>0.21752024290774299</v>
      </c>
      <c r="AH230" s="17">
        <v>0.17053316963982201</v>
      </c>
      <c r="AI230" s="17"/>
      <c r="AJ230" s="17">
        <v>0.20638830823159099</v>
      </c>
      <c r="AK230" s="17">
        <v>0.15375157213690699</v>
      </c>
      <c r="AL230" s="17"/>
      <c r="AM230" s="17">
        <v>0.19932022185495499</v>
      </c>
      <c r="AN230" s="17">
        <v>0.18029208511532099</v>
      </c>
      <c r="AO230" s="17"/>
      <c r="AP230" s="17">
        <v>2.52287732704977E-2</v>
      </c>
      <c r="AQ230" s="17">
        <v>0.20031262136488101</v>
      </c>
      <c r="AR230" s="17">
        <v>0.15320348408030801</v>
      </c>
      <c r="AS230" s="17">
        <v>0.35998202950993002</v>
      </c>
      <c r="AT230" s="17">
        <v>0.16267266073155401</v>
      </c>
      <c r="AU230" s="17">
        <v>0.20476826873238699</v>
      </c>
    </row>
    <row r="231" spans="2:47" x14ac:dyDescent="0.35">
      <c r="B231" t="s">
        <v>129</v>
      </c>
      <c r="C231" s="17">
        <v>0.17576239648952899</v>
      </c>
      <c r="D231" s="17">
        <v>0.17709182064076601</v>
      </c>
      <c r="E231" s="17">
        <v>0.17602725826740701</v>
      </c>
      <c r="F231" s="17"/>
      <c r="G231" s="17">
        <v>0.107982489381762</v>
      </c>
      <c r="H231" s="17">
        <v>0.13126907194142701</v>
      </c>
      <c r="I231" s="17">
        <v>0.14699536995675699</v>
      </c>
      <c r="J231" s="17">
        <v>0.18268472912598499</v>
      </c>
      <c r="K231" s="17">
        <v>0.25824094583891899</v>
      </c>
      <c r="L231" s="17">
        <v>0.22002694012188201</v>
      </c>
      <c r="M231" s="17"/>
      <c r="N231" s="17">
        <v>0.171718355761244</v>
      </c>
      <c r="O231" s="17">
        <v>0.19584814109340101</v>
      </c>
      <c r="P231" s="17"/>
      <c r="Q231" s="17">
        <v>0.19570246502784</v>
      </c>
      <c r="R231" s="17">
        <v>0.179802601001676</v>
      </c>
      <c r="S231" s="17">
        <v>0.172033655840102</v>
      </c>
      <c r="T231" s="17">
        <v>0.163491314751919</v>
      </c>
      <c r="U231" s="17">
        <v>0.22047870694520799</v>
      </c>
      <c r="V231" s="17">
        <v>0.14028323190483999</v>
      </c>
      <c r="W231" s="17">
        <v>0.178978335199589</v>
      </c>
      <c r="X231" s="17">
        <v>0.178262769133605</v>
      </c>
      <c r="Y231" s="17">
        <v>0.16403922874684701</v>
      </c>
      <c r="Z231" s="17">
        <v>0.14927389225778101</v>
      </c>
      <c r="AA231" s="17">
        <v>0.14353096560492201</v>
      </c>
      <c r="AB231" s="17">
        <v>0.27915460508562301</v>
      </c>
      <c r="AC231" s="17"/>
      <c r="AD231" s="17">
        <v>0.22169168035256401</v>
      </c>
      <c r="AE231" s="17">
        <v>7.2543757924180594E-2</v>
      </c>
      <c r="AF231" s="17"/>
      <c r="AG231" s="17">
        <v>0.202380155839918</v>
      </c>
      <c r="AH231" s="17">
        <v>0.165116358102084</v>
      </c>
      <c r="AI231" s="17"/>
      <c r="AJ231" s="17">
        <v>0.195466274604117</v>
      </c>
      <c r="AK231" s="17">
        <v>0.15287481511384099</v>
      </c>
      <c r="AL231" s="17"/>
      <c r="AM231" s="17">
        <v>0.164055808979959</v>
      </c>
      <c r="AN231" s="17">
        <v>0.18004672902477001</v>
      </c>
      <c r="AO231" s="17"/>
      <c r="AP231" s="17">
        <v>4.4026079891804702E-2</v>
      </c>
      <c r="AQ231" s="17">
        <v>0.21109575590971599</v>
      </c>
      <c r="AR231" s="17">
        <v>0.126964552214091</v>
      </c>
      <c r="AS231" s="17">
        <v>0.26100537853920602</v>
      </c>
      <c r="AT231" s="17">
        <v>0.29844926846265701</v>
      </c>
      <c r="AU231" s="17">
        <v>0.20111082237848399</v>
      </c>
    </row>
    <row r="232" spans="2:47" x14ac:dyDescent="0.35">
      <c r="B232" t="s">
        <v>130</v>
      </c>
      <c r="C232" s="17">
        <v>0.16522933573514201</v>
      </c>
      <c r="D232" s="17">
        <v>0.23654663133102699</v>
      </c>
      <c r="E232" s="17">
        <v>9.7136731004327806E-2</v>
      </c>
      <c r="F232" s="17"/>
      <c r="G232" s="17">
        <v>0.24116903745896301</v>
      </c>
      <c r="H232" s="17">
        <v>0.19344598922776399</v>
      </c>
      <c r="I232" s="17">
        <v>0.211367590729752</v>
      </c>
      <c r="J232" s="17">
        <v>0.17746556696635701</v>
      </c>
      <c r="K232" s="17">
        <v>0.133139837564823</v>
      </c>
      <c r="L232" s="17">
        <v>6.5496413532602396E-2</v>
      </c>
      <c r="M232" s="17"/>
      <c r="N232" s="17">
        <v>0.14702949754687999</v>
      </c>
      <c r="O232" s="17">
        <v>0.25562340598384298</v>
      </c>
      <c r="P232" s="17"/>
      <c r="Q232" s="17">
        <v>0.19848872861817099</v>
      </c>
      <c r="R232" s="17">
        <v>0.17397550091299799</v>
      </c>
      <c r="S232" s="17">
        <v>0.120636715171888</v>
      </c>
      <c r="T232" s="17">
        <v>0.16144163695615699</v>
      </c>
      <c r="U232" s="17">
        <v>0.18104750048106399</v>
      </c>
      <c r="V232" s="17">
        <v>0.22991433311199799</v>
      </c>
      <c r="W232" s="17">
        <v>0.156040635326336</v>
      </c>
      <c r="X232" s="17">
        <v>0.17415337637502601</v>
      </c>
      <c r="Y232" s="17">
        <v>0.15524579189823001</v>
      </c>
      <c r="Z232" s="17">
        <v>9.9684694883886205E-2</v>
      </c>
      <c r="AA232" s="17">
        <v>0.14045419840821699</v>
      </c>
      <c r="AB232" s="17">
        <v>0.159134886291802</v>
      </c>
      <c r="AC232" s="17"/>
      <c r="AD232" s="17">
        <v>0.217683901217051</v>
      </c>
      <c r="AE232" s="17">
        <v>5.9362728199224703E-2</v>
      </c>
      <c r="AF232" s="17"/>
      <c r="AG232" s="17">
        <v>0.289960477685894</v>
      </c>
      <c r="AH232" s="17">
        <v>0.104672669510495</v>
      </c>
      <c r="AI232" s="17"/>
      <c r="AJ232" s="17">
        <v>0.17787037557414201</v>
      </c>
      <c r="AK232" s="17">
        <v>0.15170200276478199</v>
      </c>
      <c r="AL232" s="17"/>
      <c r="AM232" s="17">
        <v>0.15439523956656701</v>
      </c>
      <c r="AN232" s="17">
        <v>0.16957243992274301</v>
      </c>
      <c r="AO232" s="17"/>
      <c r="AP232" s="17">
        <v>2.8229340371261399E-2</v>
      </c>
      <c r="AQ232" s="17">
        <v>4.98015369941344E-2</v>
      </c>
      <c r="AR232" s="17">
        <v>0.15815771049181299</v>
      </c>
      <c r="AS232" s="17">
        <v>0.17547603441322601</v>
      </c>
      <c r="AT232" s="17">
        <v>0.25155692136560798</v>
      </c>
      <c r="AU232" s="17">
        <v>0.39091296943871401</v>
      </c>
    </row>
    <row r="233" spans="2:47" x14ac:dyDescent="0.35">
      <c r="B233" t="s">
        <v>131</v>
      </c>
      <c r="C233" s="17">
        <v>0.13200332374681401</v>
      </c>
      <c r="D233" s="17">
        <v>0.19242337448671201</v>
      </c>
      <c r="E233" s="17">
        <v>7.4244343898724405E-2</v>
      </c>
      <c r="F233" s="17"/>
      <c r="G233" s="17">
        <v>8.6537736616392497E-2</v>
      </c>
      <c r="H233" s="17">
        <v>9.6389729906313601E-2</v>
      </c>
      <c r="I233" s="17">
        <v>0.11956398807834499</v>
      </c>
      <c r="J233" s="17">
        <v>0.117492894922906</v>
      </c>
      <c r="K233" s="17">
        <v>0.18370200789526001</v>
      </c>
      <c r="L233" s="17">
        <v>0.17876121866644701</v>
      </c>
      <c r="M233" s="17"/>
      <c r="N233" s="17">
        <v>0.139842157849424</v>
      </c>
      <c r="O233" s="17">
        <v>9.3069784162038802E-2</v>
      </c>
      <c r="P233" s="17"/>
      <c r="Q233" s="17">
        <v>0.126786999290356</v>
      </c>
      <c r="R233" s="17">
        <v>0.13772808278370199</v>
      </c>
      <c r="S233" s="17">
        <v>0.13863220124179401</v>
      </c>
      <c r="T233" s="17">
        <v>0.124413822376891</v>
      </c>
      <c r="U233" s="17">
        <v>0.123105737235958</v>
      </c>
      <c r="V233" s="17">
        <v>8.8814299640408406E-2</v>
      </c>
      <c r="W233" s="17">
        <v>0.103295979820426</v>
      </c>
      <c r="X233" s="17">
        <v>0.173917078340693</v>
      </c>
      <c r="Y233" s="17">
        <v>0.13194884014510999</v>
      </c>
      <c r="Z233" s="17">
        <v>0.19006582812304501</v>
      </c>
      <c r="AA233" s="17">
        <v>9.7512839906896201E-2</v>
      </c>
      <c r="AB233" s="17">
        <v>0.19211560734412</v>
      </c>
      <c r="AC233" s="17"/>
      <c r="AD233" s="17">
        <v>0.174249164288723</v>
      </c>
      <c r="AE233" s="17">
        <v>3.8202841495917399E-2</v>
      </c>
      <c r="AF233" s="17"/>
      <c r="AG233" s="17">
        <v>0.22855174080493401</v>
      </c>
      <c r="AH233" s="17">
        <v>8.6862699995259696E-2</v>
      </c>
      <c r="AI233" s="17"/>
      <c r="AJ233" s="17">
        <v>0.15101886434373901</v>
      </c>
      <c r="AK233" s="17">
        <v>0.110614845562807</v>
      </c>
      <c r="AL233" s="17"/>
      <c r="AM233" s="17">
        <v>9.2377284480475497E-2</v>
      </c>
      <c r="AN233" s="17">
        <v>0.142358781132192</v>
      </c>
      <c r="AO233" s="17"/>
      <c r="AP233" s="17">
        <v>9.1322205206130803E-3</v>
      </c>
      <c r="AQ233" s="17">
        <v>9.5220533833102194E-2</v>
      </c>
      <c r="AR233" s="17">
        <v>5.2763785230946797E-2</v>
      </c>
      <c r="AS233" s="17">
        <v>0.23616635686070001</v>
      </c>
      <c r="AT233" s="17">
        <v>0.17060827561915201</v>
      </c>
      <c r="AU233" s="17">
        <v>0.25233645801121302</v>
      </c>
    </row>
    <row r="234" spans="2:47" x14ac:dyDescent="0.35">
      <c r="B234" t="s">
        <v>132</v>
      </c>
      <c r="C234" s="17">
        <v>0.10642692768862699</v>
      </c>
      <c r="D234" s="17">
        <v>0.14182519501583599</v>
      </c>
      <c r="E234" s="17">
        <v>7.2846148944719497E-2</v>
      </c>
      <c r="F234" s="17"/>
      <c r="G234" s="17">
        <v>8.6375696866069496E-2</v>
      </c>
      <c r="H234" s="17">
        <v>7.53298407904026E-2</v>
      </c>
      <c r="I234" s="17">
        <v>0.12790103455455201</v>
      </c>
      <c r="J234" s="17">
        <v>0.12988614245723201</v>
      </c>
      <c r="K234" s="17">
        <v>0.11747697223477099</v>
      </c>
      <c r="L234" s="17">
        <v>0.10128226308513499</v>
      </c>
      <c r="M234" s="17"/>
      <c r="N234" s="17">
        <v>0.117007167985794</v>
      </c>
      <c r="O234" s="17">
        <v>5.3877505282936E-2</v>
      </c>
      <c r="P234" s="17"/>
      <c r="Q234" s="17">
        <v>8.6642454348413195E-2</v>
      </c>
      <c r="R234" s="17">
        <v>0.102993185064934</v>
      </c>
      <c r="S234" s="17">
        <v>0.11190748651452</v>
      </c>
      <c r="T234" s="17">
        <v>0.120924604866654</v>
      </c>
      <c r="U234" s="17">
        <v>8.4246621896711393E-2</v>
      </c>
      <c r="V234" s="17">
        <v>0.129338563054303</v>
      </c>
      <c r="W234" s="17">
        <v>9.6786917437457903E-2</v>
      </c>
      <c r="X234" s="17">
        <v>6.0501920410328897E-2</v>
      </c>
      <c r="Y234" s="17">
        <v>0.13624542437503401</v>
      </c>
      <c r="Z234" s="17">
        <v>9.8833798941409007E-2</v>
      </c>
      <c r="AA234" s="17">
        <v>0.13167021161155301</v>
      </c>
      <c r="AB234" s="17">
        <v>9.6254206320366395E-2</v>
      </c>
      <c r="AC234" s="17"/>
      <c r="AD234" s="17">
        <v>0.14203278641234099</v>
      </c>
      <c r="AE234" s="17">
        <v>3.0315751224726E-2</v>
      </c>
      <c r="AF234" s="17"/>
      <c r="AG234" s="17">
        <v>0.170407782579441</v>
      </c>
      <c r="AH234" s="17">
        <v>7.5223500784458497E-2</v>
      </c>
      <c r="AI234" s="17"/>
      <c r="AJ234" s="17">
        <v>0.11683129724279299</v>
      </c>
      <c r="AK234" s="17">
        <v>9.5029313306451799E-2</v>
      </c>
      <c r="AL234" s="17"/>
      <c r="AM234" s="17">
        <v>0.114373528553825</v>
      </c>
      <c r="AN234" s="17">
        <v>0.10546069654482899</v>
      </c>
      <c r="AO234" s="17"/>
      <c r="AP234" s="17">
        <v>1.2270411573238301E-2</v>
      </c>
      <c r="AQ234" s="17">
        <v>7.7193560038007203E-2</v>
      </c>
      <c r="AR234" s="17">
        <v>9.2436623042878002E-2</v>
      </c>
      <c r="AS234" s="17">
        <v>0.141669733055869</v>
      </c>
      <c r="AT234" s="17">
        <v>0.16454241936311301</v>
      </c>
      <c r="AU234" s="17">
        <v>0.19571015650069201</v>
      </c>
    </row>
    <row r="235" spans="2:47" x14ac:dyDescent="0.35">
      <c r="B235" t="s">
        <v>133</v>
      </c>
      <c r="C235" s="17">
        <v>0.10222241104018399</v>
      </c>
      <c r="D235" s="17">
        <v>7.7148546135419105E-2</v>
      </c>
      <c r="E235" s="17">
        <v>0.12647041093835101</v>
      </c>
      <c r="F235" s="17"/>
      <c r="G235" s="17">
        <v>9.17057007705082E-2</v>
      </c>
      <c r="H235" s="17">
        <v>0.11962508003863299</v>
      </c>
      <c r="I235" s="17">
        <v>8.5799738142766493E-2</v>
      </c>
      <c r="J235" s="17">
        <v>0.113149216248983</v>
      </c>
      <c r="K235" s="17">
        <v>8.09144347544766E-2</v>
      </c>
      <c r="L235" s="17">
        <v>0.113765233702213</v>
      </c>
      <c r="M235" s="17"/>
      <c r="N235" s="17">
        <v>9.6815217615127305E-2</v>
      </c>
      <c r="O235" s="17">
        <v>0.12907859609287201</v>
      </c>
      <c r="P235" s="17"/>
      <c r="Q235" s="17">
        <v>0.132253574049601</v>
      </c>
      <c r="R235" s="17">
        <v>8.209054753186E-2</v>
      </c>
      <c r="S235" s="17">
        <v>9.5346465292956595E-2</v>
      </c>
      <c r="T235" s="17">
        <v>0.102318308396426</v>
      </c>
      <c r="U235" s="17">
        <v>0.10706475743676</v>
      </c>
      <c r="V235" s="17">
        <v>8.65391147393927E-2</v>
      </c>
      <c r="W235" s="17">
        <v>9.7470593041185397E-2</v>
      </c>
      <c r="X235" s="17">
        <v>0.11331021418411499</v>
      </c>
      <c r="Y235" s="17">
        <v>0.107684469154402</v>
      </c>
      <c r="Z235" s="17">
        <v>9.2498633000962296E-2</v>
      </c>
      <c r="AA235" s="17">
        <v>0.12649373644267201</v>
      </c>
      <c r="AB235" s="17">
        <v>6.9574516054100394E-2</v>
      </c>
      <c r="AC235" s="17"/>
      <c r="AD235" s="17">
        <v>0.128646386281456</v>
      </c>
      <c r="AE235" s="17">
        <v>4.07214102095355E-2</v>
      </c>
      <c r="AF235" s="17"/>
      <c r="AG235" s="17">
        <v>0.15028174608167599</v>
      </c>
      <c r="AH235" s="17">
        <v>7.9370460227131498E-2</v>
      </c>
      <c r="AI235" s="17"/>
      <c r="AJ235" s="17">
        <v>0.123726941918363</v>
      </c>
      <c r="AK235" s="17">
        <v>7.6541909867347296E-2</v>
      </c>
      <c r="AL235" s="17"/>
      <c r="AM235" s="17">
        <v>0.105937794406432</v>
      </c>
      <c r="AN235" s="17">
        <v>0.10126408058229799</v>
      </c>
      <c r="AO235" s="17"/>
      <c r="AP235" s="17">
        <v>2.76071890565588E-2</v>
      </c>
      <c r="AQ235" s="17">
        <v>0.113845975067546</v>
      </c>
      <c r="AR235" s="17">
        <v>0.119879480524133</v>
      </c>
      <c r="AS235" s="17">
        <v>7.7552527440011898E-2</v>
      </c>
      <c r="AT235" s="17">
        <v>0.27467466690194697</v>
      </c>
      <c r="AU235" s="17">
        <v>0.118121056606292</v>
      </c>
    </row>
    <row r="236" spans="2:47" x14ac:dyDescent="0.35">
      <c r="B236" t="s">
        <v>134</v>
      </c>
      <c r="C236" s="17">
        <v>9.7281854118260999E-2</v>
      </c>
      <c r="D236" s="17">
        <v>0.12381267533844401</v>
      </c>
      <c r="E236" s="17">
        <v>7.2268844812205205E-2</v>
      </c>
      <c r="F236" s="17"/>
      <c r="G236" s="17">
        <v>8.6476793020018802E-2</v>
      </c>
      <c r="H236" s="17">
        <v>7.7675496066581196E-2</v>
      </c>
      <c r="I236" s="17">
        <v>5.58521888493815E-2</v>
      </c>
      <c r="J236" s="17">
        <v>0.124027407252883</v>
      </c>
      <c r="K236" s="17">
        <v>0.12374562430078299</v>
      </c>
      <c r="L236" s="17">
        <v>0.114948655464509</v>
      </c>
      <c r="M236" s="17"/>
      <c r="N236" s="17">
        <v>9.4999453027258901E-2</v>
      </c>
      <c r="O236" s="17">
        <v>0.10861797273764601</v>
      </c>
      <c r="P236" s="17"/>
      <c r="Q236" s="17">
        <v>0.10756295868061699</v>
      </c>
      <c r="R236" s="17">
        <v>0.10650053456755899</v>
      </c>
      <c r="S236" s="17">
        <v>7.7260827823891196E-2</v>
      </c>
      <c r="T236" s="17">
        <v>9.6489639686772696E-2</v>
      </c>
      <c r="U236" s="17">
        <v>0.13312882333231299</v>
      </c>
      <c r="V236" s="17">
        <v>4.3539076419077102E-2</v>
      </c>
      <c r="W236" s="17">
        <v>0.134700631286294</v>
      </c>
      <c r="X236" s="17">
        <v>9.00148226572305E-2</v>
      </c>
      <c r="Y236" s="17">
        <v>9.9665346993137199E-2</v>
      </c>
      <c r="Z236" s="17">
        <v>8.4688994672067003E-2</v>
      </c>
      <c r="AA236" s="17">
        <v>9.1154305756579498E-2</v>
      </c>
      <c r="AB236" s="17">
        <v>9.1827149293467802E-2</v>
      </c>
      <c r="AC236" s="17"/>
      <c r="AD236" s="17">
        <v>0.120102459657455</v>
      </c>
      <c r="AE236" s="17">
        <v>4.3849284326087097E-2</v>
      </c>
      <c r="AF236" s="17"/>
      <c r="AG236" s="17">
        <v>0.14846327059315201</v>
      </c>
      <c r="AH236" s="17">
        <v>7.30768944637743E-2</v>
      </c>
      <c r="AI236" s="17"/>
      <c r="AJ236" s="17">
        <v>0.107853549658883</v>
      </c>
      <c r="AK236" s="17">
        <v>8.2953565967880796E-2</v>
      </c>
      <c r="AL236" s="17"/>
      <c r="AM236" s="17">
        <v>9.70215234831978E-2</v>
      </c>
      <c r="AN236" s="17">
        <v>9.9157786897810907E-2</v>
      </c>
      <c r="AO236" s="17"/>
      <c r="AP236" s="17">
        <v>2.27597990216141E-2</v>
      </c>
      <c r="AQ236" s="17">
        <v>8.9436122922289696E-2</v>
      </c>
      <c r="AR236" s="17">
        <v>8.2133031765096703E-2</v>
      </c>
      <c r="AS236" s="17">
        <v>0.13338028672903501</v>
      </c>
      <c r="AT236" s="17">
        <v>0.13829421985902801</v>
      </c>
      <c r="AU236" s="17">
        <v>0.151307167428021</v>
      </c>
    </row>
    <row r="237" spans="2:47" x14ac:dyDescent="0.35">
      <c r="B237" t="s">
        <v>135</v>
      </c>
      <c r="C237" s="17">
        <v>8.4810450889220707E-2</v>
      </c>
      <c r="D237" s="17">
        <v>4.8534456892921497E-2</v>
      </c>
      <c r="E237" s="17">
        <v>0.120063896573481</v>
      </c>
      <c r="F237" s="17"/>
      <c r="G237" s="17">
        <v>8.7617896660580494E-2</v>
      </c>
      <c r="H237" s="17">
        <v>9.5354089738428002E-2</v>
      </c>
      <c r="I237" s="17">
        <v>7.87691979135616E-2</v>
      </c>
      <c r="J237" s="17">
        <v>7.4467044660719905E-2</v>
      </c>
      <c r="K237" s="17">
        <v>9.6537356803214902E-2</v>
      </c>
      <c r="L237" s="17">
        <v>7.9804816004859697E-2</v>
      </c>
      <c r="M237" s="17"/>
      <c r="N237" s="17">
        <v>8.10474785177627E-2</v>
      </c>
      <c r="O237" s="17">
        <v>0.10350019886230399</v>
      </c>
      <c r="P237" s="17"/>
      <c r="Q237" s="17">
        <v>0.115679234913319</v>
      </c>
      <c r="R237" s="17">
        <v>8.1962222592846301E-2</v>
      </c>
      <c r="S237" s="17">
        <v>7.4599397331605699E-2</v>
      </c>
      <c r="T237" s="17">
        <v>8.0475712728583199E-2</v>
      </c>
      <c r="U237" s="17">
        <v>0.123279413550234</v>
      </c>
      <c r="V237" s="17">
        <v>5.89658087884984E-2</v>
      </c>
      <c r="W237" s="17">
        <v>6.4873593232611201E-2</v>
      </c>
      <c r="X237" s="17">
        <v>9.2611328895126299E-2</v>
      </c>
      <c r="Y237" s="17">
        <v>8.3919330595408598E-2</v>
      </c>
      <c r="Z237" s="17">
        <v>5.7815085001476502E-2</v>
      </c>
      <c r="AA237" s="17">
        <v>0.10033340327267</v>
      </c>
      <c r="AB237" s="17">
        <v>8.2355776954154594E-2</v>
      </c>
      <c r="AC237" s="17"/>
      <c r="AD237" s="17">
        <v>0.10138707904478</v>
      </c>
      <c r="AE237" s="17">
        <v>4.6074858881955699E-2</v>
      </c>
      <c r="AF237" s="17"/>
      <c r="AG237" s="17">
        <v>0.10775845919763501</v>
      </c>
      <c r="AH237" s="17">
        <v>7.5459957060238003E-2</v>
      </c>
      <c r="AI237" s="17"/>
      <c r="AJ237" s="17">
        <v>9.2795916391983105E-2</v>
      </c>
      <c r="AK237" s="17">
        <v>7.5017935298607799E-2</v>
      </c>
      <c r="AL237" s="17"/>
      <c r="AM237" s="17">
        <v>9.1816279407534895E-2</v>
      </c>
      <c r="AN237" s="17">
        <v>8.2639330078904699E-2</v>
      </c>
      <c r="AO237" s="17"/>
      <c r="AP237" s="17">
        <v>3.0263244278864301E-2</v>
      </c>
      <c r="AQ237" s="17">
        <v>9.9936558849782794E-2</v>
      </c>
      <c r="AR237" s="17">
        <v>0.114241037079862</v>
      </c>
      <c r="AS237" s="17">
        <v>6.3557718485573303E-2</v>
      </c>
      <c r="AT237" s="17">
        <v>0.233609325083317</v>
      </c>
      <c r="AU237" s="17">
        <v>7.0755650071178094E-2</v>
      </c>
    </row>
    <row r="238" spans="2:47" x14ac:dyDescent="0.35">
      <c r="B238" t="s">
        <v>136</v>
      </c>
      <c r="C238" s="17">
        <v>8.38520748006511E-2</v>
      </c>
      <c r="D238" s="17">
        <v>0.110994852028051</v>
      </c>
      <c r="E238" s="17">
        <v>5.8122868394744398E-2</v>
      </c>
      <c r="F238" s="17"/>
      <c r="G238" s="17">
        <v>8.5425487559685404E-2</v>
      </c>
      <c r="H238" s="17">
        <v>6.3762880570522096E-2</v>
      </c>
      <c r="I238" s="17">
        <v>9.9798607424369995E-2</v>
      </c>
      <c r="J238" s="17">
        <v>7.0839565256858097E-2</v>
      </c>
      <c r="K238" s="17">
        <v>8.4116633897704796E-2</v>
      </c>
      <c r="L238" s="17">
        <v>9.6586659011749704E-2</v>
      </c>
      <c r="M238" s="17"/>
      <c r="N238" s="17">
        <v>8.8045429598177502E-2</v>
      </c>
      <c r="O238" s="17">
        <v>6.3024724347073194E-2</v>
      </c>
      <c r="P238" s="17"/>
      <c r="Q238" s="17">
        <v>7.5689710487785805E-2</v>
      </c>
      <c r="R238" s="17">
        <v>5.6362330378202499E-2</v>
      </c>
      <c r="S238" s="17">
        <v>0.120636267468443</v>
      </c>
      <c r="T238" s="17">
        <v>4.7338596138397103E-2</v>
      </c>
      <c r="U238" s="17">
        <v>5.6289168232769402E-2</v>
      </c>
      <c r="V238" s="17">
        <v>7.2176317944816201E-2</v>
      </c>
      <c r="W238" s="17">
        <v>0.14556240401147</v>
      </c>
      <c r="X238" s="17">
        <v>4.9353514785460503E-2</v>
      </c>
      <c r="Y238" s="17">
        <v>0.13664629069935799</v>
      </c>
      <c r="Z238" s="17">
        <v>5.6658319941877602E-2</v>
      </c>
      <c r="AA238" s="17">
        <v>0.10495363208958899</v>
      </c>
      <c r="AB238" s="17">
        <v>8.5534440066436096E-2</v>
      </c>
      <c r="AC238" s="17"/>
      <c r="AD238" s="17">
        <v>0.108182139067837</v>
      </c>
      <c r="AE238" s="17">
        <v>3.3105295790647901E-2</v>
      </c>
      <c r="AF238" s="17"/>
      <c r="AG238" s="17">
        <v>0.13439405563515899</v>
      </c>
      <c r="AH238" s="17">
        <v>6.1456494384158199E-2</v>
      </c>
      <c r="AI238" s="17"/>
      <c r="AJ238" s="17">
        <v>8.4654234159690506E-2</v>
      </c>
      <c r="AK238" s="17">
        <v>8.2070280466000595E-2</v>
      </c>
      <c r="AL238" s="17"/>
      <c r="AM238" s="17">
        <v>9.40277222173624E-2</v>
      </c>
      <c r="AN238" s="17">
        <v>8.1901040108546E-2</v>
      </c>
      <c r="AO238" s="17"/>
      <c r="AP238" s="17">
        <v>8.9318566267866904E-3</v>
      </c>
      <c r="AQ238" s="17">
        <v>5.9547949148515203E-2</v>
      </c>
      <c r="AR238" s="17">
        <v>8.2418305070295794E-2</v>
      </c>
      <c r="AS238" s="17">
        <v>0.137923750273826</v>
      </c>
      <c r="AT238" s="17">
        <v>0.126833541907625</v>
      </c>
      <c r="AU238" s="17">
        <v>0.122725464436304</v>
      </c>
    </row>
    <row r="239" spans="2:47" x14ac:dyDescent="0.35">
      <c r="B239" t="s">
        <v>137</v>
      </c>
      <c r="C239" s="17">
        <v>8.3125187803666803E-2</v>
      </c>
      <c r="D239" s="17">
        <v>0.10937961348592599</v>
      </c>
      <c r="E239" s="17">
        <v>5.8255992582284102E-2</v>
      </c>
      <c r="F239" s="17"/>
      <c r="G239" s="17">
        <v>0.19658043608263601</v>
      </c>
      <c r="H239" s="17">
        <v>0.159105461593089</v>
      </c>
      <c r="I239" s="17">
        <v>8.2041073712349796E-2</v>
      </c>
      <c r="J239" s="17">
        <v>4.9784875201628401E-2</v>
      </c>
      <c r="K239" s="17">
        <v>8.8132668228927003E-3</v>
      </c>
      <c r="L239" s="17">
        <v>2.3033020797799099E-2</v>
      </c>
      <c r="M239" s="17"/>
      <c r="N239" s="17">
        <v>4.4430847110996201E-2</v>
      </c>
      <c r="O239" s="17">
        <v>0.27531035531006998</v>
      </c>
      <c r="P239" s="17"/>
      <c r="Q239" s="17">
        <v>0.173879006565866</v>
      </c>
      <c r="R239" s="17">
        <v>6.4115699961404302E-2</v>
      </c>
      <c r="S239" s="17">
        <v>1.16948820855376E-2</v>
      </c>
      <c r="T239" s="17">
        <v>6.0165610085041399E-2</v>
      </c>
      <c r="U239" s="17">
        <v>9.6155157161128005E-2</v>
      </c>
      <c r="V239" s="17">
        <v>8.3938399758820503E-2</v>
      </c>
      <c r="W239" s="17">
        <v>7.8128658913797305E-2</v>
      </c>
      <c r="X239" s="17">
        <v>0.12725122026368499</v>
      </c>
      <c r="Y239" s="17">
        <v>7.3255033149759605E-2</v>
      </c>
      <c r="Z239" s="17">
        <v>7.0750788436077294E-2</v>
      </c>
      <c r="AA239" s="17">
        <v>5.9250034912469801E-2</v>
      </c>
      <c r="AB239" s="17">
        <v>3.7114713994984901E-2</v>
      </c>
      <c r="AC239" s="17"/>
      <c r="AD239" s="17">
        <v>0.113775661002919</v>
      </c>
      <c r="AE239" s="17">
        <v>1.5943871642583402E-2</v>
      </c>
      <c r="AF239" s="17"/>
      <c r="AG239" s="17">
        <v>0.180182062333026</v>
      </c>
      <c r="AH239" s="17">
        <v>3.5809812534013399E-2</v>
      </c>
      <c r="AI239" s="17"/>
      <c r="AJ239" s="17">
        <v>8.3441427535946897E-2</v>
      </c>
      <c r="AK239" s="17">
        <v>8.3491463083792794E-2</v>
      </c>
      <c r="AL239" s="17"/>
      <c r="AM239" s="17">
        <v>5.2357263517420399E-2</v>
      </c>
      <c r="AN239" s="17">
        <v>9.1643824486725603E-2</v>
      </c>
      <c r="AO239" s="17"/>
      <c r="AP239" s="17">
        <v>4.4162751976549496E-3</v>
      </c>
      <c r="AQ239" s="17">
        <v>1.96475417326494E-2</v>
      </c>
      <c r="AR239" s="17">
        <v>9.5479666372026206E-2</v>
      </c>
      <c r="AS239" s="17">
        <v>3.0992920449499299E-2</v>
      </c>
      <c r="AT239" s="17">
        <v>0.19069444824670101</v>
      </c>
      <c r="AU239" s="17">
        <v>0.23160050230245099</v>
      </c>
    </row>
    <row r="240" spans="2:47" x14ac:dyDescent="0.35">
      <c r="B240" t="s">
        <v>138</v>
      </c>
      <c r="C240" s="17">
        <v>7.7963610364497699E-2</v>
      </c>
      <c r="D240" s="17">
        <v>9.3928414311792899E-2</v>
      </c>
      <c r="E240" s="17">
        <v>6.1968307069498199E-2</v>
      </c>
      <c r="F240" s="17"/>
      <c r="G240" s="17">
        <v>4.7367636519256101E-2</v>
      </c>
      <c r="H240" s="17">
        <v>5.5046932438845703E-2</v>
      </c>
      <c r="I240" s="17">
        <v>7.3728394773864198E-2</v>
      </c>
      <c r="J240" s="17">
        <v>9.8894572864331606E-2</v>
      </c>
      <c r="K240" s="17">
        <v>0.124350628894652</v>
      </c>
      <c r="L240" s="17">
        <v>7.2577313709590502E-2</v>
      </c>
      <c r="M240" s="17"/>
      <c r="N240" s="17">
        <v>8.2937642020007904E-2</v>
      </c>
      <c r="O240" s="17">
        <v>5.3258832100180502E-2</v>
      </c>
      <c r="P240" s="17"/>
      <c r="Q240" s="17">
        <v>5.6214776864867998E-2</v>
      </c>
      <c r="R240" s="17">
        <v>0.106758105619077</v>
      </c>
      <c r="S240" s="17">
        <v>7.2688620402871704E-2</v>
      </c>
      <c r="T240" s="17">
        <v>6.4079368728518299E-2</v>
      </c>
      <c r="U240" s="17">
        <v>8.8087402834244197E-2</v>
      </c>
      <c r="V240" s="17">
        <v>7.5043345683460702E-2</v>
      </c>
      <c r="W240" s="17">
        <v>5.4878407892972499E-2</v>
      </c>
      <c r="X240" s="17">
        <v>6.1417225777032097E-2</v>
      </c>
      <c r="Y240" s="17">
        <v>0.111387391879766</v>
      </c>
      <c r="Z240" s="17">
        <v>6.2824268405913805E-2</v>
      </c>
      <c r="AA240" s="17">
        <v>9.3480269687535394E-2</v>
      </c>
      <c r="AB240" s="17">
        <v>7.6045151546209E-2</v>
      </c>
      <c r="AC240" s="17"/>
      <c r="AD240" s="17">
        <v>0.103550736168544</v>
      </c>
      <c r="AE240" s="17">
        <v>2.53866530065394E-2</v>
      </c>
      <c r="AF240" s="17"/>
      <c r="AG240" s="17">
        <v>0.12682302772628601</v>
      </c>
      <c r="AH240" s="17">
        <v>5.45871834326822E-2</v>
      </c>
      <c r="AI240" s="17"/>
      <c r="AJ240" s="17">
        <v>8.7615744944054205E-2</v>
      </c>
      <c r="AK240" s="17">
        <v>6.7204764535552894E-2</v>
      </c>
      <c r="AL240" s="17"/>
      <c r="AM240" s="17">
        <v>8.9128582688153504E-2</v>
      </c>
      <c r="AN240" s="17">
        <v>7.5727783860944101E-2</v>
      </c>
      <c r="AO240" s="17"/>
      <c r="AP240" s="17">
        <v>1.9235282666195199E-2</v>
      </c>
      <c r="AQ240" s="17">
        <v>4.3310894376144299E-2</v>
      </c>
      <c r="AR240" s="17">
        <v>4.8751790438144003E-2</v>
      </c>
      <c r="AS240" s="17">
        <v>0.110990915983757</v>
      </c>
      <c r="AT240" s="17">
        <v>0.146956073419858</v>
      </c>
      <c r="AU240" s="17">
        <v>0.13900952543422301</v>
      </c>
    </row>
    <row r="241" spans="2:47" x14ac:dyDescent="0.35">
      <c r="B241" t="s">
        <v>139</v>
      </c>
      <c r="C241" s="17">
        <v>6.4913508448464705E-2</v>
      </c>
      <c r="D241" s="17">
        <v>9.3890080349499E-2</v>
      </c>
      <c r="E241" s="17">
        <v>3.72274212426967E-2</v>
      </c>
      <c r="F241" s="17"/>
      <c r="G241" s="17">
        <v>5.9978766638454598E-2</v>
      </c>
      <c r="H241" s="17">
        <v>9.8522097567504796E-2</v>
      </c>
      <c r="I241" s="17">
        <v>8.3864228983388606E-2</v>
      </c>
      <c r="J241" s="17">
        <v>7.0641486487324004E-2</v>
      </c>
      <c r="K241" s="17">
        <v>3.51110345725439E-2</v>
      </c>
      <c r="L241" s="17">
        <v>4.0524871947865797E-2</v>
      </c>
      <c r="M241" s="17"/>
      <c r="N241" s="17">
        <v>6.0841221604591801E-2</v>
      </c>
      <c r="O241" s="17">
        <v>8.5139544484067103E-2</v>
      </c>
      <c r="P241" s="17"/>
      <c r="Q241" s="17">
        <v>8.4337072429024801E-2</v>
      </c>
      <c r="R241" s="17">
        <v>8.3686383567049494E-2</v>
      </c>
      <c r="S241" s="17">
        <v>9.6181862477102101E-2</v>
      </c>
      <c r="T241" s="17">
        <v>5.2489780145418899E-2</v>
      </c>
      <c r="U241" s="17">
        <v>5.7116711604222097E-2</v>
      </c>
      <c r="V241" s="17">
        <v>5.17081124961975E-2</v>
      </c>
      <c r="W241" s="17">
        <v>3.7298370162864497E-2</v>
      </c>
      <c r="X241" s="17">
        <v>4.8374517341621098E-2</v>
      </c>
      <c r="Y241" s="17">
        <v>4.0331910053114803E-2</v>
      </c>
      <c r="Z241" s="17">
        <v>5.4256325264528803E-2</v>
      </c>
      <c r="AA241" s="17">
        <v>0.107809793770045</v>
      </c>
      <c r="AB241" s="17">
        <v>5.0673330978540598E-2</v>
      </c>
      <c r="AC241" s="17"/>
      <c r="AD241" s="17">
        <v>8.6778908466425803E-2</v>
      </c>
      <c r="AE241" s="17">
        <v>1.8048389368207601E-2</v>
      </c>
      <c r="AF241" s="17"/>
      <c r="AG241" s="17">
        <v>0.117059673114506</v>
      </c>
      <c r="AH241" s="17">
        <v>3.8540929017688401E-2</v>
      </c>
      <c r="AI241" s="17"/>
      <c r="AJ241" s="17">
        <v>5.9569286655595799E-2</v>
      </c>
      <c r="AK241" s="17">
        <v>7.1834688312651801E-2</v>
      </c>
      <c r="AL241" s="17"/>
      <c r="AM241" s="17">
        <v>4.7503304136663101E-2</v>
      </c>
      <c r="AN241" s="17">
        <v>6.9784646542885201E-2</v>
      </c>
      <c r="AO241" s="17"/>
      <c r="AP241" s="17">
        <v>1.28603485566741E-2</v>
      </c>
      <c r="AQ241" s="17">
        <v>1.8030948019512601E-2</v>
      </c>
      <c r="AR241" s="17">
        <v>4.6076098611896099E-2</v>
      </c>
      <c r="AS241" s="17">
        <v>6.40503236181309E-2</v>
      </c>
      <c r="AT241" s="17">
        <v>8.68238977244567E-2</v>
      </c>
      <c r="AU241" s="17">
        <v>0.175882323868366</v>
      </c>
    </row>
    <row r="242" spans="2:47" x14ac:dyDescent="0.35">
      <c r="B242" t="s">
        <v>140</v>
      </c>
      <c r="C242" s="17">
        <v>6.1395321648114301E-2</v>
      </c>
      <c r="D242" s="17">
        <v>0.100246398341965</v>
      </c>
      <c r="E242" s="17">
        <v>2.40467076802687E-2</v>
      </c>
      <c r="F242" s="17"/>
      <c r="G242" s="17">
        <v>0.10330115077258401</v>
      </c>
      <c r="H242" s="17">
        <v>0.141292171481363</v>
      </c>
      <c r="I242" s="17">
        <v>9.4997592293977501E-2</v>
      </c>
      <c r="J242" s="17">
        <v>2.7932340305814599E-2</v>
      </c>
      <c r="K242" s="17">
        <v>9.47282047757219E-3</v>
      </c>
      <c r="L242" s="17">
        <v>2.5771680932425299E-3</v>
      </c>
      <c r="M242" s="17"/>
      <c r="N242" s="17">
        <v>4.9998929959222199E-2</v>
      </c>
      <c r="O242" s="17">
        <v>0.117998365051647</v>
      </c>
      <c r="P242" s="17"/>
      <c r="Q242" s="17">
        <v>9.5744779719585199E-2</v>
      </c>
      <c r="R242" s="17">
        <v>5.24048388753744E-2</v>
      </c>
      <c r="S242" s="17">
        <v>3.9142423300308399E-2</v>
      </c>
      <c r="T242" s="17">
        <v>3.2686315136504003E-2</v>
      </c>
      <c r="U242" s="17">
        <v>6.2354234657304601E-2</v>
      </c>
      <c r="V242" s="17">
        <v>7.4152193767529698E-2</v>
      </c>
      <c r="W242" s="17">
        <v>6.8285050979095693E-2</v>
      </c>
      <c r="X242" s="17">
        <v>4.9761253288555497E-2</v>
      </c>
      <c r="Y242" s="17">
        <v>6.85122433099669E-2</v>
      </c>
      <c r="Z242" s="17">
        <v>6.9125259611738002E-2</v>
      </c>
      <c r="AA242" s="17">
        <v>3.5019106188874098E-2</v>
      </c>
      <c r="AB242" s="17">
        <v>3.7114713994984901E-2</v>
      </c>
      <c r="AC242" s="17"/>
      <c r="AD242" s="17">
        <v>8.3657091227794994E-2</v>
      </c>
      <c r="AE242" s="17">
        <v>1.5889034366489699E-2</v>
      </c>
      <c r="AF242" s="17"/>
      <c r="AG242" s="17">
        <v>0.12145126195537601</v>
      </c>
      <c r="AH242" s="17">
        <v>2.9622536188995699E-2</v>
      </c>
      <c r="AI242" s="17"/>
      <c r="AJ242" s="17">
        <v>5.4958659324074802E-2</v>
      </c>
      <c r="AK242" s="17">
        <v>6.9581534493319899E-2</v>
      </c>
      <c r="AL242" s="17"/>
      <c r="AM242" s="17">
        <v>3.9373484628670102E-2</v>
      </c>
      <c r="AN242" s="17">
        <v>6.7741556316029294E-2</v>
      </c>
      <c r="AO242" s="17"/>
      <c r="AP242" s="17">
        <v>1.9358404320494E-3</v>
      </c>
      <c r="AQ242" s="17">
        <v>3.0624785681114298E-3</v>
      </c>
      <c r="AR242" s="17">
        <v>7.7271030727425305E-2</v>
      </c>
      <c r="AS242" s="17">
        <v>1.4112631151232499E-2</v>
      </c>
      <c r="AT242" s="17">
        <v>0.107792615590311</v>
      </c>
      <c r="AU242" s="17">
        <v>0.200890301769688</v>
      </c>
    </row>
    <row r="243" spans="2:47" x14ac:dyDescent="0.35">
      <c r="B243" t="s">
        <v>141</v>
      </c>
      <c r="C243" s="17">
        <v>3.8598876974436598E-2</v>
      </c>
      <c r="D243" s="17">
        <v>3.2327393117115903E-2</v>
      </c>
      <c r="E243" s="17">
        <v>4.5058804588039097E-2</v>
      </c>
      <c r="F243" s="17"/>
      <c r="G243" s="17">
        <v>4.2226665741917198E-2</v>
      </c>
      <c r="H243" s="17">
        <v>2.83277617082387E-2</v>
      </c>
      <c r="I243" s="17">
        <v>1.9432334455312599E-2</v>
      </c>
      <c r="J243" s="17">
        <v>6.2459519926893997E-2</v>
      </c>
      <c r="K243" s="17">
        <v>5.1118475427935198E-2</v>
      </c>
      <c r="L243" s="17">
        <v>3.2517238428329501E-2</v>
      </c>
      <c r="M243" s="17"/>
      <c r="N243" s="17">
        <v>3.9370983375295397E-2</v>
      </c>
      <c r="O243" s="17">
        <v>3.4764016492890203E-2</v>
      </c>
      <c r="P243" s="17"/>
      <c r="Q243" s="17">
        <v>4.9634729894586498E-2</v>
      </c>
      <c r="R243" s="17">
        <v>5.0278369334398498E-2</v>
      </c>
      <c r="S243" s="17">
        <v>5.5920222058915697E-2</v>
      </c>
      <c r="T243" s="17">
        <v>2.5082088915472402E-2</v>
      </c>
      <c r="U243" s="17">
        <v>3.5541790675009302E-2</v>
      </c>
      <c r="V243" s="17">
        <v>1.5259104521700701E-2</v>
      </c>
      <c r="W243" s="17">
        <v>3.5967308173147701E-2</v>
      </c>
      <c r="X243" s="17">
        <v>4.7572511841581303E-2</v>
      </c>
      <c r="Y243" s="17">
        <v>4.6835911104663001E-2</v>
      </c>
      <c r="Z243" s="17">
        <v>1.6040442384159501E-2</v>
      </c>
      <c r="AA243" s="17">
        <v>2.1335122885101199E-2</v>
      </c>
      <c r="AB243" s="17">
        <v>6.9863529979384498E-2</v>
      </c>
      <c r="AC243" s="17"/>
      <c r="AD243" s="17">
        <v>4.5929477558087697E-2</v>
      </c>
      <c r="AE243" s="17">
        <v>2.4139656039704398E-2</v>
      </c>
      <c r="AF243" s="17"/>
      <c r="AG243" s="17">
        <v>4.2716218419994602E-2</v>
      </c>
      <c r="AH243" s="17">
        <v>3.7761093174961603E-2</v>
      </c>
      <c r="AI243" s="17"/>
      <c r="AJ243" s="17">
        <v>3.8744775294399403E-2</v>
      </c>
      <c r="AK243" s="17">
        <v>3.8770078722577601E-2</v>
      </c>
      <c r="AL243" s="17"/>
      <c r="AM243" s="17">
        <v>3.5375203409551401E-2</v>
      </c>
      <c r="AN243" s="17">
        <v>4.0225727425038098E-2</v>
      </c>
      <c r="AO243" s="17"/>
      <c r="AP243" s="17">
        <v>9.0965586446219108E-3</v>
      </c>
      <c r="AQ243" s="17">
        <v>3.7831429915258903E-2</v>
      </c>
      <c r="AR243" s="17">
        <v>3.8229948954745699E-2</v>
      </c>
      <c r="AS243" s="17">
        <v>4.3386056757519803E-2</v>
      </c>
      <c r="AT243" s="17">
        <v>0.10116264424956201</v>
      </c>
      <c r="AU243" s="17">
        <v>4.30177945281996E-2</v>
      </c>
    </row>
    <row r="244" spans="2:47" x14ac:dyDescent="0.35">
      <c r="B244" t="s">
        <v>142</v>
      </c>
      <c r="C244" s="17">
        <v>3.6760588037265701E-2</v>
      </c>
      <c r="D244" s="17">
        <v>5.0434858261601399E-2</v>
      </c>
      <c r="E244" s="17">
        <v>2.37497456871569E-2</v>
      </c>
      <c r="F244" s="17"/>
      <c r="G244" s="17">
        <v>8.0028424506211407E-2</v>
      </c>
      <c r="H244" s="17">
        <v>7.3497968243110903E-2</v>
      </c>
      <c r="I244" s="17">
        <v>4.6818485515710898E-2</v>
      </c>
      <c r="J244" s="17">
        <v>2.15483556045067E-2</v>
      </c>
      <c r="K244" s="17">
        <v>3.1183810321938001E-3</v>
      </c>
      <c r="L244" s="17">
        <v>4.5222718018867198E-3</v>
      </c>
      <c r="M244" s="17"/>
      <c r="N244" s="17">
        <v>2.92243249538011E-2</v>
      </c>
      <c r="O244" s="17">
        <v>7.41913326149167E-2</v>
      </c>
      <c r="P244" s="17"/>
      <c r="Q244" s="17">
        <v>6.1547695014292997E-2</v>
      </c>
      <c r="R244" s="17">
        <v>5.7722375438128498E-2</v>
      </c>
      <c r="S244" s="17">
        <v>2.47511063341763E-2</v>
      </c>
      <c r="T244" s="17">
        <v>1.0730883634665799E-2</v>
      </c>
      <c r="U244" s="17">
        <v>2.7943121481561601E-2</v>
      </c>
      <c r="V244" s="17">
        <v>1.92615744845646E-2</v>
      </c>
      <c r="W244" s="17">
        <v>4.8286223806439002E-2</v>
      </c>
      <c r="X244" s="17">
        <v>1.8451247827986399E-2</v>
      </c>
      <c r="Y244" s="17">
        <v>4.8147192501405901E-2</v>
      </c>
      <c r="Z244" s="17">
        <v>2.77750099523453E-2</v>
      </c>
      <c r="AA244" s="17">
        <v>1.0198577448603899E-2</v>
      </c>
      <c r="AB244" s="17">
        <v>3.7114713994984901E-2</v>
      </c>
      <c r="AC244" s="17"/>
      <c r="AD244" s="17">
        <v>4.9745247248240802E-2</v>
      </c>
      <c r="AE244" s="17">
        <v>9.6959470298904199E-3</v>
      </c>
      <c r="AF244" s="17"/>
      <c r="AG244" s="17">
        <v>6.6927063245223295E-2</v>
      </c>
      <c r="AH244" s="17">
        <v>2.22478571173205E-2</v>
      </c>
      <c r="AI244" s="17"/>
      <c r="AJ244" s="17">
        <v>3.6577230852902799E-2</v>
      </c>
      <c r="AK244" s="17">
        <v>3.7306123781377001E-2</v>
      </c>
      <c r="AL244" s="17"/>
      <c r="AM244" s="17">
        <v>2.9462909941992001E-2</v>
      </c>
      <c r="AN244" s="17">
        <v>3.76206796713233E-2</v>
      </c>
      <c r="AO244" s="17"/>
      <c r="AP244" s="17">
        <v>6.5186733973988699E-3</v>
      </c>
      <c r="AQ244" s="17">
        <v>8.0540364461422105E-3</v>
      </c>
      <c r="AR244" s="17">
        <v>4.12359482913464E-2</v>
      </c>
      <c r="AS244" s="17">
        <v>9.5207168048781505E-3</v>
      </c>
      <c r="AT244" s="17">
        <v>9.7943915252521899E-2</v>
      </c>
      <c r="AU244" s="17">
        <v>9.6643834914988194E-2</v>
      </c>
    </row>
    <row r="245" spans="2:47" x14ac:dyDescent="0.35">
      <c r="B245" t="s">
        <v>143</v>
      </c>
      <c r="C245" s="17">
        <v>3.3482811430906E-2</v>
      </c>
      <c r="D245" s="17">
        <v>3.0598626899299802E-2</v>
      </c>
      <c r="E245" s="17">
        <v>3.6593424737101601E-2</v>
      </c>
      <c r="F245" s="17"/>
      <c r="G245" s="17">
        <v>3.5264201375291203E-2</v>
      </c>
      <c r="H245" s="17">
        <v>7.9591798497907498E-2</v>
      </c>
      <c r="I245" s="17">
        <v>2.6369961595493499E-2</v>
      </c>
      <c r="J245" s="17">
        <v>3.5405123947993097E-2</v>
      </c>
      <c r="K245" s="17">
        <v>1.17565420008792E-2</v>
      </c>
      <c r="L245" s="17">
        <v>1.33595033790848E-2</v>
      </c>
      <c r="M245" s="17"/>
      <c r="N245" s="17">
        <v>2.02286462565439E-2</v>
      </c>
      <c r="O245" s="17">
        <v>9.9312953735793602E-2</v>
      </c>
      <c r="P245" s="17"/>
      <c r="Q245" s="17">
        <v>5.85887485689058E-2</v>
      </c>
      <c r="R245" s="17">
        <v>4.5559465621782903E-2</v>
      </c>
      <c r="S245" s="17">
        <v>2.4285853614997001E-2</v>
      </c>
      <c r="T245" s="17">
        <v>1.8160103029948801E-2</v>
      </c>
      <c r="U245" s="17">
        <v>2.8886386004442498E-2</v>
      </c>
      <c r="V245" s="17">
        <v>2.0843396507100199E-2</v>
      </c>
      <c r="W245" s="17">
        <v>3.4599786290647201E-2</v>
      </c>
      <c r="X245" s="17">
        <v>9.8447779722822398E-3</v>
      </c>
      <c r="Y245" s="17">
        <v>2.9195871370753801E-2</v>
      </c>
      <c r="Z245" s="17">
        <v>4.4502039936948803E-2</v>
      </c>
      <c r="AA245" s="17">
        <v>3.0088638926612E-2</v>
      </c>
      <c r="AB245" s="17">
        <v>0</v>
      </c>
      <c r="AC245" s="17"/>
      <c r="AD245" s="17">
        <v>4.5855317417449498E-2</v>
      </c>
      <c r="AE245" s="17">
        <v>7.0153385829211604E-3</v>
      </c>
      <c r="AF245" s="17"/>
      <c r="AG245" s="17">
        <v>5.9401305806284603E-2</v>
      </c>
      <c r="AH245" s="17">
        <v>2.0752911354619801E-2</v>
      </c>
      <c r="AI245" s="17"/>
      <c r="AJ245" s="17">
        <v>3.21715458691385E-2</v>
      </c>
      <c r="AK245" s="17">
        <v>3.5337615195348102E-2</v>
      </c>
      <c r="AL245" s="17"/>
      <c r="AM245" s="17">
        <v>2.3686693978276101E-2</v>
      </c>
      <c r="AN245" s="17">
        <v>3.6873746598766403E-2</v>
      </c>
      <c r="AO245" s="17"/>
      <c r="AP245" s="17">
        <v>4.9202892163381796E-3</v>
      </c>
      <c r="AQ245" s="17">
        <v>2.3135861889205901E-2</v>
      </c>
      <c r="AR245" s="17">
        <v>4.1638485854596299E-2</v>
      </c>
      <c r="AS245" s="17">
        <v>9.6907386118944405E-3</v>
      </c>
      <c r="AT245" s="17">
        <v>0.11591356035600101</v>
      </c>
      <c r="AU245" s="17">
        <v>5.9248718508385097E-2</v>
      </c>
    </row>
    <row r="246" spans="2:47" x14ac:dyDescent="0.35">
      <c r="B246" t="s">
        <v>144</v>
      </c>
      <c r="C246" s="17">
        <v>2.8319074690932901E-2</v>
      </c>
      <c r="D246" s="17">
        <v>3.1219692342589499E-2</v>
      </c>
      <c r="E246" s="17">
        <v>2.57415040781547E-2</v>
      </c>
      <c r="F246" s="17"/>
      <c r="G246" s="17">
        <v>7.4042366221464706E-2</v>
      </c>
      <c r="H246" s="17">
        <v>5.0338402580562401E-2</v>
      </c>
      <c r="I246" s="17">
        <v>1.51652943320514E-2</v>
      </c>
      <c r="J246" s="17">
        <v>2.3969834628471898E-2</v>
      </c>
      <c r="K246" s="17">
        <v>5.8649429428294497E-3</v>
      </c>
      <c r="L246" s="17">
        <v>9.1370156628654102E-3</v>
      </c>
      <c r="M246" s="17"/>
      <c r="N246" s="17">
        <v>1.91101803755147E-2</v>
      </c>
      <c r="O246" s="17">
        <v>7.4057362638881796E-2</v>
      </c>
      <c r="P246" s="17"/>
      <c r="Q246" s="17">
        <v>6.0118861688028102E-2</v>
      </c>
      <c r="R246" s="17">
        <v>2.4676503636426001E-2</v>
      </c>
      <c r="S246" s="17">
        <v>2.4421744018365499E-2</v>
      </c>
      <c r="T246" s="17">
        <v>4.4450954000131897E-3</v>
      </c>
      <c r="U246" s="17">
        <v>4.7929868329926302E-2</v>
      </c>
      <c r="V246" s="17">
        <v>2.1184987702136001E-2</v>
      </c>
      <c r="W246" s="17">
        <v>2.96950155206414E-2</v>
      </c>
      <c r="X246" s="17">
        <v>5.8214395218896403E-2</v>
      </c>
      <c r="Y246" s="17">
        <v>2.35301206845542E-2</v>
      </c>
      <c r="Z246" s="17">
        <v>7.8991237631883208E-3</v>
      </c>
      <c r="AA246" s="17">
        <v>2.1686447270711302E-2</v>
      </c>
      <c r="AB246" s="17">
        <v>0</v>
      </c>
      <c r="AC246" s="17"/>
      <c r="AD246" s="17">
        <v>3.7888119111575302E-2</v>
      </c>
      <c r="AE246" s="17">
        <v>8.1071407857055394E-3</v>
      </c>
      <c r="AF246" s="17"/>
      <c r="AG246" s="17">
        <v>5.1608755887270402E-2</v>
      </c>
      <c r="AH246" s="17">
        <v>1.7678706768497001E-2</v>
      </c>
      <c r="AI246" s="17"/>
      <c r="AJ246" s="17">
        <v>3.2787986552789403E-2</v>
      </c>
      <c r="AK246" s="17">
        <v>2.1690467337837301E-2</v>
      </c>
      <c r="AL246" s="17"/>
      <c r="AM246" s="17">
        <v>2.2670585138555601E-2</v>
      </c>
      <c r="AN246" s="17">
        <v>3.0441279871315698E-2</v>
      </c>
      <c r="AO246" s="17"/>
      <c r="AP246" s="17">
        <v>0</v>
      </c>
      <c r="AQ246" s="17">
        <v>7.5217084134133298E-3</v>
      </c>
      <c r="AR246" s="17">
        <v>3.7321781957529998E-2</v>
      </c>
      <c r="AS246" s="17">
        <v>9.4388819131867099E-3</v>
      </c>
      <c r="AT246" s="17">
        <v>9.5054945756165896E-2</v>
      </c>
      <c r="AU246" s="17">
        <v>6.4204900099261095E-2</v>
      </c>
    </row>
    <row r="247" spans="2:47" x14ac:dyDescent="0.35">
      <c r="B247" t="s">
        <v>145</v>
      </c>
      <c r="C247" s="17">
        <v>2.8138880002336102E-2</v>
      </c>
      <c r="D247" s="17">
        <v>1.47015907138733E-2</v>
      </c>
      <c r="E247" s="17">
        <v>4.1495169974251303E-2</v>
      </c>
      <c r="F247" s="17"/>
      <c r="G247" s="17">
        <v>7.1533680941055403E-2</v>
      </c>
      <c r="H247" s="17">
        <v>3.1008486857466398E-2</v>
      </c>
      <c r="I247" s="17">
        <v>1.7381491327791002E-2</v>
      </c>
      <c r="J247" s="17">
        <v>2.1536344622427699E-2</v>
      </c>
      <c r="K247" s="17">
        <v>1.29104889036419E-2</v>
      </c>
      <c r="L247" s="17">
        <v>2.1205891717947199E-2</v>
      </c>
      <c r="M247" s="17"/>
      <c r="N247" s="17">
        <v>2.5611162638609099E-2</v>
      </c>
      <c r="O247" s="17">
        <v>4.06934235417932E-2</v>
      </c>
      <c r="P247" s="17"/>
      <c r="Q247" s="17">
        <v>6.7326675826915705E-2</v>
      </c>
      <c r="R247" s="17">
        <v>3.2789012220254599E-2</v>
      </c>
      <c r="S247" s="17">
        <v>1.16948820855376E-2</v>
      </c>
      <c r="T247" s="17">
        <v>1.9917849098140299E-2</v>
      </c>
      <c r="U247" s="17">
        <v>3.1858386512959497E-2</v>
      </c>
      <c r="V247" s="17">
        <v>1.3409218628390901E-2</v>
      </c>
      <c r="W247" s="17">
        <v>9.5252741006251803E-3</v>
      </c>
      <c r="X247" s="17">
        <v>2.03154054137301E-2</v>
      </c>
      <c r="Y247" s="17">
        <v>2.6326080724292399E-2</v>
      </c>
      <c r="Z247" s="17">
        <v>1.3626190925545499E-2</v>
      </c>
      <c r="AA247" s="17">
        <v>5.1810267388504902E-2</v>
      </c>
      <c r="AB247" s="17">
        <v>0</v>
      </c>
      <c r="AC247" s="17"/>
      <c r="AD247" s="17">
        <v>3.6750724065639201E-2</v>
      </c>
      <c r="AE247" s="17">
        <v>9.96511539232885E-3</v>
      </c>
      <c r="AF247" s="17"/>
      <c r="AG247" s="17">
        <v>4.3889249332089299E-2</v>
      </c>
      <c r="AH247" s="17">
        <v>2.1222125186273099E-2</v>
      </c>
      <c r="AI247" s="17"/>
      <c r="AJ247" s="17">
        <v>2.73584478006191E-2</v>
      </c>
      <c r="AK247" s="17">
        <v>2.7738156235766701E-2</v>
      </c>
      <c r="AL247" s="17"/>
      <c r="AM247" s="17">
        <v>1.6648167008420801E-2</v>
      </c>
      <c r="AN247" s="17">
        <v>3.0650393972147999E-2</v>
      </c>
      <c r="AO247" s="17"/>
      <c r="AP247" s="17">
        <v>4.0928182046800002E-3</v>
      </c>
      <c r="AQ247" s="17">
        <v>1.74095506714518E-2</v>
      </c>
      <c r="AR247" s="17">
        <v>2.8310298667080899E-2</v>
      </c>
      <c r="AS247" s="17">
        <v>2.8861388856924301E-2</v>
      </c>
      <c r="AT247" s="17">
        <v>0.11174596800499299</v>
      </c>
      <c r="AU247" s="17">
        <v>2.9435278601719898E-2</v>
      </c>
    </row>
    <row r="248" spans="2:47" x14ac:dyDescent="0.35">
      <c r="B248" t="s">
        <v>146</v>
      </c>
      <c r="C248" s="17">
        <v>2.1814856228202902E-2</v>
      </c>
      <c r="D248" s="17">
        <v>2.59456572535058E-2</v>
      </c>
      <c r="E248" s="17">
        <v>1.7979618975847201E-2</v>
      </c>
      <c r="F248" s="17"/>
      <c r="G248" s="17">
        <v>2.8467512289657899E-2</v>
      </c>
      <c r="H248" s="17">
        <v>1.6191104373072199E-2</v>
      </c>
      <c r="I248" s="17">
        <v>5.47284716749993E-3</v>
      </c>
      <c r="J248" s="17">
        <v>1.53034567122471E-2</v>
      </c>
      <c r="K248" s="17">
        <v>2.1884733126213099E-2</v>
      </c>
      <c r="L248" s="17">
        <v>4.0545120735241601E-2</v>
      </c>
      <c r="M248" s="17"/>
      <c r="N248" s="17">
        <v>2.25946065166205E-2</v>
      </c>
      <c r="O248" s="17">
        <v>1.7942030458074801E-2</v>
      </c>
      <c r="P248" s="17"/>
      <c r="Q248" s="17">
        <v>3.0130359160886699E-2</v>
      </c>
      <c r="R248" s="17">
        <v>3.3805738575049503E-2</v>
      </c>
      <c r="S248" s="17">
        <v>1.8911327179533199E-2</v>
      </c>
      <c r="T248" s="17">
        <v>1.9846064932757101E-2</v>
      </c>
      <c r="U248" s="17">
        <v>2.2300558610567602E-2</v>
      </c>
      <c r="V248" s="17">
        <v>9.4445596957979609E-3</v>
      </c>
      <c r="W248" s="17">
        <v>4.2981648406537398E-2</v>
      </c>
      <c r="X248" s="17">
        <v>1.03365315566661E-2</v>
      </c>
      <c r="Y248" s="17">
        <v>1.7747101319261899E-2</v>
      </c>
      <c r="Z248" s="17">
        <v>0</v>
      </c>
      <c r="AA248" s="17">
        <v>3.3641433342668302E-2</v>
      </c>
      <c r="AB248" s="17">
        <v>0</v>
      </c>
      <c r="AC248" s="17"/>
      <c r="AD248" s="17">
        <v>2.5374289406648799E-2</v>
      </c>
      <c r="AE248" s="17">
        <v>1.2665932549574901E-2</v>
      </c>
      <c r="AF248" s="17"/>
      <c r="AG248" s="17">
        <v>2.9380971098793299E-2</v>
      </c>
      <c r="AH248" s="17">
        <v>1.87499116913553E-2</v>
      </c>
      <c r="AI248" s="17"/>
      <c r="AJ248" s="17">
        <v>2.1862202134121E-2</v>
      </c>
      <c r="AK248" s="17">
        <v>2.1953281073153901E-2</v>
      </c>
      <c r="AL248" s="17"/>
      <c r="AM248" s="17">
        <v>3.10166937633829E-2</v>
      </c>
      <c r="AN248" s="17">
        <v>1.9616478754751799E-2</v>
      </c>
      <c r="AO248" s="17"/>
      <c r="AP248" s="17">
        <v>1.9000894858608999E-3</v>
      </c>
      <c r="AQ248" s="17">
        <v>1.8681199397151502E-2</v>
      </c>
      <c r="AR248" s="17">
        <v>1.0005301174752099E-2</v>
      </c>
      <c r="AS248" s="17">
        <v>3.3678127926107498E-2</v>
      </c>
      <c r="AT248" s="17">
        <v>3.7981251168108403E-2</v>
      </c>
      <c r="AU248" s="17">
        <v>3.8823351128412897E-2</v>
      </c>
    </row>
    <row r="249" spans="2:47" x14ac:dyDescent="0.35">
      <c r="B249" t="s">
        <v>147</v>
      </c>
      <c r="C249" s="17">
        <v>1.5374007578205401E-2</v>
      </c>
      <c r="D249" s="17">
        <v>1.9405522129207702E-2</v>
      </c>
      <c r="E249" s="17">
        <v>1.15783882109166E-2</v>
      </c>
      <c r="F249" s="17"/>
      <c r="G249" s="17">
        <v>9.3467169712544099E-3</v>
      </c>
      <c r="H249" s="17">
        <v>2.4222094682829501E-2</v>
      </c>
      <c r="I249" s="17">
        <v>1.8240531361349802E-2</v>
      </c>
      <c r="J249" s="17">
        <v>7.0652790754476896E-3</v>
      </c>
      <c r="K249" s="17">
        <v>1.5242563484539701E-2</v>
      </c>
      <c r="L249" s="17">
        <v>1.6636597490613199E-2</v>
      </c>
      <c r="M249" s="17"/>
      <c r="N249" s="17">
        <v>1.57497554106414E-2</v>
      </c>
      <c r="O249" s="17">
        <v>1.3507761537462E-2</v>
      </c>
      <c r="P249" s="17"/>
      <c r="Q249" s="17">
        <v>1.25689963720954E-2</v>
      </c>
      <c r="R249" s="17">
        <v>3.7887765884273603E-2</v>
      </c>
      <c r="S249" s="17">
        <v>1.84285733557971E-2</v>
      </c>
      <c r="T249" s="17">
        <v>1.1164210928888E-2</v>
      </c>
      <c r="U249" s="17">
        <v>1.42521942522331E-2</v>
      </c>
      <c r="V249" s="17">
        <v>5.5264596145723002E-3</v>
      </c>
      <c r="W249" s="17">
        <v>1.4445250979644801E-2</v>
      </c>
      <c r="X249" s="17">
        <v>0</v>
      </c>
      <c r="Y249" s="17">
        <v>2.70028808515165E-2</v>
      </c>
      <c r="Z249" s="17">
        <v>6.5731058148561401E-3</v>
      </c>
      <c r="AA249" s="17">
        <v>0</v>
      </c>
      <c r="AB249" s="17">
        <v>0</v>
      </c>
      <c r="AC249" s="17"/>
      <c r="AD249" s="17">
        <v>2.0166031985015001E-2</v>
      </c>
      <c r="AE249" s="17">
        <v>2.8958711158152302E-3</v>
      </c>
      <c r="AF249" s="17"/>
      <c r="AG249" s="17">
        <v>1.8885764998932599E-2</v>
      </c>
      <c r="AH249" s="17">
        <v>1.34448225829405E-2</v>
      </c>
      <c r="AI249" s="17"/>
      <c r="AJ249" s="17">
        <v>1.29874338319647E-2</v>
      </c>
      <c r="AK249" s="17">
        <v>1.8343349662027199E-2</v>
      </c>
      <c r="AL249" s="17"/>
      <c r="AM249" s="17">
        <v>1.9656527117040998E-2</v>
      </c>
      <c r="AN249" s="17">
        <v>1.44476215395721E-2</v>
      </c>
      <c r="AO249" s="17"/>
      <c r="AP249" s="17">
        <v>0</v>
      </c>
      <c r="AQ249" s="17">
        <v>1.3358948838626599E-2</v>
      </c>
      <c r="AR249" s="17">
        <v>2.2396204205185101E-2</v>
      </c>
      <c r="AS249" s="17">
        <v>1.3680479056334899E-2</v>
      </c>
      <c r="AT249" s="17">
        <v>2.6842919896091999E-2</v>
      </c>
      <c r="AU249" s="17">
        <v>2.6867623261941202E-2</v>
      </c>
    </row>
    <row r="250" spans="2:47" x14ac:dyDescent="0.35">
      <c r="B250" t="s">
        <v>148</v>
      </c>
      <c r="C250" s="17">
        <v>1.4904220006763299E-2</v>
      </c>
      <c r="D250" s="17">
        <v>2.0157907474091599E-2</v>
      </c>
      <c r="E250" s="17">
        <v>9.9123592749475707E-3</v>
      </c>
      <c r="F250" s="17"/>
      <c r="G250" s="17">
        <v>2.0792001419155701E-2</v>
      </c>
      <c r="H250" s="17">
        <v>4.04126180738308E-2</v>
      </c>
      <c r="I250" s="17">
        <v>1.0914548552840899E-2</v>
      </c>
      <c r="J250" s="17">
        <v>1.0849855583205101E-2</v>
      </c>
      <c r="K250" s="17">
        <v>3.0012496854094602E-3</v>
      </c>
      <c r="L250" s="17">
        <v>4.6235493699547303E-3</v>
      </c>
      <c r="M250" s="17"/>
      <c r="N250" s="17">
        <v>1.08162669886458E-2</v>
      </c>
      <c r="O250" s="17">
        <v>3.5208066033891601E-2</v>
      </c>
      <c r="P250" s="17"/>
      <c r="Q250" s="17">
        <v>2.9851660901852699E-2</v>
      </c>
      <c r="R250" s="17">
        <v>1.8253918225426598E-2</v>
      </c>
      <c r="S250" s="17">
        <v>1.9159437537241201E-2</v>
      </c>
      <c r="T250" s="17">
        <v>1.1378769765575499E-2</v>
      </c>
      <c r="U250" s="17">
        <v>1.6334682059692299E-2</v>
      </c>
      <c r="V250" s="17">
        <v>0</v>
      </c>
      <c r="W250" s="17">
        <v>1.0380751806239701E-2</v>
      </c>
      <c r="X250" s="17">
        <v>1.73177169390712E-2</v>
      </c>
      <c r="Y250" s="17">
        <v>1.6695874257035101E-2</v>
      </c>
      <c r="Z250" s="17">
        <v>7.8991237631883208E-3</v>
      </c>
      <c r="AA250" s="17">
        <v>1.16971492649212E-2</v>
      </c>
      <c r="AB250" s="17">
        <v>0</v>
      </c>
      <c r="AC250" s="17"/>
      <c r="AD250" s="17">
        <v>1.8486899734205801E-2</v>
      </c>
      <c r="AE250" s="17">
        <v>5.9057321537481604E-3</v>
      </c>
      <c r="AF250" s="17"/>
      <c r="AG250" s="17">
        <v>2.5577284571039999E-2</v>
      </c>
      <c r="AH250" s="17">
        <v>1.0087838996891601E-2</v>
      </c>
      <c r="AI250" s="17"/>
      <c r="AJ250" s="17">
        <v>1.5345839440922901E-2</v>
      </c>
      <c r="AK250" s="17">
        <v>1.45131033334419E-2</v>
      </c>
      <c r="AL250" s="17"/>
      <c r="AM250" s="17">
        <v>1.0104387157845E-2</v>
      </c>
      <c r="AN250" s="17">
        <v>1.6537869762986698E-2</v>
      </c>
      <c r="AO250" s="17"/>
      <c r="AP250" s="17">
        <v>0</v>
      </c>
      <c r="AQ250" s="17">
        <v>2.8319248280787501E-3</v>
      </c>
      <c r="AR250" s="17">
        <v>1.8734843952911199E-2</v>
      </c>
      <c r="AS250" s="17">
        <v>2.1856890474884999E-3</v>
      </c>
      <c r="AT250" s="17">
        <v>3.8958260515548203E-2</v>
      </c>
      <c r="AU250" s="17">
        <v>4.3200036892578703E-2</v>
      </c>
    </row>
    <row r="251" spans="2:47" x14ac:dyDescent="0.35">
      <c r="B251" t="s">
        <v>149</v>
      </c>
      <c r="C251" s="17">
        <v>1.1201869392949799E-2</v>
      </c>
      <c r="D251" s="17">
        <v>1.7280437899664498E-2</v>
      </c>
      <c r="E251" s="17">
        <v>5.3725535375094401E-3</v>
      </c>
      <c r="F251" s="17"/>
      <c r="G251" s="17">
        <v>1.2221877377870701E-2</v>
      </c>
      <c r="H251" s="17">
        <v>1.1464013996960599E-2</v>
      </c>
      <c r="I251" s="17">
        <v>1.15234269163281E-2</v>
      </c>
      <c r="J251" s="17">
        <v>1.28967428726757E-2</v>
      </c>
      <c r="K251" s="17">
        <v>8.6250261965867998E-3</v>
      </c>
      <c r="L251" s="17">
        <v>1.03933378943001E-2</v>
      </c>
      <c r="M251" s="17"/>
      <c r="N251" s="17">
        <v>1.0668724990227099E-2</v>
      </c>
      <c r="O251" s="17">
        <v>1.38498650560928E-2</v>
      </c>
      <c r="P251" s="17"/>
      <c r="Q251" s="17">
        <v>2.2185560305712001E-2</v>
      </c>
      <c r="R251" s="17">
        <v>1.2509369928059901E-2</v>
      </c>
      <c r="S251" s="17">
        <v>1.85727582112604E-2</v>
      </c>
      <c r="T251" s="17">
        <v>1.31986538388219E-2</v>
      </c>
      <c r="U251" s="17">
        <v>1.3834214945416101E-2</v>
      </c>
      <c r="V251" s="17">
        <v>5.4289309336895304E-3</v>
      </c>
      <c r="W251" s="17">
        <v>1.02606153235183E-2</v>
      </c>
      <c r="X251" s="17">
        <v>0</v>
      </c>
      <c r="Y251" s="17">
        <v>1.3810894855560101E-2</v>
      </c>
      <c r="Z251" s="17">
        <v>0</v>
      </c>
      <c r="AA251" s="17">
        <v>0</v>
      </c>
      <c r="AB251" s="17">
        <v>0</v>
      </c>
      <c r="AC251" s="17"/>
      <c r="AD251" s="17">
        <v>1.56220748085837E-2</v>
      </c>
      <c r="AE251" s="17">
        <v>2.4128471734687299E-3</v>
      </c>
      <c r="AF251" s="17"/>
      <c r="AG251" s="17">
        <v>2.2080568855972999E-2</v>
      </c>
      <c r="AH251" s="17">
        <v>6.1687870236570696E-3</v>
      </c>
      <c r="AI251" s="17"/>
      <c r="AJ251" s="17">
        <v>1.7280493961814698E-2</v>
      </c>
      <c r="AK251" s="17">
        <v>4.0881884401373098E-3</v>
      </c>
      <c r="AL251" s="17"/>
      <c r="AM251" s="17">
        <v>4.0230382427173198E-3</v>
      </c>
      <c r="AN251" s="17">
        <v>1.3439773334193101E-2</v>
      </c>
      <c r="AO251" s="17"/>
      <c r="AP251" s="17">
        <v>2.3875861461240201E-3</v>
      </c>
      <c r="AQ251" s="17">
        <v>4.2901304561630601E-3</v>
      </c>
      <c r="AR251" s="17">
        <v>0</v>
      </c>
      <c r="AS251" s="17">
        <v>9.1073696631009306E-3</v>
      </c>
      <c r="AT251" s="17">
        <v>3.3332357791527503E-2</v>
      </c>
      <c r="AU251" s="17">
        <v>2.94566082217665E-2</v>
      </c>
    </row>
    <row r="252" spans="2:47" x14ac:dyDescent="0.35">
      <c r="B252" t="s">
        <v>94</v>
      </c>
      <c r="C252" s="17">
        <v>7.9406772516751392E-3</v>
      </c>
      <c r="D252" s="17">
        <v>6.2945798106475099E-3</v>
      </c>
      <c r="E252" s="17">
        <v>9.6167749418454695E-3</v>
      </c>
      <c r="F252" s="17"/>
      <c r="G252" s="17">
        <v>3.1190172086873399E-3</v>
      </c>
      <c r="H252" s="17">
        <v>1.35946001126491E-2</v>
      </c>
      <c r="I252" s="17">
        <v>1.4311901808363999E-2</v>
      </c>
      <c r="J252" s="17">
        <v>1.0930038326266401E-2</v>
      </c>
      <c r="K252" s="17">
        <v>2.8942832481561099E-3</v>
      </c>
      <c r="L252" s="17">
        <v>2.2778431066276801E-3</v>
      </c>
      <c r="M252" s="17"/>
      <c r="N252" s="17">
        <v>9.0043710220507993E-3</v>
      </c>
      <c r="O252" s="17">
        <v>2.6575748192337201E-3</v>
      </c>
      <c r="P252" s="17"/>
      <c r="Q252" s="17">
        <v>1.4584991108019E-2</v>
      </c>
      <c r="R252" s="17">
        <v>6.9367036118548296E-3</v>
      </c>
      <c r="S252" s="17">
        <v>6.95672531696594E-3</v>
      </c>
      <c r="T252" s="17">
        <v>5.9084108634264903E-3</v>
      </c>
      <c r="U252" s="17">
        <v>7.4177625225981397E-3</v>
      </c>
      <c r="V252" s="17">
        <v>4.8257076144408899E-3</v>
      </c>
      <c r="W252" s="17">
        <v>1.32869643105711E-2</v>
      </c>
      <c r="X252" s="17">
        <v>0</v>
      </c>
      <c r="Y252" s="17">
        <v>4.58207035524747E-3</v>
      </c>
      <c r="Z252" s="17">
        <v>6.5731058148561401E-3</v>
      </c>
      <c r="AA252" s="17">
        <v>0</v>
      </c>
      <c r="AB252" s="17">
        <v>2.6696244027777798E-2</v>
      </c>
      <c r="AC252" s="17"/>
      <c r="AD252" s="17">
        <v>3.2879332689101401E-3</v>
      </c>
      <c r="AE252" s="17">
        <v>1.56319327072208E-2</v>
      </c>
      <c r="AF252" s="17"/>
      <c r="AG252" s="17">
        <v>0</v>
      </c>
      <c r="AH252" s="17">
        <v>1.0208831366067501E-2</v>
      </c>
      <c r="AI252" s="17"/>
      <c r="AJ252" s="17">
        <v>4.6474664095290802E-3</v>
      </c>
      <c r="AK252" s="17">
        <v>1.0620178407639E-2</v>
      </c>
      <c r="AL252" s="17"/>
      <c r="AM252" s="17">
        <v>8.1789091838208108E-3</v>
      </c>
      <c r="AN252" s="17">
        <v>7.4939417964835402E-3</v>
      </c>
      <c r="AO252" s="17"/>
      <c r="AP252" s="17">
        <v>2.2287559557106901E-2</v>
      </c>
      <c r="AQ252" s="17">
        <v>1.08960724348343E-2</v>
      </c>
      <c r="AR252" s="17">
        <v>3.5730692998696099E-3</v>
      </c>
      <c r="AS252" s="17">
        <v>0</v>
      </c>
      <c r="AT252" s="17">
        <v>7.1324479877903904E-3</v>
      </c>
      <c r="AU252" s="17">
        <v>0</v>
      </c>
    </row>
    <row r="253" spans="2:47" x14ac:dyDescent="0.35">
      <c r="B253" t="s">
        <v>150</v>
      </c>
      <c r="C253" s="17">
        <v>6.4372539495518698E-3</v>
      </c>
      <c r="D253" s="17">
        <v>6.0527206639720303E-3</v>
      </c>
      <c r="E253" s="17">
        <v>6.8695061398465103E-3</v>
      </c>
      <c r="F253" s="17"/>
      <c r="G253" s="17">
        <v>1.8844875559443499E-2</v>
      </c>
      <c r="H253" s="17">
        <v>1.7280776183102399E-2</v>
      </c>
      <c r="I253" s="17">
        <v>3.04707464995989E-3</v>
      </c>
      <c r="J253" s="17">
        <v>1.9702388133883801E-3</v>
      </c>
      <c r="K253" s="17">
        <v>0</v>
      </c>
      <c r="L253" s="17">
        <v>0</v>
      </c>
      <c r="M253" s="17"/>
      <c r="N253" s="17">
        <v>4.5542330710902704E-3</v>
      </c>
      <c r="O253" s="17">
        <v>1.57897503732407E-2</v>
      </c>
      <c r="P253" s="17"/>
      <c r="Q253" s="17">
        <v>6.09502528340208E-3</v>
      </c>
      <c r="R253" s="17">
        <v>6.7985846033541903E-3</v>
      </c>
      <c r="S253" s="17">
        <v>1.20292039400536E-2</v>
      </c>
      <c r="T253" s="17">
        <v>0</v>
      </c>
      <c r="U253" s="17">
        <v>8.3470195226260594E-3</v>
      </c>
      <c r="V253" s="17">
        <v>0</v>
      </c>
      <c r="W253" s="17">
        <v>4.1731134948658401E-3</v>
      </c>
      <c r="X253" s="17">
        <v>0</v>
      </c>
      <c r="Y253" s="17">
        <v>1.7958784739958201E-2</v>
      </c>
      <c r="Z253" s="17">
        <v>0</v>
      </c>
      <c r="AA253" s="17">
        <v>1.6802434611383501E-2</v>
      </c>
      <c r="AB253" s="17">
        <v>0</v>
      </c>
      <c r="AC253" s="17"/>
      <c r="AD253" s="17">
        <v>8.2450339422528492E-3</v>
      </c>
      <c r="AE253" s="17">
        <v>1.58932994274443E-3</v>
      </c>
      <c r="AF253" s="17"/>
      <c r="AG253" s="17">
        <v>1.3770480007568701E-2</v>
      </c>
      <c r="AH253" s="17">
        <v>2.2964549664678201E-3</v>
      </c>
      <c r="AI253" s="17"/>
      <c r="AJ253" s="17">
        <v>8.0142565483501595E-3</v>
      </c>
      <c r="AK253" s="17">
        <v>4.6232235374113802E-3</v>
      </c>
      <c r="AL253" s="17"/>
      <c r="AM253" s="17">
        <v>6.8276237978189304E-3</v>
      </c>
      <c r="AN253" s="17">
        <v>6.4461071747117897E-3</v>
      </c>
      <c r="AO253" s="17"/>
      <c r="AP253" s="17">
        <v>2.0768322555436199E-3</v>
      </c>
      <c r="AQ253" s="17">
        <v>0</v>
      </c>
      <c r="AR253" s="17">
        <v>5.6695386561190298E-3</v>
      </c>
      <c r="AS253" s="17">
        <v>0</v>
      </c>
      <c r="AT253" s="17">
        <v>2.6469913095690498E-2</v>
      </c>
      <c r="AU253" s="17">
        <v>1.5947253319246998E-2</v>
      </c>
    </row>
    <row r="254" spans="2:47" x14ac:dyDescent="0.35">
      <c r="B254" t="s">
        <v>151</v>
      </c>
      <c r="C254" s="17">
        <v>0.19162407801325401</v>
      </c>
      <c r="D254" s="17">
        <v>8.8399538724794696E-2</v>
      </c>
      <c r="E254" s="17">
        <v>0.28913189091791303</v>
      </c>
      <c r="F254" s="17"/>
      <c r="G254" s="17">
        <v>0.16546877618907599</v>
      </c>
      <c r="H254" s="17">
        <v>0.173968045697389</v>
      </c>
      <c r="I254" s="17">
        <v>0.22970543240524699</v>
      </c>
      <c r="J254" s="17">
        <v>0.17051851961394901</v>
      </c>
      <c r="K254" s="17">
        <v>0.21876133005272</v>
      </c>
      <c r="L254" s="17">
        <v>0.19138512291814699</v>
      </c>
      <c r="M254" s="17"/>
      <c r="N254" s="17">
        <v>0.20350735736883499</v>
      </c>
      <c r="O254" s="17">
        <v>0.13260278465108699</v>
      </c>
      <c r="P254" s="17"/>
      <c r="Q254" s="17">
        <v>0.14710252432029799</v>
      </c>
      <c r="R254" s="17">
        <v>0.23206798195661499</v>
      </c>
      <c r="S254" s="17">
        <v>0.17784710097470599</v>
      </c>
      <c r="T254" s="17">
        <v>0.19144079650886001</v>
      </c>
      <c r="U254" s="17">
        <v>0.20594302775370901</v>
      </c>
      <c r="V254" s="17">
        <v>0.22114511500937001</v>
      </c>
      <c r="W254" s="17">
        <v>0.191543682677243</v>
      </c>
      <c r="X254" s="17">
        <v>0.22294094514639801</v>
      </c>
      <c r="Y254" s="17">
        <v>0.18724633213165301</v>
      </c>
      <c r="Z254" s="17">
        <v>0.17860879870777599</v>
      </c>
      <c r="AA254" s="17">
        <v>0.15391286690134401</v>
      </c>
      <c r="AB254" s="17">
        <v>0.21631643006379001</v>
      </c>
      <c r="AC254" s="17"/>
      <c r="AD254" s="17">
        <v>3.68579635689524E-2</v>
      </c>
      <c r="AE254" s="17">
        <v>0.54089899151773402</v>
      </c>
      <c r="AF254" s="17"/>
      <c r="AG254" s="17">
        <v>2.8837249927546701E-2</v>
      </c>
      <c r="AH254" s="17">
        <v>0.26876670696096699</v>
      </c>
      <c r="AI254" s="17"/>
      <c r="AJ254" s="17">
        <v>0.172785120514278</v>
      </c>
      <c r="AK254" s="17">
        <v>0.21206592512663</v>
      </c>
      <c r="AL254" s="17"/>
      <c r="AM254" s="17">
        <v>0.24993829654956301</v>
      </c>
      <c r="AN254" s="17">
        <v>0.17548905163544301</v>
      </c>
      <c r="AO254" s="17"/>
      <c r="AP254" s="17">
        <v>0.707528367189458</v>
      </c>
      <c r="AQ254" s="17">
        <v>0.114746059472227</v>
      </c>
      <c r="AR254" s="17">
        <v>6.8150098283627503E-2</v>
      </c>
      <c r="AS254" s="17">
        <v>1.0159995195080601E-2</v>
      </c>
      <c r="AT254" s="17">
        <v>0</v>
      </c>
      <c r="AU254" s="17">
        <v>6.1427428310894703E-3</v>
      </c>
    </row>
    <row r="255" spans="2:47" x14ac:dyDescent="0.35">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row>
    <row r="256" spans="2:47" x14ac:dyDescent="0.35">
      <c r="B256" s="6" t="s">
        <v>153</v>
      </c>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row>
    <row r="257" spans="2:47" x14ac:dyDescent="0.35">
      <c r="B257" s="24" t="s">
        <v>65</v>
      </c>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row>
    <row r="258" spans="2:47" x14ac:dyDescent="0.35">
      <c r="B258" t="s">
        <v>124</v>
      </c>
      <c r="C258" s="17">
        <v>0.49341915082909399</v>
      </c>
      <c r="D258" s="17">
        <v>0.65185957535799099</v>
      </c>
      <c r="E258" s="17">
        <v>0.34238278555400398</v>
      </c>
      <c r="F258" s="17"/>
      <c r="G258" s="17">
        <v>0.48135895117694399</v>
      </c>
      <c r="H258" s="17">
        <v>0.48255789966718998</v>
      </c>
      <c r="I258" s="17">
        <v>0.52913297791706904</v>
      </c>
      <c r="J258" s="17">
        <v>0.55195385954654996</v>
      </c>
      <c r="K258" s="17">
        <v>0.48197393642867198</v>
      </c>
      <c r="L258" s="17">
        <v>0.44139267022888601</v>
      </c>
      <c r="M258" s="17"/>
      <c r="N258" s="17">
        <v>0.47530356665548201</v>
      </c>
      <c r="O258" s="17">
        <v>0.58339475233976601</v>
      </c>
      <c r="P258" s="17"/>
      <c r="Q258" s="17">
        <v>0.552923527955408</v>
      </c>
      <c r="R258" s="17">
        <v>0.38532905793090999</v>
      </c>
      <c r="S258" s="17">
        <v>0.43081312197499999</v>
      </c>
      <c r="T258" s="17">
        <v>0.53896192881291505</v>
      </c>
      <c r="U258" s="17">
        <v>0.428150511262124</v>
      </c>
      <c r="V258" s="17">
        <v>0.52682368522655798</v>
      </c>
      <c r="W258" s="17">
        <v>0.48540544769312</v>
      </c>
      <c r="X258" s="17">
        <v>0.52065066009732397</v>
      </c>
      <c r="Y258" s="17">
        <v>0.53850833030010603</v>
      </c>
      <c r="Z258" s="17">
        <v>0.56859934962897496</v>
      </c>
      <c r="AA258" s="17">
        <v>0.43357949316350203</v>
      </c>
      <c r="AB258" s="17">
        <v>0.46123987895504498</v>
      </c>
      <c r="AC258" s="17"/>
      <c r="AD258" s="17">
        <v>0.62534501294686795</v>
      </c>
      <c r="AE258" s="17">
        <v>0.20625198036129999</v>
      </c>
      <c r="AF258" s="17"/>
      <c r="AG258" s="17">
        <v>0.69698690956079101</v>
      </c>
      <c r="AH258" s="17">
        <v>0.402069514216849</v>
      </c>
      <c r="AI258" s="17"/>
      <c r="AJ258" s="17">
        <v>0.50989862272042397</v>
      </c>
      <c r="AK258" s="17">
        <v>0.47826447408141598</v>
      </c>
      <c r="AL258" s="17"/>
      <c r="AM258" s="17">
        <v>0.390206047237383</v>
      </c>
      <c r="AN258" s="17">
        <v>0.52487803176882197</v>
      </c>
      <c r="AO258" s="17"/>
      <c r="AP258" s="17">
        <v>6.8844712123813295E-2</v>
      </c>
      <c r="AQ258" s="17">
        <v>0.31058944007947398</v>
      </c>
      <c r="AR258" s="17">
        <v>0.50394890963189798</v>
      </c>
      <c r="AS258" s="17">
        <v>0.78606449870714901</v>
      </c>
      <c r="AT258" s="17">
        <v>0.66525494021412701</v>
      </c>
      <c r="AU258" s="17">
        <v>0.78441236132896597</v>
      </c>
    </row>
    <row r="259" spans="2:47" x14ac:dyDescent="0.35">
      <c r="B259" t="s">
        <v>125</v>
      </c>
      <c r="C259" s="17">
        <v>0.19744570894154301</v>
      </c>
      <c r="D259" s="17">
        <v>0.15262267106935301</v>
      </c>
      <c r="E259" s="17">
        <v>0.24002735368507999</v>
      </c>
      <c r="F259" s="17"/>
      <c r="G259" s="17">
        <v>0.14986700732195599</v>
      </c>
      <c r="H259" s="17">
        <v>0.13442028632213801</v>
      </c>
      <c r="I259" s="17">
        <v>0.22979464548138001</v>
      </c>
      <c r="J259" s="17">
        <v>0.19867794885779799</v>
      </c>
      <c r="K259" s="17">
        <v>0.210196881244054</v>
      </c>
      <c r="L259" s="17">
        <v>0.244726703663878</v>
      </c>
      <c r="M259" s="17"/>
      <c r="N259" s="17">
        <v>0.189032633408215</v>
      </c>
      <c r="O259" s="17">
        <v>0.23923136290729</v>
      </c>
      <c r="P259" s="17"/>
      <c r="Q259" s="17">
        <v>0.23855698192820099</v>
      </c>
      <c r="R259" s="17">
        <v>0.21750369793941099</v>
      </c>
      <c r="S259" s="17">
        <v>0.21168667127878599</v>
      </c>
      <c r="T259" s="17">
        <v>0.22082500372014699</v>
      </c>
      <c r="U259" s="17">
        <v>0.150823056642967</v>
      </c>
      <c r="V259" s="17">
        <v>0.150086488772564</v>
      </c>
      <c r="W259" s="17">
        <v>0.182565548968917</v>
      </c>
      <c r="X259" s="17">
        <v>0.203651742955167</v>
      </c>
      <c r="Y259" s="17">
        <v>0.18501632284258901</v>
      </c>
      <c r="Z259" s="17">
        <v>0.20470645732624901</v>
      </c>
      <c r="AA259" s="17">
        <v>0.179578380370189</v>
      </c>
      <c r="AB259" s="17">
        <v>0.14698528257226201</v>
      </c>
      <c r="AC259" s="17"/>
      <c r="AD259" s="17">
        <v>0.22294634446747599</v>
      </c>
      <c r="AE259" s="17">
        <v>0.154099443527553</v>
      </c>
      <c r="AF259" s="17"/>
      <c r="AG259" s="17">
        <v>0.191649678407109</v>
      </c>
      <c r="AH259" s="17">
        <v>0.20297533096062101</v>
      </c>
      <c r="AI259" s="17"/>
      <c r="AJ259" s="17">
        <v>0.18497399359848399</v>
      </c>
      <c r="AK259" s="17">
        <v>0.21266064351904301</v>
      </c>
      <c r="AL259" s="17"/>
      <c r="AM259" s="17">
        <v>0.19698869342731201</v>
      </c>
      <c r="AN259" s="17">
        <v>0.19687239567121401</v>
      </c>
      <c r="AO259" s="17"/>
      <c r="AP259" s="17">
        <v>0.11117068914438299</v>
      </c>
      <c r="AQ259" s="17">
        <v>0.33250758424081001</v>
      </c>
      <c r="AR259" s="17">
        <v>0.20044996276806301</v>
      </c>
      <c r="AS259" s="17">
        <v>0.17791779081939199</v>
      </c>
      <c r="AT259" s="17">
        <v>0.25450415416659899</v>
      </c>
      <c r="AU259" s="17">
        <v>0.17410108112307501</v>
      </c>
    </row>
    <row r="260" spans="2:47" x14ac:dyDescent="0.35">
      <c r="B260" t="s">
        <v>126</v>
      </c>
      <c r="C260" s="17">
        <v>0.150489384372193</v>
      </c>
      <c r="D260" s="17">
        <v>0.178644406530407</v>
      </c>
      <c r="E260" s="17">
        <v>0.123482434739615</v>
      </c>
      <c r="F260" s="17"/>
      <c r="G260" s="17">
        <v>0.18289732470008099</v>
      </c>
      <c r="H260" s="17">
        <v>0.14154423424610299</v>
      </c>
      <c r="I260" s="17">
        <v>0.15929270929692901</v>
      </c>
      <c r="J260" s="17">
        <v>0.13890442232588401</v>
      </c>
      <c r="K260" s="17">
        <v>0.156405997974677</v>
      </c>
      <c r="L260" s="17">
        <v>0.13448925474564399</v>
      </c>
      <c r="M260" s="17"/>
      <c r="N260" s="17">
        <v>0.16360433690269699</v>
      </c>
      <c r="O260" s="17">
        <v>8.5350676649207494E-2</v>
      </c>
      <c r="P260" s="17"/>
      <c r="Q260" s="17">
        <v>0.12122131966357</v>
      </c>
      <c r="R260" s="17">
        <v>0.20063123038974201</v>
      </c>
      <c r="S260" s="17">
        <v>0.17377738418621899</v>
      </c>
      <c r="T260" s="17">
        <v>0.19914453960068801</v>
      </c>
      <c r="U260" s="17">
        <v>0.20031112383768299</v>
      </c>
      <c r="V260" s="17">
        <v>0.12111705251872899</v>
      </c>
      <c r="W260" s="17">
        <v>0.13388007674037899</v>
      </c>
      <c r="X260" s="17">
        <v>0.140297702446462</v>
      </c>
      <c r="Y260" s="17">
        <v>0.13278680626275599</v>
      </c>
      <c r="Z260" s="17">
        <v>0.148536322964294</v>
      </c>
      <c r="AA260" s="17">
        <v>8.1476581435632606E-2</v>
      </c>
      <c r="AB260" s="17">
        <v>7.7111963767357503E-2</v>
      </c>
      <c r="AC260" s="17"/>
      <c r="AD260" s="17">
        <v>0.183526468823063</v>
      </c>
      <c r="AE260" s="17">
        <v>7.7338949304231894E-2</v>
      </c>
      <c r="AF260" s="17"/>
      <c r="AG260" s="17">
        <v>0.18821456514195301</v>
      </c>
      <c r="AH260" s="17">
        <v>0.13152970183408</v>
      </c>
      <c r="AI260" s="17"/>
      <c r="AJ260" s="17">
        <v>0.158364451348536</v>
      </c>
      <c r="AK260" s="17">
        <v>0.14248642159073899</v>
      </c>
      <c r="AL260" s="17"/>
      <c r="AM260" s="17">
        <v>0.16455186825581999</v>
      </c>
      <c r="AN260" s="17">
        <v>0.147368592976763</v>
      </c>
      <c r="AO260" s="17"/>
      <c r="AP260" s="17">
        <v>4.85656904027758E-2</v>
      </c>
      <c r="AQ260" s="17">
        <v>0.165732532355228</v>
      </c>
      <c r="AR260" s="17">
        <v>0.18604416597255299</v>
      </c>
      <c r="AS260" s="17">
        <v>0.17575838603779201</v>
      </c>
      <c r="AT260" s="17">
        <v>0.185427687083668</v>
      </c>
      <c r="AU260" s="17">
        <v>0.190334035913481</v>
      </c>
    </row>
    <row r="261" spans="2:47" x14ac:dyDescent="0.35">
      <c r="B261" t="s">
        <v>128</v>
      </c>
      <c r="C261" s="17">
        <v>0.129651541890938</v>
      </c>
      <c r="D261" s="17">
        <v>0.160699727383143</v>
      </c>
      <c r="E261" s="17">
        <v>0.100520027213853</v>
      </c>
      <c r="F261" s="17"/>
      <c r="G261" s="17">
        <v>5.7214412388212801E-2</v>
      </c>
      <c r="H261" s="17">
        <v>6.1472292855222002E-2</v>
      </c>
      <c r="I261" s="17">
        <v>0.10330609131792701</v>
      </c>
      <c r="J261" s="17">
        <v>0.122441902688999</v>
      </c>
      <c r="K261" s="17">
        <v>0.17570746775927701</v>
      </c>
      <c r="L261" s="17">
        <v>0.230173063029779</v>
      </c>
      <c r="M261" s="17"/>
      <c r="N261" s="17">
        <v>0.149494981855777</v>
      </c>
      <c r="O261" s="17">
        <v>3.1094110357594199E-2</v>
      </c>
      <c r="P261" s="17"/>
      <c r="Q261" s="17">
        <v>7.1268383383145603E-2</v>
      </c>
      <c r="R261" s="17">
        <v>0.13315143870888099</v>
      </c>
      <c r="S261" s="17">
        <v>0.18945810569761901</v>
      </c>
      <c r="T261" s="17">
        <v>0.124760461536467</v>
      </c>
      <c r="U261" s="17">
        <v>9.3130105595832097E-2</v>
      </c>
      <c r="V261" s="17">
        <v>9.6367289858614702E-2</v>
      </c>
      <c r="W261" s="17">
        <v>6.5874339028217405E-2</v>
      </c>
      <c r="X261" s="17">
        <v>9.7395270906509901E-2</v>
      </c>
      <c r="Y261" s="17">
        <v>9.6105953519114107E-2</v>
      </c>
      <c r="Z261" s="17">
        <v>0.19101504872003799</v>
      </c>
      <c r="AA261" s="17">
        <v>0.296369828002296</v>
      </c>
      <c r="AB261" s="17">
        <v>0.30036451688605098</v>
      </c>
      <c r="AC261" s="17"/>
      <c r="AD261" s="17">
        <v>0.160663605091656</v>
      </c>
      <c r="AE261" s="17">
        <v>6.3272884192285106E-2</v>
      </c>
      <c r="AF261" s="17"/>
      <c r="AG261" s="17">
        <v>0.118482377056408</v>
      </c>
      <c r="AH261" s="17">
        <v>0.138393434112698</v>
      </c>
      <c r="AI261" s="17"/>
      <c r="AJ261" s="17">
        <v>0.14842121527377</v>
      </c>
      <c r="AK261" s="17">
        <v>0.10853385842954</v>
      </c>
      <c r="AL261" s="17"/>
      <c r="AM261" s="17">
        <v>0.153202887281775</v>
      </c>
      <c r="AN261" s="17">
        <v>0.124137002754882</v>
      </c>
      <c r="AO261" s="17"/>
      <c r="AP261" s="17">
        <v>2.93272475265395E-2</v>
      </c>
      <c r="AQ261" s="17">
        <v>0.18412887891109</v>
      </c>
      <c r="AR261" s="17">
        <v>9.7645075557943398E-2</v>
      </c>
      <c r="AS261" s="17">
        <v>0.26814396149007802</v>
      </c>
      <c r="AT261" s="17">
        <v>9.2846469481101396E-2</v>
      </c>
      <c r="AU261" s="17">
        <v>0.101294640030698</v>
      </c>
    </row>
    <row r="262" spans="2:47" x14ac:dyDescent="0.35">
      <c r="B262" t="s">
        <v>127</v>
      </c>
      <c r="C262" s="17">
        <v>0.124868782668996</v>
      </c>
      <c r="D262" s="17">
        <v>0.19073487980910001</v>
      </c>
      <c r="E262" s="17">
        <v>6.1734520881515501E-2</v>
      </c>
      <c r="F262" s="17"/>
      <c r="G262" s="17">
        <v>8.3976760199223094E-2</v>
      </c>
      <c r="H262" s="17">
        <v>9.2173978760136305E-2</v>
      </c>
      <c r="I262" s="17">
        <v>7.3827240543613101E-2</v>
      </c>
      <c r="J262" s="17">
        <v>0.13972215421234799</v>
      </c>
      <c r="K262" s="17">
        <v>0.173112048780655</v>
      </c>
      <c r="L262" s="17">
        <v>0.17619504387323401</v>
      </c>
      <c r="M262" s="17"/>
      <c r="N262" s="17">
        <v>0.11498174537360201</v>
      </c>
      <c r="O262" s="17">
        <v>0.173975238154289</v>
      </c>
      <c r="P262" s="17"/>
      <c r="Q262" s="17">
        <v>0.172329945759433</v>
      </c>
      <c r="R262" s="17">
        <v>0.13515278921082699</v>
      </c>
      <c r="S262" s="17">
        <v>0.115307115915065</v>
      </c>
      <c r="T262" s="17">
        <v>0.125945861927551</v>
      </c>
      <c r="U262" s="17">
        <v>0.18344627729440999</v>
      </c>
      <c r="V262" s="17">
        <v>9.8012416216487805E-2</v>
      </c>
      <c r="W262" s="17">
        <v>0.14474814203816</v>
      </c>
      <c r="X262" s="17">
        <v>0.10745745294916199</v>
      </c>
      <c r="Y262" s="17">
        <v>0.13556368289375401</v>
      </c>
      <c r="Z262" s="17">
        <v>5.6460592528463097E-2</v>
      </c>
      <c r="AA262" s="17">
        <v>5.7257322145636398E-2</v>
      </c>
      <c r="AB262" s="17">
        <v>7.4254201318506893E-2</v>
      </c>
      <c r="AC262" s="17"/>
      <c r="AD262" s="17">
        <v>0.15897445426457199</v>
      </c>
      <c r="AE262" s="17">
        <v>5.2736042040229601E-2</v>
      </c>
      <c r="AF262" s="17"/>
      <c r="AG262" s="17">
        <v>0.204058961069323</v>
      </c>
      <c r="AH262" s="17">
        <v>8.6841229659236005E-2</v>
      </c>
      <c r="AI262" s="17"/>
      <c r="AJ262" s="17">
        <v>0.142251289903946</v>
      </c>
      <c r="AK262" s="17">
        <v>0.105354607090078</v>
      </c>
      <c r="AL262" s="17"/>
      <c r="AM262" s="17">
        <v>0.108886755342502</v>
      </c>
      <c r="AN262" s="17">
        <v>0.12935498871149301</v>
      </c>
      <c r="AO262" s="17"/>
      <c r="AP262" s="17">
        <v>2.1439792526442E-2</v>
      </c>
      <c r="AQ262" s="17">
        <v>8.6134550431797796E-2</v>
      </c>
      <c r="AR262" s="17">
        <v>0.10125014347167</v>
      </c>
      <c r="AS262" s="17">
        <v>0.27326620822980302</v>
      </c>
      <c r="AT262" s="17">
        <v>9.3426332771661194E-2</v>
      </c>
      <c r="AU262" s="17">
        <v>0.16407465775579799</v>
      </c>
    </row>
    <row r="263" spans="2:47" x14ac:dyDescent="0.35">
      <c r="B263" t="s">
        <v>129</v>
      </c>
      <c r="C263" s="17">
        <v>0.11464434349871799</v>
      </c>
      <c r="D263" s="17">
        <v>9.0025833107529193E-2</v>
      </c>
      <c r="E263" s="17">
        <v>0.13967497863707101</v>
      </c>
      <c r="F263" s="17"/>
      <c r="G263" s="17">
        <v>6.1957094985610299E-2</v>
      </c>
      <c r="H263" s="17">
        <v>0.11475589111558999</v>
      </c>
      <c r="I263" s="17">
        <v>8.0631076852211894E-2</v>
      </c>
      <c r="J263" s="17">
        <v>0.147271890055163</v>
      </c>
      <c r="K263" s="17">
        <v>0.14147820676904399</v>
      </c>
      <c r="L263" s="17">
        <v>0.13300500055325401</v>
      </c>
      <c r="M263" s="17"/>
      <c r="N263" s="17">
        <v>0.108195860393479</v>
      </c>
      <c r="O263" s="17">
        <v>0.146672355439425</v>
      </c>
      <c r="P263" s="17"/>
      <c r="Q263" s="17">
        <v>0.14316707922942601</v>
      </c>
      <c r="R263" s="17">
        <v>9.1701717149568596E-2</v>
      </c>
      <c r="S263" s="17">
        <v>0.120409210030091</v>
      </c>
      <c r="T263" s="17">
        <v>9.2918472720958101E-2</v>
      </c>
      <c r="U263" s="17">
        <v>0.10914741669873</v>
      </c>
      <c r="V263" s="17">
        <v>8.4269144202620702E-2</v>
      </c>
      <c r="W263" s="17">
        <v>9.6573951264623106E-2</v>
      </c>
      <c r="X263" s="17">
        <v>0.19966356449326</v>
      </c>
      <c r="Y263" s="17">
        <v>0.122345797088905</v>
      </c>
      <c r="Z263" s="17">
        <v>0.12424996323373</v>
      </c>
      <c r="AA263" s="17">
        <v>0.14014836858216301</v>
      </c>
      <c r="AB263" s="17">
        <v>7.0350702456210806E-2</v>
      </c>
      <c r="AC263" s="17"/>
      <c r="AD263" s="17">
        <v>0.130999467762937</v>
      </c>
      <c r="AE263" s="17">
        <v>7.7219435940648701E-2</v>
      </c>
      <c r="AF263" s="17"/>
      <c r="AG263" s="17">
        <v>9.8673289407271297E-2</v>
      </c>
      <c r="AH263" s="17">
        <v>0.124650211183156</v>
      </c>
      <c r="AI263" s="17"/>
      <c r="AJ263" s="17">
        <v>0.12607446823033799</v>
      </c>
      <c r="AK263" s="17">
        <v>0.101030137967227</v>
      </c>
      <c r="AL263" s="17"/>
      <c r="AM263" s="17">
        <v>0.126653811864849</v>
      </c>
      <c r="AN263" s="17">
        <v>0.111851434045297</v>
      </c>
      <c r="AO263" s="17"/>
      <c r="AP263" s="17">
        <v>6.0606353598368599E-2</v>
      </c>
      <c r="AQ263" s="17">
        <v>0.17443832540068699</v>
      </c>
      <c r="AR263" s="17">
        <v>0.10027591921825101</v>
      </c>
      <c r="AS263" s="17">
        <v>0.134016203712509</v>
      </c>
      <c r="AT263" s="17">
        <v>0.16220988484159299</v>
      </c>
      <c r="AU263" s="17">
        <v>9.7424486070125105E-2</v>
      </c>
    </row>
    <row r="264" spans="2:47" x14ac:dyDescent="0.35">
      <c r="B264" t="s">
        <v>130</v>
      </c>
      <c r="C264" s="17">
        <v>0.10377784293410799</v>
      </c>
      <c r="D264" s="17">
        <v>0.13351615598800501</v>
      </c>
      <c r="E264" s="17">
        <v>7.45776514128276E-2</v>
      </c>
      <c r="F264" s="17"/>
      <c r="G264" s="17">
        <v>0.14509636695824801</v>
      </c>
      <c r="H264" s="17">
        <v>0.14273189148204499</v>
      </c>
      <c r="I264" s="17">
        <v>0.13105043489099799</v>
      </c>
      <c r="J264" s="17">
        <v>0.118432128384147</v>
      </c>
      <c r="K264" s="17">
        <v>7.1144039821720198E-2</v>
      </c>
      <c r="L264" s="17">
        <v>3.2103645621497298E-2</v>
      </c>
      <c r="M264" s="17"/>
      <c r="N264" s="17">
        <v>9.0966861446629702E-2</v>
      </c>
      <c r="O264" s="17">
        <v>0.167406802079516</v>
      </c>
      <c r="P264" s="17"/>
      <c r="Q264" s="17">
        <v>0.128747811119233</v>
      </c>
      <c r="R264" s="17">
        <v>0.100629263036159</v>
      </c>
      <c r="S264" s="17">
        <v>3.7520641336434402E-2</v>
      </c>
      <c r="T264" s="17">
        <v>9.7368256197089498E-2</v>
      </c>
      <c r="U264" s="17">
        <v>8.67751025573201E-2</v>
      </c>
      <c r="V264" s="17">
        <v>0.12299693478386001</v>
      </c>
      <c r="W264" s="17">
        <v>0.11354722987888601</v>
      </c>
      <c r="X264" s="17">
        <v>0.128729433238327</v>
      </c>
      <c r="Y264" s="17">
        <v>0.123031520233037</v>
      </c>
      <c r="Z264" s="17">
        <v>7.0814407889671804E-2</v>
      </c>
      <c r="AA264" s="17">
        <v>7.7936991391635096E-2</v>
      </c>
      <c r="AB264" s="17">
        <v>0.19216408057745399</v>
      </c>
      <c r="AC264" s="17"/>
      <c r="AD264" s="17">
        <v>0.12728749263505601</v>
      </c>
      <c r="AE264" s="17">
        <v>5.1455857539809802E-2</v>
      </c>
      <c r="AF264" s="17"/>
      <c r="AG264" s="17">
        <v>0.159567807493498</v>
      </c>
      <c r="AH264" s="17">
        <v>7.5394928957518495E-2</v>
      </c>
      <c r="AI264" s="17"/>
      <c r="AJ264" s="17">
        <v>0.11245880470525101</v>
      </c>
      <c r="AK264" s="17">
        <v>9.4401795019963403E-2</v>
      </c>
      <c r="AL264" s="17"/>
      <c r="AM264" s="17">
        <v>0.111793876626209</v>
      </c>
      <c r="AN264" s="17">
        <v>0.101723300493144</v>
      </c>
      <c r="AO264" s="17"/>
      <c r="AP264" s="17">
        <v>4.5363077398568999E-2</v>
      </c>
      <c r="AQ264" s="17">
        <v>4.90547326243592E-2</v>
      </c>
      <c r="AR264" s="17">
        <v>0.107089514335965</v>
      </c>
      <c r="AS264" s="17">
        <v>9.0740950674959603E-2</v>
      </c>
      <c r="AT264" s="17">
        <v>0.14217249494324699</v>
      </c>
      <c r="AU264" s="17">
        <v>0.21707762790511601</v>
      </c>
    </row>
    <row r="265" spans="2:47" x14ac:dyDescent="0.35">
      <c r="B265" t="s">
        <v>131</v>
      </c>
      <c r="C265" s="17">
        <v>6.7179568593845898E-2</v>
      </c>
      <c r="D265" s="17">
        <v>9.9729619015917204E-2</v>
      </c>
      <c r="E265" s="17">
        <v>3.6028159526409399E-2</v>
      </c>
      <c r="F265" s="17"/>
      <c r="G265" s="17">
        <v>4.7383110085750003E-2</v>
      </c>
      <c r="H265" s="17">
        <v>4.746760741396E-2</v>
      </c>
      <c r="I265" s="17">
        <v>4.0935337072238703E-2</v>
      </c>
      <c r="J265" s="17">
        <v>5.0126436235972099E-2</v>
      </c>
      <c r="K265" s="17">
        <v>9.9083372965694902E-2</v>
      </c>
      <c r="L265" s="17">
        <v>0.11039440805166</v>
      </c>
      <c r="M265" s="17"/>
      <c r="N265" s="17">
        <v>7.3659856544943697E-2</v>
      </c>
      <c r="O265" s="17">
        <v>3.4993589893158303E-2</v>
      </c>
      <c r="P265" s="17"/>
      <c r="Q265" s="17">
        <v>4.5616899854327098E-2</v>
      </c>
      <c r="R265" s="17">
        <v>6.3218231495699204E-2</v>
      </c>
      <c r="S265" s="17">
        <v>7.2443864821841494E-2</v>
      </c>
      <c r="T265" s="17">
        <v>6.0443733626750901E-2</v>
      </c>
      <c r="U265" s="17">
        <v>5.9725333907484399E-2</v>
      </c>
      <c r="V265" s="17">
        <v>2.4842627138687699E-2</v>
      </c>
      <c r="W265" s="17">
        <v>6.2919935003878796E-2</v>
      </c>
      <c r="X265" s="17">
        <v>7.1232003767279894E-2</v>
      </c>
      <c r="Y265" s="17">
        <v>8.14667829641781E-2</v>
      </c>
      <c r="Z265" s="17">
        <v>0.131560875518906</v>
      </c>
      <c r="AA265" s="17">
        <v>5.4125751299701999E-2</v>
      </c>
      <c r="AB265" s="17">
        <v>0.11800531221208201</v>
      </c>
      <c r="AC265" s="17"/>
      <c r="AD265" s="17">
        <v>8.4438571792922107E-2</v>
      </c>
      <c r="AE265" s="17">
        <v>2.78938051722348E-2</v>
      </c>
      <c r="AF265" s="17"/>
      <c r="AG265" s="17">
        <v>9.6142098777553003E-2</v>
      </c>
      <c r="AH265" s="17">
        <v>5.4265491258197698E-2</v>
      </c>
      <c r="AI265" s="17"/>
      <c r="AJ265" s="17">
        <v>7.30896819144045E-2</v>
      </c>
      <c r="AK265" s="17">
        <v>6.0765241956248599E-2</v>
      </c>
      <c r="AL265" s="17"/>
      <c r="AM265" s="17">
        <v>3.6196439985607599E-2</v>
      </c>
      <c r="AN265" s="17">
        <v>7.5907805562792002E-2</v>
      </c>
      <c r="AO265" s="17"/>
      <c r="AP265" s="17">
        <v>4.25135237295986E-3</v>
      </c>
      <c r="AQ265" s="17">
        <v>7.7446955331858996E-2</v>
      </c>
      <c r="AR265" s="17">
        <v>3.9171547431389599E-2</v>
      </c>
      <c r="AS265" s="17">
        <v>0.13556143265266801</v>
      </c>
      <c r="AT265" s="17">
        <v>5.1170404758682501E-2</v>
      </c>
      <c r="AU265" s="17">
        <v>9.29551548459389E-2</v>
      </c>
    </row>
    <row r="266" spans="2:47" x14ac:dyDescent="0.35">
      <c r="B266" t="s">
        <v>135</v>
      </c>
      <c r="C266" s="17">
        <v>6.5761329098586702E-2</v>
      </c>
      <c r="D266" s="17">
        <v>1.75493548361309E-2</v>
      </c>
      <c r="E266" s="17">
        <v>0.113369964354817</v>
      </c>
      <c r="F266" s="17"/>
      <c r="G266" s="17">
        <v>7.8159647329669901E-2</v>
      </c>
      <c r="H266" s="17">
        <v>5.2749402593900201E-2</v>
      </c>
      <c r="I266" s="17">
        <v>5.8886557496738497E-2</v>
      </c>
      <c r="J266" s="17">
        <v>6.2133306115042398E-2</v>
      </c>
      <c r="K266" s="17">
        <v>7.6332717487389595E-2</v>
      </c>
      <c r="L266" s="17">
        <v>6.9635130940825393E-2</v>
      </c>
      <c r="M266" s="17"/>
      <c r="N266" s="17">
        <v>6.8220693949326006E-2</v>
      </c>
      <c r="O266" s="17">
        <v>5.3546275492873302E-2</v>
      </c>
      <c r="P266" s="17"/>
      <c r="Q266" s="17">
        <v>4.6804584477896601E-2</v>
      </c>
      <c r="R266" s="17">
        <v>5.9091990291501903E-2</v>
      </c>
      <c r="S266" s="17">
        <v>8.7387599849872002E-2</v>
      </c>
      <c r="T266" s="17">
        <v>7.3013061498592505E-2</v>
      </c>
      <c r="U266" s="17">
        <v>0.10210707590814801</v>
      </c>
      <c r="V266" s="17">
        <v>6.5967515048288905E-2</v>
      </c>
      <c r="W266" s="17">
        <v>6.3400091407357903E-2</v>
      </c>
      <c r="X266" s="17">
        <v>5.03171269336938E-2</v>
      </c>
      <c r="Y266" s="17">
        <v>7.3255666919603002E-2</v>
      </c>
      <c r="Z266" s="17">
        <v>2.4133334738096701E-2</v>
      </c>
      <c r="AA266" s="17">
        <v>9.0988766138092203E-2</v>
      </c>
      <c r="AB266" s="17">
        <v>0.100023458196572</v>
      </c>
      <c r="AC266" s="17"/>
      <c r="AD266" s="17">
        <v>5.6528839121980402E-2</v>
      </c>
      <c r="AE266" s="17">
        <v>8.5295502852333893E-2</v>
      </c>
      <c r="AF266" s="17"/>
      <c r="AG266" s="17">
        <v>4.4026231191434603E-2</v>
      </c>
      <c r="AH266" s="17">
        <v>7.7090832149299598E-2</v>
      </c>
      <c r="AI266" s="17"/>
      <c r="AJ266" s="17">
        <v>6.3536282383215403E-2</v>
      </c>
      <c r="AK266" s="17">
        <v>6.7410586548701704E-2</v>
      </c>
      <c r="AL266" s="17"/>
      <c r="AM266" s="17">
        <v>7.3660523752507298E-2</v>
      </c>
      <c r="AN266" s="17">
        <v>6.3056801632831797E-2</v>
      </c>
      <c r="AO266" s="17"/>
      <c r="AP266" s="17">
        <v>8.72611348585699E-2</v>
      </c>
      <c r="AQ266" s="17">
        <v>0.11873196992397</v>
      </c>
      <c r="AR266" s="17">
        <v>9.5769372563021302E-2</v>
      </c>
      <c r="AS266" s="17">
        <v>1.74849820074999E-2</v>
      </c>
      <c r="AT266" s="17">
        <v>8.0326311808725404E-2</v>
      </c>
      <c r="AU266" s="17">
        <v>1.19992156503093E-2</v>
      </c>
    </row>
    <row r="267" spans="2:47" x14ac:dyDescent="0.35">
      <c r="B267" t="s">
        <v>132</v>
      </c>
      <c r="C267" s="17">
        <v>6.4686712668253002E-2</v>
      </c>
      <c r="D267" s="17">
        <v>8.3317998039077495E-2</v>
      </c>
      <c r="E267" s="17">
        <v>4.7089065551749999E-2</v>
      </c>
      <c r="F267" s="17"/>
      <c r="G267" s="17">
        <v>5.9623740778229697E-2</v>
      </c>
      <c r="H267" s="17">
        <v>4.8779878754139402E-2</v>
      </c>
      <c r="I267" s="17">
        <v>9.5933640964281405E-2</v>
      </c>
      <c r="J267" s="17">
        <v>8.1660126145272793E-2</v>
      </c>
      <c r="K267" s="17">
        <v>4.29690249011088E-2</v>
      </c>
      <c r="L267" s="17">
        <v>5.6313627730623803E-2</v>
      </c>
      <c r="M267" s="17"/>
      <c r="N267" s="17">
        <v>7.3042809830434804E-2</v>
      </c>
      <c r="O267" s="17">
        <v>2.3184056102304701E-2</v>
      </c>
      <c r="P267" s="17"/>
      <c r="Q267" s="17">
        <v>5.3761589329603302E-2</v>
      </c>
      <c r="R267" s="17">
        <v>5.4478842495819302E-2</v>
      </c>
      <c r="S267" s="17">
        <v>8.2409500703995997E-2</v>
      </c>
      <c r="T267" s="17">
        <v>5.4788102193668503E-2</v>
      </c>
      <c r="U267" s="17">
        <v>4.8709727731522101E-2</v>
      </c>
      <c r="V267" s="17">
        <v>7.5908714430006505E-2</v>
      </c>
      <c r="W267" s="17">
        <v>5.7379801806400899E-2</v>
      </c>
      <c r="X267" s="17">
        <v>8.2870021806044303E-2</v>
      </c>
      <c r="Y267" s="17">
        <v>5.6767284682397098E-2</v>
      </c>
      <c r="Z267" s="17">
        <v>7.2988060198225305E-2</v>
      </c>
      <c r="AA267" s="17">
        <v>0.117733917182991</v>
      </c>
      <c r="AB267" s="17">
        <v>5.6454117322380398E-2</v>
      </c>
      <c r="AC267" s="17"/>
      <c r="AD267" s="17">
        <v>7.1849103539981807E-2</v>
      </c>
      <c r="AE267" s="17">
        <v>4.7856077875680497E-2</v>
      </c>
      <c r="AF267" s="17"/>
      <c r="AG267" s="17">
        <v>9.2242779128654598E-2</v>
      </c>
      <c r="AH267" s="17">
        <v>5.0620779431703497E-2</v>
      </c>
      <c r="AI267" s="17"/>
      <c r="AJ267" s="17">
        <v>6.2108138178341002E-2</v>
      </c>
      <c r="AK267" s="17">
        <v>6.8323825832276905E-2</v>
      </c>
      <c r="AL267" s="17"/>
      <c r="AM267" s="17">
        <v>6.7037963555573898E-2</v>
      </c>
      <c r="AN267" s="17">
        <v>6.4200545229117306E-2</v>
      </c>
      <c r="AO267" s="17"/>
      <c r="AP267" s="17">
        <v>2.04237080907505E-2</v>
      </c>
      <c r="AQ267" s="17">
        <v>7.8169593381197194E-2</v>
      </c>
      <c r="AR267" s="17">
        <v>6.0855851835910003E-2</v>
      </c>
      <c r="AS267" s="17">
        <v>7.8093782724935695E-2</v>
      </c>
      <c r="AT267" s="17">
        <v>6.2361628026237299E-2</v>
      </c>
      <c r="AU267" s="17">
        <v>9.6372780532914606E-2</v>
      </c>
    </row>
    <row r="268" spans="2:47" x14ac:dyDescent="0.35">
      <c r="B268" t="s">
        <v>133</v>
      </c>
      <c r="C268" s="17">
        <v>5.5131283463016698E-2</v>
      </c>
      <c r="D268" s="17">
        <v>2.5815420146011601E-2</v>
      </c>
      <c r="E268" s="17">
        <v>8.3098415089048194E-2</v>
      </c>
      <c r="F268" s="17"/>
      <c r="G268" s="17">
        <v>0.10344464314943499</v>
      </c>
      <c r="H268" s="17">
        <v>5.19603745223777E-2</v>
      </c>
      <c r="I268" s="17">
        <v>4.0129279347649101E-2</v>
      </c>
      <c r="J268" s="17">
        <v>5.6209788164989199E-2</v>
      </c>
      <c r="K268" s="17">
        <v>3.6084400939411398E-2</v>
      </c>
      <c r="L268" s="17">
        <v>4.9648987327406302E-2</v>
      </c>
      <c r="M268" s="17"/>
      <c r="N268" s="17">
        <v>5.3636857542687703E-2</v>
      </c>
      <c r="O268" s="17">
        <v>6.2553725367518395E-2</v>
      </c>
      <c r="P268" s="17"/>
      <c r="Q268" s="17">
        <v>9.4932551862769304E-2</v>
      </c>
      <c r="R268" s="17">
        <v>6.0371089117771601E-2</v>
      </c>
      <c r="S268" s="17">
        <v>7.8167514282873204E-2</v>
      </c>
      <c r="T268" s="17">
        <v>6.9009130921396697E-2</v>
      </c>
      <c r="U268" s="17">
        <v>2.9223283560803601E-2</v>
      </c>
      <c r="V268" s="17">
        <v>8.1638770584583104E-2</v>
      </c>
      <c r="W268" s="17">
        <v>3.7145365119377702E-2</v>
      </c>
      <c r="X268" s="17">
        <v>2.7287681991064201E-2</v>
      </c>
      <c r="Y268" s="17">
        <v>2.4464943499963501E-2</v>
      </c>
      <c r="Z268" s="17">
        <v>3.2204044831149199E-2</v>
      </c>
      <c r="AA268" s="17">
        <v>2.2135939318416498E-2</v>
      </c>
      <c r="AB268" s="17">
        <v>4.6242807009011198E-2</v>
      </c>
      <c r="AC268" s="17"/>
      <c r="AD268" s="17">
        <v>6.2988957056488507E-2</v>
      </c>
      <c r="AE268" s="17">
        <v>3.289001996918E-2</v>
      </c>
      <c r="AF268" s="17"/>
      <c r="AG268" s="17">
        <v>6.3956402420229597E-2</v>
      </c>
      <c r="AH268" s="17">
        <v>5.0804284991917602E-2</v>
      </c>
      <c r="AI268" s="17"/>
      <c r="AJ268" s="17">
        <v>5.6429880002787799E-2</v>
      </c>
      <c r="AK268" s="17">
        <v>5.4082043648323003E-2</v>
      </c>
      <c r="AL268" s="17"/>
      <c r="AM268" s="17">
        <v>5.5816059030851899E-2</v>
      </c>
      <c r="AN268" s="17">
        <v>5.4699312017336098E-2</v>
      </c>
      <c r="AO268" s="17"/>
      <c r="AP268" s="17">
        <v>3.8014093581489897E-2</v>
      </c>
      <c r="AQ268" s="17">
        <v>8.2794544332334796E-2</v>
      </c>
      <c r="AR268" s="17">
        <v>7.8728022674502907E-2</v>
      </c>
      <c r="AS268" s="17">
        <v>1.07006408667592E-2</v>
      </c>
      <c r="AT268" s="17">
        <v>0.144570704852238</v>
      </c>
      <c r="AU268" s="17">
        <v>3.9080318549057302E-2</v>
      </c>
    </row>
    <row r="269" spans="2:47" x14ac:dyDescent="0.35">
      <c r="B269" t="s">
        <v>138</v>
      </c>
      <c r="C269" s="17">
        <v>5.1163977470581899E-2</v>
      </c>
      <c r="D269" s="17">
        <v>5.3854468047456201E-2</v>
      </c>
      <c r="E269" s="17">
        <v>4.8994320595108699E-2</v>
      </c>
      <c r="F269" s="17"/>
      <c r="G269" s="17">
        <v>5.42972272735106E-2</v>
      </c>
      <c r="H269" s="17">
        <v>3.8474172317902698E-2</v>
      </c>
      <c r="I269" s="17">
        <v>3.3208763957745802E-2</v>
      </c>
      <c r="J269" s="17">
        <v>4.8136099062924799E-2</v>
      </c>
      <c r="K269" s="17">
        <v>9.4717909116626697E-2</v>
      </c>
      <c r="L269" s="17">
        <v>4.7470996655639898E-2</v>
      </c>
      <c r="M269" s="17"/>
      <c r="N269" s="17">
        <v>5.5994342378116402E-2</v>
      </c>
      <c r="O269" s="17">
        <v>2.71727562156505E-2</v>
      </c>
      <c r="P269" s="17"/>
      <c r="Q269" s="17">
        <v>4.6482549868473097E-2</v>
      </c>
      <c r="R269" s="17">
        <v>4.2506546668287501E-2</v>
      </c>
      <c r="S269" s="17">
        <v>4.3991020810476199E-2</v>
      </c>
      <c r="T269" s="17">
        <v>6.0406892984165801E-2</v>
      </c>
      <c r="U269" s="17">
        <v>3.7827675138402697E-2</v>
      </c>
      <c r="V269" s="17">
        <v>4.4424400797118103E-2</v>
      </c>
      <c r="W269" s="17">
        <v>3.2244131786655597E-2</v>
      </c>
      <c r="X269" s="17">
        <v>7.9712542047596605E-2</v>
      </c>
      <c r="Y269" s="17">
        <v>7.3369929377965104E-2</v>
      </c>
      <c r="Z269" s="17">
        <v>4.6017793468709899E-2</v>
      </c>
      <c r="AA269" s="17">
        <v>6.5889907580109E-2</v>
      </c>
      <c r="AB269" s="17">
        <v>7.5426663241620506E-2</v>
      </c>
      <c r="AC269" s="17"/>
      <c r="AD269" s="17">
        <v>6.2223854100187999E-2</v>
      </c>
      <c r="AE269" s="17">
        <v>2.9461323855874098E-2</v>
      </c>
      <c r="AF269" s="17"/>
      <c r="AG269" s="17">
        <v>7.2482860789670298E-2</v>
      </c>
      <c r="AH269" s="17">
        <v>4.0214551076210601E-2</v>
      </c>
      <c r="AI269" s="17"/>
      <c r="AJ269" s="17">
        <v>5.2880548623604501E-2</v>
      </c>
      <c r="AK269" s="17">
        <v>4.7756470105463598E-2</v>
      </c>
      <c r="AL269" s="17"/>
      <c r="AM269" s="17">
        <v>6.7734720293505093E-2</v>
      </c>
      <c r="AN269" s="17">
        <v>4.6902743542358599E-2</v>
      </c>
      <c r="AO269" s="17"/>
      <c r="AP269" s="17">
        <v>2.0287437950205201E-2</v>
      </c>
      <c r="AQ269" s="17">
        <v>4.1073496753938801E-2</v>
      </c>
      <c r="AR269" s="17">
        <v>5.6074989124092402E-2</v>
      </c>
      <c r="AS269" s="17">
        <v>7.6358435834171595E-2</v>
      </c>
      <c r="AT269" s="17">
        <v>6.17979168806784E-2</v>
      </c>
      <c r="AU269" s="17">
        <v>6.2948136645132199E-2</v>
      </c>
    </row>
    <row r="270" spans="2:47" x14ac:dyDescent="0.35">
      <c r="B270" t="s">
        <v>136</v>
      </c>
      <c r="C270" s="17">
        <v>4.5783986952394599E-2</v>
      </c>
      <c r="D270" s="17">
        <v>5.0394936879407499E-2</v>
      </c>
      <c r="E270" s="17">
        <v>4.16933788267108E-2</v>
      </c>
      <c r="F270" s="17"/>
      <c r="G270" s="17">
        <v>3.9852134673852603E-2</v>
      </c>
      <c r="H270" s="17">
        <v>2.9595827926539999E-2</v>
      </c>
      <c r="I270" s="17">
        <v>5.4697133555165402E-2</v>
      </c>
      <c r="J270" s="17">
        <v>4.2607144730672702E-2</v>
      </c>
      <c r="K270" s="17">
        <v>6.8659004842428303E-2</v>
      </c>
      <c r="L270" s="17">
        <v>4.2994271640010101E-2</v>
      </c>
      <c r="M270" s="17"/>
      <c r="N270" s="17">
        <v>4.9916063767652098E-2</v>
      </c>
      <c r="O270" s="17">
        <v>2.5260988997812799E-2</v>
      </c>
      <c r="P270" s="17"/>
      <c r="Q270" s="17">
        <v>2.6472292481062101E-2</v>
      </c>
      <c r="R270" s="17">
        <v>3.2769375963616898E-2</v>
      </c>
      <c r="S270" s="17">
        <v>4.5926079385020198E-2</v>
      </c>
      <c r="T270" s="17">
        <v>1.79684463058177E-2</v>
      </c>
      <c r="U270" s="17">
        <v>4.2110868722697002E-2</v>
      </c>
      <c r="V270" s="17">
        <v>3.0764802575886201E-2</v>
      </c>
      <c r="W270" s="17">
        <v>0.10145065113967899</v>
      </c>
      <c r="X270" s="17">
        <v>2.7462941896024499E-2</v>
      </c>
      <c r="Y270" s="17">
        <v>9.0271266554165605E-2</v>
      </c>
      <c r="Z270" s="17">
        <v>3.6484127155096302E-2</v>
      </c>
      <c r="AA270" s="17">
        <v>5.8324835748236097E-2</v>
      </c>
      <c r="AB270" s="17">
        <v>4.8419726071451202E-2</v>
      </c>
      <c r="AC270" s="17"/>
      <c r="AD270" s="17">
        <v>5.42612497712152E-2</v>
      </c>
      <c r="AE270" s="17">
        <v>2.97544586535145E-2</v>
      </c>
      <c r="AF270" s="17"/>
      <c r="AG270" s="17">
        <v>5.8029023177926298E-2</v>
      </c>
      <c r="AH270" s="17">
        <v>4.1149112780368598E-2</v>
      </c>
      <c r="AI270" s="17"/>
      <c r="AJ270" s="17">
        <v>4.89162274123877E-2</v>
      </c>
      <c r="AK270" s="17">
        <v>4.2475341330427102E-2</v>
      </c>
      <c r="AL270" s="17"/>
      <c r="AM270" s="17">
        <v>4.9484622953771297E-2</v>
      </c>
      <c r="AN270" s="17">
        <v>4.4958990740624698E-2</v>
      </c>
      <c r="AO270" s="17"/>
      <c r="AP270" s="17">
        <v>1.2253197641674001E-2</v>
      </c>
      <c r="AQ270" s="17">
        <v>6.4908937858594501E-2</v>
      </c>
      <c r="AR270" s="17">
        <v>6.6136554205110706E-2</v>
      </c>
      <c r="AS270" s="17">
        <v>5.7955522461937699E-2</v>
      </c>
      <c r="AT270" s="17">
        <v>3.9106889362113699E-2</v>
      </c>
      <c r="AU270" s="17">
        <v>4.3355823109035699E-2</v>
      </c>
    </row>
    <row r="271" spans="2:47" x14ac:dyDescent="0.35">
      <c r="B271" t="s">
        <v>137</v>
      </c>
      <c r="C271" s="17">
        <v>4.5596892945826001E-2</v>
      </c>
      <c r="D271" s="17">
        <v>5.7570431595400803E-2</v>
      </c>
      <c r="E271" s="17">
        <v>3.4323393728194602E-2</v>
      </c>
      <c r="F271" s="17"/>
      <c r="G271" s="17">
        <v>0.12412757212356</v>
      </c>
      <c r="H271" s="17">
        <v>0.105171120950989</v>
      </c>
      <c r="I271" s="17">
        <v>3.2429350876042901E-2</v>
      </c>
      <c r="J271" s="17">
        <v>1.9442838934035901E-2</v>
      </c>
      <c r="K271" s="17">
        <v>6.6426109729969896E-3</v>
      </c>
      <c r="L271" s="17">
        <v>2.5834476780970399E-3</v>
      </c>
      <c r="M271" s="17"/>
      <c r="N271" s="17">
        <v>2.1993160073199999E-2</v>
      </c>
      <c r="O271" s="17">
        <v>0.162830764222544</v>
      </c>
      <c r="P271" s="17"/>
      <c r="Q271" s="17">
        <v>0.109705882610471</v>
      </c>
      <c r="R271" s="17">
        <v>2.19352529599353E-2</v>
      </c>
      <c r="S271" s="17">
        <v>1.6019239218043199E-2</v>
      </c>
      <c r="T271" s="17">
        <v>3.7914444902840301E-2</v>
      </c>
      <c r="U271" s="17">
        <v>3.3986718850135399E-2</v>
      </c>
      <c r="V271" s="17">
        <v>5.2169767705802297E-2</v>
      </c>
      <c r="W271" s="17">
        <v>3.5462977697063899E-2</v>
      </c>
      <c r="X271" s="17">
        <v>6.6438182445375998E-2</v>
      </c>
      <c r="Y271" s="17">
        <v>5.0642581842526999E-2</v>
      </c>
      <c r="Z271" s="17">
        <v>3.2029888356352197E-2</v>
      </c>
      <c r="AA271" s="17">
        <v>3.3739331598608001E-2</v>
      </c>
      <c r="AB271" s="17">
        <v>0</v>
      </c>
      <c r="AC271" s="17"/>
      <c r="AD271" s="17">
        <v>5.9938364667142897E-2</v>
      </c>
      <c r="AE271" s="17">
        <v>1.09984260568148E-2</v>
      </c>
      <c r="AF271" s="17"/>
      <c r="AG271" s="17">
        <v>7.5482481939821405E-2</v>
      </c>
      <c r="AH271" s="17">
        <v>2.8831386779155602E-2</v>
      </c>
      <c r="AI271" s="17"/>
      <c r="AJ271" s="17">
        <v>3.9730942441769501E-2</v>
      </c>
      <c r="AK271" s="17">
        <v>5.2964893472449898E-2</v>
      </c>
      <c r="AL271" s="17"/>
      <c r="AM271" s="17">
        <v>2.9111545111767799E-2</v>
      </c>
      <c r="AN271" s="17">
        <v>4.9775098635756E-2</v>
      </c>
      <c r="AO271" s="17"/>
      <c r="AP271" s="17">
        <v>8.9753969264155797E-3</v>
      </c>
      <c r="AQ271" s="17">
        <v>1.26274940585178E-2</v>
      </c>
      <c r="AR271" s="17">
        <v>9.2792739435246199E-2</v>
      </c>
      <c r="AS271" s="17">
        <v>8.8915507401777193E-3</v>
      </c>
      <c r="AT271" s="17">
        <v>7.9961880642270597E-2</v>
      </c>
      <c r="AU271" s="17">
        <v>0.10429447347314</v>
      </c>
    </row>
    <row r="272" spans="2:47" x14ac:dyDescent="0.35">
      <c r="B272" t="s">
        <v>140</v>
      </c>
      <c r="C272" s="17">
        <v>4.1302735774687301E-2</v>
      </c>
      <c r="D272" s="17">
        <v>7.0886036644045899E-2</v>
      </c>
      <c r="E272" s="17">
        <v>1.2815098007464901E-2</v>
      </c>
      <c r="F272" s="17"/>
      <c r="G272" s="17">
        <v>7.91684299181145E-2</v>
      </c>
      <c r="H272" s="17">
        <v>8.2175622846937996E-2</v>
      </c>
      <c r="I272" s="17">
        <v>6.2201957621032498E-2</v>
      </c>
      <c r="J272" s="17">
        <v>2.8135293290925002E-2</v>
      </c>
      <c r="K272" s="17">
        <v>5.8314591899846597E-3</v>
      </c>
      <c r="L272" s="17">
        <v>0</v>
      </c>
      <c r="M272" s="17"/>
      <c r="N272" s="17">
        <v>3.22795771446567E-2</v>
      </c>
      <c r="O272" s="17">
        <v>8.6118520763052597E-2</v>
      </c>
      <c r="P272" s="17"/>
      <c r="Q272" s="17">
        <v>5.7815314355177401E-2</v>
      </c>
      <c r="R272" s="17">
        <v>4.3392666048326499E-2</v>
      </c>
      <c r="S272" s="17">
        <v>3.4142631147405303E-2</v>
      </c>
      <c r="T272" s="17">
        <v>2.6522235242761798E-2</v>
      </c>
      <c r="U272" s="17">
        <v>4.2680584381621103E-2</v>
      </c>
      <c r="V272" s="17">
        <v>6.8958897931670898E-2</v>
      </c>
      <c r="W272" s="17">
        <v>3.1316362443424298E-2</v>
      </c>
      <c r="X272" s="17">
        <v>3.2443536349484298E-2</v>
      </c>
      <c r="Y272" s="17">
        <v>3.1500448579237401E-2</v>
      </c>
      <c r="Z272" s="17">
        <v>3.9526974149584601E-2</v>
      </c>
      <c r="AA272" s="17">
        <v>2.64351490990524E-2</v>
      </c>
      <c r="AB272" s="17">
        <v>3.7114713994984901E-2</v>
      </c>
      <c r="AC272" s="17"/>
      <c r="AD272" s="17">
        <v>5.0993800378419302E-2</v>
      </c>
      <c r="AE272" s="17">
        <v>2.3504821440813301E-2</v>
      </c>
      <c r="AF272" s="17"/>
      <c r="AG272" s="17">
        <v>6.6329247821130699E-2</v>
      </c>
      <c r="AH272" s="17">
        <v>2.8046257027983901E-2</v>
      </c>
      <c r="AI272" s="17"/>
      <c r="AJ272" s="17">
        <v>3.3583901156711199E-2</v>
      </c>
      <c r="AK272" s="17">
        <v>4.9253374285477297E-2</v>
      </c>
      <c r="AL272" s="17"/>
      <c r="AM272" s="17">
        <v>1.9210745871872902E-2</v>
      </c>
      <c r="AN272" s="17">
        <v>4.7296563873052498E-2</v>
      </c>
      <c r="AO272" s="17"/>
      <c r="AP272" s="17">
        <v>1.31221029183044E-2</v>
      </c>
      <c r="AQ272" s="17">
        <v>1.6490075275744399E-2</v>
      </c>
      <c r="AR272" s="17">
        <v>6.5616392918692895E-2</v>
      </c>
      <c r="AS272" s="17">
        <v>1.13016784941439E-2</v>
      </c>
      <c r="AT272" s="17">
        <v>4.9061354699843303E-2</v>
      </c>
      <c r="AU272" s="17">
        <v>0.105497236344316</v>
      </c>
    </row>
    <row r="273" spans="2:47" x14ac:dyDescent="0.35">
      <c r="B273" t="s">
        <v>139</v>
      </c>
      <c r="C273" s="17">
        <v>3.9788656286258502E-2</v>
      </c>
      <c r="D273" s="17">
        <v>5.8740094002023298E-2</v>
      </c>
      <c r="E273" s="17">
        <v>2.16575393899603E-2</v>
      </c>
      <c r="F273" s="17"/>
      <c r="G273" s="17">
        <v>4.6156732723129403E-2</v>
      </c>
      <c r="H273" s="17">
        <v>6.05916265285949E-2</v>
      </c>
      <c r="I273" s="17">
        <v>4.4938851861905202E-2</v>
      </c>
      <c r="J273" s="17">
        <v>3.9826848935607798E-2</v>
      </c>
      <c r="K273" s="17">
        <v>2.4398753055531699E-2</v>
      </c>
      <c r="L273" s="17">
        <v>2.4590102967603299E-2</v>
      </c>
      <c r="M273" s="17"/>
      <c r="N273" s="17">
        <v>3.9754419695307998E-2</v>
      </c>
      <c r="O273" s="17">
        <v>3.9958700919372599E-2</v>
      </c>
      <c r="P273" s="17"/>
      <c r="Q273" s="17">
        <v>3.1447808770653098E-2</v>
      </c>
      <c r="R273" s="17">
        <v>4.9193486128981397E-2</v>
      </c>
      <c r="S273" s="17">
        <v>6.4008262516584202E-2</v>
      </c>
      <c r="T273" s="17">
        <v>4.1919097968504897E-2</v>
      </c>
      <c r="U273" s="17">
        <v>6.6533722264456197E-2</v>
      </c>
      <c r="V273" s="17">
        <v>2.0800459082005299E-2</v>
      </c>
      <c r="W273" s="17">
        <v>1.00520614293453E-2</v>
      </c>
      <c r="X273" s="17">
        <v>3.7892982267892797E-2</v>
      </c>
      <c r="Y273" s="17">
        <v>2.9306886857790201E-2</v>
      </c>
      <c r="Z273" s="17">
        <v>4.17596463312261E-2</v>
      </c>
      <c r="AA273" s="17">
        <v>6.80522640465058E-2</v>
      </c>
      <c r="AB273" s="17">
        <v>2.83648661854113E-2</v>
      </c>
      <c r="AC273" s="17"/>
      <c r="AD273" s="17">
        <v>5.144306307431E-2</v>
      </c>
      <c r="AE273" s="17">
        <v>1.20857997112879E-2</v>
      </c>
      <c r="AF273" s="17"/>
      <c r="AG273" s="17">
        <v>6.1133805460214401E-2</v>
      </c>
      <c r="AH273" s="17">
        <v>2.7903942633137099E-2</v>
      </c>
      <c r="AI273" s="17"/>
      <c r="AJ273" s="17">
        <v>2.9652055790006699E-2</v>
      </c>
      <c r="AK273" s="17">
        <v>5.2172898568168299E-2</v>
      </c>
      <c r="AL273" s="17"/>
      <c r="AM273" s="17">
        <v>3.1332203461830799E-2</v>
      </c>
      <c r="AN273" s="17">
        <v>4.2917523406594001E-2</v>
      </c>
      <c r="AO273" s="17"/>
      <c r="AP273" s="17">
        <v>1.2182040223825699E-2</v>
      </c>
      <c r="AQ273" s="17">
        <v>1.71993150853379E-2</v>
      </c>
      <c r="AR273" s="17">
        <v>3.2308469618865E-2</v>
      </c>
      <c r="AS273" s="17">
        <v>4.4170003389398103E-2</v>
      </c>
      <c r="AT273" s="17">
        <v>4.0107633471909099E-2</v>
      </c>
      <c r="AU273" s="17">
        <v>9.4553401913932203E-2</v>
      </c>
    </row>
    <row r="274" spans="2:47" x14ac:dyDescent="0.35">
      <c r="B274" t="s">
        <v>134</v>
      </c>
      <c r="C274" s="17">
        <v>3.9457374165228397E-2</v>
      </c>
      <c r="D274" s="17">
        <v>4.6334449872658098E-2</v>
      </c>
      <c r="E274" s="17">
        <v>3.3100252883022298E-2</v>
      </c>
      <c r="F274" s="17"/>
      <c r="G274" s="17">
        <v>1.9752397827092601E-2</v>
      </c>
      <c r="H274" s="17">
        <v>2.8052870543579699E-2</v>
      </c>
      <c r="I274" s="17">
        <v>1.6710148794278901E-2</v>
      </c>
      <c r="J274" s="17">
        <v>7.5564994984658199E-2</v>
      </c>
      <c r="K274" s="17">
        <v>5.4635741836382999E-2</v>
      </c>
      <c r="L274" s="17">
        <v>4.1051299457384297E-2</v>
      </c>
      <c r="M274" s="17"/>
      <c r="N274" s="17">
        <v>3.9280807500312702E-2</v>
      </c>
      <c r="O274" s="17">
        <v>4.0334336880329301E-2</v>
      </c>
      <c r="P274" s="17"/>
      <c r="Q274" s="17">
        <v>3.46356408765316E-2</v>
      </c>
      <c r="R274" s="17">
        <v>4.9339051164608599E-2</v>
      </c>
      <c r="S274" s="17">
        <v>3.6870400955269098E-2</v>
      </c>
      <c r="T274" s="17">
        <v>4.5194875097064401E-2</v>
      </c>
      <c r="U274" s="17">
        <v>2.6184830438292402E-2</v>
      </c>
      <c r="V274" s="17">
        <v>1.9178901201095E-2</v>
      </c>
      <c r="W274" s="17">
        <v>9.00373548896959E-2</v>
      </c>
      <c r="X274" s="17">
        <v>2.0150950038853699E-2</v>
      </c>
      <c r="Y274" s="17">
        <v>3.3604604936416503E-2</v>
      </c>
      <c r="Z274" s="17">
        <v>3.9113118378280402E-2</v>
      </c>
      <c r="AA274" s="17">
        <v>3.1715358848373197E-2</v>
      </c>
      <c r="AB274" s="17">
        <v>2.6696244027777798E-2</v>
      </c>
      <c r="AC274" s="17"/>
      <c r="AD274" s="17">
        <v>4.4833864311166302E-2</v>
      </c>
      <c r="AE274" s="17">
        <v>2.75138223971912E-2</v>
      </c>
      <c r="AF274" s="17"/>
      <c r="AG274" s="17">
        <v>4.18144041594294E-2</v>
      </c>
      <c r="AH274" s="17">
        <v>3.7606773565297798E-2</v>
      </c>
      <c r="AI274" s="17"/>
      <c r="AJ274" s="17">
        <v>4.36688008802424E-2</v>
      </c>
      <c r="AK274" s="17">
        <v>3.3738981992073903E-2</v>
      </c>
      <c r="AL274" s="17"/>
      <c r="AM274" s="17">
        <v>4.62294744204617E-2</v>
      </c>
      <c r="AN274" s="17">
        <v>3.82730495615171E-2</v>
      </c>
      <c r="AO274" s="17"/>
      <c r="AP274" s="17">
        <v>2.59009690334253E-2</v>
      </c>
      <c r="AQ274" s="17">
        <v>6.8203025880090903E-2</v>
      </c>
      <c r="AR274" s="17">
        <v>3.54380913991185E-2</v>
      </c>
      <c r="AS274" s="17">
        <v>3.5402506822535297E-2</v>
      </c>
      <c r="AT274" s="17">
        <v>3.8934651880131101E-2</v>
      </c>
      <c r="AU274" s="17">
        <v>3.7817897192166702E-2</v>
      </c>
    </row>
    <row r="275" spans="2:47" x14ac:dyDescent="0.35">
      <c r="B275" t="s">
        <v>141</v>
      </c>
      <c r="C275" s="17">
        <v>2.0778078264096299E-2</v>
      </c>
      <c r="D275" s="17">
        <v>1.2547037244687099E-2</v>
      </c>
      <c r="E275" s="17">
        <v>2.8990967387591899E-2</v>
      </c>
      <c r="F275" s="17"/>
      <c r="G275" s="17">
        <v>1.87014789158867E-2</v>
      </c>
      <c r="H275" s="17">
        <v>2.0122718960781501E-2</v>
      </c>
      <c r="I275" s="17">
        <v>1.25372336889048E-2</v>
      </c>
      <c r="J275" s="17">
        <v>2.42660765635653E-2</v>
      </c>
      <c r="K275" s="17">
        <v>1.51783156589828E-2</v>
      </c>
      <c r="L275" s="17">
        <v>3.03301873453652E-2</v>
      </c>
      <c r="M275" s="17"/>
      <c r="N275" s="17">
        <v>2.35456765667365E-2</v>
      </c>
      <c r="O275" s="17">
        <v>7.0321057559231204E-3</v>
      </c>
      <c r="P275" s="17"/>
      <c r="Q275" s="17">
        <v>1.5485036800016E-2</v>
      </c>
      <c r="R275" s="17">
        <v>4.5316905838843499E-2</v>
      </c>
      <c r="S275" s="17">
        <v>3.5363653321151697E-2</v>
      </c>
      <c r="T275" s="17">
        <v>2.07842561838055E-2</v>
      </c>
      <c r="U275" s="17">
        <v>1.9160245996565399E-2</v>
      </c>
      <c r="V275" s="17">
        <v>9.4626370655214002E-3</v>
      </c>
      <c r="W275" s="17">
        <v>3.0325081835336502E-2</v>
      </c>
      <c r="X275" s="17">
        <v>0</v>
      </c>
      <c r="Y275" s="17">
        <v>8.6651155595986601E-3</v>
      </c>
      <c r="Z275" s="17">
        <v>0</v>
      </c>
      <c r="AA275" s="17">
        <v>2.0826856540760001E-2</v>
      </c>
      <c r="AB275" s="17">
        <v>4.6901286266349602E-2</v>
      </c>
      <c r="AC275" s="17"/>
      <c r="AD275" s="17">
        <v>2.05149211716334E-2</v>
      </c>
      <c r="AE275" s="17">
        <v>2.3186113524962599E-2</v>
      </c>
      <c r="AF275" s="17"/>
      <c r="AG275" s="17">
        <v>1.5341434785258399E-2</v>
      </c>
      <c r="AH275" s="17">
        <v>2.41125565217352E-2</v>
      </c>
      <c r="AI275" s="17"/>
      <c r="AJ275" s="17">
        <v>1.9388749827698299E-2</v>
      </c>
      <c r="AK275" s="17">
        <v>2.2612181285056598E-2</v>
      </c>
      <c r="AL275" s="17"/>
      <c r="AM275" s="17">
        <v>1.6879219324815901E-2</v>
      </c>
      <c r="AN275" s="17">
        <v>2.2265730536709199E-2</v>
      </c>
      <c r="AO275" s="17"/>
      <c r="AP275" s="17">
        <v>2.1618752058265502E-2</v>
      </c>
      <c r="AQ275" s="17">
        <v>2.8786771224195099E-2</v>
      </c>
      <c r="AR275" s="17">
        <v>2.95594866563775E-2</v>
      </c>
      <c r="AS275" s="17">
        <v>1.13302856685852E-2</v>
      </c>
      <c r="AT275" s="17">
        <v>1.19447349497795E-2</v>
      </c>
      <c r="AU275" s="17">
        <v>1.91859208112777E-2</v>
      </c>
    </row>
    <row r="276" spans="2:47" x14ac:dyDescent="0.35">
      <c r="B276" t="s">
        <v>142</v>
      </c>
      <c r="C276" s="17">
        <v>2.0045998177593699E-2</v>
      </c>
      <c r="D276" s="17">
        <v>1.75391053151315E-2</v>
      </c>
      <c r="E276" s="17">
        <v>2.2669235832644598E-2</v>
      </c>
      <c r="F276" s="17"/>
      <c r="G276" s="17">
        <v>4.5133658013032901E-2</v>
      </c>
      <c r="H276" s="17">
        <v>4.1271038458445701E-2</v>
      </c>
      <c r="I276" s="17">
        <v>1.3692482562279101E-2</v>
      </c>
      <c r="J276" s="17">
        <v>2.0092043569229098E-2</v>
      </c>
      <c r="K276" s="17">
        <v>3.1183810321938001E-3</v>
      </c>
      <c r="L276" s="17">
        <v>2.4478806170624202E-3</v>
      </c>
      <c r="M276" s="17"/>
      <c r="N276" s="17">
        <v>1.53687164763206E-2</v>
      </c>
      <c r="O276" s="17">
        <v>4.3276893216569599E-2</v>
      </c>
      <c r="P276" s="17"/>
      <c r="Q276" s="17">
        <v>2.6810428711860901E-2</v>
      </c>
      <c r="R276" s="17">
        <v>2.5883527589905302E-2</v>
      </c>
      <c r="S276" s="17">
        <v>1.7431681466474801E-2</v>
      </c>
      <c r="T276" s="17">
        <v>1.1816821726853E-2</v>
      </c>
      <c r="U276" s="17">
        <v>0</v>
      </c>
      <c r="V276" s="17">
        <v>1.00252455456467E-2</v>
      </c>
      <c r="W276" s="17">
        <v>1.6286853314864298E-2</v>
      </c>
      <c r="X276" s="17">
        <v>2.84769137084466E-2</v>
      </c>
      <c r="Y276" s="17">
        <v>2.46930230912157E-2</v>
      </c>
      <c r="Z276" s="17">
        <v>1.89271074903999E-2</v>
      </c>
      <c r="AA276" s="17">
        <v>3.2013799092644797E-2</v>
      </c>
      <c r="AB276" s="17">
        <v>3.7114713994984901E-2</v>
      </c>
      <c r="AC276" s="17"/>
      <c r="AD276" s="17">
        <v>2.2604991006389699E-2</v>
      </c>
      <c r="AE276" s="17">
        <v>1.4680254082209101E-2</v>
      </c>
      <c r="AF276" s="17"/>
      <c r="AG276" s="17">
        <v>2.43553341388008E-2</v>
      </c>
      <c r="AH276" s="17">
        <v>1.85370344139353E-2</v>
      </c>
      <c r="AI276" s="17"/>
      <c r="AJ276" s="17">
        <v>1.60780798325111E-2</v>
      </c>
      <c r="AK276" s="17">
        <v>2.4933629356509002E-2</v>
      </c>
      <c r="AL276" s="17"/>
      <c r="AM276" s="17">
        <v>1.7051756760468099E-2</v>
      </c>
      <c r="AN276" s="17">
        <v>2.1264236732152001E-2</v>
      </c>
      <c r="AO276" s="17"/>
      <c r="AP276" s="17">
        <v>1.1365435151817699E-2</v>
      </c>
      <c r="AQ276" s="17">
        <v>2.00505614440269E-2</v>
      </c>
      <c r="AR276" s="17">
        <v>2.78300833868491E-2</v>
      </c>
      <c r="AS276" s="17">
        <v>0</v>
      </c>
      <c r="AT276" s="17">
        <v>6.71978475348637E-2</v>
      </c>
      <c r="AU276" s="17">
        <v>2.43984936026613E-2</v>
      </c>
    </row>
    <row r="277" spans="2:47" x14ac:dyDescent="0.35">
      <c r="B277" t="s">
        <v>143</v>
      </c>
      <c r="C277" s="17">
        <v>1.9236641789271099E-2</v>
      </c>
      <c r="D277" s="17">
        <v>1.08408659788744E-2</v>
      </c>
      <c r="E277" s="17">
        <v>2.75965131574408E-2</v>
      </c>
      <c r="F277" s="17"/>
      <c r="G277" s="17">
        <v>3.21430128992828E-2</v>
      </c>
      <c r="H277" s="17">
        <v>4.3631629736759103E-2</v>
      </c>
      <c r="I277" s="17">
        <v>1.31443094745365E-2</v>
      </c>
      <c r="J277" s="17">
        <v>1.54945940311681E-2</v>
      </c>
      <c r="K277" s="17">
        <v>0</v>
      </c>
      <c r="L277" s="17">
        <v>1.15535188404681E-2</v>
      </c>
      <c r="M277" s="17"/>
      <c r="N277" s="17">
        <v>1.10668207077341E-2</v>
      </c>
      <c r="O277" s="17">
        <v>5.9814111386780701E-2</v>
      </c>
      <c r="P277" s="17"/>
      <c r="Q277" s="17">
        <v>2.8522809093237299E-2</v>
      </c>
      <c r="R277" s="17">
        <v>2.6106348844437698E-2</v>
      </c>
      <c r="S277" s="17">
        <v>1.2408542866884E-2</v>
      </c>
      <c r="T277" s="17">
        <v>4.7069224134256103E-3</v>
      </c>
      <c r="U277" s="17">
        <v>2.79925880476979E-2</v>
      </c>
      <c r="V277" s="17">
        <v>2.1637287964168202E-2</v>
      </c>
      <c r="W277" s="17">
        <v>1.54546662770935E-2</v>
      </c>
      <c r="X277" s="17">
        <v>2.61019938800983E-2</v>
      </c>
      <c r="Y277" s="17">
        <v>7.6342158001158102E-3</v>
      </c>
      <c r="Z277" s="17">
        <v>3.7906275210693799E-2</v>
      </c>
      <c r="AA277" s="17">
        <v>0</v>
      </c>
      <c r="AB277" s="17">
        <v>0</v>
      </c>
      <c r="AC277" s="17"/>
      <c r="AD277" s="17">
        <v>2.0788893814726501E-2</v>
      </c>
      <c r="AE277" s="17">
        <v>1.2009027857659499E-2</v>
      </c>
      <c r="AF277" s="17"/>
      <c r="AG277" s="17">
        <v>2.5861611516878599E-2</v>
      </c>
      <c r="AH277" s="17">
        <v>1.49531648875723E-2</v>
      </c>
      <c r="AI277" s="17"/>
      <c r="AJ277" s="17">
        <v>1.9514617506178202E-2</v>
      </c>
      <c r="AK277" s="17">
        <v>1.9078373745429301E-2</v>
      </c>
      <c r="AL277" s="17"/>
      <c r="AM277" s="17">
        <v>1.4812168545439999E-2</v>
      </c>
      <c r="AN277" s="17">
        <v>2.0844394651546701E-2</v>
      </c>
      <c r="AO277" s="17"/>
      <c r="AP277" s="17">
        <v>1.3242937050334301E-2</v>
      </c>
      <c r="AQ277" s="17">
        <v>1.3291116956312E-2</v>
      </c>
      <c r="AR277" s="17">
        <v>5.1604413932341303E-2</v>
      </c>
      <c r="AS277" s="17">
        <v>5.0931428353455403E-3</v>
      </c>
      <c r="AT277" s="17">
        <v>4.0218853984489801E-2</v>
      </c>
      <c r="AU277" s="17">
        <v>1.1347645557484401E-2</v>
      </c>
    </row>
    <row r="278" spans="2:47" x14ac:dyDescent="0.35">
      <c r="B278" t="s">
        <v>144</v>
      </c>
      <c r="C278" s="17">
        <v>1.22576213430254E-2</v>
      </c>
      <c r="D278" s="17">
        <v>9.1877330885669108E-3</v>
      </c>
      <c r="E278" s="17">
        <v>1.53607914923648E-2</v>
      </c>
      <c r="F278" s="17"/>
      <c r="G278" s="17">
        <v>4.4124006288135301E-2</v>
      </c>
      <c r="H278" s="17">
        <v>2.59447306252268E-2</v>
      </c>
      <c r="I278" s="17">
        <v>7.3246761123022096E-3</v>
      </c>
      <c r="J278" s="17">
        <v>0</v>
      </c>
      <c r="K278" s="17">
        <v>3.0012496854094602E-3</v>
      </c>
      <c r="L278" s="17">
        <v>0</v>
      </c>
      <c r="M278" s="17"/>
      <c r="N278" s="17">
        <v>8.4445339243466692E-3</v>
      </c>
      <c r="O278" s="17">
        <v>3.1196278292777501E-2</v>
      </c>
      <c r="P278" s="17"/>
      <c r="Q278" s="17">
        <v>3.6551678348509899E-2</v>
      </c>
      <c r="R278" s="17">
        <v>1.7555565459232699E-2</v>
      </c>
      <c r="S278" s="17">
        <v>1.2012617530684199E-2</v>
      </c>
      <c r="T278" s="17">
        <v>0</v>
      </c>
      <c r="U278" s="17">
        <v>1.2316500486224499E-2</v>
      </c>
      <c r="V278" s="17">
        <v>1.9183564943176599E-2</v>
      </c>
      <c r="W278" s="17">
        <v>0</v>
      </c>
      <c r="X278" s="17">
        <v>8.4255819475261891E-3</v>
      </c>
      <c r="Y278" s="17">
        <v>4.5161964698049199E-3</v>
      </c>
      <c r="Z278" s="17">
        <v>0</v>
      </c>
      <c r="AA278" s="17">
        <v>9.6057550398867906E-3</v>
      </c>
      <c r="AB278" s="17">
        <v>0</v>
      </c>
      <c r="AC278" s="17"/>
      <c r="AD278" s="17">
        <v>1.5614046950071099E-2</v>
      </c>
      <c r="AE278" s="17">
        <v>5.9135186027735997E-3</v>
      </c>
      <c r="AF278" s="17"/>
      <c r="AG278" s="17">
        <v>1.90067393720969E-2</v>
      </c>
      <c r="AH278" s="17">
        <v>9.2999650009622393E-3</v>
      </c>
      <c r="AI278" s="17"/>
      <c r="AJ278" s="17">
        <v>1.12212033612106E-2</v>
      </c>
      <c r="AK278" s="17">
        <v>1.3596907884006399E-2</v>
      </c>
      <c r="AL278" s="17"/>
      <c r="AM278" s="17">
        <v>4.2147360332918703E-3</v>
      </c>
      <c r="AN278" s="17">
        <v>1.47594631124645E-2</v>
      </c>
      <c r="AO278" s="17"/>
      <c r="AP278" s="17">
        <v>0</v>
      </c>
      <c r="AQ278" s="17">
        <v>2.83733234831665E-3</v>
      </c>
      <c r="AR278" s="17">
        <v>1.42385894449404E-2</v>
      </c>
      <c r="AS278" s="17">
        <v>2.1856890474884999E-3</v>
      </c>
      <c r="AT278" s="17">
        <v>5.8230379824977301E-2</v>
      </c>
      <c r="AU278" s="17">
        <v>2.4207148343246498E-2</v>
      </c>
    </row>
    <row r="279" spans="2:47" x14ac:dyDescent="0.35">
      <c r="B279" t="s">
        <v>145</v>
      </c>
      <c r="C279" s="17">
        <v>1.1793596815427101E-2</v>
      </c>
      <c r="D279" s="17">
        <v>3.30044524492565E-3</v>
      </c>
      <c r="E279" s="17">
        <v>2.0182318534171399E-2</v>
      </c>
      <c r="F279" s="17"/>
      <c r="G279" s="17">
        <v>1.7170788226532101E-2</v>
      </c>
      <c r="H279" s="17">
        <v>1.0568851224744E-2</v>
      </c>
      <c r="I279" s="17">
        <v>5.8892755590976001E-3</v>
      </c>
      <c r="J279" s="17">
        <v>1.2590182236000501E-2</v>
      </c>
      <c r="K279" s="17">
        <v>9.9631754949969006E-3</v>
      </c>
      <c r="L279" s="17">
        <v>1.46087666872525E-2</v>
      </c>
      <c r="M279" s="17"/>
      <c r="N279" s="17">
        <v>1.1075038975852399E-2</v>
      </c>
      <c r="O279" s="17">
        <v>1.53624949098164E-2</v>
      </c>
      <c r="P279" s="17"/>
      <c r="Q279" s="17">
        <v>1.34493745556859E-2</v>
      </c>
      <c r="R279" s="17">
        <v>1.8812750117316399E-2</v>
      </c>
      <c r="S279" s="17">
        <v>1.2771158783588501E-2</v>
      </c>
      <c r="T279" s="17">
        <v>1.45528918947003E-2</v>
      </c>
      <c r="U279" s="17">
        <v>2.3125602307733899E-2</v>
      </c>
      <c r="V279" s="17">
        <v>0</v>
      </c>
      <c r="W279" s="17">
        <v>1.4616212958028001E-2</v>
      </c>
      <c r="X279" s="17">
        <v>2.03154054137301E-2</v>
      </c>
      <c r="Y279" s="17">
        <v>3.9706614492976602E-3</v>
      </c>
      <c r="Z279" s="17">
        <v>6.8130954627727601E-3</v>
      </c>
      <c r="AA279" s="17">
        <v>9.6594210769275091E-3</v>
      </c>
      <c r="AB279" s="17">
        <v>0</v>
      </c>
      <c r="AC279" s="17"/>
      <c r="AD279" s="17">
        <v>1.07671593396705E-2</v>
      </c>
      <c r="AE279" s="17">
        <v>1.1107805612065501E-2</v>
      </c>
      <c r="AF279" s="17"/>
      <c r="AG279" s="17">
        <v>1.20714271252711E-2</v>
      </c>
      <c r="AH279" s="17">
        <v>1.20224560189641E-2</v>
      </c>
      <c r="AI279" s="17"/>
      <c r="AJ279" s="17">
        <v>1.5857679027728801E-2</v>
      </c>
      <c r="AK279" s="17">
        <v>7.0758883677344503E-3</v>
      </c>
      <c r="AL279" s="17"/>
      <c r="AM279" s="17">
        <v>1.36000102097257E-2</v>
      </c>
      <c r="AN279" s="17">
        <v>1.1501188867588E-2</v>
      </c>
      <c r="AO279" s="17"/>
      <c r="AP279" s="17">
        <v>6.89659864463047E-3</v>
      </c>
      <c r="AQ279" s="17">
        <v>1.37370737053473E-2</v>
      </c>
      <c r="AR279" s="17">
        <v>1.26889645795011E-2</v>
      </c>
      <c r="AS279" s="17">
        <v>1.36160867191659E-2</v>
      </c>
      <c r="AT279" s="17">
        <v>3.3624504009898498E-2</v>
      </c>
      <c r="AU279" s="17">
        <v>3.8777840588110298E-3</v>
      </c>
    </row>
    <row r="280" spans="2:47" x14ac:dyDescent="0.35">
      <c r="B280" t="s">
        <v>146</v>
      </c>
      <c r="C280" s="17">
        <v>1.1734888383500499E-2</v>
      </c>
      <c r="D280" s="17">
        <v>9.6745542611380592E-3</v>
      </c>
      <c r="E280" s="17">
        <v>1.2732316113165601E-2</v>
      </c>
      <c r="F280" s="17"/>
      <c r="G280" s="17">
        <v>2.1116235474659899E-2</v>
      </c>
      <c r="H280" s="17">
        <v>6.5361401217709399E-3</v>
      </c>
      <c r="I280" s="17">
        <v>1.0619353780751101E-2</v>
      </c>
      <c r="J280" s="17">
        <v>1.8584518986954301E-2</v>
      </c>
      <c r="K280" s="17">
        <v>3.0607910208315498E-3</v>
      </c>
      <c r="L280" s="17">
        <v>1.08906991168921E-2</v>
      </c>
      <c r="M280" s="17"/>
      <c r="N280" s="17">
        <v>1.1616307806016701E-2</v>
      </c>
      <c r="O280" s="17">
        <v>1.23238486226148E-2</v>
      </c>
      <c r="P280" s="17"/>
      <c r="Q280" s="17">
        <v>1.3348984267101601E-2</v>
      </c>
      <c r="R280" s="17">
        <v>1.4822095597877101E-2</v>
      </c>
      <c r="S280" s="17">
        <v>2.53367743824215E-2</v>
      </c>
      <c r="T280" s="17">
        <v>4.8224727712393401E-3</v>
      </c>
      <c r="U280" s="17">
        <v>3.4221171648978303E-2</v>
      </c>
      <c r="V280" s="17">
        <v>9.6433427128342804E-3</v>
      </c>
      <c r="W280" s="17">
        <v>0</v>
      </c>
      <c r="X280" s="17">
        <v>1.03365315566661E-2</v>
      </c>
      <c r="Y280" s="17">
        <v>9.1215198055119694E-3</v>
      </c>
      <c r="Z280" s="17">
        <v>0</v>
      </c>
      <c r="AA280" s="17">
        <v>0</v>
      </c>
      <c r="AB280" s="17">
        <v>2.6696244027777798E-2</v>
      </c>
      <c r="AC280" s="17"/>
      <c r="AD280" s="17">
        <v>1.0515842801995899E-2</v>
      </c>
      <c r="AE280" s="17">
        <v>1.5461696867623701E-2</v>
      </c>
      <c r="AF280" s="17"/>
      <c r="AG280" s="17">
        <v>7.1978318290772201E-3</v>
      </c>
      <c r="AH280" s="17">
        <v>1.36891580173487E-2</v>
      </c>
      <c r="AI280" s="17"/>
      <c r="AJ280" s="17">
        <v>1.03210560841223E-2</v>
      </c>
      <c r="AK280" s="17">
        <v>1.2444779109332499E-2</v>
      </c>
      <c r="AL280" s="17"/>
      <c r="AM280" s="17">
        <v>1.8393752398147799E-2</v>
      </c>
      <c r="AN280" s="17">
        <v>8.8092916128550292E-3</v>
      </c>
      <c r="AO280" s="17"/>
      <c r="AP280" s="17">
        <v>8.7232861834842506E-3</v>
      </c>
      <c r="AQ280" s="17">
        <v>1.8372662441692E-2</v>
      </c>
      <c r="AR280" s="17">
        <v>1.2759629409504E-2</v>
      </c>
      <c r="AS280" s="17">
        <v>7.3246113839929902E-3</v>
      </c>
      <c r="AT280" s="17">
        <v>5.9055238926577804E-3</v>
      </c>
      <c r="AU280" s="17">
        <v>1.5713727621682799E-2</v>
      </c>
    </row>
    <row r="281" spans="2:47" x14ac:dyDescent="0.35">
      <c r="B281" t="s">
        <v>94</v>
      </c>
      <c r="C281" s="17">
        <v>1.02789663596599E-2</v>
      </c>
      <c r="D281" s="17">
        <v>7.3106541364387498E-3</v>
      </c>
      <c r="E281" s="17">
        <v>1.32654834520817E-2</v>
      </c>
      <c r="F281" s="17"/>
      <c r="G281" s="17">
        <v>1.3846527734118499E-2</v>
      </c>
      <c r="H281" s="17">
        <v>1.35634761945295E-2</v>
      </c>
      <c r="I281" s="17">
        <v>1.9570303615572299E-2</v>
      </c>
      <c r="J281" s="17">
        <v>2.4844247029621098E-3</v>
      </c>
      <c r="K281" s="17">
        <v>4.8423275415940999E-3</v>
      </c>
      <c r="L281" s="17">
        <v>7.5877962112857198E-3</v>
      </c>
      <c r="M281" s="17"/>
      <c r="N281" s="17">
        <v>9.3681771539160692E-3</v>
      </c>
      <c r="O281" s="17">
        <v>1.48026298446937E-2</v>
      </c>
      <c r="P281" s="17"/>
      <c r="Q281" s="17">
        <v>3.25453016285216E-3</v>
      </c>
      <c r="R281" s="17">
        <v>1.38544473982916E-2</v>
      </c>
      <c r="S281" s="17">
        <v>0</v>
      </c>
      <c r="T281" s="17">
        <v>0</v>
      </c>
      <c r="U281" s="17">
        <v>2.5040653237971899E-2</v>
      </c>
      <c r="V281" s="17">
        <v>1.3924754460531199E-2</v>
      </c>
      <c r="W281" s="17">
        <v>1.03855542194393E-2</v>
      </c>
      <c r="X281" s="17">
        <v>0</v>
      </c>
      <c r="Y281" s="17">
        <v>1.17326793634059E-2</v>
      </c>
      <c r="Z281" s="17">
        <v>1.9358860594690799E-2</v>
      </c>
      <c r="AA281" s="17">
        <v>2.2871180328604399E-2</v>
      </c>
      <c r="AB281" s="17">
        <v>0</v>
      </c>
      <c r="AC281" s="17"/>
      <c r="AD281" s="17">
        <v>3.8204408261490398E-3</v>
      </c>
      <c r="AE281" s="17">
        <v>1.89276748716471E-2</v>
      </c>
      <c r="AF281" s="17"/>
      <c r="AG281" s="17">
        <v>2.0877286317812502E-3</v>
      </c>
      <c r="AH281" s="17">
        <v>1.1498308143237899E-2</v>
      </c>
      <c r="AI281" s="17"/>
      <c r="AJ281" s="17">
        <v>1.03272214009952E-2</v>
      </c>
      <c r="AK281" s="17">
        <v>9.0139497495546703E-3</v>
      </c>
      <c r="AL281" s="17"/>
      <c r="AM281" s="17">
        <v>1.32166439037892E-2</v>
      </c>
      <c r="AN281" s="17">
        <v>8.9100319033225198E-3</v>
      </c>
      <c r="AO281" s="17"/>
      <c r="AP281" s="17">
        <v>3.2498324671061403E-2</v>
      </c>
      <c r="AQ281" s="17">
        <v>5.1124656387970804E-3</v>
      </c>
      <c r="AR281" s="17">
        <v>1.4182449388162001E-2</v>
      </c>
      <c r="AS281" s="17">
        <v>0</v>
      </c>
      <c r="AT281" s="17">
        <v>0</v>
      </c>
      <c r="AU281" s="17">
        <v>0</v>
      </c>
    </row>
    <row r="282" spans="2:47" x14ac:dyDescent="0.35">
      <c r="B282" t="s">
        <v>147</v>
      </c>
      <c r="C282" s="17">
        <v>6.1705294698154401E-3</v>
      </c>
      <c r="D282" s="17">
        <v>8.7570728287180606E-3</v>
      </c>
      <c r="E282" s="17">
        <v>3.7025207351022802E-3</v>
      </c>
      <c r="F282" s="17"/>
      <c r="G282" s="17">
        <v>1.5401135999719101E-2</v>
      </c>
      <c r="H282" s="17">
        <v>3.3842641592336299E-3</v>
      </c>
      <c r="I282" s="17">
        <v>8.1555427294819505E-3</v>
      </c>
      <c r="J282" s="17">
        <v>2.5814630246764601E-3</v>
      </c>
      <c r="K282" s="17">
        <v>5.8961373132709102E-3</v>
      </c>
      <c r="L282" s="17">
        <v>3.77726048307374E-3</v>
      </c>
      <c r="M282" s="17"/>
      <c r="N282" s="17">
        <v>6.41333613074032E-3</v>
      </c>
      <c r="O282" s="17">
        <v>4.9645691674511903E-3</v>
      </c>
      <c r="P282" s="17"/>
      <c r="Q282" s="17">
        <v>0</v>
      </c>
      <c r="R282" s="17">
        <v>1.3098363338789E-2</v>
      </c>
      <c r="S282" s="17">
        <v>6.0146019700267799E-3</v>
      </c>
      <c r="T282" s="17">
        <v>1.1164210928888E-2</v>
      </c>
      <c r="U282" s="17">
        <v>5.9051747296070796E-3</v>
      </c>
      <c r="V282" s="17">
        <v>4.6949074163522798E-3</v>
      </c>
      <c r="W282" s="17">
        <v>0</v>
      </c>
      <c r="X282" s="17">
        <v>1.2095498886542501E-2</v>
      </c>
      <c r="Y282" s="17">
        <v>1.5133391815843099E-2</v>
      </c>
      <c r="Z282" s="17">
        <v>0</v>
      </c>
      <c r="AA282" s="17">
        <v>0</v>
      </c>
      <c r="AB282" s="17">
        <v>0</v>
      </c>
      <c r="AC282" s="17"/>
      <c r="AD282" s="17">
        <v>7.7693985625870102E-3</v>
      </c>
      <c r="AE282" s="17">
        <v>3.17758211693787E-3</v>
      </c>
      <c r="AF282" s="17"/>
      <c r="AG282" s="17">
        <v>6.8632178378942301E-3</v>
      </c>
      <c r="AH282" s="17">
        <v>6.0195448091593003E-3</v>
      </c>
      <c r="AI282" s="17"/>
      <c r="AJ282" s="17">
        <v>4.9311422889462397E-3</v>
      </c>
      <c r="AK282" s="17">
        <v>7.6963800572787903E-3</v>
      </c>
      <c r="AL282" s="17"/>
      <c r="AM282" s="17">
        <v>6.04509720778374E-3</v>
      </c>
      <c r="AN282" s="17">
        <v>6.3203242327621104E-3</v>
      </c>
      <c r="AO282" s="17"/>
      <c r="AP282" s="17">
        <v>0</v>
      </c>
      <c r="AQ282" s="17">
        <v>2.4926149661734201E-3</v>
      </c>
      <c r="AR282" s="17">
        <v>9.4549884449807303E-3</v>
      </c>
      <c r="AS282" s="17">
        <v>9.2725756500272906E-3</v>
      </c>
      <c r="AT282" s="17">
        <v>5.9308152058488803E-3</v>
      </c>
      <c r="AU282" s="17">
        <v>1.1185604738446601E-2</v>
      </c>
    </row>
    <row r="283" spans="2:47" x14ac:dyDescent="0.35">
      <c r="B283" t="s">
        <v>148</v>
      </c>
      <c r="C283" s="17">
        <v>4.8613720441855199E-3</v>
      </c>
      <c r="D283" s="17">
        <v>7.2210861817411098E-3</v>
      </c>
      <c r="E283" s="17">
        <v>2.60297408982172E-3</v>
      </c>
      <c r="F283" s="17"/>
      <c r="G283" s="17">
        <v>5.1579284612196996E-3</v>
      </c>
      <c r="H283" s="17">
        <v>6.53112412074228E-3</v>
      </c>
      <c r="I283" s="17">
        <v>1.49587516692327E-2</v>
      </c>
      <c r="J283" s="17">
        <v>0</v>
      </c>
      <c r="K283" s="17">
        <v>0</v>
      </c>
      <c r="L283" s="17">
        <v>2.2482670569959101E-3</v>
      </c>
      <c r="M283" s="17"/>
      <c r="N283" s="17">
        <v>3.8199425636305301E-3</v>
      </c>
      <c r="O283" s="17">
        <v>1.00338932858895E-2</v>
      </c>
      <c r="P283" s="17"/>
      <c r="Q283" s="17">
        <v>6.6214568734632197E-3</v>
      </c>
      <c r="R283" s="17">
        <v>3.4339640574188599E-3</v>
      </c>
      <c r="S283" s="17">
        <v>5.8190666122047603E-3</v>
      </c>
      <c r="T283" s="17">
        <v>7.4586841502431297E-3</v>
      </c>
      <c r="U283" s="17">
        <v>6.0220652652666403E-3</v>
      </c>
      <c r="V283" s="17">
        <v>7.9802876947013199E-3</v>
      </c>
      <c r="W283" s="17">
        <v>9.9461913878567693E-3</v>
      </c>
      <c r="X283" s="17">
        <v>0</v>
      </c>
      <c r="Y283" s="17">
        <v>3.7672287842956701E-3</v>
      </c>
      <c r="Z283" s="17">
        <v>0</v>
      </c>
      <c r="AA283" s="17">
        <v>0</v>
      </c>
      <c r="AB283" s="17">
        <v>0</v>
      </c>
      <c r="AC283" s="17"/>
      <c r="AD283" s="17">
        <v>5.6520946027052103E-3</v>
      </c>
      <c r="AE283" s="17">
        <v>3.5402620006939299E-3</v>
      </c>
      <c r="AF283" s="17"/>
      <c r="AG283" s="17">
        <v>1.3031022698801701E-3</v>
      </c>
      <c r="AH283" s="17">
        <v>6.7724015884520197E-3</v>
      </c>
      <c r="AI283" s="17"/>
      <c r="AJ283" s="17">
        <v>4.0711059387561997E-3</v>
      </c>
      <c r="AK283" s="17">
        <v>4.2646588978102898E-3</v>
      </c>
      <c r="AL283" s="17"/>
      <c r="AM283" s="17">
        <v>2.0933346291197902E-3</v>
      </c>
      <c r="AN283" s="17">
        <v>5.2118468790286702E-3</v>
      </c>
      <c r="AO283" s="17"/>
      <c r="AP283" s="17">
        <v>1.7830606103048699E-3</v>
      </c>
      <c r="AQ283" s="17">
        <v>2.8319248280787501E-3</v>
      </c>
      <c r="AR283" s="17">
        <v>1.7903222569570599E-2</v>
      </c>
      <c r="AS283" s="17">
        <v>0</v>
      </c>
      <c r="AT283" s="17">
        <v>5.4894407996691997E-3</v>
      </c>
      <c r="AU283" s="17">
        <v>4.70296986726492E-3</v>
      </c>
    </row>
    <row r="284" spans="2:47" x14ac:dyDescent="0.35">
      <c r="B284" t="s">
        <v>150</v>
      </c>
      <c r="C284" s="17">
        <v>2.7655560904999901E-3</v>
      </c>
      <c r="D284" s="17">
        <v>4.88875659976207E-3</v>
      </c>
      <c r="E284" s="17">
        <v>7.1922580315597802E-4</v>
      </c>
      <c r="F284" s="17"/>
      <c r="G284" s="17">
        <v>2.6015009867517698E-3</v>
      </c>
      <c r="H284" s="17">
        <v>1.1385072553409399E-2</v>
      </c>
      <c r="I284" s="17">
        <v>2.66413099560797E-3</v>
      </c>
      <c r="J284" s="17">
        <v>0</v>
      </c>
      <c r="K284" s="17">
        <v>0</v>
      </c>
      <c r="L284" s="17">
        <v>0</v>
      </c>
      <c r="M284" s="17"/>
      <c r="N284" s="17">
        <v>1.80752622532013E-3</v>
      </c>
      <c r="O284" s="17">
        <v>7.5238521828947802E-3</v>
      </c>
      <c r="P284" s="17"/>
      <c r="Q284" s="17">
        <v>8.4865759973358594E-3</v>
      </c>
      <c r="R284" s="17">
        <v>2.7913749848717498E-3</v>
      </c>
      <c r="S284" s="17">
        <v>6.6115245528659099E-3</v>
      </c>
      <c r="T284" s="17">
        <v>0</v>
      </c>
      <c r="U284" s="17">
        <v>0</v>
      </c>
      <c r="V284" s="17">
        <v>0</v>
      </c>
      <c r="W284" s="17">
        <v>0</v>
      </c>
      <c r="X284" s="17">
        <v>0</v>
      </c>
      <c r="Y284" s="17">
        <v>0</v>
      </c>
      <c r="Z284" s="17">
        <v>0</v>
      </c>
      <c r="AA284" s="17">
        <v>1.36758508015658E-2</v>
      </c>
      <c r="AB284" s="17">
        <v>0</v>
      </c>
      <c r="AC284" s="17"/>
      <c r="AD284" s="17">
        <v>4.1262406462235302E-3</v>
      </c>
      <c r="AE284" s="17">
        <v>0</v>
      </c>
      <c r="AF284" s="17"/>
      <c r="AG284" s="17">
        <v>7.4122827779742996E-3</v>
      </c>
      <c r="AH284" s="17">
        <v>5.5301342931397997E-4</v>
      </c>
      <c r="AI284" s="17"/>
      <c r="AJ284" s="17">
        <v>2.11313620012457E-3</v>
      </c>
      <c r="AK284" s="17">
        <v>3.5644661417459401E-3</v>
      </c>
      <c r="AL284" s="17"/>
      <c r="AM284" s="17">
        <v>3.16184890360859E-3</v>
      </c>
      <c r="AN284" s="17">
        <v>2.7047099809639199E-3</v>
      </c>
      <c r="AO284" s="17"/>
      <c r="AP284" s="17">
        <v>0</v>
      </c>
      <c r="AQ284" s="17">
        <v>0</v>
      </c>
      <c r="AR284" s="17">
        <v>2.4341988459308998E-3</v>
      </c>
      <c r="AS284" s="17">
        <v>0</v>
      </c>
      <c r="AT284" s="17">
        <v>0</v>
      </c>
      <c r="AU284" s="17">
        <v>1.28805283178861E-2</v>
      </c>
    </row>
    <row r="285" spans="2:47" x14ac:dyDescent="0.35">
      <c r="B285" t="s">
        <v>149</v>
      </c>
      <c r="C285" s="17">
        <v>1.61182962771112E-3</v>
      </c>
      <c r="D285" s="17">
        <v>2.3277256728125098E-3</v>
      </c>
      <c r="E285" s="17">
        <v>9.2788807320162703E-4</v>
      </c>
      <c r="F285" s="17"/>
      <c r="G285" s="17">
        <v>3.35625018935219E-3</v>
      </c>
      <c r="H285" s="17">
        <v>3.9136167369846504E-3</v>
      </c>
      <c r="I285" s="17">
        <v>0</v>
      </c>
      <c r="J285" s="17">
        <v>2.7968712993591302E-3</v>
      </c>
      <c r="K285" s="17">
        <v>0</v>
      </c>
      <c r="L285" s="17">
        <v>0</v>
      </c>
      <c r="M285" s="17"/>
      <c r="N285" s="17">
        <v>1.3745760513306101E-3</v>
      </c>
      <c r="O285" s="17">
        <v>2.7902091401139999E-3</v>
      </c>
      <c r="P285" s="17"/>
      <c r="Q285" s="17">
        <v>3.3452014268910901E-3</v>
      </c>
      <c r="R285" s="17">
        <v>0</v>
      </c>
      <c r="S285" s="17">
        <v>5.9243336083353096E-3</v>
      </c>
      <c r="T285" s="17">
        <v>0</v>
      </c>
      <c r="U285" s="17">
        <v>0</v>
      </c>
      <c r="V285" s="17">
        <v>0</v>
      </c>
      <c r="W285" s="17">
        <v>0</v>
      </c>
      <c r="X285" s="17">
        <v>0</v>
      </c>
      <c r="Y285" s="17">
        <v>6.0901056367616297E-3</v>
      </c>
      <c r="Z285" s="17">
        <v>0</v>
      </c>
      <c r="AA285" s="17">
        <v>0</v>
      </c>
      <c r="AB285" s="17">
        <v>0</v>
      </c>
      <c r="AC285" s="17"/>
      <c r="AD285" s="17">
        <v>2.4048678482766002E-3</v>
      </c>
      <c r="AE285" s="17">
        <v>0</v>
      </c>
      <c r="AF285" s="17"/>
      <c r="AG285" s="17">
        <v>2.0655907627647099E-3</v>
      </c>
      <c r="AH285" s="17">
        <v>1.4374433440215899E-3</v>
      </c>
      <c r="AI285" s="17"/>
      <c r="AJ285" s="17">
        <v>1.2390122094808999E-3</v>
      </c>
      <c r="AK285" s="17">
        <v>2.0686379577734598E-3</v>
      </c>
      <c r="AL285" s="17"/>
      <c r="AM285" s="17">
        <v>0</v>
      </c>
      <c r="AN285" s="17">
        <v>2.0975611918368402E-3</v>
      </c>
      <c r="AO285" s="17"/>
      <c r="AP285" s="17">
        <v>0</v>
      </c>
      <c r="AQ285" s="17">
        <v>0</v>
      </c>
      <c r="AR285" s="17">
        <v>0</v>
      </c>
      <c r="AS285" s="17">
        <v>0</v>
      </c>
      <c r="AT285" s="17">
        <v>5.7567964712707904E-3</v>
      </c>
      <c r="AU285" s="17">
        <v>6.1329165879093596E-3</v>
      </c>
    </row>
    <row r="286" spans="2:47" x14ac:dyDescent="0.35">
      <c r="B286" t="s">
        <v>151</v>
      </c>
      <c r="C286" s="17">
        <v>0.15244296758954301</v>
      </c>
      <c r="D286" s="17">
        <v>8.0263347727427395E-2</v>
      </c>
      <c r="E286" s="17">
        <v>0.21932247913449299</v>
      </c>
      <c r="F286" s="17"/>
      <c r="G286" s="17">
        <v>0.13768523030366001</v>
      </c>
      <c r="H286" s="17">
        <v>0.13888110401744899</v>
      </c>
      <c r="I286" s="17">
        <v>0.16445451392517199</v>
      </c>
      <c r="J286" s="17">
        <v>0.13947890424340201</v>
      </c>
      <c r="K286" s="17">
        <v>0.15977863660835101</v>
      </c>
      <c r="L286" s="17">
        <v>0.16916081733476299</v>
      </c>
      <c r="M286" s="17"/>
      <c r="N286" s="17">
        <v>0.16394070765462501</v>
      </c>
      <c r="O286" s="17">
        <v>9.5336552005325606E-2</v>
      </c>
      <c r="P286" s="17"/>
      <c r="Q286" s="17">
        <v>0.118967317667623</v>
      </c>
      <c r="R286" s="17">
        <v>0.18119426873421601</v>
      </c>
      <c r="S286" s="17">
        <v>0.14744769107269901</v>
      </c>
      <c r="T286" s="17">
        <v>0.14564880683963</v>
      </c>
      <c r="U286" s="17">
        <v>0.176001777505358</v>
      </c>
      <c r="V286" s="17">
        <v>0.159444125097331</v>
      </c>
      <c r="W286" s="17">
        <v>0.15371617142868199</v>
      </c>
      <c r="X286" s="17">
        <v>0.15462177782440101</v>
      </c>
      <c r="Y286" s="17">
        <v>0.147748892446281</v>
      </c>
      <c r="Z286" s="17">
        <v>0.15515011276069701</v>
      </c>
      <c r="AA286" s="17">
        <v>0.12543402460073599</v>
      </c>
      <c r="AB286" s="17">
        <v>0.18982088295977201</v>
      </c>
      <c r="AC286" s="17"/>
      <c r="AD286" s="17">
        <v>2.5558900994689999E-2</v>
      </c>
      <c r="AE286" s="17">
        <v>0.43662411269128698</v>
      </c>
      <c r="AF286" s="17"/>
      <c r="AG286" s="17">
        <v>2.6223130064354599E-2</v>
      </c>
      <c r="AH286" s="17">
        <v>0.213738734489548</v>
      </c>
      <c r="AI286" s="17"/>
      <c r="AJ286" s="17">
        <v>0.13890001441614799</v>
      </c>
      <c r="AK286" s="17">
        <v>0.16807727206274001</v>
      </c>
      <c r="AL286" s="17"/>
      <c r="AM286" s="17">
        <v>0.18629832519613199</v>
      </c>
      <c r="AN286" s="17">
        <v>0.14322819990640501</v>
      </c>
      <c r="AO286" s="17"/>
      <c r="AP286" s="17">
        <v>0.57778105993252704</v>
      </c>
      <c r="AQ286" s="17">
        <v>5.7905832370122201E-2</v>
      </c>
      <c r="AR286" s="17">
        <v>5.54332047288007E-2</v>
      </c>
      <c r="AS286" s="17">
        <v>1.5368532263465099E-2</v>
      </c>
      <c r="AT286" s="17">
        <v>1.08054214691974E-2</v>
      </c>
      <c r="AU286" s="17">
        <v>3.4423767153940999E-3</v>
      </c>
    </row>
    <row r="287" spans="2:47" x14ac:dyDescent="0.35">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row>
    <row r="288" spans="2:47" x14ac:dyDescent="0.35">
      <c r="B288" s="6" t="s">
        <v>179</v>
      </c>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row>
    <row r="289" spans="2:47" x14ac:dyDescent="0.35">
      <c r="B289" s="24" t="s">
        <v>65</v>
      </c>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row>
    <row r="290" spans="2:47" x14ac:dyDescent="0.35">
      <c r="B290" t="s">
        <v>154</v>
      </c>
      <c r="C290" s="17">
        <v>0.50189877936445804</v>
      </c>
      <c r="D290" s="17">
        <v>0.63640193732559303</v>
      </c>
      <c r="E290" s="17">
        <v>0.37428537927222399</v>
      </c>
      <c r="F290" s="17"/>
      <c r="G290" s="17">
        <v>0.51044020822062897</v>
      </c>
      <c r="H290" s="17">
        <v>0.49403182544590801</v>
      </c>
      <c r="I290" s="17">
        <v>0.54215301902239899</v>
      </c>
      <c r="J290" s="17">
        <v>0.574226003604142</v>
      </c>
      <c r="K290" s="17">
        <v>0.50088214194289904</v>
      </c>
      <c r="L290" s="17">
        <v>0.41186830625729598</v>
      </c>
      <c r="M290" s="17"/>
      <c r="N290" s="17">
        <v>0.48570785745985401</v>
      </c>
      <c r="O290" s="17">
        <v>0.582315062020203</v>
      </c>
      <c r="P290" s="17"/>
      <c r="Q290" s="17">
        <v>0.54189221950269895</v>
      </c>
      <c r="R290" s="17">
        <v>0.46591399876767298</v>
      </c>
      <c r="S290" s="17">
        <v>0.47866543231054798</v>
      </c>
      <c r="T290" s="17">
        <v>0.53911132995073097</v>
      </c>
      <c r="U290" s="17">
        <v>0.41862882584857902</v>
      </c>
      <c r="V290" s="17">
        <v>0.52908312672201996</v>
      </c>
      <c r="W290" s="17">
        <v>0.47825887436350201</v>
      </c>
      <c r="X290" s="17">
        <v>0.65232817750747696</v>
      </c>
      <c r="Y290" s="17">
        <v>0.51822933735167598</v>
      </c>
      <c r="Z290" s="17">
        <v>0.51363936435287805</v>
      </c>
      <c r="AA290" s="17">
        <v>0.36946555500439399</v>
      </c>
      <c r="AB290" s="17">
        <v>0.52512811358682598</v>
      </c>
      <c r="AC290" s="17"/>
      <c r="AD290" s="17">
        <v>0.62647502848510705</v>
      </c>
      <c r="AE290" s="17">
        <v>0.23048919946806801</v>
      </c>
      <c r="AF290" s="17"/>
      <c r="AG290" s="17">
        <v>0.70252025124667905</v>
      </c>
      <c r="AH290" s="17">
        <v>0.41017476270948799</v>
      </c>
      <c r="AI290" s="17"/>
      <c r="AJ290" s="17">
        <v>0.51065875026293195</v>
      </c>
      <c r="AK290" s="17">
        <v>0.49490800362331699</v>
      </c>
      <c r="AL290" s="17"/>
      <c r="AM290" s="17">
        <v>0.43243901880271601</v>
      </c>
      <c r="AN290" s="17">
        <v>0.52502245686259097</v>
      </c>
      <c r="AO290" s="17"/>
      <c r="AP290" s="17">
        <v>9.8632117091782198E-2</v>
      </c>
      <c r="AQ290" s="17">
        <v>0.35852112427405097</v>
      </c>
      <c r="AR290" s="17">
        <v>0.52934134594886795</v>
      </c>
      <c r="AS290" s="17">
        <v>0.77644948299272298</v>
      </c>
      <c r="AT290" s="17">
        <v>0.60369739426784697</v>
      </c>
      <c r="AU290" s="17">
        <v>0.767641479439931</v>
      </c>
    </row>
    <row r="291" spans="2:47" x14ac:dyDescent="0.35">
      <c r="B291" t="s">
        <v>155</v>
      </c>
      <c r="C291" s="17">
        <v>0.38054797181310701</v>
      </c>
      <c r="D291" s="17">
        <v>0.36989127868444399</v>
      </c>
      <c r="E291" s="17">
        <v>0.39055665589373201</v>
      </c>
      <c r="F291" s="17"/>
      <c r="G291" s="17">
        <v>0.36275702264115101</v>
      </c>
      <c r="H291" s="17">
        <v>0.29497786585270702</v>
      </c>
      <c r="I291" s="17">
        <v>0.352761390979833</v>
      </c>
      <c r="J291" s="17">
        <v>0.42452459070785697</v>
      </c>
      <c r="K291" s="17">
        <v>0.43988570084328099</v>
      </c>
      <c r="L291" s="17">
        <v>0.40973761866681602</v>
      </c>
      <c r="M291" s="17"/>
      <c r="N291" s="17">
        <v>0.381825095762721</v>
      </c>
      <c r="O291" s="17">
        <v>0.37420481475733702</v>
      </c>
      <c r="P291" s="17"/>
      <c r="Q291" s="17">
        <v>0.37412143507127099</v>
      </c>
      <c r="R291" s="17">
        <v>0.46040154268269201</v>
      </c>
      <c r="S291" s="17">
        <v>0.36783276571142498</v>
      </c>
      <c r="T291" s="17">
        <v>0.41839407888115099</v>
      </c>
      <c r="U291" s="17">
        <v>0.29030546457402601</v>
      </c>
      <c r="V291" s="17">
        <v>0.387628042623754</v>
      </c>
      <c r="W291" s="17">
        <v>0.34551367429784402</v>
      </c>
      <c r="X291" s="17">
        <v>0.35107471241835297</v>
      </c>
      <c r="Y291" s="17">
        <v>0.35637982258997902</v>
      </c>
      <c r="Z291" s="17">
        <v>0.372304645712633</v>
      </c>
      <c r="AA291" s="17">
        <v>0.41815409401424097</v>
      </c>
      <c r="AB291" s="17">
        <v>0.35785083804476497</v>
      </c>
      <c r="AC291" s="17"/>
      <c r="AD291" s="17">
        <v>0.443295062309701</v>
      </c>
      <c r="AE291" s="17">
        <v>0.25420742906138399</v>
      </c>
      <c r="AF291" s="17"/>
      <c r="AG291" s="17">
        <v>0.43710592662528303</v>
      </c>
      <c r="AH291" s="17">
        <v>0.356986801713022</v>
      </c>
      <c r="AI291" s="17"/>
      <c r="AJ291" s="17">
        <v>0.38637987964276999</v>
      </c>
      <c r="AK291" s="17">
        <v>0.37594940649800601</v>
      </c>
      <c r="AL291" s="17"/>
      <c r="AM291" s="17">
        <v>0.36423351266923398</v>
      </c>
      <c r="AN291" s="17">
        <v>0.387206801906953</v>
      </c>
      <c r="AO291" s="17"/>
      <c r="AP291" s="17">
        <v>0.18061925421639899</v>
      </c>
      <c r="AQ291" s="17">
        <v>0.46824864233838698</v>
      </c>
      <c r="AR291" s="17">
        <v>0.35502347889640501</v>
      </c>
      <c r="AS291" s="17">
        <v>0.46776222895241298</v>
      </c>
      <c r="AT291" s="17">
        <v>0.43221409471432898</v>
      </c>
      <c r="AU291" s="17">
        <v>0.45186450976535403</v>
      </c>
    </row>
    <row r="292" spans="2:47" x14ac:dyDescent="0.35">
      <c r="B292" t="s">
        <v>156</v>
      </c>
      <c r="C292" s="17">
        <v>0.37227906817394102</v>
      </c>
      <c r="D292" s="17">
        <v>0.51840020578463597</v>
      </c>
      <c r="E292" s="17">
        <v>0.23218227980727399</v>
      </c>
      <c r="F292" s="17"/>
      <c r="G292" s="17">
        <v>0.32301385590724901</v>
      </c>
      <c r="H292" s="17">
        <v>0.37730802814235398</v>
      </c>
      <c r="I292" s="17">
        <v>0.41802738536494</v>
      </c>
      <c r="J292" s="17">
        <v>0.403315265974103</v>
      </c>
      <c r="K292" s="17">
        <v>0.38987301209110398</v>
      </c>
      <c r="L292" s="17">
        <v>0.32673794423333102</v>
      </c>
      <c r="M292" s="17"/>
      <c r="N292" s="17">
        <v>0.36381893235798002</v>
      </c>
      <c r="O292" s="17">
        <v>0.41429845886032901</v>
      </c>
      <c r="P292" s="17"/>
      <c r="Q292" s="17">
        <v>0.42015952762650499</v>
      </c>
      <c r="R292" s="17">
        <v>0.35521616945599499</v>
      </c>
      <c r="S292" s="17">
        <v>0.30699450142120599</v>
      </c>
      <c r="T292" s="17">
        <v>0.36580001206606599</v>
      </c>
      <c r="U292" s="17">
        <v>0.28826432707091099</v>
      </c>
      <c r="V292" s="17">
        <v>0.41734703358444702</v>
      </c>
      <c r="W292" s="17">
        <v>0.34409985751620598</v>
      </c>
      <c r="X292" s="17">
        <v>0.38809011105952401</v>
      </c>
      <c r="Y292" s="17">
        <v>0.38208781453423502</v>
      </c>
      <c r="Z292" s="17">
        <v>0.46224454622774702</v>
      </c>
      <c r="AA292" s="17">
        <v>0.27794135750455101</v>
      </c>
      <c r="AB292" s="17">
        <v>0.38433052730042899</v>
      </c>
      <c r="AC292" s="17"/>
      <c r="AD292" s="17">
        <v>0.47477222208036901</v>
      </c>
      <c r="AE292" s="17">
        <v>0.15218592910780701</v>
      </c>
      <c r="AF292" s="17"/>
      <c r="AG292" s="17">
        <v>0.57130337129537601</v>
      </c>
      <c r="AH292" s="17">
        <v>0.28061685801801001</v>
      </c>
      <c r="AI292" s="17"/>
      <c r="AJ292" s="17">
        <v>0.39173379846609302</v>
      </c>
      <c r="AK292" s="17">
        <v>0.35251290386481898</v>
      </c>
      <c r="AL292" s="17"/>
      <c r="AM292" s="17">
        <v>0.29164805037737102</v>
      </c>
      <c r="AN292" s="17">
        <v>0.39679451268362398</v>
      </c>
      <c r="AO292" s="17"/>
      <c r="AP292" s="17">
        <v>4.0612624575668901E-2</v>
      </c>
      <c r="AQ292" s="17">
        <v>0.197719167344275</v>
      </c>
      <c r="AR292" s="17">
        <v>0.32894051490189902</v>
      </c>
      <c r="AS292" s="17">
        <v>0.63184896167972504</v>
      </c>
      <c r="AT292" s="17">
        <v>0.48175062314292699</v>
      </c>
      <c r="AU292" s="17">
        <v>0.64795121831664804</v>
      </c>
    </row>
    <row r="293" spans="2:47" x14ac:dyDescent="0.35">
      <c r="B293" t="s">
        <v>157</v>
      </c>
      <c r="C293" s="17">
        <v>0.34807658113488399</v>
      </c>
      <c r="D293" s="17">
        <v>0.33903687086803902</v>
      </c>
      <c r="E293" s="17">
        <v>0.35709459624079798</v>
      </c>
      <c r="F293" s="17"/>
      <c r="G293" s="17">
        <v>0.22181957125757901</v>
      </c>
      <c r="H293" s="17">
        <v>0.261188677215482</v>
      </c>
      <c r="I293" s="17">
        <v>0.34794667024346698</v>
      </c>
      <c r="J293" s="17">
        <v>0.37440472487001902</v>
      </c>
      <c r="K293" s="17">
        <v>0.406350881630264</v>
      </c>
      <c r="L293" s="17">
        <v>0.44298617337339902</v>
      </c>
      <c r="M293" s="17"/>
      <c r="N293" s="17">
        <v>0.36093193795306999</v>
      </c>
      <c r="O293" s="17">
        <v>0.28422722075734003</v>
      </c>
      <c r="P293" s="17"/>
      <c r="Q293" s="17">
        <v>0.38842209208022399</v>
      </c>
      <c r="R293" s="17">
        <v>0.363254357675527</v>
      </c>
      <c r="S293" s="17">
        <v>0.34340305967008899</v>
      </c>
      <c r="T293" s="17">
        <v>0.36024444204018302</v>
      </c>
      <c r="U293" s="17">
        <v>0.28882883419366001</v>
      </c>
      <c r="V293" s="17">
        <v>0.28160828246513597</v>
      </c>
      <c r="W293" s="17">
        <v>0.37090581799017902</v>
      </c>
      <c r="X293" s="17">
        <v>0.31628519991313703</v>
      </c>
      <c r="Y293" s="17">
        <v>0.312064791941569</v>
      </c>
      <c r="Z293" s="17">
        <v>0.41840000606955602</v>
      </c>
      <c r="AA293" s="17">
        <v>0.340195311603182</v>
      </c>
      <c r="AB293" s="17">
        <v>0.32364601294269701</v>
      </c>
      <c r="AC293" s="17"/>
      <c r="AD293" s="17">
        <v>0.413096178055046</v>
      </c>
      <c r="AE293" s="17">
        <v>0.22156898145335599</v>
      </c>
      <c r="AF293" s="17"/>
      <c r="AG293" s="17">
        <v>0.40566475081191</v>
      </c>
      <c r="AH293" s="17">
        <v>0.32829000756089199</v>
      </c>
      <c r="AI293" s="17"/>
      <c r="AJ293" s="17">
        <v>0.35239834779245099</v>
      </c>
      <c r="AK293" s="17">
        <v>0.34363355460995698</v>
      </c>
      <c r="AL293" s="17"/>
      <c r="AM293" s="17">
        <v>0.340781551411866</v>
      </c>
      <c r="AN293" s="17">
        <v>0.35122520570892302</v>
      </c>
      <c r="AO293" s="17"/>
      <c r="AP293" s="17">
        <v>0.14585645283065199</v>
      </c>
      <c r="AQ293" s="17">
        <v>0.45732876463654198</v>
      </c>
      <c r="AR293" s="17">
        <v>0.30608409794435598</v>
      </c>
      <c r="AS293" s="17">
        <v>0.44812426490019602</v>
      </c>
      <c r="AT293" s="17">
        <v>0.39930420808732098</v>
      </c>
      <c r="AU293" s="17">
        <v>0.403091976166915</v>
      </c>
    </row>
    <row r="294" spans="2:47" x14ac:dyDescent="0.35">
      <c r="B294" t="s">
        <v>158</v>
      </c>
      <c r="C294" s="17">
        <v>0.25858061167528101</v>
      </c>
      <c r="D294" s="17">
        <v>0.29233469647020599</v>
      </c>
      <c r="E294" s="17">
        <v>0.227072841789592</v>
      </c>
      <c r="F294" s="17"/>
      <c r="G294" s="17">
        <v>0.24816016256354301</v>
      </c>
      <c r="H294" s="17">
        <v>0.28408739413031198</v>
      </c>
      <c r="I294" s="17">
        <v>0.28586047545048299</v>
      </c>
      <c r="J294" s="17">
        <v>0.28931173356711798</v>
      </c>
      <c r="K294" s="17">
        <v>0.229511906235846</v>
      </c>
      <c r="L294" s="17">
        <v>0.216916965737594</v>
      </c>
      <c r="M294" s="17"/>
      <c r="N294" s="17">
        <v>0.241853450112888</v>
      </c>
      <c r="O294" s="17">
        <v>0.34166026335633298</v>
      </c>
      <c r="P294" s="17"/>
      <c r="Q294" s="17">
        <v>0.28941930132358401</v>
      </c>
      <c r="R294" s="17">
        <v>0.25693202347403299</v>
      </c>
      <c r="S294" s="17">
        <v>0.272934021960204</v>
      </c>
      <c r="T294" s="17">
        <v>0.291336250304085</v>
      </c>
      <c r="U294" s="17">
        <v>0.25790808601314102</v>
      </c>
      <c r="V294" s="17">
        <v>0.24246288587672299</v>
      </c>
      <c r="W294" s="17">
        <v>0.26582107878956801</v>
      </c>
      <c r="X294" s="17">
        <v>0.326305334103699</v>
      </c>
      <c r="Y294" s="17">
        <v>0.26956104208276199</v>
      </c>
      <c r="Z294" s="17">
        <v>0.210475444895766</v>
      </c>
      <c r="AA294" s="17">
        <v>0.16478308634696601</v>
      </c>
      <c r="AB294" s="17">
        <v>0.18701258000038701</v>
      </c>
      <c r="AC294" s="17"/>
      <c r="AD294" s="17">
        <v>0.32614984453595702</v>
      </c>
      <c r="AE294" s="17">
        <v>0.116732408282873</v>
      </c>
      <c r="AF294" s="17"/>
      <c r="AG294" s="17">
        <v>0.373401476434437</v>
      </c>
      <c r="AH294" s="17">
        <v>0.205741131403918</v>
      </c>
      <c r="AI294" s="17"/>
      <c r="AJ294" s="17">
        <v>0.26555074844202797</v>
      </c>
      <c r="AK294" s="17">
        <v>0.25154321456634898</v>
      </c>
      <c r="AL294" s="17"/>
      <c r="AM294" s="17">
        <v>0.23210949699960701</v>
      </c>
      <c r="AN294" s="17">
        <v>0.26754252080414798</v>
      </c>
      <c r="AO294" s="17"/>
      <c r="AP294" s="17">
        <v>4.6813971662981603E-2</v>
      </c>
      <c r="AQ294" s="17">
        <v>0.20025287827660901</v>
      </c>
      <c r="AR294" s="17">
        <v>0.249067189411664</v>
      </c>
      <c r="AS294" s="17">
        <v>0.35489029619762302</v>
      </c>
      <c r="AT294" s="17">
        <v>0.45372135970243499</v>
      </c>
      <c r="AU294" s="17">
        <v>0.38966580563000902</v>
      </c>
    </row>
    <row r="295" spans="2:47" x14ac:dyDescent="0.35">
      <c r="B295" t="s">
        <v>159</v>
      </c>
      <c r="C295" s="17">
        <v>0.23898211075291201</v>
      </c>
      <c r="D295" s="17">
        <v>0.30203268009515399</v>
      </c>
      <c r="E295" s="17">
        <v>0.17960784833680099</v>
      </c>
      <c r="F295" s="17"/>
      <c r="G295" s="17">
        <v>0.106880106008611</v>
      </c>
      <c r="H295" s="17">
        <v>0.12721303047767199</v>
      </c>
      <c r="I295" s="17">
        <v>0.226225319573402</v>
      </c>
      <c r="J295" s="17">
        <v>0.24251425306415</v>
      </c>
      <c r="K295" s="17">
        <v>0.34605765934728699</v>
      </c>
      <c r="L295" s="17">
        <v>0.35431028873061798</v>
      </c>
      <c r="M295" s="17"/>
      <c r="N295" s="17">
        <v>0.27408948306633102</v>
      </c>
      <c r="O295" s="17">
        <v>6.4612523159911395E-2</v>
      </c>
      <c r="P295" s="17"/>
      <c r="Q295" s="17">
        <v>0.171726471111979</v>
      </c>
      <c r="R295" s="17">
        <v>0.23984834271480501</v>
      </c>
      <c r="S295" s="17">
        <v>0.32030620944091298</v>
      </c>
      <c r="T295" s="17">
        <v>0.20793131432655401</v>
      </c>
      <c r="U295" s="17">
        <v>0.229095188273544</v>
      </c>
      <c r="V295" s="17">
        <v>0.180937269241218</v>
      </c>
      <c r="W295" s="17">
        <v>0.140968822937757</v>
      </c>
      <c r="X295" s="17">
        <v>0.21447156099232501</v>
      </c>
      <c r="Y295" s="17">
        <v>0.17723951015061001</v>
      </c>
      <c r="Z295" s="17">
        <v>0.32805948274553698</v>
      </c>
      <c r="AA295" s="17">
        <v>0.531272971667474</v>
      </c>
      <c r="AB295" s="17">
        <v>0.386423829491024</v>
      </c>
      <c r="AC295" s="17"/>
      <c r="AD295" s="17">
        <v>0.300711633727827</v>
      </c>
      <c r="AE295" s="17">
        <v>0.114661751036377</v>
      </c>
      <c r="AF295" s="17"/>
      <c r="AG295" s="17">
        <v>0.30372876657738102</v>
      </c>
      <c r="AH295" s="17">
        <v>0.21145962722699299</v>
      </c>
      <c r="AI295" s="17"/>
      <c r="AJ295" s="17">
        <v>0.27037705291161301</v>
      </c>
      <c r="AK295" s="17">
        <v>0.203857135300759</v>
      </c>
      <c r="AL295" s="17"/>
      <c r="AM295" s="17">
        <v>0.286644597765842</v>
      </c>
      <c r="AN295" s="17">
        <v>0.22866043453902099</v>
      </c>
      <c r="AO295" s="17"/>
      <c r="AP295" s="17">
        <v>4.8280192344508199E-2</v>
      </c>
      <c r="AQ295" s="17">
        <v>0.28130117911241098</v>
      </c>
      <c r="AR295" s="17">
        <v>0.165800422673124</v>
      </c>
      <c r="AS295" s="17">
        <v>0.46436723839744598</v>
      </c>
      <c r="AT295" s="17">
        <v>0.24285977441578899</v>
      </c>
      <c r="AU295" s="17">
        <v>0.25628870192785602</v>
      </c>
    </row>
    <row r="296" spans="2:47" x14ac:dyDescent="0.35">
      <c r="B296" t="s">
        <v>126</v>
      </c>
      <c r="C296" s="17">
        <v>0.232442294059264</v>
      </c>
      <c r="D296" s="17">
        <v>0.29871485406557502</v>
      </c>
      <c r="E296" s="17">
        <v>0.168984841606477</v>
      </c>
      <c r="F296" s="17"/>
      <c r="G296" s="17">
        <v>0.25777914111825001</v>
      </c>
      <c r="H296" s="17">
        <v>0.20579842496350501</v>
      </c>
      <c r="I296" s="17">
        <v>0.242209471351505</v>
      </c>
      <c r="J296" s="17">
        <v>0.21048385188658</v>
      </c>
      <c r="K296" s="17">
        <v>0.271315610941117</v>
      </c>
      <c r="L296" s="17">
        <v>0.221230972022465</v>
      </c>
      <c r="M296" s="17"/>
      <c r="N296" s="17">
        <v>0.242001265318152</v>
      </c>
      <c r="O296" s="17">
        <v>0.18496526099209601</v>
      </c>
      <c r="P296" s="17"/>
      <c r="Q296" s="17">
        <v>0.24572311513297901</v>
      </c>
      <c r="R296" s="17">
        <v>0.29540574386567398</v>
      </c>
      <c r="S296" s="17">
        <v>0.23492506081766901</v>
      </c>
      <c r="T296" s="17">
        <v>0.26317323841331203</v>
      </c>
      <c r="U296" s="17">
        <v>0.25811544808536002</v>
      </c>
      <c r="V296" s="17">
        <v>0.20672154432887099</v>
      </c>
      <c r="W296" s="17">
        <v>0.233611113377928</v>
      </c>
      <c r="X296" s="17">
        <v>0.192598103395349</v>
      </c>
      <c r="Y296" s="17">
        <v>0.196841084782586</v>
      </c>
      <c r="Z296" s="17">
        <v>0.21012000941012199</v>
      </c>
      <c r="AA296" s="17">
        <v>0.17927575571534701</v>
      </c>
      <c r="AB296" s="17">
        <v>0.152199588325347</v>
      </c>
      <c r="AC296" s="17"/>
      <c r="AD296" s="17">
        <v>0.29522490344188101</v>
      </c>
      <c r="AE296" s="17">
        <v>0.101917607140003</v>
      </c>
      <c r="AF296" s="17"/>
      <c r="AG296" s="17">
        <v>0.345140052388687</v>
      </c>
      <c r="AH296" s="17">
        <v>0.17830216556511</v>
      </c>
      <c r="AI296" s="17"/>
      <c r="AJ296" s="17">
        <v>0.241236872919453</v>
      </c>
      <c r="AK296" s="17">
        <v>0.22063286648935701</v>
      </c>
      <c r="AL296" s="17"/>
      <c r="AM296" s="17">
        <v>0.22588843316617499</v>
      </c>
      <c r="AN296" s="17">
        <v>0.23604543554815399</v>
      </c>
      <c r="AO296" s="17"/>
      <c r="AP296" s="17">
        <v>5.3693482709299599E-2</v>
      </c>
      <c r="AQ296" s="17">
        <v>0.21729827775041899</v>
      </c>
      <c r="AR296" s="17">
        <v>0.231196241228627</v>
      </c>
      <c r="AS296" s="17">
        <v>0.29553308902951297</v>
      </c>
      <c r="AT296" s="17">
        <v>0.27240596085575802</v>
      </c>
      <c r="AU296" s="17">
        <v>0.38034902186320602</v>
      </c>
    </row>
    <row r="297" spans="2:47" x14ac:dyDescent="0.35">
      <c r="B297" t="s">
        <v>160</v>
      </c>
      <c r="C297" s="17">
        <v>0.20837567112919</v>
      </c>
      <c r="D297" s="17">
        <v>0.27679465549888199</v>
      </c>
      <c r="E297" s="17">
        <v>0.14349331277528601</v>
      </c>
      <c r="F297" s="17"/>
      <c r="G297" s="17">
        <v>9.0196545738472994E-2</v>
      </c>
      <c r="H297" s="17">
        <v>0.121429627213646</v>
      </c>
      <c r="I297" s="17">
        <v>0.201014191923301</v>
      </c>
      <c r="J297" s="17">
        <v>0.23727157193109399</v>
      </c>
      <c r="K297" s="17">
        <v>0.28598500429686302</v>
      </c>
      <c r="L297" s="17">
        <v>0.288864662344686</v>
      </c>
      <c r="M297" s="17"/>
      <c r="N297" s="17">
        <v>0.237342163775386</v>
      </c>
      <c r="O297" s="17">
        <v>6.4506305696722097E-2</v>
      </c>
      <c r="P297" s="17"/>
      <c r="Q297" s="17">
        <v>0.13697946107325501</v>
      </c>
      <c r="R297" s="17">
        <v>0.209019637843429</v>
      </c>
      <c r="S297" s="17">
        <v>0.32479556240926999</v>
      </c>
      <c r="T297" s="17">
        <v>0.177478526900473</v>
      </c>
      <c r="U297" s="17">
        <v>0.18394062726513799</v>
      </c>
      <c r="V297" s="17">
        <v>0.18945597991524599</v>
      </c>
      <c r="W297" s="17">
        <v>0.160527160261452</v>
      </c>
      <c r="X297" s="17">
        <v>0.17167713362949899</v>
      </c>
      <c r="Y297" s="17">
        <v>0.17365620842718299</v>
      </c>
      <c r="Z297" s="17">
        <v>0.23271539088007201</v>
      </c>
      <c r="AA297" s="17">
        <v>0.393420093382993</v>
      </c>
      <c r="AB297" s="17">
        <v>0.35558094092821602</v>
      </c>
      <c r="AC297" s="17"/>
      <c r="AD297" s="17">
        <v>0.26964653004448202</v>
      </c>
      <c r="AE297" s="17">
        <v>8.3845706202526502E-2</v>
      </c>
      <c r="AF297" s="17"/>
      <c r="AG297" s="17">
        <v>0.265061146147681</v>
      </c>
      <c r="AH297" s="17">
        <v>0.186165627826406</v>
      </c>
      <c r="AI297" s="17"/>
      <c r="AJ297" s="17">
        <v>0.23291535789797899</v>
      </c>
      <c r="AK297" s="17">
        <v>0.18111290956815901</v>
      </c>
      <c r="AL297" s="17"/>
      <c r="AM297" s="17">
        <v>0.222984559755491</v>
      </c>
      <c r="AN297" s="17">
        <v>0.20631296168965901</v>
      </c>
      <c r="AO297" s="17"/>
      <c r="AP297" s="17">
        <v>3.92904567824423E-2</v>
      </c>
      <c r="AQ297" s="17">
        <v>0.201607196052008</v>
      </c>
      <c r="AR297" s="17">
        <v>0.14702765018462899</v>
      </c>
      <c r="AS297" s="17">
        <v>0.40082753000086002</v>
      </c>
      <c r="AT297" s="17">
        <v>0.19796965157801399</v>
      </c>
      <c r="AU297" s="17">
        <v>0.273976755306788</v>
      </c>
    </row>
    <row r="298" spans="2:47" x14ac:dyDescent="0.35">
      <c r="B298" t="s">
        <v>161</v>
      </c>
      <c r="C298" s="17">
        <v>0.16157796550209999</v>
      </c>
      <c r="D298" s="17">
        <v>0.20752507783117199</v>
      </c>
      <c r="E298" s="17">
        <v>0.11619929447694401</v>
      </c>
      <c r="F298" s="17"/>
      <c r="G298" s="17">
        <v>0.137420606929998</v>
      </c>
      <c r="H298" s="17">
        <v>0.17500274412410799</v>
      </c>
      <c r="I298" s="17">
        <v>0.175907301556218</v>
      </c>
      <c r="J298" s="17">
        <v>0.17364548594804699</v>
      </c>
      <c r="K298" s="17">
        <v>0.15255922745466399</v>
      </c>
      <c r="L298" s="17">
        <v>0.15123550234418101</v>
      </c>
      <c r="M298" s="17"/>
      <c r="N298" s="17">
        <v>0.15163711919140599</v>
      </c>
      <c r="O298" s="17">
        <v>0.21095167698487499</v>
      </c>
      <c r="P298" s="17"/>
      <c r="Q298" s="17">
        <v>0.21930162337491499</v>
      </c>
      <c r="R298" s="17">
        <v>0.18614174508848</v>
      </c>
      <c r="S298" s="17">
        <v>0.11656884165380101</v>
      </c>
      <c r="T298" s="17">
        <v>0.17931535046583899</v>
      </c>
      <c r="U298" s="17">
        <v>0.18257611502819801</v>
      </c>
      <c r="V298" s="17">
        <v>0.19851807735163901</v>
      </c>
      <c r="W298" s="17">
        <v>0.16243643815078801</v>
      </c>
      <c r="X298" s="17">
        <v>0.195500033505287</v>
      </c>
      <c r="Y298" s="17">
        <v>0.133877714177565</v>
      </c>
      <c r="Z298" s="17">
        <v>0.12737829885609001</v>
      </c>
      <c r="AA298" s="17">
        <v>3.8543836965349999E-2</v>
      </c>
      <c r="AB298" s="17">
        <v>5.5635626645176801E-2</v>
      </c>
      <c r="AC298" s="17"/>
      <c r="AD298" s="17">
        <v>0.21351430910232599</v>
      </c>
      <c r="AE298" s="17">
        <v>4.8314453320071699E-2</v>
      </c>
      <c r="AF298" s="17"/>
      <c r="AG298" s="17">
        <v>0.26870678767484202</v>
      </c>
      <c r="AH298" s="17">
        <v>0.11185879167788799</v>
      </c>
      <c r="AI298" s="17"/>
      <c r="AJ298" s="17">
        <v>0.17544057843320299</v>
      </c>
      <c r="AK298" s="17">
        <v>0.146568395750476</v>
      </c>
      <c r="AL298" s="17"/>
      <c r="AM298" s="17">
        <v>0.14797408669739701</v>
      </c>
      <c r="AN298" s="17">
        <v>0.167265229042354</v>
      </c>
      <c r="AO298" s="17"/>
      <c r="AP298" s="17">
        <v>1.5936758503913798E-2</v>
      </c>
      <c r="AQ298" s="17">
        <v>8.9665183239491797E-2</v>
      </c>
      <c r="AR298" s="17">
        <v>9.5474110993234995E-2</v>
      </c>
      <c r="AS298" s="17">
        <v>0.23752952656899601</v>
      </c>
      <c r="AT298" s="17">
        <v>0.29505479014477598</v>
      </c>
      <c r="AU298" s="17">
        <v>0.31791866164981902</v>
      </c>
    </row>
    <row r="299" spans="2:47" x14ac:dyDescent="0.35">
      <c r="B299" t="s">
        <v>162</v>
      </c>
      <c r="C299" s="17">
        <v>0.16102960315268999</v>
      </c>
      <c r="D299" s="17">
        <v>0.25305104740109102</v>
      </c>
      <c r="E299" s="17">
        <v>7.1823071916179093E-2</v>
      </c>
      <c r="F299" s="17"/>
      <c r="G299" s="17">
        <v>4.7289451613738299E-2</v>
      </c>
      <c r="H299" s="17">
        <v>7.2998425853575299E-2</v>
      </c>
      <c r="I299" s="17">
        <v>0.11166702848194</v>
      </c>
      <c r="J299" s="17">
        <v>0.18000913306480601</v>
      </c>
      <c r="K299" s="17">
        <v>0.26857739378273099</v>
      </c>
      <c r="L299" s="17">
        <v>0.26175994115323598</v>
      </c>
      <c r="M299" s="17"/>
      <c r="N299" s="17">
        <v>0.17584164267477201</v>
      </c>
      <c r="O299" s="17">
        <v>8.7461886383146295E-2</v>
      </c>
      <c r="P299" s="17"/>
      <c r="Q299" s="17">
        <v>0.15845760687860899</v>
      </c>
      <c r="R299" s="17">
        <v>0.18409850898494101</v>
      </c>
      <c r="S299" s="17">
        <v>0.17038617217544699</v>
      </c>
      <c r="T299" s="17">
        <v>0.19895200193499701</v>
      </c>
      <c r="U299" s="17">
        <v>0.169241962199324</v>
      </c>
      <c r="V299" s="17">
        <v>0.16924971383244899</v>
      </c>
      <c r="W299" s="17">
        <v>0.20395884725012001</v>
      </c>
      <c r="X299" s="17">
        <v>0.11095381142721999</v>
      </c>
      <c r="Y299" s="17">
        <v>0.16618802620609299</v>
      </c>
      <c r="Z299" s="17">
        <v>0.10481357351357699</v>
      </c>
      <c r="AA299" s="17">
        <v>8.3420926958701194E-2</v>
      </c>
      <c r="AB299" s="17">
        <v>0.121886730611641</v>
      </c>
      <c r="AC299" s="17"/>
      <c r="AD299" s="17">
        <v>0.207313270912932</v>
      </c>
      <c r="AE299" s="17">
        <v>6.7201479437844297E-2</v>
      </c>
      <c r="AF299" s="17"/>
      <c r="AG299" s="17">
        <v>0.26685050289133</v>
      </c>
      <c r="AH299" s="17">
        <v>0.112619403778549</v>
      </c>
      <c r="AI299" s="17"/>
      <c r="AJ299" s="17">
        <v>0.18406229226915599</v>
      </c>
      <c r="AK299" s="17">
        <v>0.13513284693423</v>
      </c>
      <c r="AL299" s="17"/>
      <c r="AM299" s="17">
        <v>0.16105775910003001</v>
      </c>
      <c r="AN299" s="17">
        <v>0.16103104926135201</v>
      </c>
      <c r="AO299" s="17"/>
      <c r="AP299" s="17">
        <v>9.8912696309546595E-3</v>
      </c>
      <c r="AQ299" s="17">
        <v>9.4374623754657994E-2</v>
      </c>
      <c r="AR299" s="17">
        <v>4.9472604894487002E-2</v>
      </c>
      <c r="AS299" s="17">
        <v>0.416019066862992</v>
      </c>
      <c r="AT299" s="17">
        <v>0.10496513892529601</v>
      </c>
      <c r="AU299" s="17">
        <v>0.25393602166290502</v>
      </c>
    </row>
    <row r="300" spans="2:47" x14ac:dyDescent="0.35">
      <c r="B300" t="s">
        <v>163</v>
      </c>
      <c r="C300" s="17">
        <v>0.147097165803768</v>
      </c>
      <c r="D300" s="17">
        <v>0.16035901708570499</v>
      </c>
      <c r="E300" s="17">
        <v>0.13362544475937899</v>
      </c>
      <c r="F300" s="17"/>
      <c r="G300" s="17">
        <v>9.9742711329932801E-2</v>
      </c>
      <c r="H300" s="17">
        <v>0.112441081307757</v>
      </c>
      <c r="I300" s="17">
        <v>0.16680851934403601</v>
      </c>
      <c r="J300" s="17">
        <v>0.14150737159465401</v>
      </c>
      <c r="K300" s="17">
        <v>0.14554932888233499</v>
      </c>
      <c r="L300" s="17">
        <v>0.196425667027611</v>
      </c>
      <c r="M300" s="17"/>
      <c r="N300" s="17">
        <v>0.14247466954683599</v>
      </c>
      <c r="O300" s="17">
        <v>0.170055955165034</v>
      </c>
      <c r="P300" s="17"/>
      <c r="Q300" s="17">
        <v>0.191314930048399</v>
      </c>
      <c r="R300" s="17">
        <v>0.156547446967432</v>
      </c>
      <c r="S300" s="17">
        <v>0.12340329638578</v>
      </c>
      <c r="T300" s="17">
        <v>0.14643305711506699</v>
      </c>
      <c r="U300" s="17">
        <v>0.14510256164877</v>
      </c>
      <c r="V300" s="17">
        <v>0.120689384779047</v>
      </c>
      <c r="W300" s="17">
        <v>0.146837808197537</v>
      </c>
      <c r="X300" s="17">
        <v>0.166544820408076</v>
      </c>
      <c r="Y300" s="17">
        <v>0.10667984613232701</v>
      </c>
      <c r="Z300" s="17">
        <v>0.17899211929315101</v>
      </c>
      <c r="AA300" s="17">
        <v>0.13079413088747399</v>
      </c>
      <c r="AB300" s="17">
        <v>0.103737615873535</v>
      </c>
      <c r="AC300" s="17"/>
      <c r="AD300" s="17">
        <v>0.18900837421719299</v>
      </c>
      <c r="AE300" s="17">
        <v>5.9198908676741303E-2</v>
      </c>
      <c r="AF300" s="17"/>
      <c r="AG300" s="17">
        <v>0.20930323995334299</v>
      </c>
      <c r="AH300" s="17">
        <v>0.120221728606091</v>
      </c>
      <c r="AI300" s="17"/>
      <c r="AJ300" s="17">
        <v>0.150596451423678</v>
      </c>
      <c r="AK300" s="17">
        <v>0.14290986490844301</v>
      </c>
      <c r="AL300" s="17"/>
      <c r="AM300" s="17">
        <v>0.134850902221584</v>
      </c>
      <c r="AN300" s="17">
        <v>0.14880228932827499</v>
      </c>
      <c r="AO300" s="17"/>
      <c r="AP300" s="17">
        <v>1.5397845862932099E-2</v>
      </c>
      <c r="AQ300" s="17">
        <v>0.160219041569612</v>
      </c>
      <c r="AR300" s="17">
        <v>9.7967245960112803E-2</v>
      </c>
      <c r="AS300" s="17">
        <v>0.204026849871905</v>
      </c>
      <c r="AT300" s="17">
        <v>0.21834624450901399</v>
      </c>
      <c r="AU300" s="17">
        <v>0.24397586709417701</v>
      </c>
    </row>
    <row r="301" spans="2:47" x14ac:dyDescent="0.35">
      <c r="B301" t="s">
        <v>164</v>
      </c>
      <c r="C301" s="17">
        <v>0.12362738194759899</v>
      </c>
      <c r="D301" s="17">
        <v>0.185333021820628</v>
      </c>
      <c r="E301" s="17">
        <v>6.4540065400709001E-2</v>
      </c>
      <c r="F301" s="17"/>
      <c r="G301" s="17">
        <v>3.5240315341182001E-2</v>
      </c>
      <c r="H301" s="17">
        <v>6.8244738973199201E-2</v>
      </c>
      <c r="I301" s="17">
        <v>0.10723870452652</v>
      </c>
      <c r="J301" s="17">
        <v>0.13575553548458899</v>
      </c>
      <c r="K301" s="17">
        <v>0.18823069430303199</v>
      </c>
      <c r="L301" s="17">
        <v>0.188126363411562</v>
      </c>
      <c r="M301" s="17"/>
      <c r="N301" s="17">
        <v>0.138054671000232</v>
      </c>
      <c r="O301" s="17">
        <v>5.1970625078013602E-2</v>
      </c>
      <c r="P301" s="17"/>
      <c r="Q301" s="17">
        <v>0.107708395418005</v>
      </c>
      <c r="R301" s="17">
        <v>0.110359708547996</v>
      </c>
      <c r="S301" s="17">
        <v>0.13421639264652499</v>
      </c>
      <c r="T301" s="17">
        <v>0.136305268510024</v>
      </c>
      <c r="U301" s="17">
        <v>0.118071914161907</v>
      </c>
      <c r="V301" s="17">
        <v>0.10141571792574</v>
      </c>
      <c r="W301" s="17">
        <v>9.7690197725279093E-2</v>
      </c>
      <c r="X301" s="17">
        <v>0.112518623952004</v>
      </c>
      <c r="Y301" s="17">
        <v>0.13406313951132501</v>
      </c>
      <c r="Z301" s="17">
        <v>0.17019571510743101</v>
      </c>
      <c r="AA301" s="17">
        <v>9.1298808865958703E-2</v>
      </c>
      <c r="AB301" s="17">
        <v>0.22923032133910401</v>
      </c>
      <c r="AC301" s="17"/>
      <c r="AD301" s="17">
        <v>0.16505107608521799</v>
      </c>
      <c r="AE301" s="17">
        <v>3.85668726822751E-2</v>
      </c>
      <c r="AF301" s="17"/>
      <c r="AG301" s="17">
        <v>0.21395954980382201</v>
      </c>
      <c r="AH301" s="17">
        <v>8.2785507498549599E-2</v>
      </c>
      <c r="AI301" s="17"/>
      <c r="AJ301" s="17">
        <v>0.14098452765892699</v>
      </c>
      <c r="AK301" s="17">
        <v>0.10413222876677</v>
      </c>
      <c r="AL301" s="17"/>
      <c r="AM301" s="17">
        <v>8.7179669771181897E-2</v>
      </c>
      <c r="AN301" s="17">
        <v>0.134957252931588</v>
      </c>
      <c r="AO301" s="17"/>
      <c r="AP301" s="17">
        <v>1.09171937799154E-2</v>
      </c>
      <c r="AQ301" s="17">
        <v>8.9745967439091703E-2</v>
      </c>
      <c r="AR301" s="17">
        <v>3.4458017521348298E-2</v>
      </c>
      <c r="AS301" s="17">
        <v>0.26353901229170701</v>
      </c>
      <c r="AT301" s="17">
        <v>0.124812882554034</v>
      </c>
      <c r="AU301" s="17">
        <v>0.216553659643165</v>
      </c>
    </row>
    <row r="302" spans="2:47" x14ac:dyDescent="0.35">
      <c r="B302" t="s">
        <v>165</v>
      </c>
      <c r="C302" s="17">
        <v>0.11737772294936701</v>
      </c>
      <c r="D302" s="17">
        <v>0.18172825456339101</v>
      </c>
      <c r="E302" s="17">
        <v>5.5655140969195702E-2</v>
      </c>
      <c r="F302" s="17"/>
      <c r="G302" s="17">
        <v>5.2800155543049301E-2</v>
      </c>
      <c r="H302" s="17">
        <v>3.5451776491996899E-2</v>
      </c>
      <c r="I302" s="17">
        <v>0.10132704939282</v>
      </c>
      <c r="J302" s="17">
        <v>0.11740667514936</v>
      </c>
      <c r="K302" s="17">
        <v>0.18767948423606701</v>
      </c>
      <c r="L302" s="17">
        <v>0.19345144502810299</v>
      </c>
      <c r="M302" s="17"/>
      <c r="N302" s="17">
        <v>0.13359765058187201</v>
      </c>
      <c r="O302" s="17">
        <v>3.6817376056439401E-2</v>
      </c>
      <c r="P302" s="17"/>
      <c r="Q302" s="17">
        <v>0.106032161387401</v>
      </c>
      <c r="R302" s="17">
        <v>0.11131881358137601</v>
      </c>
      <c r="S302" s="17">
        <v>0.129354493336551</v>
      </c>
      <c r="T302" s="17">
        <v>0.113709399501772</v>
      </c>
      <c r="U302" s="17">
        <v>9.6992679008205102E-2</v>
      </c>
      <c r="V302" s="17">
        <v>0.10066888145870399</v>
      </c>
      <c r="W302" s="17">
        <v>9.8943133583783399E-2</v>
      </c>
      <c r="X302" s="17">
        <v>9.7611946344969003E-2</v>
      </c>
      <c r="Y302" s="17">
        <v>0.12791118726763401</v>
      </c>
      <c r="Z302" s="17">
        <v>0.17026434088836001</v>
      </c>
      <c r="AA302" s="17">
        <v>0.107357875214381</v>
      </c>
      <c r="AB302" s="17">
        <v>0.16847989760357601</v>
      </c>
      <c r="AC302" s="17"/>
      <c r="AD302" s="17">
        <v>0.15908119039344801</v>
      </c>
      <c r="AE302" s="17">
        <v>3.0694150827682301E-2</v>
      </c>
      <c r="AF302" s="17"/>
      <c r="AG302" s="17">
        <v>0.21279283124162399</v>
      </c>
      <c r="AH302" s="17">
        <v>7.30180758112704E-2</v>
      </c>
      <c r="AI302" s="17"/>
      <c r="AJ302" s="17">
        <v>0.12842498868180099</v>
      </c>
      <c r="AK302" s="17">
        <v>0.105314864519492</v>
      </c>
      <c r="AL302" s="17"/>
      <c r="AM302" s="17">
        <v>8.7598326940425006E-2</v>
      </c>
      <c r="AN302" s="17">
        <v>0.126015380411552</v>
      </c>
      <c r="AO302" s="17"/>
      <c r="AP302" s="17">
        <v>0</v>
      </c>
      <c r="AQ302" s="17">
        <v>6.9132612964938403E-2</v>
      </c>
      <c r="AR302" s="17">
        <v>4.2232254117093498E-2</v>
      </c>
      <c r="AS302" s="17">
        <v>0.27980590474551698</v>
      </c>
      <c r="AT302" s="17">
        <v>8.9782500251258002E-2</v>
      </c>
      <c r="AU302" s="17">
        <v>0.206906434150018</v>
      </c>
    </row>
    <row r="303" spans="2:47" x14ac:dyDescent="0.35">
      <c r="B303" t="s">
        <v>166</v>
      </c>
      <c r="C303" s="17">
        <v>0.108087609343039</v>
      </c>
      <c r="D303" s="17">
        <v>0.15685285800999901</v>
      </c>
      <c r="E303" s="17">
        <v>6.1483867134884497E-2</v>
      </c>
      <c r="F303" s="17"/>
      <c r="G303" s="17">
        <v>5.2372715046458303E-2</v>
      </c>
      <c r="H303" s="17">
        <v>5.1360194076745497E-2</v>
      </c>
      <c r="I303" s="17">
        <v>6.8755077632969994E-2</v>
      </c>
      <c r="J303" s="17">
        <v>0.125222990453528</v>
      </c>
      <c r="K303" s="17">
        <v>0.159980869563314</v>
      </c>
      <c r="L303" s="17">
        <v>0.17508499047027501</v>
      </c>
      <c r="M303" s="17"/>
      <c r="N303" s="17">
        <v>0.120439973185272</v>
      </c>
      <c r="O303" s="17">
        <v>4.6736489990095997E-2</v>
      </c>
      <c r="P303" s="17"/>
      <c r="Q303" s="17">
        <v>0.110615671710997</v>
      </c>
      <c r="R303" s="17">
        <v>9.36881895094617E-2</v>
      </c>
      <c r="S303" s="17">
        <v>0.13992998586201399</v>
      </c>
      <c r="T303" s="17">
        <v>8.2944080221721506E-2</v>
      </c>
      <c r="U303" s="17">
        <v>8.9044312042850002E-2</v>
      </c>
      <c r="V303" s="17">
        <v>7.9984480451623596E-2</v>
      </c>
      <c r="W303" s="17">
        <v>8.7712412097761899E-2</v>
      </c>
      <c r="X303" s="17">
        <v>0.10532392987155501</v>
      </c>
      <c r="Y303" s="17">
        <v>0.10303251239493599</v>
      </c>
      <c r="Z303" s="17">
        <v>0.17525748446380399</v>
      </c>
      <c r="AA303" s="17">
        <v>7.97798354554662E-2</v>
      </c>
      <c r="AB303" s="17">
        <v>0.200865455153693</v>
      </c>
      <c r="AC303" s="17"/>
      <c r="AD303" s="17">
        <v>0.14639308528308501</v>
      </c>
      <c r="AE303" s="17">
        <v>2.84346749949143E-2</v>
      </c>
      <c r="AF303" s="17"/>
      <c r="AG303" s="17">
        <v>0.197887716347391</v>
      </c>
      <c r="AH303" s="17">
        <v>6.7026278881776397E-2</v>
      </c>
      <c r="AI303" s="17"/>
      <c r="AJ303" s="17">
        <v>0.124956091343502</v>
      </c>
      <c r="AK303" s="17">
        <v>8.9033731339066502E-2</v>
      </c>
      <c r="AL303" s="17"/>
      <c r="AM303" s="17">
        <v>7.7683763834679995E-2</v>
      </c>
      <c r="AN303" s="17">
        <v>0.117985339051931</v>
      </c>
      <c r="AO303" s="17"/>
      <c r="AP303" s="17">
        <v>3.8895314948604498E-3</v>
      </c>
      <c r="AQ303" s="17">
        <v>8.2221006672417496E-2</v>
      </c>
      <c r="AR303" s="17">
        <v>3.2078615540165903E-2</v>
      </c>
      <c r="AS303" s="17">
        <v>0.23106937776547001</v>
      </c>
      <c r="AT303" s="17">
        <v>0.123189748447039</v>
      </c>
      <c r="AU303" s="17">
        <v>0.184454920982912</v>
      </c>
    </row>
    <row r="304" spans="2:47" x14ac:dyDescent="0.35">
      <c r="B304" t="s">
        <v>167</v>
      </c>
      <c r="C304" s="17">
        <v>9.8260433880560702E-2</v>
      </c>
      <c r="D304" s="17">
        <v>0.116486548509927</v>
      </c>
      <c r="E304" s="17">
        <v>8.13562585589718E-2</v>
      </c>
      <c r="F304" s="17"/>
      <c r="G304" s="17">
        <v>7.9254680909289402E-2</v>
      </c>
      <c r="H304" s="17">
        <v>7.30022558810694E-2</v>
      </c>
      <c r="I304" s="17">
        <v>6.9568987910369695E-2</v>
      </c>
      <c r="J304" s="17">
        <v>7.9474999698791404E-2</v>
      </c>
      <c r="K304" s="17">
        <v>0.139750360314569</v>
      </c>
      <c r="L304" s="17">
        <v>0.14248201752482101</v>
      </c>
      <c r="M304" s="17"/>
      <c r="N304" s="17">
        <v>0.107606613921642</v>
      </c>
      <c r="O304" s="17">
        <v>5.1840281874185302E-2</v>
      </c>
      <c r="P304" s="17"/>
      <c r="Q304" s="17">
        <v>7.3961162002998806E-2</v>
      </c>
      <c r="R304" s="17">
        <v>0.11056122304336601</v>
      </c>
      <c r="S304" s="17">
        <v>0.15404862947393999</v>
      </c>
      <c r="T304" s="17">
        <v>8.0249144605686704E-2</v>
      </c>
      <c r="U304" s="17">
        <v>6.8060512695104894E-2</v>
      </c>
      <c r="V304" s="17">
        <v>9.8708524910308806E-2</v>
      </c>
      <c r="W304" s="17">
        <v>7.0352307794246602E-2</v>
      </c>
      <c r="X304" s="17">
        <v>6.2911604383979497E-2</v>
      </c>
      <c r="Y304" s="17">
        <v>6.9916211869511094E-2</v>
      </c>
      <c r="Z304" s="17">
        <v>0.12118391390550599</v>
      </c>
      <c r="AA304" s="17">
        <v>0.200807990653979</v>
      </c>
      <c r="AB304" s="17">
        <v>0.11748016439572399</v>
      </c>
      <c r="AC304" s="17"/>
      <c r="AD304" s="17">
        <v>0.12886694047119099</v>
      </c>
      <c r="AE304" s="17">
        <v>3.4734490311662397E-2</v>
      </c>
      <c r="AF304" s="17"/>
      <c r="AG304" s="17">
        <v>0.122237538366957</v>
      </c>
      <c r="AH304" s="17">
        <v>8.8095706664185397E-2</v>
      </c>
      <c r="AI304" s="17"/>
      <c r="AJ304" s="17">
        <v>0.102313562735527</v>
      </c>
      <c r="AK304" s="17">
        <v>9.2749192982277795E-2</v>
      </c>
      <c r="AL304" s="17"/>
      <c r="AM304" s="17">
        <v>0.110771227797762</v>
      </c>
      <c r="AN304" s="17">
        <v>9.5959865377373998E-2</v>
      </c>
      <c r="AO304" s="17"/>
      <c r="AP304" s="17">
        <v>2.5717117778215198E-2</v>
      </c>
      <c r="AQ304" s="17">
        <v>9.4138379367113695E-2</v>
      </c>
      <c r="AR304" s="17">
        <v>7.4210106499516301E-2</v>
      </c>
      <c r="AS304" s="17">
        <v>0.17854201367528499</v>
      </c>
      <c r="AT304" s="17">
        <v>0.16452449033070499</v>
      </c>
      <c r="AU304" s="17">
        <v>9.7236715877031199E-2</v>
      </c>
    </row>
    <row r="305" spans="2:47" x14ac:dyDescent="0.35">
      <c r="B305" t="s">
        <v>168</v>
      </c>
      <c r="C305" s="17">
        <v>9.8050887993969396E-2</v>
      </c>
      <c r="D305" s="17">
        <v>0.12030607338105601</v>
      </c>
      <c r="E305" s="17">
        <v>7.61669711310691E-2</v>
      </c>
      <c r="F305" s="17"/>
      <c r="G305" s="17">
        <v>6.4135007703712596E-2</v>
      </c>
      <c r="H305" s="17">
        <v>5.3347083621303901E-2</v>
      </c>
      <c r="I305" s="17">
        <v>5.73716308805255E-2</v>
      </c>
      <c r="J305" s="17">
        <v>0.14433249293509501</v>
      </c>
      <c r="K305" s="17">
        <v>0.136168810865403</v>
      </c>
      <c r="L305" s="17">
        <v>0.12738654395141299</v>
      </c>
      <c r="M305" s="17"/>
      <c r="N305" s="17">
        <v>0.10296407032843399</v>
      </c>
      <c r="O305" s="17">
        <v>7.3648333174955199E-2</v>
      </c>
      <c r="P305" s="17"/>
      <c r="Q305" s="17">
        <v>8.2823905818544097E-2</v>
      </c>
      <c r="R305" s="17">
        <v>0.13439926238397701</v>
      </c>
      <c r="S305" s="17">
        <v>7.1152931034032099E-2</v>
      </c>
      <c r="T305" s="17">
        <v>8.2161927196047299E-2</v>
      </c>
      <c r="U305" s="17">
        <v>7.3421187342300895E-2</v>
      </c>
      <c r="V305" s="17">
        <v>7.99944130697752E-2</v>
      </c>
      <c r="W305" s="17">
        <v>0.14361825401407399</v>
      </c>
      <c r="X305" s="17">
        <v>0.152048405615237</v>
      </c>
      <c r="Y305" s="17">
        <v>8.1149309019086402E-2</v>
      </c>
      <c r="Z305" s="17">
        <v>9.0239557337903203E-2</v>
      </c>
      <c r="AA305" s="17">
        <v>0.10179798144957999</v>
      </c>
      <c r="AB305" s="17">
        <v>0.128941863288453</v>
      </c>
      <c r="AC305" s="17"/>
      <c r="AD305" s="17">
        <v>0.121484184775284</v>
      </c>
      <c r="AE305" s="17">
        <v>4.3330493286084397E-2</v>
      </c>
      <c r="AF305" s="17"/>
      <c r="AG305" s="17">
        <v>0.14082167215094901</v>
      </c>
      <c r="AH305" s="17">
        <v>7.9940200298172795E-2</v>
      </c>
      <c r="AI305" s="17"/>
      <c r="AJ305" s="17">
        <v>0.10425759315185899</v>
      </c>
      <c r="AK305" s="17">
        <v>9.0487377724995002E-2</v>
      </c>
      <c r="AL305" s="17"/>
      <c r="AM305" s="17">
        <v>0.10467854649128901</v>
      </c>
      <c r="AN305" s="17">
        <v>9.6276591236948206E-2</v>
      </c>
      <c r="AO305" s="17"/>
      <c r="AP305" s="17">
        <v>2.32790205408176E-2</v>
      </c>
      <c r="AQ305" s="17">
        <v>9.8634474614977805E-2</v>
      </c>
      <c r="AR305" s="17">
        <v>4.87384324079485E-2</v>
      </c>
      <c r="AS305" s="17">
        <v>0.14866417977801899</v>
      </c>
      <c r="AT305" s="17">
        <v>0.139892518498242</v>
      </c>
      <c r="AU305" s="17">
        <v>0.156842425465095</v>
      </c>
    </row>
    <row r="306" spans="2:47" x14ac:dyDescent="0.35">
      <c r="B306" t="s">
        <v>169</v>
      </c>
      <c r="C306" s="17">
        <v>9.2684643422297E-2</v>
      </c>
      <c r="D306" s="17">
        <v>0.13981282234348</v>
      </c>
      <c r="E306" s="17">
        <v>4.6658336677314602E-2</v>
      </c>
      <c r="F306" s="17"/>
      <c r="G306" s="17">
        <v>6.4658225524882207E-2</v>
      </c>
      <c r="H306" s="17">
        <v>3.9309856594870102E-2</v>
      </c>
      <c r="I306" s="17">
        <v>6.5985114531674494E-2</v>
      </c>
      <c r="J306" s="17">
        <v>0.100772310349758</v>
      </c>
      <c r="K306" s="17">
        <v>0.15480714222355299</v>
      </c>
      <c r="L306" s="17">
        <v>0.12871122457674899</v>
      </c>
      <c r="M306" s="17"/>
      <c r="N306" s="17">
        <v>9.7724629474844796E-2</v>
      </c>
      <c r="O306" s="17">
        <v>6.7652286069783393E-2</v>
      </c>
      <c r="P306" s="17"/>
      <c r="Q306" s="17">
        <v>8.8356834838184295E-2</v>
      </c>
      <c r="R306" s="17">
        <v>7.9684602952174499E-2</v>
      </c>
      <c r="S306" s="17">
        <v>0.142001852625006</v>
      </c>
      <c r="T306" s="17">
        <v>9.9952052142094794E-2</v>
      </c>
      <c r="U306" s="17">
        <v>8.9975204755848207E-2</v>
      </c>
      <c r="V306" s="17">
        <v>0.12981825059577501</v>
      </c>
      <c r="W306" s="17">
        <v>0.13639105485452899</v>
      </c>
      <c r="X306" s="17">
        <v>5.9481021283191299E-2</v>
      </c>
      <c r="Y306" s="17">
        <v>0.10006513289447699</v>
      </c>
      <c r="Z306" s="17">
        <v>4.05613892339537E-2</v>
      </c>
      <c r="AA306" s="17">
        <v>3.1730064205899501E-2</v>
      </c>
      <c r="AB306" s="17">
        <v>6.9211696504992704E-2</v>
      </c>
      <c r="AC306" s="17"/>
      <c r="AD306" s="17">
        <v>0.11892254484959799</v>
      </c>
      <c r="AE306" s="17">
        <v>3.6895956135969597E-2</v>
      </c>
      <c r="AF306" s="17"/>
      <c r="AG306" s="17">
        <v>0.169510201505088</v>
      </c>
      <c r="AH306" s="17">
        <v>5.67531292912875E-2</v>
      </c>
      <c r="AI306" s="17"/>
      <c r="AJ306" s="17">
        <v>0.10450018094024199</v>
      </c>
      <c r="AK306" s="17">
        <v>7.9489775219450901E-2</v>
      </c>
      <c r="AL306" s="17"/>
      <c r="AM306" s="17">
        <v>0.103913518125095</v>
      </c>
      <c r="AN306" s="17">
        <v>8.8324194363999006E-2</v>
      </c>
      <c r="AO306" s="17"/>
      <c r="AP306" s="17">
        <v>1.9748238503907202E-3</v>
      </c>
      <c r="AQ306" s="17">
        <v>6.3042707247747798E-2</v>
      </c>
      <c r="AR306" s="17">
        <v>4.4903483747005299E-2</v>
      </c>
      <c r="AS306" s="17">
        <v>0.20444208926574201</v>
      </c>
      <c r="AT306" s="17">
        <v>8.2809442049848303E-2</v>
      </c>
      <c r="AU306" s="17">
        <v>0.156029032876844</v>
      </c>
    </row>
    <row r="307" spans="2:47" x14ac:dyDescent="0.35">
      <c r="B307" t="s">
        <v>170</v>
      </c>
      <c r="C307" s="17">
        <v>8.4623450337642805E-2</v>
      </c>
      <c r="D307" s="17">
        <v>0.118609690615397</v>
      </c>
      <c r="E307" s="17">
        <v>5.2226206488202802E-2</v>
      </c>
      <c r="F307" s="17"/>
      <c r="G307" s="17">
        <v>0.11601343125982</v>
      </c>
      <c r="H307" s="17">
        <v>0.101308855235396</v>
      </c>
      <c r="I307" s="17">
        <v>0.11562391956291999</v>
      </c>
      <c r="J307" s="17">
        <v>7.9811673400359898E-2</v>
      </c>
      <c r="K307" s="17">
        <v>5.4958785492390201E-2</v>
      </c>
      <c r="L307" s="17">
        <v>4.8512060702941499E-2</v>
      </c>
      <c r="M307" s="17"/>
      <c r="N307" s="17">
        <v>8.3680615653626403E-2</v>
      </c>
      <c r="O307" s="17">
        <v>8.9306275744017505E-2</v>
      </c>
      <c r="P307" s="17"/>
      <c r="Q307" s="17">
        <v>0.102876911079935</v>
      </c>
      <c r="R307" s="17">
        <v>9.3462410034517093E-2</v>
      </c>
      <c r="S307" s="17">
        <v>7.8920409459477203E-2</v>
      </c>
      <c r="T307" s="17">
        <v>9.2284559137797803E-2</v>
      </c>
      <c r="U307" s="17">
        <v>6.5076981267886705E-2</v>
      </c>
      <c r="V307" s="17">
        <v>7.9966350973868006E-2</v>
      </c>
      <c r="W307" s="17">
        <v>5.7717105696194301E-2</v>
      </c>
      <c r="X307" s="17">
        <v>5.3799559602987899E-2</v>
      </c>
      <c r="Y307" s="17">
        <v>6.3436940642251805E-2</v>
      </c>
      <c r="Z307" s="17">
        <v>9.7116023871265597E-2</v>
      </c>
      <c r="AA307" s="17">
        <v>0.117310353301709</v>
      </c>
      <c r="AB307" s="17">
        <v>0.111517996534038</v>
      </c>
      <c r="AC307" s="17"/>
      <c r="AD307" s="17">
        <v>0.11405548946748099</v>
      </c>
      <c r="AE307" s="17">
        <v>2.4510287609197001E-2</v>
      </c>
      <c r="AF307" s="17"/>
      <c r="AG307" s="17">
        <v>0.157768593525483</v>
      </c>
      <c r="AH307" s="17">
        <v>5.0262331946535503E-2</v>
      </c>
      <c r="AI307" s="17"/>
      <c r="AJ307" s="17">
        <v>7.6589411089089898E-2</v>
      </c>
      <c r="AK307" s="17">
        <v>9.4912518074613206E-2</v>
      </c>
      <c r="AL307" s="17"/>
      <c r="AM307" s="17">
        <v>6.9680066736390503E-2</v>
      </c>
      <c r="AN307" s="17">
        <v>8.9852507243660701E-2</v>
      </c>
      <c r="AO307" s="17"/>
      <c r="AP307" s="17">
        <v>1.44369031213321E-2</v>
      </c>
      <c r="AQ307" s="17">
        <v>3.5762645509471003E-2</v>
      </c>
      <c r="AR307" s="17">
        <v>7.0243854824868404E-2</v>
      </c>
      <c r="AS307" s="17">
        <v>8.3760264823348696E-2</v>
      </c>
      <c r="AT307" s="17">
        <v>0.123183488217</v>
      </c>
      <c r="AU307" s="17">
        <v>0.20843213047127801</v>
      </c>
    </row>
    <row r="308" spans="2:47" x14ac:dyDescent="0.35">
      <c r="B308" t="s">
        <v>171</v>
      </c>
      <c r="C308" s="17">
        <v>6.9986451624609397E-2</v>
      </c>
      <c r="D308" s="17">
        <v>9.5621790035072499E-2</v>
      </c>
      <c r="E308" s="17">
        <v>4.5604364498068997E-2</v>
      </c>
      <c r="F308" s="17"/>
      <c r="G308" s="17">
        <v>2.3579827492040999E-2</v>
      </c>
      <c r="H308" s="17">
        <v>7.29644725833518E-2</v>
      </c>
      <c r="I308" s="17">
        <v>3.9521438034282701E-2</v>
      </c>
      <c r="J308" s="17">
        <v>7.2817227178370802E-2</v>
      </c>
      <c r="K308" s="17">
        <v>0.11330912474685</v>
      </c>
      <c r="L308" s="17">
        <v>9.2069203085151402E-2</v>
      </c>
      <c r="M308" s="17"/>
      <c r="N308" s="17">
        <v>7.4262340539961794E-2</v>
      </c>
      <c r="O308" s="17">
        <v>4.87491747328124E-2</v>
      </c>
      <c r="P308" s="17"/>
      <c r="Q308" s="17">
        <v>6.5695387758160501E-2</v>
      </c>
      <c r="R308" s="17">
        <v>0.106748928868047</v>
      </c>
      <c r="S308" s="17">
        <v>8.2380599912939501E-2</v>
      </c>
      <c r="T308" s="17">
        <v>8.2962187368364401E-2</v>
      </c>
      <c r="U308" s="17">
        <v>8.8441448307058898E-2</v>
      </c>
      <c r="V308" s="17">
        <v>8.0509281153960402E-2</v>
      </c>
      <c r="W308" s="17">
        <v>5.2309088349890398E-2</v>
      </c>
      <c r="X308" s="17">
        <v>3.97861269016061E-2</v>
      </c>
      <c r="Y308" s="17">
        <v>5.6656593166226801E-2</v>
      </c>
      <c r="Z308" s="17">
        <v>3.02435271247803E-2</v>
      </c>
      <c r="AA308" s="17">
        <v>7.9093019955370006E-2</v>
      </c>
      <c r="AB308" s="17">
        <v>2.39968195525904E-2</v>
      </c>
      <c r="AC308" s="17"/>
      <c r="AD308" s="17">
        <v>9.4882273316360996E-2</v>
      </c>
      <c r="AE308" s="17">
        <v>1.9670161879148301E-2</v>
      </c>
      <c r="AF308" s="17"/>
      <c r="AG308" s="17">
        <v>0.110702080811539</v>
      </c>
      <c r="AH308" s="17">
        <v>5.2020694739595502E-2</v>
      </c>
      <c r="AI308" s="17"/>
      <c r="AJ308" s="17">
        <v>7.4788581470684901E-2</v>
      </c>
      <c r="AK308" s="17">
        <v>6.4912029224553303E-2</v>
      </c>
      <c r="AL308" s="17"/>
      <c r="AM308" s="17">
        <v>7.0043078488924701E-2</v>
      </c>
      <c r="AN308" s="17">
        <v>7.0701918352568199E-2</v>
      </c>
      <c r="AO308" s="17"/>
      <c r="AP308" s="17">
        <v>4.3228132211589696E-3</v>
      </c>
      <c r="AQ308" s="17">
        <v>5.8115946943543099E-2</v>
      </c>
      <c r="AR308" s="17">
        <v>4.2748780409998299E-2</v>
      </c>
      <c r="AS308" s="17">
        <v>0.15205620785059301</v>
      </c>
      <c r="AT308" s="17">
        <v>0.113072066735142</v>
      </c>
      <c r="AU308" s="17">
        <v>7.8358413390873294E-2</v>
      </c>
    </row>
    <row r="309" spans="2:47" x14ac:dyDescent="0.35">
      <c r="B309" t="s">
        <v>172</v>
      </c>
      <c r="C309" s="17">
        <v>5.9411684777454302E-2</v>
      </c>
      <c r="D309" s="17">
        <v>8.4953791406180798E-2</v>
      </c>
      <c r="E309" s="17">
        <v>3.50265827141827E-2</v>
      </c>
      <c r="F309" s="17"/>
      <c r="G309" s="17">
        <v>5.0735757434383397E-2</v>
      </c>
      <c r="H309" s="17">
        <v>3.9593617725732701E-2</v>
      </c>
      <c r="I309" s="17">
        <v>6.3095908732805503E-2</v>
      </c>
      <c r="J309" s="17">
        <v>6.4535767719039197E-2</v>
      </c>
      <c r="K309" s="17">
        <v>7.7059052798055402E-2</v>
      </c>
      <c r="L309" s="17">
        <v>6.2443595314406401E-2</v>
      </c>
      <c r="M309" s="17"/>
      <c r="N309" s="17">
        <v>4.3899627936453897E-2</v>
      </c>
      <c r="O309" s="17">
        <v>0.136456213486047</v>
      </c>
      <c r="P309" s="17"/>
      <c r="Q309" s="17">
        <v>9.33131689210078E-2</v>
      </c>
      <c r="R309" s="17">
        <v>7.9020642201228494E-2</v>
      </c>
      <c r="S309" s="17">
        <v>6.7324607299076106E-2</v>
      </c>
      <c r="T309" s="17">
        <v>5.3191347693561701E-2</v>
      </c>
      <c r="U309" s="17">
        <v>5.1282860542939901E-2</v>
      </c>
      <c r="V309" s="17">
        <v>5.8912624326540701E-2</v>
      </c>
      <c r="W309" s="17">
        <v>7.1961907719418697E-2</v>
      </c>
      <c r="X309" s="17">
        <v>4.6496371300741898E-2</v>
      </c>
      <c r="Y309" s="17">
        <v>5.4468429132025299E-2</v>
      </c>
      <c r="Z309" s="17">
        <v>2.99892435500476E-2</v>
      </c>
      <c r="AA309" s="17">
        <v>0</v>
      </c>
      <c r="AB309" s="17">
        <v>2.39968195525904E-2</v>
      </c>
      <c r="AC309" s="17"/>
      <c r="AD309" s="17">
        <v>7.6526283294305206E-2</v>
      </c>
      <c r="AE309" s="17">
        <v>2.4041597360512298E-2</v>
      </c>
      <c r="AF309" s="17"/>
      <c r="AG309" s="17">
        <v>0.122949214202448</v>
      </c>
      <c r="AH309" s="17">
        <v>2.9275968031776001E-2</v>
      </c>
      <c r="AI309" s="17"/>
      <c r="AJ309" s="17">
        <v>6.5546759707186902E-2</v>
      </c>
      <c r="AK309" s="17">
        <v>5.1865247868555099E-2</v>
      </c>
      <c r="AL309" s="17"/>
      <c r="AM309" s="17">
        <v>5.2021837982821298E-2</v>
      </c>
      <c r="AN309" s="17">
        <v>6.2037304617742497E-2</v>
      </c>
      <c r="AO309" s="17"/>
      <c r="AP309" s="17">
        <v>4.00591190862275E-3</v>
      </c>
      <c r="AQ309" s="17">
        <v>1.6090615918830199E-2</v>
      </c>
      <c r="AR309" s="17">
        <v>4.4759136666213402E-2</v>
      </c>
      <c r="AS309" s="17">
        <v>0.103468929882094</v>
      </c>
      <c r="AT309" s="17">
        <v>0.10173556009828399</v>
      </c>
      <c r="AU309" s="17">
        <v>0.112813554889683</v>
      </c>
    </row>
    <row r="310" spans="2:47" x14ac:dyDescent="0.35">
      <c r="B310" t="s">
        <v>173</v>
      </c>
      <c r="C310" s="17">
        <v>5.8736905044421098E-2</v>
      </c>
      <c r="D310" s="17">
        <v>8.1591983740437996E-2</v>
      </c>
      <c r="E310" s="17">
        <v>3.6966647383283001E-2</v>
      </c>
      <c r="F310" s="17"/>
      <c r="G310" s="17">
        <v>0.12599435112488699</v>
      </c>
      <c r="H310" s="17">
        <v>9.3829817905841398E-2</v>
      </c>
      <c r="I310" s="17">
        <v>7.9380663244694394E-2</v>
      </c>
      <c r="J310" s="17">
        <v>4.5961482320555302E-2</v>
      </c>
      <c r="K310" s="17">
        <v>5.88192434850627E-3</v>
      </c>
      <c r="L310" s="17">
        <v>1.4094445882843899E-2</v>
      </c>
      <c r="M310" s="17"/>
      <c r="N310" s="17">
        <v>3.45340691144983E-2</v>
      </c>
      <c r="O310" s="17">
        <v>0.17894637221860299</v>
      </c>
      <c r="P310" s="17"/>
      <c r="Q310" s="17">
        <v>0.15109408080175499</v>
      </c>
      <c r="R310" s="17">
        <v>4.3323134861876299E-2</v>
      </c>
      <c r="S310" s="17">
        <v>1.84231448369108E-2</v>
      </c>
      <c r="T310" s="17">
        <v>3.0219611228412699E-2</v>
      </c>
      <c r="U310" s="17">
        <v>3.1710958020756803E-2</v>
      </c>
      <c r="V310" s="17">
        <v>6.1788003584420201E-2</v>
      </c>
      <c r="W310" s="17">
        <v>5.5155257788213903E-2</v>
      </c>
      <c r="X310" s="17">
        <v>5.5624879872042898E-2</v>
      </c>
      <c r="Y310" s="17">
        <v>5.1354195964813699E-2</v>
      </c>
      <c r="Z310" s="17">
        <v>7.9172666734434002E-2</v>
      </c>
      <c r="AA310" s="17">
        <v>1.1867765551398899E-2</v>
      </c>
      <c r="AB310" s="17">
        <v>0</v>
      </c>
      <c r="AC310" s="17"/>
      <c r="AD310" s="17">
        <v>7.9283270550201998E-2</v>
      </c>
      <c r="AE310" s="17">
        <v>1.00870345565844E-2</v>
      </c>
      <c r="AF310" s="17"/>
      <c r="AG310" s="17">
        <v>0.11680118910961899</v>
      </c>
      <c r="AH310" s="17">
        <v>2.9047950545558698E-2</v>
      </c>
      <c r="AI310" s="17"/>
      <c r="AJ310" s="17">
        <v>5.6389832269237002E-2</v>
      </c>
      <c r="AK310" s="17">
        <v>6.07467620200694E-2</v>
      </c>
      <c r="AL310" s="17"/>
      <c r="AM310" s="17">
        <v>3.1804665982600198E-2</v>
      </c>
      <c r="AN310" s="17">
        <v>6.5718871828310599E-2</v>
      </c>
      <c r="AO310" s="17"/>
      <c r="AP310" s="17">
        <v>4.9134550503681E-3</v>
      </c>
      <c r="AQ310" s="17">
        <v>9.5835457156852703E-3</v>
      </c>
      <c r="AR310" s="17">
        <v>6.9617901049540201E-2</v>
      </c>
      <c r="AS310" s="17">
        <v>2.3651239531760002E-2</v>
      </c>
      <c r="AT310" s="17">
        <v>0.12755656823608999</v>
      </c>
      <c r="AU310" s="17">
        <v>0.164928662042267</v>
      </c>
    </row>
    <row r="311" spans="2:47" x14ac:dyDescent="0.35">
      <c r="B311" t="s">
        <v>174</v>
      </c>
      <c r="C311" s="17">
        <v>5.5286890108888397E-2</v>
      </c>
      <c r="D311" s="17">
        <v>7.2731012921774404E-2</v>
      </c>
      <c r="E311" s="17">
        <v>3.7881187826290498E-2</v>
      </c>
      <c r="F311" s="17"/>
      <c r="G311" s="17">
        <v>2.8224435934996898E-2</v>
      </c>
      <c r="H311" s="17">
        <v>2.66055646796097E-2</v>
      </c>
      <c r="I311" s="17">
        <v>2.9345031630288902E-2</v>
      </c>
      <c r="J311" s="17">
        <v>6.1689449363091599E-2</v>
      </c>
      <c r="K311" s="17">
        <v>9.7866581639214703E-2</v>
      </c>
      <c r="L311" s="17">
        <v>8.4284282252850007E-2</v>
      </c>
      <c r="M311" s="17"/>
      <c r="N311" s="17">
        <v>5.65069668383636E-2</v>
      </c>
      <c r="O311" s="17">
        <v>4.9227072408744202E-2</v>
      </c>
      <c r="P311" s="17"/>
      <c r="Q311" s="17">
        <v>6.6149620411241797E-2</v>
      </c>
      <c r="R311" s="17">
        <v>8.1360141771783703E-2</v>
      </c>
      <c r="S311" s="17">
        <v>5.9014336469720603E-2</v>
      </c>
      <c r="T311" s="17">
        <v>5.0453150906863101E-2</v>
      </c>
      <c r="U311" s="17">
        <v>6.9994107072196193E-2</v>
      </c>
      <c r="V311" s="17">
        <v>6.4626939852917897E-2</v>
      </c>
      <c r="W311" s="17">
        <v>5.8754545894495101E-2</v>
      </c>
      <c r="X311" s="17">
        <v>3.0258469400116599E-2</v>
      </c>
      <c r="Y311" s="17">
        <v>5.4846578564315997E-2</v>
      </c>
      <c r="Z311" s="17">
        <v>1.7649164943663701E-2</v>
      </c>
      <c r="AA311" s="17">
        <v>3.8680890221450298E-2</v>
      </c>
      <c r="AB311" s="17">
        <v>0</v>
      </c>
      <c r="AC311" s="17"/>
      <c r="AD311" s="17">
        <v>7.0793556507928998E-2</v>
      </c>
      <c r="AE311" s="17">
        <v>2.0220197854142499E-2</v>
      </c>
      <c r="AF311" s="17"/>
      <c r="AG311" s="17">
        <v>0.101029601914495</v>
      </c>
      <c r="AH311" s="17">
        <v>3.4378023933032201E-2</v>
      </c>
      <c r="AI311" s="17"/>
      <c r="AJ311" s="17">
        <v>6.3853982500298501E-2</v>
      </c>
      <c r="AK311" s="17">
        <v>4.4035478948006503E-2</v>
      </c>
      <c r="AL311" s="17"/>
      <c r="AM311" s="17">
        <v>7.2838190629715804E-2</v>
      </c>
      <c r="AN311" s="17">
        <v>5.0155471086462698E-2</v>
      </c>
      <c r="AO311" s="17"/>
      <c r="AP311" s="17">
        <v>1.9748238503907202E-3</v>
      </c>
      <c r="AQ311" s="17">
        <v>4.2352602376884603E-2</v>
      </c>
      <c r="AR311" s="17">
        <v>4.2354933843258703E-2</v>
      </c>
      <c r="AS311" s="17">
        <v>0.12624067496697999</v>
      </c>
      <c r="AT311" s="17">
        <v>6.4598890156683506E-2</v>
      </c>
      <c r="AU311" s="17">
        <v>6.4422347023290194E-2</v>
      </c>
    </row>
    <row r="312" spans="2:47" x14ac:dyDescent="0.35">
      <c r="B312" t="s">
        <v>175</v>
      </c>
      <c r="C312" s="17">
        <v>4.5326189548270703E-2</v>
      </c>
      <c r="D312" s="17">
        <v>4.45635556091135E-2</v>
      </c>
      <c r="E312" s="17">
        <v>4.6472732601173503E-2</v>
      </c>
      <c r="F312" s="17"/>
      <c r="G312" s="17">
        <v>2.7782623288370199E-2</v>
      </c>
      <c r="H312" s="17">
        <v>4.5265758542630902E-2</v>
      </c>
      <c r="I312" s="17">
        <v>5.4873799582069303E-2</v>
      </c>
      <c r="J312" s="17">
        <v>4.2798388681754701E-2</v>
      </c>
      <c r="K312" s="17">
        <v>3.6641939343792201E-2</v>
      </c>
      <c r="L312" s="17">
        <v>5.7110533319405299E-2</v>
      </c>
      <c r="M312" s="17"/>
      <c r="N312" s="17">
        <v>4.3894333159393902E-2</v>
      </c>
      <c r="O312" s="17">
        <v>5.2437864150172299E-2</v>
      </c>
      <c r="P312" s="17"/>
      <c r="Q312" s="17">
        <v>5.1482865610089697E-2</v>
      </c>
      <c r="R312" s="17">
        <v>4.7369454179956E-2</v>
      </c>
      <c r="S312" s="17">
        <v>1.8454993217291899E-2</v>
      </c>
      <c r="T312" s="17">
        <v>3.7988847233364799E-2</v>
      </c>
      <c r="U312" s="17">
        <v>5.6192511768093797E-2</v>
      </c>
      <c r="V312" s="17">
        <v>4.4604992665703197E-2</v>
      </c>
      <c r="W312" s="17">
        <v>6.83189337447698E-2</v>
      </c>
      <c r="X312" s="17">
        <v>3.2247921650159203E-2</v>
      </c>
      <c r="Y312" s="17">
        <v>5.2747521891627902E-2</v>
      </c>
      <c r="Z312" s="17">
        <v>5.3508160773936102E-2</v>
      </c>
      <c r="AA312" s="17">
        <v>9.6305987833486505E-3</v>
      </c>
      <c r="AB312" s="17">
        <v>4.2289448783619302E-2</v>
      </c>
      <c r="AC312" s="17"/>
      <c r="AD312" s="17">
        <v>5.7630690975980503E-2</v>
      </c>
      <c r="AE312" s="17">
        <v>1.8073681642705199E-2</v>
      </c>
      <c r="AF312" s="17"/>
      <c r="AG312" s="17">
        <v>7.5421565116708097E-2</v>
      </c>
      <c r="AH312" s="17">
        <v>3.1847689731766701E-2</v>
      </c>
      <c r="AI312" s="17"/>
      <c r="AJ312" s="17">
        <v>5.1822010416776997E-2</v>
      </c>
      <c r="AK312" s="17">
        <v>3.6443933841995999E-2</v>
      </c>
      <c r="AL312" s="17"/>
      <c r="AM312" s="17">
        <v>4.3617455163942498E-2</v>
      </c>
      <c r="AN312" s="17">
        <v>4.6084077707287202E-2</v>
      </c>
      <c r="AO312" s="17"/>
      <c r="AP312" s="17">
        <v>7.8814371222799707E-3</v>
      </c>
      <c r="AQ312" s="17">
        <v>3.04438242508881E-2</v>
      </c>
      <c r="AR312" s="17">
        <v>3.2737328111020203E-2</v>
      </c>
      <c r="AS312" s="17">
        <v>5.4538311722775297E-2</v>
      </c>
      <c r="AT312" s="17">
        <v>0.14545099032644601</v>
      </c>
      <c r="AU312" s="17">
        <v>6.07516417358588E-2</v>
      </c>
    </row>
    <row r="313" spans="2:47" x14ac:dyDescent="0.35">
      <c r="B313" t="s">
        <v>176</v>
      </c>
      <c r="C313" s="17">
        <v>3.5208559635404001E-2</v>
      </c>
      <c r="D313" s="17">
        <v>5.0016431900429197E-2</v>
      </c>
      <c r="E313" s="17">
        <v>2.1078250032298601E-2</v>
      </c>
      <c r="F313" s="17"/>
      <c r="G313" s="17">
        <v>4.4068068661754903E-2</v>
      </c>
      <c r="H313" s="17">
        <v>5.0540852745961498E-2</v>
      </c>
      <c r="I313" s="17">
        <v>2.9002705925291201E-2</v>
      </c>
      <c r="J313" s="17">
        <v>1.9155502558809299E-2</v>
      </c>
      <c r="K313" s="17">
        <v>3.7402254017006802E-2</v>
      </c>
      <c r="L313" s="17">
        <v>3.3387768964457602E-2</v>
      </c>
      <c r="M313" s="17"/>
      <c r="N313" s="17">
        <v>2.3849045846361099E-2</v>
      </c>
      <c r="O313" s="17">
        <v>9.1628439681377294E-2</v>
      </c>
      <c r="P313" s="17"/>
      <c r="Q313" s="17">
        <v>4.5375703508960301E-2</v>
      </c>
      <c r="R313" s="17">
        <v>5.1439690909492797E-2</v>
      </c>
      <c r="S313" s="17">
        <v>3.1370784523863798E-2</v>
      </c>
      <c r="T313" s="17">
        <v>9.9494190020395796E-3</v>
      </c>
      <c r="U313" s="17">
        <v>4.1857306591621297E-2</v>
      </c>
      <c r="V313" s="17">
        <v>1.7886114649550901E-2</v>
      </c>
      <c r="W313" s="17">
        <v>5.4165573475606701E-2</v>
      </c>
      <c r="X313" s="17">
        <v>5.0472557022626298E-2</v>
      </c>
      <c r="Y313" s="17">
        <v>5.2007420401350597E-2</v>
      </c>
      <c r="Z313" s="17">
        <v>1.46515618669749E-2</v>
      </c>
      <c r="AA313" s="17">
        <v>1.6802434611383501E-2</v>
      </c>
      <c r="AB313" s="17">
        <v>0</v>
      </c>
      <c r="AC313" s="17"/>
      <c r="AD313" s="17">
        <v>4.5158349781003401E-2</v>
      </c>
      <c r="AE313" s="17">
        <v>1.1479703625330301E-2</v>
      </c>
      <c r="AF313" s="17"/>
      <c r="AG313" s="17">
        <v>7.2010429057870903E-2</v>
      </c>
      <c r="AH313" s="17">
        <v>1.7148956439574502E-2</v>
      </c>
      <c r="AI313" s="17"/>
      <c r="AJ313" s="17">
        <v>4.3736106813456202E-2</v>
      </c>
      <c r="AK313" s="17">
        <v>2.5402862642480501E-2</v>
      </c>
      <c r="AL313" s="17"/>
      <c r="AM313" s="17">
        <v>2.59452182299755E-2</v>
      </c>
      <c r="AN313" s="17">
        <v>3.7915653202452902E-2</v>
      </c>
      <c r="AO313" s="17"/>
      <c r="AP313" s="17">
        <v>0</v>
      </c>
      <c r="AQ313" s="17">
        <v>1.4099212851308E-2</v>
      </c>
      <c r="AR313" s="17">
        <v>2.7881037890206999E-2</v>
      </c>
      <c r="AS313" s="17">
        <v>4.9287328246859399E-2</v>
      </c>
      <c r="AT313" s="17">
        <v>8.0244235975181197E-2</v>
      </c>
      <c r="AU313" s="17">
        <v>6.8261915068369802E-2</v>
      </c>
    </row>
    <row r="314" spans="2:47" x14ac:dyDescent="0.35">
      <c r="B314" t="s">
        <v>177</v>
      </c>
      <c r="C314" s="17">
        <v>2.63125765302256E-2</v>
      </c>
      <c r="D314" s="17">
        <v>3.4854594835288397E-2</v>
      </c>
      <c r="E314" s="17">
        <v>1.8214741258984E-2</v>
      </c>
      <c r="F314" s="17"/>
      <c r="G314" s="17">
        <v>2.7760980861934299E-2</v>
      </c>
      <c r="H314" s="17">
        <v>1.73817189583403E-2</v>
      </c>
      <c r="I314" s="17">
        <v>1.7043558572681399E-2</v>
      </c>
      <c r="J314" s="17">
        <v>1.46653745419295E-2</v>
      </c>
      <c r="K314" s="17">
        <v>4.2259329398317003E-2</v>
      </c>
      <c r="L314" s="17">
        <v>3.9001534582854998E-2</v>
      </c>
      <c r="M314" s="17"/>
      <c r="N314" s="17">
        <v>2.65058819118821E-2</v>
      </c>
      <c r="O314" s="17">
        <v>2.5352476771745999E-2</v>
      </c>
      <c r="P314" s="17"/>
      <c r="Q314" s="17">
        <v>3.8536022107696702E-2</v>
      </c>
      <c r="R314" s="17">
        <v>3.30520756106071E-2</v>
      </c>
      <c r="S314" s="17">
        <v>1.7265123956301601E-2</v>
      </c>
      <c r="T314" s="17">
        <v>1.7227262925490101E-2</v>
      </c>
      <c r="U314" s="17">
        <v>1.18685742229514E-2</v>
      </c>
      <c r="V314" s="17">
        <v>1.4647344183951701E-2</v>
      </c>
      <c r="W314" s="17">
        <v>3.47103687929061E-2</v>
      </c>
      <c r="X314" s="17">
        <v>8.3454952082000506E-3</v>
      </c>
      <c r="Y314" s="17">
        <v>2.3022793885000201E-2</v>
      </c>
      <c r="Z314" s="17">
        <v>4.5464568511790197E-2</v>
      </c>
      <c r="AA314" s="17">
        <v>8.2669455906934294E-3</v>
      </c>
      <c r="AB314" s="17">
        <v>4.6725027063261197E-2</v>
      </c>
      <c r="AC314" s="17"/>
      <c r="AD314" s="17">
        <v>3.5833094253327799E-2</v>
      </c>
      <c r="AE314" s="17">
        <v>6.1577930638143097E-3</v>
      </c>
      <c r="AF314" s="17"/>
      <c r="AG314" s="17">
        <v>5.1033202469418899E-2</v>
      </c>
      <c r="AH314" s="17">
        <v>1.4188641274533301E-2</v>
      </c>
      <c r="AI314" s="17"/>
      <c r="AJ314" s="17">
        <v>2.48797842352632E-2</v>
      </c>
      <c r="AK314" s="17">
        <v>2.8247632344360899E-2</v>
      </c>
      <c r="AL314" s="17"/>
      <c r="AM314" s="17">
        <v>1.73757104107162E-2</v>
      </c>
      <c r="AN314" s="17">
        <v>2.9327651529109301E-2</v>
      </c>
      <c r="AO314" s="17"/>
      <c r="AP314" s="17">
        <v>2.0768322555436199E-3</v>
      </c>
      <c r="AQ314" s="17">
        <v>1.23666111985925E-2</v>
      </c>
      <c r="AR314" s="17">
        <v>9.5167690518092596E-3</v>
      </c>
      <c r="AS314" s="17">
        <v>5.4435968169964703E-2</v>
      </c>
      <c r="AT314" s="17">
        <v>5.5516271228303403E-2</v>
      </c>
      <c r="AU314" s="17">
        <v>3.9743349394860399E-2</v>
      </c>
    </row>
    <row r="315" spans="2:47" x14ac:dyDescent="0.35">
      <c r="B315" t="s">
        <v>94</v>
      </c>
      <c r="C315" s="17">
        <v>1.4694965385978099E-2</v>
      </c>
      <c r="D315" s="17">
        <v>9.6364365515289804E-3</v>
      </c>
      <c r="E315" s="17">
        <v>1.8882913998928101E-2</v>
      </c>
      <c r="F315" s="17"/>
      <c r="G315" s="17">
        <v>2.1536670646851001E-2</v>
      </c>
      <c r="H315" s="17">
        <v>2.7528852237396699E-2</v>
      </c>
      <c r="I315" s="17">
        <v>1.57003100786718E-2</v>
      </c>
      <c r="J315" s="17">
        <v>1.41088909157022E-2</v>
      </c>
      <c r="K315" s="17">
        <v>6.9001102559813898E-3</v>
      </c>
      <c r="L315" s="17">
        <v>4.5108007179571301E-3</v>
      </c>
      <c r="M315" s="17"/>
      <c r="N315" s="17">
        <v>1.24899451482114E-2</v>
      </c>
      <c r="O315" s="17">
        <v>2.56467525508247E-2</v>
      </c>
      <c r="P315" s="17"/>
      <c r="Q315" s="17">
        <v>2.7152731997647801E-2</v>
      </c>
      <c r="R315" s="17">
        <v>6.6761480144514104E-3</v>
      </c>
      <c r="S315" s="17">
        <v>7.4104578090889803E-3</v>
      </c>
      <c r="T315" s="17">
        <v>9.5144074397026396E-3</v>
      </c>
      <c r="U315" s="17">
        <v>1.04287552521652E-2</v>
      </c>
      <c r="V315" s="17">
        <v>2.78722644242387E-2</v>
      </c>
      <c r="W315" s="17">
        <v>3.0364034758961201E-2</v>
      </c>
      <c r="X315" s="17">
        <v>0</v>
      </c>
      <c r="Y315" s="17">
        <v>1.3095923878813601E-2</v>
      </c>
      <c r="Z315" s="17">
        <v>9.7592483353716401E-3</v>
      </c>
      <c r="AA315" s="17">
        <v>1.17300623040241E-2</v>
      </c>
      <c r="AB315" s="17">
        <v>0</v>
      </c>
      <c r="AC315" s="17"/>
      <c r="AD315" s="17">
        <v>1.21737999153011E-2</v>
      </c>
      <c r="AE315" s="17">
        <v>1.23221790975375E-2</v>
      </c>
      <c r="AF315" s="17"/>
      <c r="AG315" s="17">
        <v>1.65608194832727E-3</v>
      </c>
      <c r="AH315" s="17">
        <v>1.9481378523066899E-2</v>
      </c>
      <c r="AI315" s="17"/>
      <c r="AJ315" s="17">
        <v>1.4426512043378401E-2</v>
      </c>
      <c r="AK315" s="17">
        <v>1.4143173962939499E-2</v>
      </c>
      <c r="AL315" s="17"/>
      <c r="AM315" s="17">
        <v>1.35165839932327E-2</v>
      </c>
      <c r="AN315" s="17">
        <v>1.53004921591284E-2</v>
      </c>
      <c r="AO315" s="17"/>
      <c r="AP315" s="17">
        <v>3.1237627980745902E-2</v>
      </c>
      <c r="AQ315" s="17">
        <v>1.4693854081251199E-2</v>
      </c>
      <c r="AR315" s="17">
        <v>2.55230548502756E-2</v>
      </c>
      <c r="AS315" s="17">
        <v>0</v>
      </c>
      <c r="AT315" s="17">
        <v>1.2523400327877601E-2</v>
      </c>
      <c r="AU315" s="17">
        <v>2.1519258986355599E-3</v>
      </c>
    </row>
    <row r="316" spans="2:47" x14ac:dyDescent="0.35">
      <c r="B316" t="s">
        <v>178</v>
      </c>
      <c r="C316" s="17">
        <v>1.7025073653419001E-2</v>
      </c>
      <c r="D316" s="17">
        <v>2.5529801170270299E-2</v>
      </c>
      <c r="E316" s="17">
        <v>8.8810969586662E-3</v>
      </c>
      <c r="F316" s="17"/>
      <c r="G316" s="17">
        <v>9.89273653321961E-3</v>
      </c>
      <c r="H316" s="17">
        <v>2.2032230315070501E-2</v>
      </c>
      <c r="I316" s="17">
        <v>2.4662985251097599E-3</v>
      </c>
      <c r="J316" s="17">
        <v>9.1271963417449004E-3</v>
      </c>
      <c r="K316" s="17">
        <v>2.0955936874128001E-2</v>
      </c>
      <c r="L316" s="17">
        <v>3.3331625134466303E-2</v>
      </c>
      <c r="M316" s="17"/>
      <c r="N316" s="17">
        <v>1.7007016324562901E-2</v>
      </c>
      <c r="O316" s="17">
        <v>1.7114759915254601E-2</v>
      </c>
      <c r="P316" s="17"/>
      <c r="Q316" s="17">
        <v>1.7987714678168301E-2</v>
      </c>
      <c r="R316" s="17">
        <v>2.97455756098263E-2</v>
      </c>
      <c r="S316" s="17">
        <v>6.5814001978186801E-3</v>
      </c>
      <c r="T316" s="17">
        <v>3.0769107194960999E-2</v>
      </c>
      <c r="U316" s="17">
        <v>4.7031658144184897E-3</v>
      </c>
      <c r="V316" s="17">
        <v>0</v>
      </c>
      <c r="W316" s="17">
        <v>2.9018966455175502E-2</v>
      </c>
      <c r="X316" s="17">
        <v>0</v>
      </c>
      <c r="Y316" s="17">
        <v>1.0776474804629101E-2</v>
      </c>
      <c r="Z316" s="17">
        <v>2.6734639017907E-2</v>
      </c>
      <c r="AA316" s="17">
        <v>1.03416457100388E-2</v>
      </c>
      <c r="AB316" s="17">
        <v>1.9561241272948501E-2</v>
      </c>
      <c r="AC316" s="17"/>
      <c r="AD316" s="17">
        <v>2.1664261446761101E-2</v>
      </c>
      <c r="AE316" s="17">
        <v>8.2636543629139303E-3</v>
      </c>
      <c r="AF316" s="17"/>
      <c r="AG316" s="17">
        <v>6.7850221732230799E-3</v>
      </c>
      <c r="AH316" s="17">
        <v>2.0280805844040399E-2</v>
      </c>
      <c r="AI316" s="17"/>
      <c r="AJ316" s="17">
        <v>1.7777416414453299E-2</v>
      </c>
      <c r="AK316" s="17">
        <v>1.44572791440448E-2</v>
      </c>
      <c r="AL316" s="17"/>
      <c r="AM316" s="17">
        <v>1.2739451057250399E-2</v>
      </c>
      <c r="AN316" s="17">
        <v>1.85525828426145E-2</v>
      </c>
      <c r="AO316" s="17"/>
      <c r="AP316" s="17">
        <v>8.0411773712004697E-3</v>
      </c>
      <c r="AQ316" s="17">
        <v>2.2875657492633199E-2</v>
      </c>
      <c r="AR316" s="17">
        <v>5.9563490797205701E-3</v>
      </c>
      <c r="AS316" s="17">
        <v>3.5876074577887697E-2</v>
      </c>
      <c r="AT316" s="17">
        <v>6.6957376678869604E-3</v>
      </c>
      <c r="AU316" s="17">
        <v>1.65940870433961E-2</v>
      </c>
    </row>
    <row r="317" spans="2:47" x14ac:dyDescent="0.35">
      <c r="B317" t="s">
        <v>151</v>
      </c>
      <c r="C317" s="17">
        <v>0.15013706359770801</v>
      </c>
      <c r="D317" s="17">
        <v>8.6858314763802902E-2</v>
      </c>
      <c r="E317" s="17">
        <v>0.21006597165135901</v>
      </c>
      <c r="F317" s="17"/>
      <c r="G317" s="17">
        <v>0.11917237175072</v>
      </c>
      <c r="H317" s="17">
        <v>0.13330162910864701</v>
      </c>
      <c r="I317" s="17">
        <v>0.18403999370097399</v>
      </c>
      <c r="J317" s="17">
        <v>0.12746419547748999</v>
      </c>
      <c r="K317" s="17">
        <v>0.15772301780817</v>
      </c>
      <c r="L317" s="17">
        <v>0.17016120418801201</v>
      </c>
      <c r="M317" s="17"/>
      <c r="N317" s="17">
        <v>0.16096277535873699</v>
      </c>
      <c r="O317" s="17">
        <v>9.6368445476159803E-2</v>
      </c>
      <c r="P317" s="17"/>
      <c r="Q317" s="17">
        <v>0.10384446941711099</v>
      </c>
      <c r="R317" s="17">
        <v>0.170587489275148</v>
      </c>
      <c r="S317" s="17">
        <v>0.14082521433317199</v>
      </c>
      <c r="T317" s="17">
        <v>0.14411472032852399</v>
      </c>
      <c r="U317" s="17">
        <v>0.19952182177471001</v>
      </c>
      <c r="V317" s="17">
        <v>0.17366158578898899</v>
      </c>
      <c r="W317" s="17">
        <v>0.15684134569744801</v>
      </c>
      <c r="X317" s="17">
        <v>0.16486365617388801</v>
      </c>
      <c r="Y317" s="17">
        <v>0.146074213742445</v>
      </c>
      <c r="Z317" s="17">
        <v>0.133396426827565</v>
      </c>
      <c r="AA317" s="17">
        <v>0.11580430993802</v>
      </c>
      <c r="AB317" s="17">
        <v>0.219717469316939</v>
      </c>
      <c r="AC317" s="17"/>
      <c r="AD317" s="17">
        <v>3.0732663781716602E-2</v>
      </c>
      <c r="AE317" s="17">
        <v>0.41727558424675998</v>
      </c>
      <c r="AF317" s="17"/>
      <c r="AG317" s="17">
        <v>2.5419399648430499E-2</v>
      </c>
      <c r="AH317" s="17">
        <v>0.21115953944788099</v>
      </c>
      <c r="AI317" s="17"/>
      <c r="AJ317" s="17">
        <v>0.13683420827228099</v>
      </c>
      <c r="AK317" s="17">
        <v>0.16726317943378599</v>
      </c>
      <c r="AL317" s="17"/>
      <c r="AM317" s="17">
        <v>0.18528624179232001</v>
      </c>
      <c r="AN317" s="17">
        <v>0.13999118003630301</v>
      </c>
      <c r="AO317" s="17"/>
      <c r="AP317" s="17">
        <v>0.552945487189064</v>
      </c>
      <c r="AQ317" s="17">
        <v>7.1013858832070606E-2</v>
      </c>
      <c r="AR317" s="17">
        <v>6.0601811931701402E-2</v>
      </c>
      <c r="AS317" s="17">
        <v>1.3654284178404599E-2</v>
      </c>
      <c r="AT317" s="17">
        <v>6.5499190126759102E-3</v>
      </c>
      <c r="AU317" s="17">
        <v>8.8702883890905398E-3</v>
      </c>
    </row>
    <row r="318" spans="2:47" x14ac:dyDescent="0.35">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row>
    <row r="319" spans="2:47" x14ac:dyDescent="0.35">
      <c r="B319" s="6" t="s">
        <v>184</v>
      </c>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row>
    <row r="320" spans="2:47" x14ac:dyDescent="0.35">
      <c r="B320" s="24" t="s">
        <v>65</v>
      </c>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row>
    <row r="321" spans="2:47" x14ac:dyDescent="0.35">
      <c r="B321" t="s">
        <v>180</v>
      </c>
      <c r="C321" s="17">
        <v>0.31603945059587302</v>
      </c>
      <c r="D321" s="17">
        <v>0.43776716451359998</v>
      </c>
      <c r="E321" s="17">
        <v>0.20011802152386601</v>
      </c>
      <c r="F321" s="17"/>
      <c r="G321" s="17">
        <v>0.33466655328246803</v>
      </c>
      <c r="H321" s="17">
        <v>0.36680354411298699</v>
      </c>
      <c r="I321" s="17">
        <v>0.334548478338766</v>
      </c>
      <c r="J321" s="17">
        <v>0.28577460257078202</v>
      </c>
      <c r="K321" s="17">
        <v>0.29250608516931098</v>
      </c>
      <c r="L321" s="17">
        <v>0.28729181275774801</v>
      </c>
      <c r="M321" s="17"/>
      <c r="N321" s="17">
        <v>0.29283019880425598</v>
      </c>
      <c r="O321" s="17">
        <v>0.43131403244486899</v>
      </c>
      <c r="P321" s="17"/>
      <c r="Q321" s="17">
        <v>0.39951718076310699</v>
      </c>
      <c r="R321" s="17">
        <v>0.28373242808648502</v>
      </c>
      <c r="S321" s="17">
        <v>0.26616963109592801</v>
      </c>
      <c r="T321" s="17">
        <v>0.377896360584969</v>
      </c>
      <c r="U321" s="17">
        <v>0.30698392541287101</v>
      </c>
      <c r="V321" s="17">
        <v>0.28290149895189698</v>
      </c>
      <c r="W321" s="17">
        <v>0.32156215864035698</v>
      </c>
      <c r="X321" s="17">
        <v>0.291732121246636</v>
      </c>
      <c r="Y321" s="17">
        <v>0.321367216114188</v>
      </c>
      <c r="Z321" s="17">
        <v>0.28409972201408901</v>
      </c>
      <c r="AA321" s="17">
        <v>0.32024997830970398</v>
      </c>
      <c r="AB321" s="17">
        <v>0.221330311203005</v>
      </c>
      <c r="AC321" s="17"/>
      <c r="AD321" s="17">
        <v>0.47153439821322901</v>
      </c>
      <c r="AE321" s="17">
        <v>0</v>
      </c>
      <c r="AF321" s="17"/>
      <c r="AG321" s="17">
        <v>0.519749081634168</v>
      </c>
      <c r="AH321" s="17">
        <v>0.222872133622179</v>
      </c>
      <c r="AI321" s="17"/>
      <c r="AJ321" s="17">
        <v>0.33645785327275102</v>
      </c>
      <c r="AK321" s="17">
        <v>0.29328106881947402</v>
      </c>
      <c r="AL321" s="17"/>
      <c r="AM321" s="17">
        <v>0.231992789576557</v>
      </c>
      <c r="AN321" s="17">
        <v>0.341401878204802</v>
      </c>
      <c r="AO321" s="17"/>
      <c r="AP321" s="17">
        <v>3.2492715641733601E-3</v>
      </c>
      <c r="AQ321" s="17">
        <v>0.125798823708518</v>
      </c>
      <c r="AR321" s="17">
        <v>0.25426749130947901</v>
      </c>
      <c r="AS321" s="17">
        <v>0.489501468123826</v>
      </c>
      <c r="AT321" s="17">
        <v>0.517999023138767</v>
      </c>
      <c r="AU321" s="17">
        <v>0.64592742031085304</v>
      </c>
    </row>
    <row r="322" spans="2:47" x14ac:dyDescent="0.35">
      <c r="B322" t="s">
        <v>181</v>
      </c>
      <c r="C322" s="17">
        <v>0.35419680744475202</v>
      </c>
      <c r="D322" s="17">
        <v>0.34316161658455202</v>
      </c>
      <c r="E322" s="17">
        <v>0.36714604253947902</v>
      </c>
      <c r="F322" s="17"/>
      <c r="G322" s="17">
        <v>0.36361797227902198</v>
      </c>
      <c r="H322" s="17">
        <v>0.35136060869798902</v>
      </c>
      <c r="I322" s="17">
        <v>0.345345905301912</v>
      </c>
      <c r="J322" s="17">
        <v>0.377493520336454</v>
      </c>
      <c r="K322" s="17">
        <v>0.35037486973911097</v>
      </c>
      <c r="L322" s="17">
        <v>0.34113560516303199</v>
      </c>
      <c r="M322" s="17"/>
      <c r="N322" s="17">
        <v>0.35495226541386299</v>
      </c>
      <c r="O322" s="17">
        <v>0.35044463558347599</v>
      </c>
      <c r="P322" s="17"/>
      <c r="Q322" s="17">
        <v>0.32456349750306801</v>
      </c>
      <c r="R322" s="17">
        <v>0.355280992584046</v>
      </c>
      <c r="S322" s="17">
        <v>0.35085683897625802</v>
      </c>
      <c r="T322" s="17">
        <v>0.29430508998670801</v>
      </c>
      <c r="U322" s="17">
        <v>0.28949687529585</v>
      </c>
      <c r="V322" s="17">
        <v>0.41839587797017203</v>
      </c>
      <c r="W322" s="17">
        <v>0.34988228453595599</v>
      </c>
      <c r="X322" s="17">
        <v>0.37582081624042601</v>
      </c>
      <c r="Y322" s="17">
        <v>0.36914034374243998</v>
      </c>
      <c r="Z322" s="17">
        <v>0.39472374271347799</v>
      </c>
      <c r="AA322" s="17">
        <v>0.40877865687328102</v>
      </c>
      <c r="AB322" s="17">
        <v>0.349846464394727</v>
      </c>
      <c r="AC322" s="17"/>
      <c r="AD322" s="17">
        <v>0.52846560178677104</v>
      </c>
      <c r="AE322" s="17">
        <v>0</v>
      </c>
      <c r="AF322" s="17"/>
      <c r="AG322" s="17">
        <v>0.342181317222431</v>
      </c>
      <c r="AH322" s="17">
        <v>0.35986539882435498</v>
      </c>
      <c r="AI322" s="17"/>
      <c r="AJ322" s="17">
        <v>0.35932356345649802</v>
      </c>
      <c r="AK322" s="17">
        <v>0.346795217135072</v>
      </c>
      <c r="AL322" s="17"/>
      <c r="AM322" s="17">
        <v>0.36462869103428203</v>
      </c>
      <c r="AN322" s="17">
        <v>0.35275387895778598</v>
      </c>
      <c r="AO322" s="17"/>
      <c r="AP322" s="17">
        <v>9.7247846163586601E-2</v>
      </c>
      <c r="AQ322" s="17">
        <v>0.53909145671399605</v>
      </c>
      <c r="AR322" s="17">
        <v>0.53895577359100499</v>
      </c>
      <c r="AS322" s="17">
        <v>0.40003899549989103</v>
      </c>
      <c r="AT322" s="17">
        <v>0.42386893145379301</v>
      </c>
      <c r="AU322" s="17">
        <v>0.27463449101945497</v>
      </c>
    </row>
    <row r="323" spans="2:47" x14ac:dyDescent="0.35">
      <c r="B323" t="s">
        <v>182</v>
      </c>
      <c r="C323" s="17">
        <v>0.153562919753996</v>
      </c>
      <c r="D323" s="17">
        <v>0.10254109796394199</v>
      </c>
      <c r="E323" s="17">
        <v>0.200609756475223</v>
      </c>
      <c r="F323" s="17"/>
      <c r="G323" s="17">
        <v>0.13160955542150199</v>
      </c>
      <c r="H323" s="17">
        <v>0.11277898757550101</v>
      </c>
      <c r="I323" s="17">
        <v>0.11238984992663099</v>
      </c>
      <c r="J323" s="17">
        <v>0.17430062153006701</v>
      </c>
      <c r="K323" s="17">
        <v>0.18742021288562</v>
      </c>
      <c r="L323" s="17">
        <v>0.195682734425625</v>
      </c>
      <c r="M323" s="17"/>
      <c r="N323" s="17">
        <v>0.16569911021368</v>
      </c>
      <c r="O323" s="17">
        <v>9.3285479833026805E-2</v>
      </c>
      <c r="P323" s="17"/>
      <c r="Q323" s="17">
        <v>0.14178737025969099</v>
      </c>
      <c r="R323" s="17">
        <v>0.178767666468091</v>
      </c>
      <c r="S323" s="17">
        <v>0.191352557708594</v>
      </c>
      <c r="T323" s="17">
        <v>0.12853307930345001</v>
      </c>
      <c r="U323" s="17">
        <v>0.212342566430964</v>
      </c>
      <c r="V323" s="17">
        <v>0.13362982131694101</v>
      </c>
      <c r="W323" s="17">
        <v>0.16943155508608199</v>
      </c>
      <c r="X323" s="17">
        <v>0.15893834588198599</v>
      </c>
      <c r="Y323" s="17">
        <v>0.143153125429275</v>
      </c>
      <c r="Z323" s="17">
        <v>0.14854808937649699</v>
      </c>
      <c r="AA323" s="17">
        <v>9.2895197102522101E-2</v>
      </c>
      <c r="AB323" s="17">
        <v>0.101003485948972</v>
      </c>
      <c r="AC323" s="17"/>
      <c r="AD323" s="17">
        <v>0</v>
      </c>
      <c r="AE323" s="17">
        <v>0.50660338811801497</v>
      </c>
      <c r="AF323" s="17"/>
      <c r="AG323" s="17">
        <v>7.6053071252956794E-2</v>
      </c>
      <c r="AH323" s="17">
        <v>0.19004615113621101</v>
      </c>
      <c r="AI323" s="17"/>
      <c r="AJ323" s="17">
        <v>0.15830459042756101</v>
      </c>
      <c r="AK323" s="17">
        <v>0.149305833893807</v>
      </c>
      <c r="AL323" s="17"/>
      <c r="AM323" s="17">
        <v>0.19817811271573699</v>
      </c>
      <c r="AN323" s="17">
        <v>0.14079492535192101</v>
      </c>
      <c r="AO323" s="17"/>
      <c r="AP323" s="17">
        <v>0.34922537653869801</v>
      </c>
      <c r="AQ323" s="17">
        <v>0.23908859011608799</v>
      </c>
      <c r="AR323" s="17">
        <v>0.10135882533306401</v>
      </c>
      <c r="AS323" s="17">
        <v>4.23611725351732E-2</v>
      </c>
      <c r="AT323" s="17">
        <v>2.9070550979277701E-2</v>
      </c>
      <c r="AU323" s="17">
        <v>5.1504285431273999E-2</v>
      </c>
    </row>
    <row r="324" spans="2:47" x14ac:dyDescent="0.35">
      <c r="B324" t="s">
        <v>183</v>
      </c>
      <c r="C324" s="17">
        <v>0.14955964783179901</v>
      </c>
      <c r="D324" s="17">
        <v>9.3768071230157499E-2</v>
      </c>
      <c r="E324" s="17">
        <v>0.202341274250527</v>
      </c>
      <c r="F324" s="17"/>
      <c r="G324" s="17">
        <v>0.135185544148966</v>
      </c>
      <c r="H324" s="17">
        <v>0.13550098668478</v>
      </c>
      <c r="I324" s="17">
        <v>0.17597806575623601</v>
      </c>
      <c r="J324" s="17">
        <v>0.13539208098646999</v>
      </c>
      <c r="K324" s="17">
        <v>0.14766938568225699</v>
      </c>
      <c r="L324" s="17">
        <v>0.161811566516287</v>
      </c>
      <c r="M324" s="17"/>
      <c r="N324" s="17">
        <v>0.15840659799937001</v>
      </c>
      <c r="O324" s="17">
        <v>0.105619046456012</v>
      </c>
      <c r="P324" s="17"/>
      <c r="Q324" s="17">
        <v>0.10084960900341</v>
      </c>
      <c r="R324" s="17">
        <v>0.15753306022939301</v>
      </c>
      <c r="S324" s="17">
        <v>0.16814404044400599</v>
      </c>
      <c r="T324" s="17">
        <v>0.183250222421148</v>
      </c>
      <c r="U324" s="17">
        <v>0.16022232808610701</v>
      </c>
      <c r="V324" s="17">
        <v>0.114797710965073</v>
      </c>
      <c r="W324" s="17">
        <v>0.14903885090965099</v>
      </c>
      <c r="X324" s="17">
        <v>0.16311443628899</v>
      </c>
      <c r="Y324" s="17">
        <v>0.14383684783040501</v>
      </c>
      <c r="Z324" s="17">
        <v>0.141842079904724</v>
      </c>
      <c r="AA324" s="17">
        <v>0.16561610537698501</v>
      </c>
      <c r="AB324" s="17">
        <v>0.271956324086155</v>
      </c>
      <c r="AC324" s="17"/>
      <c r="AD324" s="17">
        <v>0</v>
      </c>
      <c r="AE324" s="17">
        <v>0.49339661188198503</v>
      </c>
      <c r="AF324" s="17"/>
      <c r="AG324" s="17">
        <v>4.23990794052422E-2</v>
      </c>
      <c r="AH324" s="17">
        <v>0.20123904127390499</v>
      </c>
      <c r="AI324" s="17"/>
      <c r="AJ324" s="17">
        <v>0.124301747316823</v>
      </c>
      <c r="AK324" s="17">
        <v>0.180072033166921</v>
      </c>
      <c r="AL324" s="17"/>
      <c r="AM324" s="17">
        <v>0.171611315289489</v>
      </c>
      <c r="AN324" s="17">
        <v>0.14229989798961201</v>
      </c>
      <c r="AO324" s="17"/>
      <c r="AP324" s="17">
        <v>0.51907911604078705</v>
      </c>
      <c r="AQ324" s="17">
        <v>5.8839787982096402E-2</v>
      </c>
      <c r="AR324" s="17">
        <v>7.4995805126071902E-2</v>
      </c>
      <c r="AS324" s="17">
        <v>4.34591265066748E-2</v>
      </c>
      <c r="AT324" s="17">
        <v>1.14446478081652E-2</v>
      </c>
      <c r="AU324" s="17">
        <v>1.32110878493913E-2</v>
      </c>
    </row>
    <row r="325" spans="2:47" x14ac:dyDescent="0.35">
      <c r="B325" t="s">
        <v>94</v>
      </c>
      <c r="C325" s="17">
        <v>2.6641174373580601E-2</v>
      </c>
      <c r="D325" s="17">
        <v>2.27620497077493E-2</v>
      </c>
      <c r="E325" s="17">
        <v>2.97849052109046E-2</v>
      </c>
      <c r="F325" s="17"/>
      <c r="G325" s="17">
        <v>3.49203748680431E-2</v>
      </c>
      <c r="H325" s="17">
        <v>3.3555872928743499E-2</v>
      </c>
      <c r="I325" s="17">
        <v>3.1737700676454997E-2</v>
      </c>
      <c r="J325" s="17">
        <v>2.70391745762266E-2</v>
      </c>
      <c r="K325" s="17">
        <v>2.2029446523702499E-2</v>
      </c>
      <c r="L325" s="17">
        <v>1.4078281137308499E-2</v>
      </c>
      <c r="M325" s="17"/>
      <c r="N325" s="17">
        <v>2.81118275688312E-2</v>
      </c>
      <c r="O325" s="17">
        <v>1.9336805682615799E-2</v>
      </c>
      <c r="P325" s="17"/>
      <c r="Q325" s="17">
        <v>3.3282342470724299E-2</v>
      </c>
      <c r="R325" s="17">
        <v>2.4685852631985802E-2</v>
      </c>
      <c r="S325" s="17">
        <v>2.3476931775214701E-2</v>
      </c>
      <c r="T325" s="17">
        <v>1.6015247703725199E-2</v>
      </c>
      <c r="U325" s="17">
        <v>3.0954304774207499E-2</v>
      </c>
      <c r="V325" s="17">
        <v>5.0275090795916501E-2</v>
      </c>
      <c r="W325" s="17">
        <v>1.0085150827955001E-2</v>
      </c>
      <c r="X325" s="17">
        <v>1.0394280341960899E-2</v>
      </c>
      <c r="Y325" s="17">
        <v>2.2502466883691698E-2</v>
      </c>
      <c r="Z325" s="17">
        <v>3.0786365991211598E-2</v>
      </c>
      <c r="AA325" s="17">
        <v>1.2460062337507899E-2</v>
      </c>
      <c r="AB325" s="17">
        <v>5.5863414367140603E-2</v>
      </c>
      <c r="AC325" s="17"/>
      <c r="AD325" s="17">
        <v>0</v>
      </c>
      <c r="AE325" s="17">
        <v>0</v>
      </c>
      <c r="AF325" s="17"/>
      <c r="AG325" s="17">
        <v>1.96174504852017E-2</v>
      </c>
      <c r="AH325" s="17">
        <v>2.5977275143350801E-2</v>
      </c>
      <c r="AI325" s="17"/>
      <c r="AJ325" s="17">
        <v>2.1612245526367799E-2</v>
      </c>
      <c r="AK325" s="17">
        <v>3.0545846984725799E-2</v>
      </c>
      <c r="AL325" s="17"/>
      <c r="AM325" s="17">
        <v>3.3589091383935198E-2</v>
      </c>
      <c r="AN325" s="17">
        <v>2.27494194958788E-2</v>
      </c>
      <c r="AO325" s="17"/>
      <c r="AP325" s="17">
        <v>3.1198389692755301E-2</v>
      </c>
      <c r="AQ325" s="17">
        <v>3.7181341479301203E-2</v>
      </c>
      <c r="AR325" s="17">
        <v>3.0422104640379699E-2</v>
      </c>
      <c r="AS325" s="17">
        <v>2.46392373344341E-2</v>
      </c>
      <c r="AT325" s="17">
        <v>1.7616846619997999E-2</v>
      </c>
      <c r="AU325" s="17">
        <v>1.47227153890269E-2</v>
      </c>
    </row>
    <row r="326" spans="2:47" x14ac:dyDescent="0.35">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row>
    <row r="327" spans="2:47" x14ac:dyDescent="0.35">
      <c r="B327" s="6" t="s">
        <v>204</v>
      </c>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row>
    <row r="328" spans="2:47" x14ac:dyDescent="0.35">
      <c r="B328" s="24" t="s">
        <v>65</v>
      </c>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row>
    <row r="329" spans="2:47" x14ac:dyDescent="0.35">
      <c r="B329" t="s">
        <v>185</v>
      </c>
      <c r="C329" s="17">
        <v>0.36406695452752103</v>
      </c>
      <c r="D329" s="17">
        <v>0.436158766298884</v>
      </c>
      <c r="E329" s="17">
        <v>0.29698545960086598</v>
      </c>
      <c r="F329" s="17"/>
      <c r="G329" s="17">
        <v>0.40845087983567802</v>
      </c>
      <c r="H329" s="17">
        <v>0.375996636615475</v>
      </c>
      <c r="I329" s="17">
        <v>0.35855879504612098</v>
      </c>
      <c r="J329" s="17">
        <v>0.34909717526160999</v>
      </c>
      <c r="K329" s="17">
        <v>0.35310640464936299</v>
      </c>
      <c r="L329" s="17">
        <v>0.348719906018502</v>
      </c>
      <c r="M329" s="17"/>
      <c r="N329" s="17">
        <v>0.34028602897027599</v>
      </c>
      <c r="O329" s="17">
        <v>0.48218089780352202</v>
      </c>
      <c r="P329" s="17"/>
      <c r="Q329" s="17">
        <v>0.42297164759192502</v>
      </c>
      <c r="R329" s="17">
        <v>0.32484425220924401</v>
      </c>
      <c r="S329" s="17">
        <v>0.35483785931619199</v>
      </c>
      <c r="T329" s="17">
        <v>0.36085024759809198</v>
      </c>
      <c r="U329" s="17">
        <v>0.34875726846114402</v>
      </c>
      <c r="V329" s="17">
        <v>0.36977617299478199</v>
      </c>
      <c r="W329" s="17">
        <v>0.312770694763568</v>
      </c>
      <c r="X329" s="17">
        <v>0.42449045275358299</v>
      </c>
      <c r="Y329" s="17">
        <v>0.35509239032833501</v>
      </c>
      <c r="Z329" s="17">
        <v>0.38742461928308197</v>
      </c>
      <c r="AA329" s="17">
        <v>0.38198195705499499</v>
      </c>
      <c r="AB329" s="17">
        <v>0.30159272689268801</v>
      </c>
      <c r="AC329" s="17"/>
      <c r="AD329" s="17">
        <v>0.47823234731057002</v>
      </c>
      <c r="AE329" s="17">
        <v>0.12926094166468599</v>
      </c>
      <c r="AF329" s="17"/>
      <c r="AG329" s="17">
        <v>0.48707655375181103</v>
      </c>
      <c r="AH329" s="17">
        <v>0.30827645373906098</v>
      </c>
      <c r="AI329" s="17"/>
      <c r="AJ329" s="17">
        <v>0.377192224468684</v>
      </c>
      <c r="AK329" s="17">
        <v>0.34991195714569501</v>
      </c>
      <c r="AL329" s="17"/>
      <c r="AM329" s="17">
        <v>0.29811629990730598</v>
      </c>
      <c r="AN329" s="17">
        <v>0.38393083227880997</v>
      </c>
      <c r="AO329" s="17"/>
      <c r="AP329" s="17">
        <v>6.6123923385548206E-2</v>
      </c>
      <c r="AQ329" s="17">
        <v>0.274292975526788</v>
      </c>
      <c r="AR329" s="17">
        <v>0.41603213931580701</v>
      </c>
      <c r="AS329" s="17">
        <v>0.53709973092207197</v>
      </c>
      <c r="AT329" s="17">
        <v>0.480471650611134</v>
      </c>
      <c r="AU329" s="17">
        <v>0.53345217327317296</v>
      </c>
    </row>
    <row r="330" spans="2:47" x14ac:dyDescent="0.35">
      <c r="B330" t="s">
        <v>186</v>
      </c>
      <c r="C330" s="17">
        <v>0.32290341641759202</v>
      </c>
      <c r="D330" s="17">
        <v>0.37510572286530802</v>
      </c>
      <c r="E330" s="17">
        <v>0.274855783969773</v>
      </c>
      <c r="F330" s="17"/>
      <c r="G330" s="17">
        <v>0.324806685159158</v>
      </c>
      <c r="H330" s="17">
        <v>0.33136969209376499</v>
      </c>
      <c r="I330" s="17">
        <v>0.243626382308444</v>
      </c>
      <c r="J330" s="17">
        <v>0.33247196634347298</v>
      </c>
      <c r="K330" s="17">
        <v>0.32867034273023898</v>
      </c>
      <c r="L330" s="17">
        <v>0.36777987347819602</v>
      </c>
      <c r="M330" s="17"/>
      <c r="N330" s="17">
        <v>0.30438864615478201</v>
      </c>
      <c r="O330" s="17">
        <v>0.41486167596159901</v>
      </c>
      <c r="P330" s="17"/>
      <c r="Q330" s="17">
        <v>0.37266833832659801</v>
      </c>
      <c r="R330" s="17">
        <v>0.267481117241122</v>
      </c>
      <c r="S330" s="17">
        <v>0.365945779116644</v>
      </c>
      <c r="T330" s="17">
        <v>0.37105400813020101</v>
      </c>
      <c r="U330" s="17">
        <v>0.31741593429748999</v>
      </c>
      <c r="V330" s="17">
        <v>0.32961039072786602</v>
      </c>
      <c r="W330" s="17">
        <v>0.26511534209179499</v>
      </c>
      <c r="X330" s="17">
        <v>0.32560352550780802</v>
      </c>
      <c r="Y330" s="17">
        <v>0.301980103707428</v>
      </c>
      <c r="Z330" s="17">
        <v>0.31916282856718398</v>
      </c>
      <c r="AA330" s="17">
        <v>0.30865351433766802</v>
      </c>
      <c r="AB330" s="17">
        <v>0.32667493872436998</v>
      </c>
      <c r="AC330" s="17"/>
      <c r="AD330" s="17">
        <v>0.41167716978483598</v>
      </c>
      <c r="AE330" s="17">
        <v>0.13554569390636501</v>
      </c>
      <c r="AF330" s="17"/>
      <c r="AG330" s="17">
        <v>0.42237184819009199</v>
      </c>
      <c r="AH330" s="17">
        <v>0.273387429230321</v>
      </c>
      <c r="AI330" s="17"/>
      <c r="AJ330" s="17">
        <v>0.33476372001468402</v>
      </c>
      <c r="AK330" s="17">
        <v>0.30988235602922098</v>
      </c>
      <c r="AL330" s="17"/>
      <c r="AM330" s="17">
        <v>0.26787766495187998</v>
      </c>
      <c r="AN330" s="17">
        <v>0.34092141212493599</v>
      </c>
      <c r="AO330" s="17"/>
      <c r="AP330" s="17">
        <v>7.7211176430636796E-2</v>
      </c>
      <c r="AQ330" s="17">
        <v>0.28834210401704802</v>
      </c>
      <c r="AR330" s="17">
        <v>0.28576711794153598</v>
      </c>
      <c r="AS330" s="17">
        <v>0.47011314538079602</v>
      </c>
      <c r="AT330" s="17">
        <v>0.50095780184678795</v>
      </c>
      <c r="AU330" s="17">
        <v>0.45088273384169902</v>
      </c>
    </row>
    <row r="331" spans="2:47" x14ac:dyDescent="0.35">
      <c r="B331" t="s">
        <v>187</v>
      </c>
      <c r="C331" s="17">
        <v>0.31036596562688701</v>
      </c>
      <c r="D331" s="17">
        <v>0.36085189097845299</v>
      </c>
      <c r="E331" s="17">
        <v>0.26292010117440501</v>
      </c>
      <c r="F331" s="17"/>
      <c r="G331" s="17">
        <v>0.30410336993341502</v>
      </c>
      <c r="H331" s="17">
        <v>0.23570203612386401</v>
      </c>
      <c r="I331" s="17">
        <v>0.267696650403281</v>
      </c>
      <c r="J331" s="17">
        <v>0.325739479730765</v>
      </c>
      <c r="K331" s="17">
        <v>0.37895787064634401</v>
      </c>
      <c r="L331" s="17">
        <v>0.35211142444381699</v>
      </c>
      <c r="M331" s="17"/>
      <c r="N331" s="17">
        <v>0.31462877957164798</v>
      </c>
      <c r="O331" s="17">
        <v>0.28919362886246103</v>
      </c>
      <c r="P331" s="17"/>
      <c r="Q331" s="17">
        <v>0.34229624518497098</v>
      </c>
      <c r="R331" s="17">
        <v>0.30503487514516697</v>
      </c>
      <c r="S331" s="17">
        <v>0.33236853266940702</v>
      </c>
      <c r="T331" s="17">
        <v>0.30056403495217099</v>
      </c>
      <c r="U331" s="17">
        <v>0.29285295967598801</v>
      </c>
      <c r="V331" s="17">
        <v>0.30419618143308902</v>
      </c>
      <c r="W331" s="17">
        <v>0.306273138550545</v>
      </c>
      <c r="X331" s="17">
        <v>0.330934144289455</v>
      </c>
      <c r="Y331" s="17">
        <v>0.28488632493404198</v>
      </c>
      <c r="Z331" s="17">
        <v>0.29480779056341599</v>
      </c>
      <c r="AA331" s="17">
        <v>0.31037862122285997</v>
      </c>
      <c r="AB331" s="17">
        <v>0.33865375421980698</v>
      </c>
      <c r="AC331" s="17"/>
      <c r="AD331" s="17">
        <v>0.40416416558257101</v>
      </c>
      <c r="AE331" s="17">
        <v>0.117719087545958</v>
      </c>
      <c r="AF331" s="17"/>
      <c r="AG331" s="17">
        <v>0.39774394493840398</v>
      </c>
      <c r="AH331" s="17">
        <v>0.27307908381414397</v>
      </c>
      <c r="AI331" s="17"/>
      <c r="AJ331" s="17">
        <v>0.29795241089831498</v>
      </c>
      <c r="AK331" s="17">
        <v>0.32603928291025702</v>
      </c>
      <c r="AL331" s="17"/>
      <c r="AM331" s="17">
        <v>0.28863298634849999</v>
      </c>
      <c r="AN331" s="17">
        <v>0.31839161781617598</v>
      </c>
      <c r="AO331" s="17"/>
      <c r="AP331" s="17">
        <v>7.1116795667570495E-2</v>
      </c>
      <c r="AQ331" s="17">
        <v>0.28318826466548502</v>
      </c>
      <c r="AR331" s="17">
        <v>0.27732779162212101</v>
      </c>
      <c r="AS331" s="17">
        <v>0.51150950079969104</v>
      </c>
      <c r="AT331" s="17">
        <v>0.37166218762890002</v>
      </c>
      <c r="AU331" s="17">
        <v>0.41607158168691899</v>
      </c>
    </row>
    <row r="332" spans="2:47" x14ac:dyDescent="0.35">
      <c r="B332" t="s">
        <v>188</v>
      </c>
      <c r="C332" s="17">
        <v>0.292559387934827</v>
      </c>
      <c r="D332" s="17">
        <v>0.37634712822125799</v>
      </c>
      <c r="E332" s="17">
        <v>0.21247381918795</v>
      </c>
      <c r="F332" s="17"/>
      <c r="G332" s="17">
        <v>0.32247490160994302</v>
      </c>
      <c r="H332" s="17">
        <v>0.29616997582320098</v>
      </c>
      <c r="I332" s="17">
        <v>0.30620948707793899</v>
      </c>
      <c r="J332" s="17">
        <v>0.30083803794133801</v>
      </c>
      <c r="K332" s="17">
        <v>0.32004447180455903</v>
      </c>
      <c r="L332" s="17">
        <v>0.23350200157513601</v>
      </c>
      <c r="M332" s="17"/>
      <c r="N332" s="17">
        <v>0.28492256665040799</v>
      </c>
      <c r="O332" s="17">
        <v>0.33048958008926699</v>
      </c>
      <c r="P332" s="17"/>
      <c r="Q332" s="17">
        <v>0.29699090015062002</v>
      </c>
      <c r="R332" s="17">
        <v>0.287707425143713</v>
      </c>
      <c r="S332" s="17">
        <v>0.25704299566961702</v>
      </c>
      <c r="T332" s="17">
        <v>0.29112613246737101</v>
      </c>
      <c r="U332" s="17">
        <v>0.26383510217830802</v>
      </c>
      <c r="V332" s="17">
        <v>0.28318248053984801</v>
      </c>
      <c r="W332" s="17">
        <v>0.27292981020173301</v>
      </c>
      <c r="X332" s="17">
        <v>0.35534885752551598</v>
      </c>
      <c r="Y332" s="17">
        <v>0.30311190737090299</v>
      </c>
      <c r="Z332" s="17">
        <v>0.27390470255628502</v>
      </c>
      <c r="AA332" s="17">
        <v>0.35237036888815698</v>
      </c>
      <c r="AB332" s="17">
        <v>0.37400743725131502</v>
      </c>
      <c r="AC332" s="17"/>
      <c r="AD332" s="17">
        <v>0.39056537280306702</v>
      </c>
      <c r="AE332" s="17">
        <v>8.5819363497501605E-2</v>
      </c>
      <c r="AF332" s="17"/>
      <c r="AG332" s="17">
        <v>0.45644686387083</v>
      </c>
      <c r="AH332" s="17">
        <v>0.217613921653208</v>
      </c>
      <c r="AI332" s="17"/>
      <c r="AJ332" s="17">
        <v>0.302018436164875</v>
      </c>
      <c r="AK332" s="17">
        <v>0.282366192848442</v>
      </c>
      <c r="AL332" s="17"/>
      <c r="AM332" s="17">
        <v>0.239044434370243</v>
      </c>
      <c r="AN332" s="17">
        <v>0.31034487990050003</v>
      </c>
      <c r="AO332" s="17"/>
      <c r="AP332" s="17">
        <v>2.2728805544316399E-2</v>
      </c>
      <c r="AQ332" s="17">
        <v>0.156466511576142</v>
      </c>
      <c r="AR332" s="17">
        <v>0.26443571697040802</v>
      </c>
      <c r="AS332" s="17">
        <v>0.47629007734693801</v>
      </c>
      <c r="AT332" s="17">
        <v>0.45322570249697303</v>
      </c>
      <c r="AU332" s="17">
        <v>0.50292337443806601</v>
      </c>
    </row>
    <row r="333" spans="2:47" x14ac:dyDescent="0.35">
      <c r="B333" t="s">
        <v>189</v>
      </c>
      <c r="C333" s="17">
        <v>0.25138701527343399</v>
      </c>
      <c r="D333" s="17">
        <v>0.31301460200318598</v>
      </c>
      <c r="E333" s="17">
        <v>0.19262843021377399</v>
      </c>
      <c r="F333" s="17"/>
      <c r="G333" s="17">
        <v>0.39508344237211501</v>
      </c>
      <c r="H333" s="17">
        <v>0.25967388883123899</v>
      </c>
      <c r="I333" s="17">
        <v>0.27168395272052598</v>
      </c>
      <c r="J333" s="17">
        <v>0.232195320649388</v>
      </c>
      <c r="K333" s="17">
        <v>0.21001234136598201</v>
      </c>
      <c r="L333" s="17">
        <v>0.17559874546278401</v>
      </c>
      <c r="M333" s="17"/>
      <c r="N333" s="17">
        <v>0.23800258713120001</v>
      </c>
      <c r="O333" s="17">
        <v>0.31786414134525098</v>
      </c>
      <c r="P333" s="17"/>
      <c r="Q333" s="17">
        <v>0.28215880686690997</v>
      </c>
      <c r="R333" s="17">
        <v>0.247044165450963</v>
      </c>
      <c r="S333" s="17">
        <v>0.26689483140457698</v>
      </c>
      <c r="T333" s="17">
        <v>0.24989644026577401</v>
      </c>
      <c r="U333" s="17">
        <v>0.27568581111067803</v>
      </c>
      <c r="V333" s="17">
        <v>0.24649185658887399</v>
      </c>
      <c r="W333" s="17">
        <v>0.24215174636845799</v>
      </c>
      <c r="X333" s="17">
        <v>0.30115242904950601</v>
      </c>
      <c r="Y333" s="17">
        <v>0.227461121751726</v>
      </c>
      <c r="Z333" s="17">
        <v>0.206355690602954</v>
      </c>
      <c r="AA333" s="17">
        <v>0.24647109474407</v>
      </c>
      <c r="AB333" s="17">
        <v>0.237383891229696</v>
      </c>
      <c r="AC333" s="17"/>
      <c r="AD333" s="17">
        <v>0.32156937764180299</v>
      </c>
      <c r="AE333" s="17">
        <v>0.105259385609144</v>
      </c>
      <c r="AF333" s="17"/>
      <c r="AG333" s="17">
        <v>0.35012205300830501</v>
      </c>
      <c r="AH333" s="17">
        <v>0.204972557849602</v>
      </c>
      <c r="AI333" s="17"/>
      <c r="AJ333" s="17">
        <v>0.24302145848715201</v>
      </c>
      <c r="AK333" s="17">
        <v>0.26276135762841901</v>
      </c>
      <c r="AL333" s="17"/>
      <c r="AM333" s="17">
        <v>0.19606232729741299</v>
      </c>
      <c r="AN333" s="17">
        <v>0.267764386352842</v>
      </c>
      <c r="AO333" s="17"/>
      <c r="AP333" s="17">
        <v>5.6621300367854101E-2</v>
      </c>
      <c r="AQ333" s="17">
        <v>0.15608238652987799</v>
      </c>
      <c r="AR333" s="17">
        <v>0.30643278743918101</v>
      </c>
      <c r="AS333" s="17">
        <v>0.30754490765905901</v>
      </c>
      <c r="AT333" s="17">
        <v>0.33525175778900101</v>
      </c>
      <c r="AU333" s="17">
        <v>0.43312277122482401</v>
      </c>
    </row>
    <row r="334" spans="2:47" x14ac:dyDescent="0.35">
      <c r="B334" t="s">
        <v>190</v>
      </c>
      <c r="C334" s="17">
        <v>0.21778444583584999</v>
      </c>
      <c r="D334" s="17">
        <v>0.25445550955380603</v>
      </c>
      <c r="E334" s="17">
        <v>0.18395156476317001</v>
      </c>
      <c r="F334" s="17"/>
      <c r="G334" s="17">
        <v>0.22108559885241</v>
      </c>
      <c r="H334" s="17">
        <v>0.211473927143151</v>
      </c>
      <c r="I334" s="17">
        <v>0.226853382907129</v>
      </c>
      <c r="J334" s="17">
        <v>0.21375601251616999</v>
      </c>
      <c r="K334" s="17">
        <v>0.224528854782029</v>
      </c>
      <c r="L334" s="17">
        <v>0.21210929850663199</v>
      </c>
      <c r="M334" s="17"/>
      <c r="N334" s="17">
        <v>0.210500109991899</v>
      </c>
      <c r="O334" s="17">
        <v>0.25396393046544302</v>
      </c>
      <c r="P334" s="17"/>
      <c r="Q334" s="17">
        <v>0.26445098859809202</v>
      </c>
      <c r="R334" s="17">
        <v>0.20547047461812401</v>
      </c>
      <c r="S334" s="17">
        <v>0.212509719633974</v>
      </c>
      <c r="T334" s="17">
        <v>0.23973279709058801</v>
      </c>
      <c r="U334" s="17">
        <v>0.18949328085401501</v>
      </c>
      <c r="V334" s="17">
        <v>0.15273913139443299</v>
      </c>
      <c r="W334" s="17">
        <v>0.17815254271290601</v>
      </c>
      <c r="X334" s="17">
        <v>0.25982951647393199</v>
      </c>
      <c r="Y334" s="17">
        <v>0.22021103918540499</v>
      </c>
      <c r="Z334" s="17">
        <v>0.23294051497304599</v>
      </c>
      <c r="AA334" s="17">
        <v>0.179515904249585</v>
      </c>
      <c r="AB334" s="17">
        <v>0.32353126688023898</v>
      </c>
      <c r="AC334" s="17"/>
      <c r="AD334" s="17">
        <v>0.27586891636169403</v>
      </c>
      <c r="AE334" s="17">
        <v>9.5407753254488095E-2</v>
      </c>
      <c r="AF334" s="17"/>
      <c r="AG334" s="17">
        <v>0.28152254405043198</v>
      </c>
      <c r="AH334" s="17">
        <v>0.18783492635240201</v>
      </c>
      <c r="AI334" s="17"/>
      <c r="AJ334" s="17">
        <v>0.22394351167246301</v>
      </c>
      <c r="AK334" s="17">
        <v>0.21084032943429601</v>
      </c>
      <c r="AL334" s="17"/>
      <c r="AM334" s="17">
        <v>0.20934990399932801</v>
      </c>
      <c r="AN334" s="17">
        <v>0.22232889575728501</v>
      </c>
      <c r="AO334" s="17"/>
      <c r="AP334" s="17">
        <v>5.57682269310876E-2</v>
      </c>
      <c r="AQ334" s="17">
        <v>0.19205328247595499</v>
      </c>
      <c r="AR334" s="17">
        <v>0.19681447348119199</v>
      </c>
      <c r="AS334" s="17">
        <v>0.30420340718621602</v>
      </c>
      <c r="AT334" s="17">
        <v>0.315067701302366</v>
      </c>
      <c r="AU334" s="17">
        <v>0.32171499630402101</v>
      </c>
    </row>
    <row r="335" spans="2:47" x14ac:dyDescent="0.35">
      <c r="B335" t="s">
        <v>191</v>
      </c>
      <c r="C335" s="17">
        <v>0.204210916856578</v>
      </c>
      <c r="D335" s="17">
        <v>0.20186922264370399</v>
      </c>
      <c r="E335" s="17">
        <v>0.20742675174202699</v>
      </c>
      <c r="F335" s="17"/>
      <c r="G335" s="17">
        <v>0.19315095584638101</v>
      </c>
      <c r="H335" s="17">
        <v>0.19965473035356099</v>
      </c>
      <c r="I335" s="17">
        <v>0.17778332734550301</v>
      </c>
      <c r="J335" s="17">
        <v>0.23855472202195799</v>
      </c>
      <c r="K335" s="17">
        <v>0.214380498594336</v>
      </c>
      <c r="L335" s="17">
        <v>0.20222949164883799</v>
      </c>
      <c r="M335" s="17"/>
      <c r="N335" s="17">
        <v>0.20523431605112599</v>
      </c>
      <c r="O335" s="17">
        <v>0.19912794756160501</v>
      </c>
      <c r="P335" s="17"/>
      <c r="Q335" s="17">
        <v>0.262940558183273</v>
      </c>
      <c r="R335" s="17">
        <v>0.14454128315537099</v>
      </c>
      <c r="S335" s="17">
        <v>0.20740943871640999</v>
      </c>
      <c r="T335" s="17">
        <v>0.19636685430417</v>
      </c>
      <c r="U335" s="17">
        <v>0.14962428879141501</v>
      </c>
      <c r="V335" s="17">
        <v>0.17912453496632899</v>
      </c>
      <c r="W335" s="17">
        <v>0.17293931342577101</v>
      </c>
      <c r="X335" s="17">
        <v>0.26594407878947302</v>
      </c>
      <c r="Y335" s="17">
        <v>0.244573112599586</v>
      </c>
      <c r="Z335" s="17">
        <v>0.22108424754476499</v>
      </c>
      <c r="AA335" s="17">
        <v>0.20075958993858001</v>
      </c>
      <c r="AB335" s="17">
        <v>0.21563146682143999</v>
      </c>
      <c r="AC335" s="17"/>
      <c r="AD335" s="17">
        <v>0.24172328023674799</v>
      </c>
      <c r="AE335" s="17">
        <v>0.12531162835129001</v>
      </c>
      <c r="AF335" s="17"/>
      <c r="AG335" s="17">
        <v>0.24119226377873901</v>
      </c>
      <c r="AH335" s="17">
        <v>0.189753431505335</v>
      </c>
      <c r="AI335" s="17"/>
      <c r="AJ335" s="17">
        <v>0.22999768096501499</v>
      </c>
      <c r="AK335" s="17">
        <v>0.17543107224784099</v>
      </c>
      <c r="AL335" s="17"/>
      <c r="AM335" s="17">
        <v>0.186992157477638</v>
      </c>
      <c r="AN335" s="17">
        <v>0.20796031207336299</v>
      </c>
      <c r="AO335" s="17"/>
      <c r="AP335" s="17">
        <v>8.04865252695873E-2</v>
      </c>
      <c r="AQ335" s="17">
        <v>0.21038857791885099</v>
      </c>
      <c r="AR335" s="17">
        <v>0.213175888251529</v>
      </c>
      <c r="AS335" s="17">
        <v>0.24292240742854401</v>
      </c>
      <c r="AT335" s="17">
        <v>0.293271272329512</v>
      </c>
      <c r="AU335" s="17">
        <v>0.26227071789081402</v>
      </c>
    </row>
    <row r="336" spans="2:47" x14ac:dyDescent="0.35">
      <c r="B336" t="s">
        <v>192</v>
      </c>
      <c r="C336" s="17">
        <v>0.203046222819977</v>
      </c>
      <c r="D336" s="17">
        <v>0.25929858907819198</v>
      </c>
      <c r="E336" s="17">
        <v>0.149983438099974</v>
      </c>
      <c r="F336" s="17"/>
      <c r="G336" s="17">
        <v>0.19885900583199501</v>
      </c>
      <c r="H336" s="17">
        <v>0.174938290993642</v>
      </c>
      <c r="I336" s="17">
        <v>0.16702363089974101</v>
      </c>
      <c r="J336" s="17">
        <v>0.213064031600254</v>
      </c>
      <c r="K336" s="17">
        <v>0.21984964233901499</v>
      </c>
      <c r="L336" s="17">
        <v>0.238854014356357</v>
      </c>
      <c r="M336" s="17"/>
      <c r="N336" s="17">
        <v>0.20173195855765499</v>
      </c>
      <c r="O336" s="17">
        <v>0.209573846572714</v>
      </c>
      <c r="P336" s="17"/>
      <c r="Q336" s="17">
        <v>0.22418119972023401</v>
      </c>
      <c r="R336" s="17">
        <v>0.19337036947662301</v>
      </c>
      <c r="S336" s="17">
        <v>0.22970559956657299</v>
      </c>
      <c r="T336" s="17">
        <v>0.23101667001686099</v>
      </c>
      <c r="U336" s="17">
        <v>0.195144123491094</v>
      </c>
      <c r="V336" s="17">
        <v>0.194979866929259</v>
      </c>
      <c r="W336" s="17">
        <v>0.229202091368815</v>
      </c>
      <c r="X336" s="17">
        <v>0.166247538224364</v>
      </c>
      <c r="Y336" s="17">
        <v>0.176542934991474</v>
      </c>
      <c r="Z336" s="17">
        <v>0.19263475371063901</v>
      </c>
      <c r="AA336" s="17">
        <v>0.21506685578388901</v>
      </c>
      <c r="AB336" s="17">
        <v>0.120827620960464</v>
      </c>
      <c r="AC336" s="17"/>
      <c r="AD336" s="17">
        <v>0.26661102406986698</v>
      </c>
      <c r="AE336" s="17">
        <v>7.0754612071888198E-2</v>
      </c>
      <c r="AF336" s="17"/>
      <c r="AG336" s="17">
        <v>0.297088929796678</v>
      </c>
      <c r="AH336" s="17">
        <v>0.15797585060719299</v>
      </c>
      <c r="AI336" s="17"/>
      <c r="AJ336" s="17">
        <v>0.22212471683689899</v>
      </c>
      <c r="AK336" s="17">
        <v>0.18221681282906199</v>
      </c>
      <c r="AL336" s="17"/>
      <c r="AM336" s="17">
        <v>0.16971703530353099</v>
      </c>
      <c r="AN336" s="17">
        <v>0.213850725459789</v>
      </c>
      <c r="AO336" s="17"/>
      <c r="AP336" s="17">
        <v>2.0312010100200801E-2</v>
      </c>
      <c r="AQ336" s="17">
        <v>0.14470911754412</v>
      </c>
      <c r="AR336" s="17">
        <v>0.17326050472882401</v>
      </c>
      <c r="AS336" s="17">
        <v>0.35733329100524303</v>
      </c>
      <c r="AT336" s="17">
        <v>0.26238693109510802</v>
      </c>
      <c r="AU336" s="17">
        <v>0.314762808776539</v>
      </c>
    </row>
    <row r="337" spans="2:47" x14ac:dyDescent="0.35">
      <c r="B337" t="s">
        <v>193</v>
      </c>
      <c r="C337" s="17">
        <v>0.19233670706213599</v>
      </c>
      <c r="D337" s="17">
        <v>0.27757038456042199</v>
      </c>
      <c r="E337" s="17">
        <v>0.11091134936776099</v>
      </c>
      <c r="F337" s="17"/>
      <c r="G337" s="17">
        <v>0.20731997411577399</v>
      </c>
      <c r="H337" s="17">
        <v>0.20218426402030901</v>
      </c>
      <c r="I337" s="17">
        <v>0.16339269670941101</v>
      </c>
      <c r="J337" s="17">
        <v>0.19749823269636299</v>
      </c>
      <c r="K337" s="17">
        <v>0.20501783040778901</v>
      </c>
      <c r="L337" s="17">
        <v>0.185275667535554</v>
      </c>
      <c r="M337" s="17"/>
      <c r="N337" s="17">
        <v>0.18679227687480701</v>
      </c>
      <c r="O337" s="17">
        <v>0.219874512984263</v>
      </c>
      <c r="P337" s="17"/>
      <c r="Q337" s="17">
        <v>0.22645710766251301</v>
      </c>
      <c r="R337" s="17">
        <v>0.17106981542385799</v>
      </c>
      <c r="S337" s="17">
        <v>0.197527608253208</v>
      </c>
      <c r="T337" s="17">
        <v>0.186475144051374</v>
      </c>
      <c r="U337" s="17">
        <v>0.22803144354991101</v>
      </c>
      <c r="V337" s="17">
        <v>0.21748736966043999</v>
      </c>
      <c r="W337" s="17">
        <v>0.14269226289363099</v>
      </c>
      <c r="X337" s="17">
        <v>0.15853247376194399</v>
      </c>
      <c r="Y337" s="17">
        <v>0.159810424251074</v>
      </c>
      <c r="Z337" s="17">
        <v>0.24546114553106199</v>
      </c>
      <c r="AA337" s="17">
        <v>0.13051414489153601</v>
      </c>
      <c r="AB337" s="17">
        <v>0.21099297306113901</v>
      </c>
      <c r="AC337" s="17"/>
      <c r="AD337" s="17">
        <v>0.257509892083638</v>
      </c>
      <c r="AE337" s="17">
        <v>5.28549612132704E-2</v>
      </c>
      <c r="AF337" s="17"/>
      <c r="AG337" s="17">
        <v>0.30167234600926901</v>
      </c>
      <c r="AH337" s="17">
        <v>0.137960401039919</v>
      </c>
      <c r="AI337" s="17"/>
      <c r="AJ337" s="17">
        <v>0.189015308969393</v>
      </c>
      <c r="AK337" s="17">
        <v>0.19482036075617601</v>
      </c>
      <c r="AL337" s="17"/>
      <c r="AM337" s="17">
        <v>0.144917056643626</v>
      </c>
      <c r="AN337" s="17">
        <v>0.20639652377029499</v>
      </c>
      <c r="AO337" s="17"/>
      <c r="AP337" s="17">
        <v>1.6692552641134902E-2</v>
      </c>
      <c r="AQ337" s="17">
        <v>0.109237667979348</v>
      </c>
      <c r="AR337" s="17">
        <v>0.17666109405003899</v>
      </c>
      <c r="AS337" s="17">
        <v>0.325429877267289</v>
      </c>
      <c r="AT337" s="17">
        <v>0.27510343862983899</v>
      </c>
      <c r="AU337" s="17">
        <v>0.31789724320810198</v>
      </c>
    </row>
    <row r="338" spans="2:47" x14ac:dyDescent="0.35">
      <c r="B338" t="s">
        <v>194</v>
      </c>
      <c r="C338" s="17">
        <v>0.175661044032905</v>
      </c>
      <c r="D338" s="17">
        <v>0.19533025242911101</v>
      </c>
      <c r="E338" s="17">
        <v>0.157162006714165</v>
      </c>
      <c r="F338" s="17"/>
      <c r="G338" s="17">
        <v>0.165943871195221</v>
      </c>
      <c r="H338" s="17">
        <v>0.18178235075021501</v>
      </c>
      <c r="I338" s="17">
        <v>0.18811008032335</v>
      </c>
      <c r="J338" s="17">
        <v>0.18059316101088899</v>
      </c>
      <c r="K338" s="17">
        <v>0.14460928587955699</v>
      </c>
      <c r="L338" s="17">
        <v>0.18370556665749099</v>
      </c>
      <c r="M338" s="17"/>
      <c r="N338" s="17">
        <v>0.164494776565175</v>
      </c>
      <c r="O338" s="17">
        <v>0.23112111765843901</v>
      </c>
      <c r="P338" s="17"/>
      <c r="Q338" s="17">
        <v>0.18760410441314801</v>
      </c>
      <c r="R338" s="17">
        <v>0.17681599681399501</v>
      </c>
      <c r="S338" s="17">
        <v>0.161711263189798</v>
      </c>
      <c r="T338" s="17">
        <v>0.17138434838087599</v>
      </c>
      <c r="U338" s="17">
        <v>0.18992424562882201</v>
      </c>
      <c r="V338" s="17">
        <v>0.10690859510650701</v>
      </c>
      <c r="W338" s="17">
        <v>0.14292279902551899</v>
      </c>
      <c r="X338" s="17">
        <v>0.210363665871864</v>
      </c>
      <c r="Y338" s="17">
        <v>0.20141677875023101</v>
      </c>
      <c r="Z338" s="17">
        <v>0.19492200627258199</v>
      </c>
      <c r="AA338" s="17">
        <v>0.16262566065332201</v>
      </c>
      <c r="AB338" s="17">
        <v>0.249486891413358</v>
      </c>
      <c r="AC338" s="17"/>
      <c r="AD338" s="17">
        <v>0.19961603399699901</v>
      </c>
      <c r="AE338" s="17">
        <v>0.13145097886454399</v>
      </c>
      <c r="AF338" s="17"/>
      <c r="AG338" s="17">
        <v>0.214017086964021</v>
      </c>
      <c r="AH338" s="17">
        <v>0.15685538615247399</v>
      </c>
      <c r="AI338" s="17"/>
      <c r="AJ338" s="17">
        <v>0.17911141966153499</v>
      </c>
      <c r="AK338" s="17">
        <v>0.17313349937900599</v>
      </c>
      <c r="AL338" s="17"/>
      <c r="AM338" s="17">
        <v>0.18295546764374701</v>
      </c>
      <c r="AN338" s="17">
        <v>0.17558344238624099</v>
      </c>
      <c r="AO338" s="17"/>
      <c r="AP338" s="17">
        <v>7.1625375715007197E-2</v>
      </c>
      <c r="AQ338" s="17">
        <v>0.177306483767771</v>
      </c>
      <c r="AR338" s="17">
        <v>0.18372694622730701</v>
      </c>
      <c r="AS338" s="17">
        <v>0.206707403280222</v>
      </c>
      <c r="AT338" s="17">
        <v>0.23945935414083999</v>
      </c>
      <c r="AU338" s="17">
        <v>0.23359859904677199</v>
      </c>
    </row>
    <row r="339" spans="2:47" x14ac:dyDescent="0.35">
      <c r="B339" t="s">
        <v>195</v>
      </c>
      <c r="C339" s="17">
        <v>0.16572474166419099</v>
      </c>
      <c r="D339" s="17">
        <v>0.18667566028419799</v>
      </c>
      <c r="E339" s="17">
        <v>0.14676225950090299</v>
      </c>
      <c r="F339" s="17"/>
      <c r="G339" s="17">
        <v>0.22140415276665701</v>
      </c>
      <c r="H339" s="17">
        <v>0.19366944417627799</v>
      </c>
      <c r="I339" s="17">
        <v>0.16943119001930601</v>
      </c>
      <c r="J339" s="17">
        <v>0.15280350580242699</v>
      </c>
      <c r="K339" s="17">
        <v>0.16451786276072899</v>
      </c>
      <c r="L339" s="17">
        <v>0.11408033726608401</v>
      </c>
      <c r="M339" s="17"/>
      <c r="N339" s="17">
        <v>0.16293649143098399</v>
      </c>
      <c r="O339" s="17">
        <v>0.17957328717565699</v>
      </c>
      <c r="P339" s="17"/>
      <c r="Q339" s="17">
        <v>0.16484855602957799</v>
      </c>
      <c r="R339" s="17">
        <v>0.16451022368270601</v>
      </c>
      <c r="S339" s="17">
        <v>0.122860831266322</v>
      </c>
      <c r="T339" s="17">
        <v>0.155733938634152</v>
      </c>
      <c r="U339" s="17">
        <v>0.173322821493994</v>
      </c>
      <c r="V339" s="17">
        <v>0.16597243319792901</v>
      </c>
      <c r="W339" s="17">
        <v>0.154243382124745</v>
      </c>
      <c r="X339" s="17">
        <v>0.19583438181789301</v>
      </c>
      <c r="Y339" s="17">
        <v>0.191712202268184</v>
      </c>
      <c r="Z339" s="17">
        <v>0.184938256961582</v>
      </c>
      <c r="AA339" s="17">
        <v>0.195410514270284</v>
      </c>
      <c r="AB339" s="17">
        <v>8.8666893809588296E-2</v>
      </c>
      <c r="AC339" s="17"/>
      <c r="AD339" s="17">
        <v>0.21959771839734399</v>
      </c>
      <c r="AE339" s="17">
        <v>4.6212504232655001E-2</v>
      </c>
      <c r="AF339" s="17"/>
      <c r="AG339" s="17">
        <v>0.21979548831933701</v>
      </c>
      <c r="AH339" s="17">
        <v>0.138512360984684</v>
      </c>
      <c r="AI339" s="17"/>
      <c r="AJ339" s="17">
        <v>0.169218269890894</v>
      </c>
      <c r="AK339" s="17">
        <v>0.161230487871283</v>
      </c>
      <c r="AL339" s="17"/>
      <c r="AM339" s="17">
        <v>0.152796415612168</v>
      </c>
      <c r="AN339" s="17">
        <v>0.16916470128119701</v>
      </c>
      <c r="AO339" s="17"/>
      <c r="AP339" s="17">
        <v>2.6718937111861799E-2</v>
      </c>
      <c r="AQ339" s="17">
        <v>0.11468259797958701</v>
      </c>
      <c r="AR339" s="17">
        <v>0.191316632799412</v>
      </c>
      <c r="AS339" s="17">
        <v>0.213192269355296</v>
      </c>
      <c r="AT339" s="17">
        <v>0.31180315320779201</v>
      </c>
      <c r="AU339" s="17">
        <v>0.24609638237123099</v>
      </c>
    </row>
    <row r="340" spans="2:47" x14ac:dyDescent="0.35">
      <c r="B340" t="s">
        <v>196</v>
      </c>
      <c r="C340" s="17">
        <v>0.119865112585039</v>
      </c>
      <c r="D340" s="17">
        <v>0.16671414152244399</v>
      </c>
      <c r="E340" s="17">
        <v>7.5235024330257402E-2</v>
      </c>
      <c r="F340" s="17"/>
      <c r="G340" s="17">
        <v>0.15060309510709999</v>
      </c>
      <c r="H340" s="17">
        <v>0.13078979510062499</v>
      </c>
      <c r="I340" s="17">
        <v>0.104887819588192</v>
      </c>
      <c r="J340" s="17">
        <v>0.125644740678692</v>
      </c>
      <c r="K340" s="17">
        <v>0.13397575708482101</v>
      </c>
      <c r="L340" s="17">
        <v>8.8589562141092801E-2</v>
      </c>
      <c r="M340" s="17"/>
      <c r="N340" s="17">
        <v>0.11117677740785301</v>
      </c>
      <c r="O340" s="17">
        <v>0.16301791274880101</v>
      </c>
      <c r="P340" s="17"/>
      <c r="Q340" s="17">
        <v>0.12731539963282601</v>
      </c>
      <c r="R340" s="17">
        <v>0.10723334450515699</v>
      </c>
      <c r="S340" s="17">
        <v>0.146707401222993</v>
      </c>
      <c r="T340" s="17">
        <v>0.107017528606123</v>
      </c>
      <c r="U340" s="17">
        <v>0.10506221045712</v>
      </c>
      <c r="V340" s="17">
        <v>0.14641345728904501</v>
      </c>
      <c r="W340" s="17">
        <v>8.8440135095261899E-2</v>
      </c>
      <c r="X340" s="17">
        <v>0.14996600887633799</v>
      </c>
      <c r="Y340" s="17">
        <v>0.11688379550035</v>
      </c>
      <c r="Z340" s="17">
        <v>0.118569638210893</v>
      </c>
      <c r="AA340" s="17">
        <v>0.113632691872589</v>
      </c>
      <c r="AB340" s="17">
        <v>0.13092644497755099</v>
      </c>
      <c r="AC340" s="17"/>
      <c r="AD340" s="17">
        <v>0.16869185855312699</v>
      </c>
      <c r="AE340" s="17">
        <v>1.7811033827734E-2</v>
      </c>
      <c r="AF340" s="17"/>
      <c r="AG340" s="17">
        <v>0.19425515001082699</v>
      </c>
      <c r="AH340" s="17">
        <v>8.6791930106909193E-2</v>
      </c>
      <c r="AI340" s="17"/>
      <c r="AJ340" s="17">
        <v>0.118810095701534</v>
      </c>
      <c r="AK340" s="17">
        <v>0.12060853628476099</v>
      </c>
      <c r="AL340" s="17"/>
      <c r="AM340" s="17">
        <v>9.8733492353989594E-2</v>
      </c>
      <c r="AN340" s="17">
        <v>0.128062412316305</v>
      </c>
      <c r="AO340" s="17"/>
      <c r="AP340" s="17">
        <v>1.7077788387933199E-2</v>
      </c>
      <c r="AQ340" s="17">
        <v>4.8705818630209299E-2</v>
      </c>
      <c r="AR340" s="17">
        <v>9.3425644917359899E-2</v>
      </c>
      <c r="AS340" s="17">
        <v>0.18874599918659599</v>
      </c>
      <c r="AT340" s="17">
        <v>0.17435587863149599</v>
      </c>
      <c r="AU340" s="17">
        <v>0.23382195467917599</v>
      </c>
    </row>
    <row r="341" spans="2:47" x14ac:dyDescent="0.35">
      <c r="B341" t="s">
        <v>197</v>
      </c>
      <c r="C341" s="17">
        <v>0.102519544387651</v>
      </c>
      <c r="D341" s="17">
        <v>0.14305498270542899</v>
      </c>
      <c r="E341" s="17">
        <v>6.3893421977837997E-2</v>
      </c>
      <c r="F341" s="17"/>
      <c r="G341" s="17">
        <v>0.14782879231111601</v>
      </c>
      <c r="H341" s="17">
        <v>0.112686942595864</v>
      </c>
      <c r="I341" s="17">
        <v>6.7046877576285302E-2</v>
      </c>
      <c r="J341" s="17">
        <v>0.10550649558981599</v>
      </c>
      <c r="K341" s="17">
        <v>0.107263700655282</v>
      </c>
      <c r="L341" s="17">
        <v>8.7401016509558796E-2</v>
      </c>
      <c r="M341" s="17"/>
      <c r="N341" s="17">
        <v>0.10180768632281501</v>
      </c>
      <c r="O341" s="17">
        <v>0.10605516636704899</v>
      </c>
      <c r="P341" s="17"/>
      <c r="Q341" s="17">
        <v>0.12718875672456101</v>
      </c>
      <c r="R341" s="17">
        <v>5.9527623706050997E-2</v>
      </c>
      <c r="S341" s="17">
        <v>0.107008189121005</v>
      </c>
      <c r="T341" s="17">
        <v>9.5195654412949998E-2</v>
      </c>
      <c r="U341" s="17">
        <v>0.123744850519916</v>
      </c>
      <c r="V341" s="17">
        <v>0.109890370712668</v>
      </c>
      <c r="W341" s="17">
        <v>9.0698058388373304E-2</v>
      </c>
      <c r="X341" s="17">
        <v>8.0526509794598494E-2</v>
      </c>
      <c r="Y341" s="17">
        <v>0.10888903562121099</v>
      </c>
      <c r="Z341" s="17">
        <v>0.120092174117</v>
      </c>
      <c r="AA341" s="17">
        <v>6.9150714187949103E-2</v>
      </c>
      <c r="AB341" s="17">
        <v>0.15269557155598801</v>
      </c>
      <c r="AC341" s="17"/>
      <c r="AD341" s="17">
        <v>0.129934536647626</v>
      </c>
      <c r="AE341" s="17">
        <v>4.5572112759035797E-2</v>
      </c>
      <c r="AF341" s="17"/>
      <c r="AG341" s="17">
        <v>0.15653279634655201</v>
      </c>
      <c r="AH341" s="17">
        <v>7.7502549781910596E-2</v>
      </c>
      <c r="AI341" s="17"/>
      <c r="AJ341" s="17">
        <v>0.100428249860951</v>
      </c>
      <c r="AK341" s="17">
        <v>0.104569007108913</v>
      </c>
      <c r="AL341" s="17"/>
      <c r="AM341" s="17">
        <v>9.6564518305584005E-2</v>
      </c>
      <c r="AN341" s="17">
        <v>0.10451840523280299</v>
      </c>
      <c r="AO341" s="17"/>
      <c r="AP341" s="17">
        <v>1.49055201517356E-2</v>
      </c>
      <c r="AQ341" s="17">
        <v>6.4923427396750305E-2</v>
      </c>
      <c r="AR341" s="17">
        <v>0.105128715345014</v>
      </c>
      <c r="AS341" s="17">
        <v>0.13862954116387</v>
      </c>
      <c r="AT341" s="17">
        <v>0.13380574747660701</v>
      </c>
      <c r="AU341" s="17">
        <v>0.188897106819119</v>
      </c>
    </row>
    <row r="342" spans="2:47" x14ac:dyDescent="0.35">
      <c r="B342" t="s">
        <v>198</v>
      </c>
      <c r="C342" s="17">
        <v>8.4060236611440006E-2</v>
      </c>
      <c r="D342" s="17">
        <v>0.104976626967065</v>
      </c>
      <c r="E342" s="17">
        <v>6.3530922930050304E-2</v>
      </c>
      <c r="F342" s="17"/>
      <c r="G342" s="17">
        <v>0.105056201537942</v>
      </c>
      <c r="H342" s="17">
        <v>7.62205498160832E-2</v>
      </c>
      <c r="I342" s="17">
        <v>7.4313403621922999E-2</v>
      </c>
      <c r="J342" s="17">
        <v>7.7713615013185203E-2</v>
      </c>
      <c r="K342" s="17">
        <v>0.107350295103157</v>
      </c>
      <c r="L342" s="17">
        <v>7.4038190727480496E-2</v>
      </c>
      <c r="M342" s="17"/>
      <c r="N342" s="17">
        <v>8.8971813657461596E-2</v>
      </c>
      <c r="O342" s="17">
        <v>5.9665654860908399E-2</v>
      </c>
      <c r="P342" s="17"/>
      <c r="Q342" s="17">
        <v>8.67773895313739E-2</v>
      </c>
      <c r="R342" s="17">
        <v>9.3747787874770394E-2</v>
      </c>
      <c r="S342" s="17">
        <v>8.9615356064423807E-2</v>
      </c>
      <c r="T342" s="17">
        <v>0.109018610958819</v>
      </c>
      <c r="U342" s="17">
        <v>6.11212225637911E-2</v>
      </c>
      <c r="V342" s="17">
        <v>7.7763641118352295E-2</v>
      </c>
      <c r="W342" s="17">
        <v>0.12685719189835701</v>
      </c>
      <c r="X342" s="17">
        <v>4.0234706948387697E-2</v>
      </c>
      <c r="Y342" s="17">
        <v>8.8067413868842107E-2</v>
      </c>
      <c r="Z342" s="17">
        <v>6.6679241497315994E-2</v>
      </c>
      <c r="AA342" s="17">
        <v>7.9993482023958506E-2</v>
      </c>
      <c r="AB342" s="17">
        <v>0</v>
      </c>
      <c r="AC342" s="17"/>
      <c r="AD342" s="17">
        <v>9.4967018956090402E-2</v>
      </c>
      <c r="AE342" s="17">
        <v>5.6543972458188103E-2</v>
      </c>
      <c r="AF342" s="17"/>
      <c r="AG342" s="17">
        <v>9.9243964261629694E-2</v>
      </c>
      <c r="AH342" s="17">
        <v>7.6191128735875899E-2</v>
      </c>
      <c r="AI342" s="17"/>
      <c r="AJ342" s="17">
        <v>8.6350862687285104E-2</v>
      </c>
      <c r="AK342" s="17">
        <v>8.0513909044253207E-2</v>
      </c>
      <c r="AL342" s="17"/>
      <c r="AM342" s="17">
        <v>8.0995548791275698E-2</v>
      </c>
      <c r="AN342" s="17">
        <v>8.3960219800551406E-2</v>
      </c>
      <c r="AO342" s="17"/>
      <c r="AP342" s="17">
        <v>2.8618886031852898E-2</v>
      </c>
      <c r="AQ342" s="17">
        <v>7.85296690485804E-2</v>
      </c>
      <c r="AR342" s="17">
        <v>0.102819111825166</v>
      </c>
      <c r="AS342" s="17">
        <v>0.12628527711211401</v>
      </c>
      <c r="AT342" s="17">
        <v>8.6108757752050694E-2</v>
      </c>
      <c r="AU342" s="17">
        <v>9.6594033709038796E-2</v>
      </c>
    </row>
    <row r="343" spans="2:47" x14ac:dyDescent="0.35">
      <c r="B343" t="s">
        <v>199</v>
      </c>
      <c r="C343" s="17">
        <v>8.3143019197821494E-2</v>
      </c>
      <c r="D343" s="17">
        <v>0.116520205118851</v>
      </c>
      <c r="E343" s="17">
        <v>5.13266743983362E-2</v>
      </c>
      <c r="F343" s="17"/>
      <c r="G343" s="17">
        <v>4.8185378685636798E-2</v>
      </c>
      <c r="H343" s="17">
        <v>8.6656950257033502E-2</v>
      </c>
      <c r="I343" s="17">
        <v>7.0107108143005706E-2</v>
      </c>
      <c r="J343" s="17">
        <v>7.7031783001333107E-2</v>
      </c>
      <c r="K343" s="17">
        <v>0.115523032861145</v>
      </c>
      <c r="L343" s="17">
        <v>9.7503807932951797E-2</v>
      </c>
      <c r="M343" s="17"/>
      <c r="N343" s="17">
        <v>8.8329047421519397E-2</v>
      </c>
      <c r="O343" s="17">
        <v>5.7385306699747701E-2</v>
      </c>
      <c r="P343" s="17"/>
      <c r="Q343" s="17">
        <v>7.2670887087993505E-2</v>
      </c>
      <c r="R343" s="17">
        <v>9.1658569162589201E-2</v>
      </c>
      <c r="S343" s="17">
        <v>6.5716278638016407E-2</v>
      </c>
      <c r="T343" s="17">
        <v>9.9013296222576597E-2</v>
      </c>
      <c r="U343" s="17">
        <v>9.2674350086578802E-2</v>
      </c>
      <c r="V343" s="17">
        <v>5.5219372221300397E-2</v>
      </c>
      <c r="W343" s="17">
        <v>9.4633366721672704E-2</v>
      </c>
      <c r="X343" s="17">
        <v>8.3391538997777195E-2</v>
      </c>
      <c r="Y343" s="17">
        <v>5.08149990989267E-2</v>
      </c>
      <c r="Z343" s="17">
        <v>0.124432460225785</v>
      </c>
      <c r="AA343" s="17">
        <v>9.0784308457208196E-2</v>
      </c>
      <c r="AB343" s="17">
        <v>0.10638543405090201</v>
      </c>
      <c r="AC343" s="17"/>
      <c r="AD343" s="17">
        <v>0.101609150860466</v>
      </c>
      <c r="AE343" s="17">
        <v>3.8976891817686203E-2</v>
      </c>
      <c r="AF343" s="17"/>
      <c r="AG343" s="17">
        <v>0.10812725730155801</v>
      </c>
      <c r="AH343" s="17">
        <v>7.3367178031820204E-2</v>
      </c>
      <c r="AI343" s="17"/>
      <c r="AJ343" s="17">
        <v>9.1305923371357997E-2</v>
      </c>
      <c r="AK343" s="17">
        <v>7.4197675588467696E-2</v>
      </c>
      <c r="AL343" s="17"/>
      <c r="AM343" s="17">
        <v>9.1090170091715605E-2</v>
      </c>
      <c r="AN343" s="17">
        <v>8.1348108010383502E-2</v>
      </c>
      <c r="AO343" s="17"/>
      <c r="AP343" s="17">
        <v>1.6514340576671799E-2</v>
      </c>
      <c r="AQ343" s="17">
        <v>8.8654435801391096E-2</v>
      </c>
      <c r="AR343" s="17">
        <v>6.9699611382843196E-2</v>
      </c>
      <c r="AS343" s="17">
        <v>0.124264291626123</v>
      </c>
      <c r="AT343" s="17">
        <v>7.8316559690459406E-2</v>
      </c>
      <c r="AU343" s="17">
        <v>0.129172614578275</v>
      </c>
    </row>
    <row r="344" spans="2:47" x14ac:dyDescent="0.35">
      <c r="B344" t="s">
        <v>200</v>
      </c>
      <c r="C344" s="17">
        <v>7.3995676959702106E-2</v>
      </c>
      <c r="D344" s="17">
        <v>8.1726260764280106E-2</v>
      </c>
      <c r="E344" s="17">
        <v>6.6230459623981094E-2</v>
      </c>
      <c r="F344" s="17"/>
      <c r="G344" s="17">
        <v>5.93572778444698E-2</v>
      </c>
      <c r="H344" s="17">
        <v>8.3378234491532602E-2</v>
      </c>
      <c r="I344" s="17">
        <v>0.10012253801177699</v>
      </c>
      <c r="J344" s="17">
        <v>7.9405275932022304E-2</v>
      </c>
      <c r="K344" s="17">
        <v>8.1577228708624105E-2</v>
      </c>
      <c r="L344" s="17">
        <v>4.5310352685870303E-2</v>
      </c>
      <c r="M344" s="17"/>
      <c r="N344" s="17">
        <v>6.8241626189714299E-2</v>
      </c>
      <c r="O344" s="17">
        <v>0.102574616186335</v>
      </c>
      <c r="P344" s="17"/>
      <c r="Q344" s="17">
        <v>9.7090392415260199E-2</v>
      </c>
      <c r="R344" s="17">
        <v>7.9708979972803198E-2</v>
      </c>
      <c r="S344" s="17">
        <v>5.1353814322825299E-2</v>
      </c>
      <c r="T344" s="17">
        <v>6.6588262264269199E-2</v>
      </c>
      <c r="U344" s="17">
        <v>7.42785058082302E-2</v>
      </c>
      <c r="V344" s="17">
        <v>8.7295216979289603E-2</v>
      </c>
      <c r="W344" s="17">
        <v>5.9116908494069198E-2</v>
      </c>
      <c r="X344" s="17">
        <v>6.8030155420693905E-2</v>
      </c>
      <c r="Y344" s="17">
        <v>7.6021672304265306E-2</v>
      </c>
      <c r="Z344" s="17">
        <v>4.7338092879685802E-2</v>
      </c>
      <c r="AA344" s="17">
        <v>7.70642605502736E-2</v>
      </c>
      <c r="AB344" s="17">
        <v>9.8966073396300994E-2</v>
      </c>
      <c r="AC344" s="17"/>
      <c r="AD344" s="17">
        <v>8.9630400410514705E-2</v>
      </c>
      <c r="AE344" s="17">
        <v>3.9696609798331499E-2</v>
      </c>
      <c r="AF344" s="17"/>
      <c r="AG344" s="17">
        <v>0.109630619928987</v>
      </c>
      <c r="AH344" s="17">
        <v>5.7291380822871302E-2</v>
      </c>
      <c r="AI344" s="17"/>
      <c r="AJ344" s="17">
        <v>8.8387892901482704E-2</v>
      </c>
      <c r="AK344" s="17">
        <v>5.75762931670777E-2</v>
      </c>
      <c r="AL344" s="17"/>
      <c r="AM344" s="17">
        <v>5.25482307876948E-2</v>
      </c>
      <c r="AN344" s="17">
        <v>8.0103434236720797E-2</v>
      </c>
      <c r="AO344" s="17"/>
      <c r="AP344" s="17">
        <v>1.6503168277534098E-2</v>
      </c>
      <c r="AQ344" s="17">
        <v>4.8103930991053999E-2</v>
      </c>
      <c r="AR344" s="17">
        <v>0.11139096165063</v>
      </c>
      <c r="AS344" s="17">
        <v>6.4020364812824304E-2</v>
      </c>
      <c r="AT344" s="17">
        <v>0.140472243013433</v>
      </c>
      <c r="AU344" s="17">
        <v>0.11791908647681699</v>
      </c>
    </row>
    <row r="345" spans="2:47" x14ac:dyDescent="0.35">
      <c r="B345" t="s">
        <v>201</v>
      </c>
      <c r="C345" s="17">
        <v>7.2929131563064298E-2</v>
      </c>
      <c r="D345" s="17">
        <v>4.5040492740199597E-2</v>
      </c>
      <c r="E345" s="17">
        <v>9.5665681905895597E-2</v>
      </c>
      <c r="F345" s="17"/>
      <c r="G345" s="17">
        <v>8.6929541467354196E-2</v>
      </c>
      <c r="H345" s="17">
        <v>8.9572295267578095E-2</v>
      </c>
      <c r="I345" s="17">
        <v>9.3414381167860994E-2</v>
      </c>
      <c r="J345" s="17">
        <v>6.5250870848153397E-2</v>
      </c>
      <c r="K345" s="17">
        <v>5.5992854814943198E-2</v>
      </c>
      <c r="L345" s="17">
        <v>5.08280618379248E-2</v>
      </c>
      <c r="M345" s="17"/>
      <c r="N345" s="17">
        <v>7.4487373831896797E-2</v>
      </c>
      <c r="O345" s="17">
        <v>6.5189729725734405E-2</v>
      </c>
      <c r="P345" s="17"/>
      <c r="Q345" s="17">
        <v>9.1429130433046193E-2</v>
      </c>
      <c r="R345" s="17">
        <v>8.2364262558802304E-2</v>
      </c>
      <c r="S345" s="17">
        <v>6.8906251579174502E-2</v>
      </c>
      <c r="T345" s="17">
        <v>4.2497319865150797E-2</v>
      </c>
      <c r="U345" s="17">
        <v>0.122008645250668</v>
      </c>
      <c r="V345" s="17">
        <v>7.7756267447827002E-2</v>
      </c>
      <c r="W345" s="17">
        <v>6.2580374396688898E-2</v>
      </c>
      <c r="X345" s="17">
        <v>5.2972593381375499E-2</v>
      </c>
      <c r="Y345" s="17">
        <v>6.8594135351234806E-2</v>
      </c>
      <c r="Z345" s="17">
        <v>4.8669727159291E-2</v>
      </c>
      <c r="AA345" s="17">
        <v>6.8692727472533105E-2</v>
      </c>
      <c r="AB345" s="17">
        <v>6.8594838533400607E-2</v>
      </c>
      <c r="AC345" s="17"/>
      <c r="AD345" s="17">
        <v>7.7038941028159096E-3</v>
      </c>
      <c r="AE345" s="17">
        <v>0.2147972253463</v>
      </c>
      <c r="AF345" s="17"/>
      <c r="AG345" s="17">
        <v>2.0101655568030199E-2</v>
      </c>
      <c r="AH345" s="17">
        <v>9.8587898144034597E-2</v>
      </c>
      <c r="AI345" s="17"/>
      <c r="AJ345" s="17">
        <v>6.0369717714294197E-2</v>
      </c>
      <c r="AK345" s="17">
        <v>8.7688370672051499E-2</v>
      </c>
      <c r="AL345" s="17"/>
      <c r="AM345" s="17">
        <v>0.105656757023827</v>
      </c>
      <c r="AN345" s="17">
        <v>6.4015320050133703E-2</v>
      </c>
      <c r="AO345" s="17"/>
      <c r="AP345" s="17">
        <v>0.27425438691904802</v>
      </c>
      <c r="AQ345" s="17">
        <v>2.31216410430331E-2</v>
      </c>
      <c r="AR345" s="17">
        <v>2.4564247322838802E-2</v>
      </c>
      <c r="AS345" s="17">
        <v>2.2142299068606398E-3</v>
      </c>
      <c r="AT345" s="17">
        <v>1.07772587201935E-2</v>
      </c>
      <c r="AU345" s="17">
        <v>1.2736148651700099E-2</v>
      </c>
    </row>
    <row r="346" spans="2:47" x14ac:dyDescent="0.35">
      <c r="B346" t="s">
        <v>202</v>
      </c>
      <c r="C346" s="17">
        <v>2.7371171331091598E-2</v>
      </c>
      <c r="D346" s="17">
        <v>3.4543749071926699E-2</v>
      </c>
      <c r="E346" s="17">
        <v>2.0618448667589401E-2</v>
      </c>
      <c r="F346" s="17"/>
      <c r="G346" s="17">
        <v>3.1145702318511902E-2</v>
      </c>
      <c r="H346" s="17">
        <v>4.0697659052889801E-2</v>
      </c>
      <c r="I346" s="17">
        <v>2.0888379907505601E-2</v>
      </c>
      <c r="J346" s="17">
        <v>3.8345658950804898E-2</v>
      </c>
      <c r="K346" s="17">
        <v>2.1736369686458399E-2</v>
      </c>
      <c r="L346" s="17">
        <v>1.4122445940196401E-2</v>
      </c>
      <c r="M346" s="17"/>
      <c r="N346" s="17">
        <v>2.7488014060032099E-2</v>
      </c>
      <c r="O346" s="17">
        <v>2.67908425535144E-2</v>
      </c>
      <c r="P346" s="17"/>
      <c r="Q346" s="17">
        <v>5.4555149616685901E-2</v>
      </c>
      <c r="R346" s="17">
        <v>1.7446131902667601E-2</v>
      </c>
      <c r="S346" s="17">
        <v>2.4025131405419502E-2</v>
      </c>
      <c r="T346" s="17">
        <v>2.3591306634809101E-2</v>
      </c>
      <c r="U346" s="17">
        <v>2.9657453089228999E-2</v>
      </c>
      <c r="V346" s="17">
        <v>1.8284229003851599E-2</v>
      </c>
      <c r="W346" s="17">
        <v>3.21449271071002E-2</v>
      </c>
      <c r="X346" s="17">
        <v>3.3666136163556903E-2</v>
      </c>
      <c r="Y346" s="17">
        <v>9.8573344210573007E-3</v>
      </c>
      <c r="Z346" s="17">
        <v>3.1406372053066497E-2</v>
      </c>
      <c r="AA346" s="17">
        <v>1.95941929620011E-2</v>
      </c>
      <c r="AB346" s="17">
        <v>2.9896586357166698E-2</v>
      </c>
      <c r="AC346" s="17"/>
      <c r="AD346" s="17">
        <v>3.4864899836169298E-2</v>
      </c>
      <c r="AE346" s="17">
        <v>7.66392959843013E-3</v>
      </c>
      <c r="AF346" s="17"/>
      <c r="AG346" s="17">
        <v>5.0303658204285701E-2</v>
      </c>
      <c r="AH346" s="17">
        <v>1.6878044469988501E-2</v>
      </c>
      <c r="AI346" s="17"/>
      <c r="AJ346" s="17">
        <v>2.4667894503350898E-2</v>
      </c>
      <c r="AK346" s="17">
        <v>3.0823377774793399E-2</v>
      </c>
      <c r="AL346" s="17"/>
      <c r="AM346" s="17">
        <v>3.2871788694514098E-2</v>
      </c>
      <c r="AN346" s="17">
        <v>2.5695963552053901E-2</v>
      </c>
      <c r="AO346" s="17"/>
      <c r="AP346" s="17">
        <v>1.6917403400848799E-3</v>
      </c>
      <c r="AQ346" s="17">
        <v>1.056771394305E-2</v>
      </c>
      <c r="AR346" s="17">
        <v>4.0691087616881602E-2</v>
      </c>
      <c r="AS346" s="17">
        <v>3.13173947125025E-2</v>
      </c>
      <c r="AT346" s="17">
        <v>3.9748760441294502E-2</v>
      </c>
      <c r="AU346" s="17">
        <v>5.3251956968165301E-2</v>
      </c>
    </row>
    <row r="347" spans="2:47" x14ac:dyDescent="0.35">
      <c r="B347" t="s">
        <v>203</v>
      </c>
      <c r="C347" s="17">
        <v>2.2094755259458001E-2</v>
      </c>
      <c r="D347" s="17">
        <v>3.2697083847758199E-2</v>
      </c>
      <c r="E347" s="17">
        <v>1.1949887845024499E-2</v>
      </c>
      <c r="F347" s="17"/>
      <c r="G347" s="17">
        <v>6.0529630550777903E-2</v>
      </c>
      <c r="H347" s="17">
        <v>2.3830579939304802E-2</v>
      </c>
      <c r="I347" s="17">
        <v>2.50654248004854E-2</v>
      </c>
      <c r="J347" s="17">
        <v>1.5510527329114201E-2</v>
      </c>
      <c r="K347" s="17">
        <v>8.8139471993748299E-3</v>
      </c>
      <c r="L347" s="17">
        <v>6.8759591403267598E-3</v>
      </c>
      <c r="M347" s="17"/>
      <c r="N347" s="17">
        <v>1.4742083160914301E-2</v>
      </c>
      <c r="O347" s="17">
        <v>5.8613649071388101E-2</v>
      </c>
      <c r="P347" s="17"/>
      <c r="Q347" s="17">
        <v>2.2232810570713E-2</v>
      </c>
      <c r="R347" s="17">
        <v>3.6536332075984598E-2</v>
      </c>
      <c r="S347" s="17">
        <v>2.2429766524269801E-2</v>
      </c>
      <c r="T347" s="17">
        <v>2.0344391806824302E-2</v>
      </c>
      <c r="U347" s="17">
        <v>6.2300397845753202E-3</v>
      </c>
      <c r="V347" s="17">
        <v>1.7556627738102699E-2</v>
      </c>
      <c r="W347" s="17">
        <v>3.09191551370121E-2</v>
      </c>
      <c r="X347" s="17">
        <v>2.6147151577503702E-2</v>
      </c>
      <c r="Y347" s="17">
        <v>1.2351001055950999E-2</v>
      </c>
      <c r="Z347" s="17">
        <v>3.02863713287813E-2</v>
      </c>
      <c r="AA347" s="17">
        <v>1.9767520660092401E-2</v>
      </c>
      <c r="AB347" s="17">
        <v>0</v>
      </c>
      <c r="AC347" s="17"/>
      <c r="AD347" s="17">
        <v>2.2967970606724401E-2</v>
      </c>
      <c r="AE347" s="17">
        <v>2.0464748384583301E-2</v>
      </c>
      <c r="AF347" s="17"/>
      <c r="AG347" s="17">
        <v>3.9137098769578903E-2</v>
      </c>
      <c r="AH347" s="17">
        <v>1.3798213437654999E-2</v>
      </c>
      <c r="AI347" s="17"/>
      <c r="AJ347" s="17">
        <v>2.0011551209725802E-2</v>
      </c>
      <c r="AK347" s="17">
        <v>2.3968192363792301E-2</v>
      </c>
      <c r="AL347" s="17"/>
      <c r="AM347" s="17">
        <v>1.21809171650066E-2</v>
      </c>
      <c r="AN347" s="17">
        <v>2.5308002858433001E-2</v>
      </c>
      <c r="AO347" s="17"/>
      <c r="AP347" s="17">
        <v>1.28175609913165E-2</v>
      </c>
      <c r="AQ347" s="17">
        <v>7.1123504028372704E-3</v>
      </c>
      <c r="AR347" s="17">
        <v>4.0773894247696299E-2</v>
      </c>
      <c r="AS347" s="17">
        <v>5.4950606368269596E-3</v>
      </c>
      <c r="AT347" s="17">
        <v>1.14924955305797E-2</v>
      </c>
      <c r="AU347" s="17">
        <v>5.3422672640007302E-2</v>
      </c>
    </row>
    <row r="348" spans="2:47" x14ac:dyDescent="0.35">
      <c r="B348" t="s">
        <v>94</v>
      </c>
      <c r="C348" s="17">
        <v>1.77057363040817E-2</v>
      </c>
      <c r="D348" s="17">
        <v>1.2310269068091901E-2</v>
      </c>
      <c r="E348" s="17">
        <v>2.3125603420430799E-2</v>
      </c>
      <c r="F348" s="17"/>
      <c r="G348" s="17">
        <v>2.33932178334979E-2</v>
      </c>
      <c r="H348" s="17">
        <v>9.6690414805505505E-3</v>
      </c>
      <c r="I348" s="17">
        <v>1.88845632710519E-2</v>
      </c>
      <c r="J348" s="17">
        <v>1.4865336081739299E-2</v>
      </c>
      <c r="K348" s="17">
        <v>1.3204422413203199E-2</v>
      </c>
      <c r="L348" s="17">
        <v>2.4835320565633701E-2</v>
      </c>
      <c r="M348" s="17"/>
      <c r="N348" s="17">
        <v>1.7596488032085699E-2</v>
      </c>
      <c r="O348" s="17">
        <v>1.8248345302645699E-2</v>
      </c>
      <c r="P348" s="17"/>
      <c r="Q348" s="17">
        <v>1.0212844285219199E-2</v>
      </c>
      <c r="R348" s="17">
        <v>1.6810857475246101E-2</v>
      </c>
      <c r="S348" s="17">
        <v>2.8116238382943401E-2</v>
      </c>
      <c r="T348" s="17">
        <v>2.3361168398271698E-2</v>
      </c>
      <c r="U348" s="17">
        <v>1.03708149303598E-2</v>
      </c>
      <c r="V348" s="17">
        <v>2.5859514393262801E-2</v>
      </c>
      <c r="W348" s="17">
        <v>2.7803328690878999E-2</v>
      </c>
      <c r="X348" s="17">
        <v>1.2047828418992599E-2</v>
      </c>
      <c r="Y348" s="17">
        <v>4.5640116180072597E-3</v>
      </c>
      <c r="Z348" s="17">
        <v>2.51895198271791E-2</v>
      </c>
      <c r="AA348" s="17">
        <v>9.8369032383063496E-3</v>
      </c>
      <c r="AB348" s="17">
        <v>2.3862527547941999E-2</v>
      </c>
      <c r="AC348" s="17"/>
      <c r="AD348" s="17">
        <v>6.8161851129837601E-3</v>
      </c>
      <c r="AE348" s="17">
        <v>3.5295028866177899E-2</v>
      </c>
      <c r="AF348" s="17"/>
      <c r="AG348" s="17">
        <v>3.32989603962416E-3</v>
      </c>
      <c r="AH348" s="17">
        <v>2.3049499153574099E-2</v>
      </c>
      <c r="AI348" s="17"/>
      <c r="AJ348" s="17">
        <v>1.63152909664377E-2</v>
      </c>
      <c r="AK348" s="17">
        <v>1.72128416762444E-2</v>
      </c>
      <c r="AL348" s="17"/>
      <c r="AM348" s="17">
        <v>2.26661074283162E-2</v>
      </c>
      <c r="AN348" s="17">
        <v>1.6094307328737099E-2</v>
      </c>
      <c r="AO348" s="17"/>
      <c r="AP348" s="17">
        <v>4.7086350040092803E-2</v>
      </c>
      <c r="AQ348" s="17">
        <v>2.0036710291460001E-2</v>
      </c>
      <c r="AR348" s="17">
        <v>1.07089514726785E-2</v>
      </c>
      <c r="AS348" s="17">
        <v>7.1634081765594897E-3</v>
      </c>
      <c r="AT348" s="17">
        <v>4.333517027526E-3</v>
      </c>
      <c r="AU348" s="17">
        <v>2.4227165104622598E-3</v>
      </c>
    </row>
    <row r="349" spans="2:47" x14ac:dyDescent="0.35">
      <c r="B349" t="s">
        <v>151</v>
      </c>
      <c r="C349" s="17">
        <v>0.108043686954138</v>
      </c>
      <c r="D349" s="17">
        <v>5.2537545125799501E-2</v>
      </c>
      <c r="E349" s="17">
        <v>0.161214552245045</v>
      </c>
      <c r="F349" s="17"/>
      <c r="G349" s="17">
        <v>4.1662079941763498E-2</v>
      </c>
      <c r="H349" s="17">
        <v>6.4236240132137107E-2</v>
      </c>
      <c r="I349" s="17">
        <v>0.114345830913196</v>
      </c>
      <c r="J349" s="17">
        <v>9.7668557751024995E-2</v>
      </c>
      <c r="K349" s="17">
        <v>0.148655572318176</v>
      </c>
      <c r="L349" s="17">
        <v>0.16418280587671599</v>
      </c>
      <c r="M349" s="17"/>
      <c r="N349" s="17">
        <v>0.120785542450567</v>
      </c>
      <c r="O349" s="17">
        <v>4.4758059415655797E-2</v>
      </c>
      <c r="P349" s="17"/>
      <c r="Q349" s="17">
        <v>4.70678333880859E-2</v>
      </c>
      <c r="R349" s="17">
        <v>0.147091095744323</v>
      </c>
      <c r="S349" s="17">
        <v>9.4311442289353203E-2</v>
      </c>
      <c r="T349" s="17">
        <v>0.14052261022656401</v>
      </c>
      <c r="U349" s="17">
        <v>9.6524107431477699E-2</v>
      </c>
      <c r="V349" s="17">
        <v>9.2089373194340504E-2</v>
      </c>
      <c r="W349" s="17">
        <v>0.142154934023797</v>
      </c>
      <c r="X349" s="17">
        <v>0.12130977147873501</v>
      </c>
      <c r="Y349" s="17">
        <v>0.107211016979478</v>
      </c>
      <c r="Z349" s="17">
        <v>0.120314803865231</v>
      </c>
      <c r="AA349" s="17">
        <v>0.13409896941222399</v>
      </c>
      <c r="AB349" s="17">
        <v>5.0772781819817002E-2</v>
      </c>
      <c r="AC349" s="17"/>
      <c r="AD349" s="17">
        <v>2.2867875680209301E-2</v>
      </c>
      <c r="AE349" s="17">
        <v>0.29604433443670602</v>
      </c>
      <c r="AF349" s="17"/>
      <c r="AG349" s="17">
        <v>2.6322494831028002E-2</v>
      </c>
      <c r="AH349" s="17">
        <v>0.148936963369144</v>
      </c>
      <c r="AI349" s="17"/>
      <c r="AJ349" s="17">
        <v>0.112312648446526</v>
      </c>
      <c r="AK349" s="17">
        <v>0.102868878083964</v>
      </c>
      <c r="AL349" s="17"/>
      <c r="AM349" s="17">
        <v>0.13295022880332499</v>
      </c>
      <c r="AN349" s="17">
        <v>0.100234212375773</v>
      </c>
      <c r="AO349" s="17"/>
      <c r="AP349" s="17">
        <v>0.37930492098641</v>
      </c>
      <c r="AQ349" s="17">
        <v>9.70556220093058E-2</v>
      </c>
      <c r="AR349" s="17">
        <v>2.09397705232016E-2</v>
      </c>
      <c r="AS349" s="17">
        <v>1.541673950336E-2</v>
      </c>
      <c r="AT349" s="17">
        <v>0</v>
      </c>
      <c r="AU349" s="17">
        <v>2.3078838960375299E-3</v>
      </c>
    </row>
    <row r="350" spans="2:47" x14ac:dyDescent="0.35">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row>
    <row r="351" spans="2:47" x14ac:dyDescent="0.35">
      <c r="B351" s="6" t="s">
        <v>222</v>
      </c>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row>
    <row r="352" spans="2:47" x14ac:dyDescent="0.35">
      <c r="B352" s="24" t="s">
        <v>65</v>
      </c>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row>
    <row r="353" spans="2:47" x14ac:dyDescent="0.35">
      <c r="B353" t="s">
        <v>214</v>
      </c>
      <c r="C353" s="17">
        <v>3.3190909356933002E-2</v>
      </c>
      <c r="D353" s="17">
        <v>4.8597119836710098E-2</v>
      </c>
      <c r="E353" s="17">
        <v>1.84590746182898E-2</v>
      </c>
      <c r="F353" s="17"/>
      <c r="G353" s="17">
        <v>5.2412118559826297E-2</v>
      </c>
      <c r="H353" s="17">
        <v>5.9222923357592903E-2</v>
      </c>
      <c r="I353" s="17">
        <v>3.96844952000125E-2</v>
      </c>
      <c r="J353" s="17">
        <v>1.51028864873067E-2</v>
      </c>
      <c r="K353" s="17">
        <v>1.50641603235662E-2</v>
      </c>
      <c r="L353" s="17">
        <v>2.0585878627776302E-2</v>
      </c>
      <c r="M353" s="17"/>
      <c r="N353" s="17">
        <v>2.9747329699685202E-2</v>
      </c>
      <c r="O353" s="17">
        <v>5.0294313146809697E-2</v>
      </c>
      <c r="P353" s="17"/>
      <c r="Q353" s="17">
        <v>1.4766559836564899E-2</v>
      </c>
      <c r="R353" s="17">
        <v>3.19363245634324E-2</v>
      </c>
      <c r="S353" s="17">
        <v>3.7866316758495298E-2</v>
      </c>
      <c r="T353" s="17">
        <v>3.6394833453038997E-2</v>
      </c>
      <c r="U353" s="17">
        <v>4.9480369352103398E-2</v>
      </c>
      <c r="V353" s="17">
        <v>5.3789949919399498E-2</v>
      </c>
      <c r="W353" s="17">
        <v>2.8784490832515899E-2</v>
      </c>
      <c r="X353" s="17">
        <v>4.9726471902998698E-2</v>
      </c>
      <c r="Y353" s="17">
        <v>2.9557430129475499E-2</v>
      </c>
      <c r="Z353" s="17">
        <v>1.2033136149808501E-2</v>
      </c>
      <c r="AA353" s="17">
        <v>7.4341863891840804E-2</v>
      </c>
      <c r="AB353" s="17">
        <v>0</v>
      </c>
      <c r="AC353" s="17"/>
      <c r="AD353" s="17">
        <v>4.5980447767874799E-2</v>
      </c>
      <c r="AE353" s="17">
        <v>7.8289984175740502E-3</v>
      </c>
      <c r="AF353" s="17"/>
      <c r="AG353" s="17">
        <v>7.4407326115160405E-2</v>
      </c>
      <c r="AH353" s="17">
        <v>1.27976545763321E-2</v>
      </c>
      <c r="AI353" s="17"/>
      <c r="AJ353" s="17">
        <v>3.5154117170165401E-2</v>
      </c>
      <c r="AK353" s="17">
        <v>3.1157232545113E-2</v>
      </c>
      <c r="AL353" s="17"/>
      <c r="AM353" s="17">
        <v>3.7334702366610101E-2</v>
      </c>
      <c r="AN353" s="17">
        <v>3.2633845999713397E-2</v>
      </c>
      <c r="AO353" s="17"/>
      <c r="AP353" s="17">
        <v>2.2037000257613699E-3</v>
      </c>
      <c r="AQ353" s="17">
        <v>3.1266128946351398E-3</v>
      </c>
      <c r="AR353" s="17">
        <v>6.4675925241580003E-3</v>
      </c>
      <c r="AS353" s="17">
        <v>2.4761574390972398E-2</v>
      </c>
      <c r="AT353" s="17">
        <v>7.1763312980413899E-2</v>
      </c>
      <c r="AU353" s="17">
        <v>0.110576955129093</v>
      </c>
    </row>
    <row r="354" spans="2:47" x14ac:dyDescent="0.35">
      <c r="B354" t="s">
        <v>215</v>
      </c>
      <c r="C354" s="17">
        <v>0.203943342843449</v>
      </c>
      <c r="D354" s="17">
        <v>0.29572861199864697</v>
      </c>
      <c r="E354" s="17">
        <v>0.116230894038187</v>
      </c>
      <c r="F354" s="17"/>
      <c r="G354" s="17">
        <v>0.21780837567064701</v>
      </c>
      <c r="H354" s="17">
        <v>0.24366810544200801</v>
      </c>
      <c r="I354" s="17">
        <v>0.20668794095686399</v>
      </c>
      <c r="J354" s="17">
        <v>0.22223241707168601</v>
      </c>
      <c r="K354" s="17">
        <v>0.18160903859393601</v>
      </c>
      <c r="L354" s="17">
        <v>0.160096438280109</v>
      </c>
      <c r="M354" s="17"/>
      <c r="N354" s="17">
        <v>0.18596868769385599</v>
      </c>
      <c r="O354" s="17">
        <v>0.293218984938797</v>
      </c>
      <c r="P354" s="17"/>
      <c r="Q354" s="17">
        <v>0.27536958960642399</v>
      </c>
      <c r="R354" s="17">
        <v>0.19480719069873301</v>
      </c>
      <c r="S354" s="17">
        <v>0.19033558164088901</v>
      </c>
      <c r="T354" s="17">
        <v>0.20430513994777999</v>
      </c>
      <c r="U354" s="17">
        <v>0.152501483467264</v>
      </c>
      <c r="V354" s="17">
        <v>0.208557520376454</v>
      </c>
      <c r="W354" s="17">
        <v>0.187083228083606</v>
      </c>
      <c r="X354" s="17">
        <v>0.22180621958899299</v>
      </c>
      <c r="Y354" s="17">
        <v>0.19215218914767301</v>
      </c>
      <c r="Z354" s="17">
        <v>0.174134496040213</v>
      </c>
      <c r="AA354" s="17">
        <v>0.200374477767925</v>
      </c>
      <c r="AB354" s="17">
        <v>0.21237788938024199</v>
      </c>
      <c r="AC354" s="17"/>
      <c r="AD354" s="17">
        <v>0.280603263646166</v>
      </c>
      <c r="AE354" s="17">
        <v>4.08760565786866E-2</v>
      </c>
      <c r="AF354" s="17"/>
      <c r="AG354" s="17">
        <v>0.438404670334125</v>
      </c>
      <c r="AH354" s="17">
        <v>9.2602228939891895E-2</v>
      </c>
      <c r="AI354" s="17"/>
      <c r="AJ354" s="17">
        <v>0.20783686555625699</v>
      </c>
      <c r="AK354" s="17">
        <v>0.20114221492832399</v>
      </c>
      <c r="AL354" s="17"/>
      <c r="AM354" s="17">
        <v>0.15569689259633401</v>
      </c>
      <c r="AN354" s="17">
        <v>0.21953758082394501</v>
      </c>
      <c r="AO354" s="17"/>
      <c r="AP354" s="17">
        <v>0</v>
      </c>
      <c r="AQ354" s="17">
        <v>3.4698992918935197E-2</v>
      </c>
      <c r="AR354" s="17">
        <v>6.23325051899093E-2</v>
      </c>
      <c r="AS354" s="17">
        <v>0.32608670561138198</v>
      </c>
      <c r="AT354" s="17">
        <v>0.409881867888857</v>
      </c>
      <c r="AU354" s="17">
        <v>0.49854762129227198</v>
      </c>
    </row>
    <row r="355" spans="2:47" x14ac:dyDescent="0.35">
      <c r="B355" t="s">
        <v>216</v>
      </c>
      <c r="C355" s="17">
        <v>0.18219290251289799</v>
      </c>
      <c r="D355" s="17">
        <v>0.23914107211494001</v>
      </c>
      <c r="E355" s="17">
        <v>0.12826618522709399</v>
      </c>
      <c r="F355" s="17"/>
      <c r="G355" s="17">
        <v>0.17719686520498601</v>
      </c>
      <c r="H355" s="17">
        <v>0.193693730753624</v>
      </c>
      <c r="I355" s="17">
        <v>0.22807026724495499</v>
      </c>
      <c r="J355" s="17">
        <v>0.19852239345037301</v>
      </c>
      <c r="K355" s="17">
        <v>0.161722960636835</v>
      </c>
      <c r="L355" s="17">
        <v>0.13912718282612199</v>
      </c>
      <c r="M355" s="17"/>
      <c r="N355" s="17">
        <v>0.18759232366567799</v>
      </c>
      <c r="O355" s="17">
        <v>0.15537532040376101</v>
      </c>
      <c r="P355" s="17"/>
      <c r="Q355" s="17">
        <v>0.162244007420868</v>
      </c>
      <c r="R355" s="17">
        <v>0.15592878022400899</v>
      </c>
      <c r="S355" s="17">
        <v>0.12930740064347299</v>
      </c>
      <c r="T355" s="17">
        <v>0.178930919917486</v>
      </c>
      <c r="U355" s="17">
        <v>0.21260429537484199</v>
      </c>
      <c r="V355" s="17">
        <v>0.200572880412661</v>
      </c>
      <c r="W355" s="17">
        <v>0.18250735348451899</v>
      </c>
      <c r="X355" s="17">
        <v>0.21220462603182899</v>
      </c>
      <c r="Y355" s="17">
        <v>0.214898673245139</v>
      </c>
      <c r="Z355" s="17">
        <v>0.23771958759557801</v>
      </c>
      <c r="AA355" s="17">
        <v>0.15537769896933201</v>
      </c>
      <c r="AB355" s="17">
        <v>0.13100229535082</v>
      </c>
      <c r="AC355" s="17"/>
      <c r="AD355" s="17">
        <v>0.243659123020323</v>
      </c>
      <c r="AE355" s="17">
        <v>4.8706603958671602E-2</v>
      </c>
      <c r="AF355" s="17"/>
      <c r="AG355" s="17">
        <v>0.226651775889983</v>
      </c>
      <c r="AH355" s="17">
        <v>0.16160466540806401</v>
      </c>
      <c r="AI355" s="17"/>
      <c r="AJ355" s="17">
        <v>0.189652038360686</v>
      </c>
      <c r="AK355" s="17">
        <v>0.17496636086763601</v>
      </c>
      <c r="AL355" s="17"/>
      <c r="AM355" s="17">
        <v>0.161069282200835</v>
      </c>
      <c r="AN355" s="17">
        <v>0.18842978426266899</v>
      </c>
      <c r="AO355" s="17"/>
      <c r="AP355" s="17">
        <v>0</v>
      </c>
      <c r="AQ355" s="17">
        <v>6.2268083154128302E-2</v>
      </c>
      <c r="AR355" s="17">
        <v>0.238574333654308</v>
      </c>
      <c r="AS355" s="17">
        <v>0.31726949356657802</v>
      </c>
      <c r="AT355" s="17">
        <v>0.30200215899756899</v>
      </c>
      <c r="AU355" s="17">
        <v>0.27278248603383898</v>
      </c>
    </row>
    <row r="356" spans="2:47" x14ac:dyDescent="0.35">
      <c r="B356" t="s">
        <v>217</v>
      </c>
      <c r="C356" s="17">
        <v>9.5611800887164894E-2</v>
      </c>
      <c r="D356" s="17">
        <v>0.102576013148842</v>
      </c>
      <c r="E356" s="17">
        <v>8.9668586337827594E-2</v>
      </c>
      <c r="F356" s="17"/>
      <c r="G356" s="17">
        <v>0.13982841857351999</v>
      </c>
      <c r="H356" s="17">
        <v>7.8149233322918898E-2</v>
      </c>
      <c r="I356" s="17">
        <v>7.9988723651718802E-2</v>
      </c>
      <c r="J356" s="17">
        <v>8.6690956161675894E-2</v>
      </c>
      <c r="K356" s="17">
        <v>0.118814928563182</v>
      </c>
      <c r="L356" s="17">
        <v>8.4938478020462102E-2</v>
      </c>
      <c r="M356" s="17"/>
      <c r="N356" s="17">
        <v>9.6423801245367993E-2</v>
      </c>
      <c r="O356" s="17">
        <v>9.1578797040530596E-2</v>
      </c>
      <c r="P356" s="17"/>
      <c r="Q356" s="17">
        <v>0.10638732589969201</v>
      </c>
      <c r="R356" s="17">
        <v>9.2075291182553295E-2</v>
      </c>
      <c r="S356" s="17">
        <v>0.107651884580268</v>
      </c>
      <c r="T356" s="17">
        <v>8.6632364714315402E-2</v>
      </c>
      <c r="U356" s="17">
        <v>7.0614484185837198E-2</v>
      </c>
      <c r="V356" s="17">
        <v>0.10367400903197301</v>
      </c>
      <c r="W356" s="17">
        <v>9.9345849582703899E-2</v>
      </c>
      <c r="X356" s="17">
        <v>0.10432534198599901</v>
      </c>
      <c r="Y356" s="17">
        <v>9.3709991596872599E-2</v>
      </c>
      <c r="Z356" s="17">
        <v>0.114650760485455</v>
      </c>
      <c r="AA356" s="17">
        <v>4.0129667423777098E-2</v>
      </c>
      <c r="AB356" s="17">
        <v>0.11107379011040799</v>
      </c>
      <c r="AC356" s="17"/>
      <c r="AD356" s="17">
        <v>0.11962923745404</v>
      </c>
      <c r="AE356" s="17">
        <v>4.19106698349321E-2</v>
      </c>
      <c r="AF356" s="17"/>
      <c r="AG356" s="17">
        <v>8.5919618526713204E-2</v>
      </c>
      <c r="AH356" s="17">
        <v>0.1033753940233</v>
      </c>
      <c r="AI356" s="17"/>
      <c r="AJ356" s="17">
        <v>9.1789719056951297E-2</v>
      </c>
      <c r="AK356" s="17">
        <v>9.9422585748276296E-2</v>
      </c>
      <c r="AL356" s="17"/>
      <c r="AM356" s="17">
        <v>9.9941237731426394E-2</v>
      </c>
      <c r="AN356" s="17">
        <v>9.2814061050318697E-2</v>
      </c>
      <c r="AO356" s="17"/>
      <c r="AP356" s="17">
        <v>0</v>
      </c>
      <c r="AQ356" s="17">
        <v>9.3448330859002393E-2</v>
      </c>
      <c r="AR356" s="17">
        <v>0.23386469585913999</v>
      </c>
      <c r="AS356" s="17">
        <v>0.133965080853925</v>
      </c>
      <c r="AT356" s="17">
        <v>0.105874324355042</v>
      </c>
      <c r="AU356" s="17">
        <v>5.86611630702909E-2</v>
      </c>
    </row>
    <row r="357" spans="2:47" x14ac:dyDescent="0.35">
      <c r="B357" t="s">
        <v>218</v>
      </c>
      <c r="C357" s="17">
        <v>8.9918113597807103E-2</v>
      </c>
      <c r="D357" s="17">
        <v>7.1075496894739895E-2</v>
      </c>
      <c r="E357" s="17">
        <v>0.108212990113179</v>
      </c>
      <c r="F357" s="17"/>
      <c r="G357" s="17">
        <v>9.9606519154872494E-2</v>
      </c>
      <c r="H357" s="17">
        <v>0.11009051537677</v>
      </c>
      <c r="I357" s="17">
        <v>6.1253834792575998E-2</v>
      </c>
      <c r="J357" s="17">
        <v>9.26732309682263E-2</v>
      </c>
      <c r="K357" s="17">
        <v>8.9402381875820197E-2</v>
      </c>
      <c r="L357" s="17">
        <v>8.8475332665375994E-2</v>
      </c>
      <c r="M357" s="17"/>
      <c r="N357" s="17">
        <v>8.6617278892045499E-2</v>
      </c>
      <c r="O357" s="17">
        <v>0.106312538712225</v>
      </c>
      <c r="P357" s="17"/>
      <c r="Q357" s="17">
        <v>0.105981697006212</v>
      </c>
      <c r="R357" s="17">
        <v>8.1328050952455905E-2</v>
      </c>
      <c r="S357" s="17">
        <v>0.106770389979781</v>
      </c>
      <c r="T357" s="17">
        <v>9.7820840271144197E-2</v>
      </c>
      <c r="U357" s="17">
        <v>8.8881415651784104E-2</v>
      </c>
      <c r="V357" s="17">
        <v>7.4484422907087997E-2</v>
      </c>
      <c r="W357" s="17">
        <v>0.108462768890925</v>
      </c>
      <c r="X357" s="17">
        <v>9.7012174862427594E-2</v>
      </c>
      <c r="Y357" s="17">
        <v>9.7782795740748593E-2</v>
      </c>
      <c r="Z357" s="17">
        <v>5.09525606363758E-2</v>
      </c>
      <c r="AA357" s="17">
        <v>9.6535227337351495E-2</v>
      </c>
      <c r="AB357" s="17">
        <v>5.0193053341411699E-2</v>
      </c>
      <c r="AC357" s="17"/>
      <c r="AD357" s="17">
        <v>0.100369453353127</v>
      </c>
      <c r="AE357" s="17">
        <v>5.8548785183917998E-2</v>
      </c>
      <c r="AF357" s="17"/>
      <c r="AG357" s="17">
        <v>6.0904908121888798E-2</v>
      </c>
      <c r="AH357" s="17">
        <v>0.104752047440292</v>
      </c>
      <c r="AI357" s="17"/>
      <c r="AJ357" s="17">
        <v>8.6276744546907105E-2</v>
      </c>
      <c r="AK357" s="17">
        <v>9.5041554398832107E-2</v>
      </c>
      <c r="AL357" s="17"/>
      <c r="AM357" s="17">
        <v>7.1759302530355895E-2</v>
      </c>
      <c r="AN357" s="17">
        <v>9.50547743877833E-2</v>
      </c>
      <c r="AO357" s="17"/>
      <c r="AP357" s="17">
        <v>2.1865266240675599E-2</v>
      </c>
      <c r="AQ357" s="17">
        <v>0.15010159205679899</v>
      </c>
      <c r="AR357" s="17">
        <v>0.19969799736034299</v>
      </c>
      <c r="AS357" s="17">
        <v>0.10523761784190599</v>
      </c>
      <c r="AT357" s="17">
        <v>6.8769525454553407E-2</v>
      </c>
      <c r="AU357" s="17">
        <v>2.4264924153278002E-2</v>
      </c>
    </row>
    <row r="358" spans="2:47" x14ac:dyDescent="0.35">
      <c r="B358" t="s">
        <v>219</v>
      </c>
      <c r="C358" s="17">
        <v>7.3631686191700504E-2</v>
      </c>
      <c r="D358" s="17">
        <v>5.3663118359065003E-2</v>
      </c>
      <c r="E358" s="17">
        <v>9.3762547280677497E-2</v>
      </c>
      <c r="F358" s="17"/>
      <c r="G358" s="17">
        <v>8.5970749036795399E-2</v>
      </c>
      <c r="H358" s="17">
        <v>4.6605880635292203E-2</v>
      </c>
      <c r="I358" s="17">
        <v>5.30194399855589E-2</v>
      </c>
      <c r="J358" s="17">
        <v>9.7197049314056802E-2</v>
      </c>
      <c r="K358" s="17">
        <v>9.1425661929997695E-2</v>
      </c>
      <c r="L358" s="17">
        <v>7.3344074349219496E-2</v>
      </c>
      <c r="M358" s="17"/>
      <c r="N358" s="17">
        <v>7.8960932345399096E-2</v>
      </c>
      <c r="O358" s="17">
        <v>4.71626458515087E-2</v>
      </c>
      <c r="P358" s="17"/>
      <c r="Q358" s="17">
        <v>8.61531719627672E-2</v>
      </c>
      <c r="R358" s="17">
        <v>8.1819240552041497E-2</v>
      </c>
      <c r="S358" s="17">
        <v>7.8941967202139293E-2</v>
      </c>
      <c r="T358" s="17">
        <v>6.7850998231997903E-2</v>
      </c>
      <c r="U358" s="17">
        <v>7.4413189839403093E-2</v>
      </c>
      <c r="V358" s="17">
        <v>3.53397818129517E-2</v>
      </c>
      <c r="W358" s="17">
        <v>6.1371488048084698E-2</v>
      </c>
      <c r="X358" s="17">
        <v>8.4669664206269105E-2</v>
      </c>
      <c r="Y358" s="17">
        <v>6.4865654568348793E-2</v>
      </c>
      <c r="Z358" s="17">
        <v>6.1582646857498202E-2</v>
      </c>
      <c r="AA358" s="17">
        <v>0.10422699011848199</v>
      </c>
      <c r="AB358" s="17">
        <v>0.131569117507044</v>
      </c>
      <c r="AC358" s="17"/>
      <c r="AD358" s="17">
        <v>7.0189626289091603E-2</v>
      </c>
      <c r="AE358" s="17">
        <v>8.1799644611908598E-2</v>
      </c>
      <c r="AF358" s="17"/>
      <c r="AG358" s="17">
        <v>3.2909120248219903E-2</v>
      </c>
      <c r="AH358" s="17">
        <v>9.1751669266590494E-2</v>
      </c>
      <c r="AI358" s="17"/>
      <c r="AJ358" s="17">
        <v>6.8679750890748195E-2</v>
      </c>
      <c r="AK358" s="17">
        <v>8.0165107777178807E-2</v>
      </c>
      <c r="AL358" s="17"/>
      <c r="AM358" s="17">
        <v>7.9775112472214693E-2</v>
      </c>
      <c r="AN358" s="17">
        <v>7.0204229915737298E-2</v>
      </c>
      <c r="AO358" s="17"/>
      <c r="AP358" s="17">
        <v>3.6138283711561199E-2</v>
      </c>
      <c r="AQ358" s="17">
        <v>0.19328552974053001</v>
      </c>
      <c r="AR358" s="17">
        <v>0.11786426706750899</v>
      </c>
      <c r="AS358" s="17">
        <v>4.6414916226931301E-2</v>
      </c>
      <c r="AT358" s="17">
        <v>2.8976710290372999E-2</v>
      </c>
      <c r="AU358" s="17">
        <v>2.44293348475472E-2</v>
      </c>
    </row>
    <row r="359" spans="2:47" x14ac:dyDescent="0.35">
      <c r="B359" t="s">
        <v>220</v>
      </c>
      <c r="C359" s="17">
        <v>0.14215542631040201</v>
      </c>
      <c r="D359" s="17">
        <v>7.4135656477393702E-2</v>
      </c>
      <c r="E359" s="17">
        <v>0.20775365051406</v>
      </c>
      <c r="F359" s="17"/>
      <c r="G359" s="17">
        <v>9.3278906337096096E-2</v>
      </c>
      <c r="H359" s="17">
        <v>0.111656682286613</v>
      </c>
      <c r="I359" s="17">
        <v>0.14191696458352501</v>
      </c>
      <c r="J359" s="17">
        <v>0.12339402572359499</v>
      </c>
      <c r="K359" s="17">
        <v>0.164666240851774</v>
      </c>
      <c r="L359" s="17">
        <v>0.199983798416318</v>
      </c>
      <c r="M359" s="17"/>
      <c r="N359" s="17">
        <v>0.144745864324446</v>
      </c>
      <c r="O359" s="17">
        <v>0.12928936489852499</v>
      </c>
      <c r="P359" s="17"/>
      <c r="Q359" s="17">
        <v>0.12794581166323901</v>
      </c>
      <c r="R359" s="17">
        <v>0.16864421224560899</v>
      </c>
      <c r="S359" s="17">
        <v>0.14365350671715599</v>
      </c>
      <c r="T359" s="17">
        <v>0.14614209483892501</v>
      </c>
      <c r="U359" s="17">
        <v>0.13747652447904199</v>
      </c>
      <c r="V359" s="17">
        <v>0.14328650025157699</v>
      </c>
      <c r="W359" s="17">
        <v>0.142654424225963</v>
      </c>
      <c r="X359" s="17">
        <v>6.5133201190291104E-2</v>
      </c>
      <c r="Y359" s="17">
        <v>0.12922810875176399</v>
      </c>
      <c r="Z359" s="17">
        <v>0.14268911291904601</v>
      </c>
      <c r="AA359" s="17">
        <v>0.195094910416543</v>
      </c>
      <c r="AB359" s="17">
        <v>0.14326866130857199</v>
      </c>
      <c r="AC359" s="17"/>
      <c r="AD359" s="17">
        <v>8.90026168357822E-2</v>
      </c>
      <c r="AE359" s="17">
        <v>0.25890559666245599</v>
      </c>
      <c r="AF359" s="17"/>
      <c r="AG359" s="17">
        <v>4.3982749222055098E-2</v>
      </c>
      <c r="AH359" s="17">
        <v>0.18639151296599099</v>
      </c>
      <c r="AI359" s="17"/>
      <c r="AJ359" s="17">
        <v>0.14563493970764901</v>
      </c>
      <c r="AK359" s="17">
        <v>0.136079040457037</v>
      </c>
      <c r="AL359" s="17"/>
      <c r="AM359" s="17">
        <v>0.17646774665119999</v>
      </c>
      <c r="AN359" s="17">
        <v>0.132323057196822</v>
      </c>
      <c r="AO359" s="17"/>
      <c r="AP359" s="17">
        <v>0.28745334249464199</v>
      </c>
      <c r="AQ359" s="17">
        <v>0.35573732793664098</v>
      </c>
      <c r="AR359" s="17">
        <v>9.0643871395477901E-2</v>
      </c>
      <c r="AS359" s="17">
        <v>1.9676879167345299E-2</v>
      </c>
      <c r="AT359" s="17">
        <v>1.27321000331919E-2</v>
      </c>
      <c r="AU359" s="17">
        <v>0</v>
      </c>
    </row>
    <row r="360" spans="2:47" x14ac:dyDescent="0.35">
      <c r="B360" t="s">
        <v>106</v>
      </c>
      <c r="C360" s="17">
        <v>0.16143357473118</v>
      </c>
      <c r="D360" s="17">
        <v>0.10208216199711399</v>
      </c>
      <c r="E360" s="17">
        <v>0.21476433530216599</v>
      </c>
      <c r="F360" s="17"/>
      <c r="G360" s="17">
        <v>0.115193514474246</v>
      </c>
      <c r="H360" s="17">
        <v>0.134468318309754</v>
      </c>
      <c r="I360" s="17">
        <v>0.16523335482677601</v>
      </c>
      <c r="J360" s="17">
        <v>0.15246671825736599</v>
      </c>
      <c r="K360" s="17">
        <v>0.167839943662872</v>
      </c>
      <c r="L360" s="17">
        <v>0.214139672015486</v>
      </c>
      <c r="M360" s="17"/>
      <c r="N360" s="17">
        <v>0.17139708346989099</v>
      </c>
      <c r="O360" s="17">
        <v>0.11194730460425301</v>
      </c>
      <c r="P360" s="17"/>
      <c r="Q360" s="17">
        <v>9.6191482148676899E-2</v>
      </c>
      <c r="R360" s="17">
        <v>0.17902522003162499</v>
      </c>
      <c r="S360" s="17">
        <v>0.18752015401786301</v>
      </c>
      <c r="T360" s="17">
        <v>0.17147356742317599</v>
      </c>
      <c r="U360" s="17">
        <v>0.21402823764972401</v>
      </c>
      <c r="V360" s="17">
        <v>0.15956822317178199</v>
      </c>
      <c r="W360" s="17">
        <v>0.17008052762100601</v>
      </c>
      <c r="X360" s="17">
        <v>0.15497707527423901</v>
      </c>
      <c r="Y360" s="17">
        <v>0.16715103956520899</v>
      </c>
      <c r="Z360" s="17">
        <v>0.16339803842661199</v>
      </c>
      <c r="AA360" s="17">
        <v>0.12218910177072501</v>
      </c>
      <c r="AB360" s="17">
        <v>0.19665266545356</v>
      </c>
      <c r="AC360" s="17"/>
      <c r="AD360" s="17">
        <v>3.2342879191253601E-2</v>
      </c>
      <c r="AE360" s="17">
        <v>0.44736330321228202</v>
      </c>
      <c r="AF360" s="17"/>
      <c r="AG360" s="17">
        <v>3.1656368175220898E-2</v>
      </c>
      <c r="AH360" s="17">
        <v>0.22596865632584801</v>
      </c>
      <c r="AI360" s="17"/>
      <c r="AJ360" s="17">
        <v>0.151180163081753</v>
      </c>
      <c r="AK360" s="17">
        <v>0.172213316211068</v>
      </c>
      <c r="AL360" s="17"/>
      <c r="AM360" s="17">
        <v>0.19846036201991099</v>
      </c>
      <c r="AN360" s="17">
        <v>0.15231243745496301</v>
      </c>
      <c r="AO360" s="17"/>
      <c r="AP360" s="17">
        <v>0.61679607390042102</v>
      </c>
      <c r="AQ360" s="17">
        <v>7.5668930036905099E-2</v>
      </c>
      <c r="AR360" s="17">
        <v>2.6892942927363699E-2</v>
      </c>
      <c r="AS360" s="17">
        <v>2.4172785057275301E-2</v>
      </c>
      <c r="AT360" s="17">
        <v>0</v>
      </c>
      <c r="AU360" s="17">
        <v>7.1480814072927704E-3</v>
      </c>
    </row>
    <row r="361" spans="2:47" x14ac:dyDescent="0.35">
      <c r="B361" t="s">
        <v>94</v>
      </c>
      <c r="C361" s="17">
        <v>1.7922243568465099E-2</v>
      </c>
      <c r="D361" s="17">
        <v>1.30007491725485E-2</v>
      </c>
      <c r="E361" s="17">
        <v>2.28817365685186E-2</v>
      </c>
      <c r="F361" s="17"/>
      <c r="G361" s="17">
        <v>1.8704532988010902E-2</v>
      </c>
      <c r="H361" s="17">
        <v>2.2444610515427801E-2</v>
      </c>
      <c r="I361" s="17">
        <v>2.41449787580135E-2</v>
      </c>
      <c r="J361" s="17">
        <v>1.1720322565713599E-2</v>
      </c>
      <c r="K361" s="17">
        <v>9.4546835620168308E-3</v>
      </c>
      <c r="L361" s="17">
        <v>1.9309144799130599E-2</v>
      </c>
      <c r="M361" s="17"/>
      <c r="N361" s="17">
        <v>1.85466986636297E-2</v>
      </c>
      <c r="O361" s="17">
        <v>1.4820730403590899E-2</v>
      </c>
      <c r="P361" s="17"/>
      <c r="Q361" s="17">
        <v>2.4960354455555001E-2</v>
      </c>
      <c r="R361" s="17">
        <v>1.4435689549541299E-2</v>
      </c>
      <c r="S361" s="17">
        <v>1.7952798459935498E-2</v>
      </c>
      <c r="T361" s="17">
        <v>1.0449241202136699E-2</v>
      </c>
      <c r="U361" s="17">
        <v>0</v>
      </c>
      <c r="V361" s="17">
        <v>2.0726712116114099E-2</v>
      </c>
      <c r="W361" s="17">
        <v>1.97098692306754E-2</v>
      </c>
      <c r="X361" s="17">
        <v>1.0145224956953299E-2</v>
      </c>
      <c r="Y361" s="17">
        <v>1.06541172547689E-2</v>
      </c>
      <c r="Z361" s="17">
        <v>4.28396608894141E-2</v>
      </c>
      <c r="AA361" s="17">
        <v>1.17300623040241E-2</v>
      </c>
      <c r="AB361" s="17">
        <v>2.3862527547941999E-2</v>
      </c>
      <c r="AC361" s="17"/>
      <c r="AD361" s="17">
        <v>1.8223352442340999E-2</v>
      </c>
      <c r="AE361" s="17">
        <v>1.4060341539571201E-2</v>
      </c>
      <c r="AF361" s="17"/>
      <c r="AG361" s="17">
        <v>5.1634633666339698E-3</v>
      </c>
      <c r="AH361" s="17">
        <v>2.0756171053690299E-2</v>
      </c>
      <c r="AI361" s="17"/>
      <c r="AJ361" s="17">
        <v>2.3795661628883202E-2</v>
      </c>
      <c r="AK361" s="17">
        <v>9.8125870665350997E-3</v>
      </c>
      <c r="AL361" s="17"/>
      <c r="AM361" s="17">
        <v>1.9495361431111601E-2</v>
      </c>
      <c r="AN361" s="17">
        <v>1.66902289080486E-2</v>
      </c>
      <c r="AO361" s="17"/>
      <c r="AP361" s="17">
        <v>3.5543333626938803E-2</v>
      </c>
      <c r="AQ361" s="17">
        <v>3.16646004024232E-2</v>
      </c>
      <c r="AR361" s="17">
        <v>2.36617940217906E-2</v>
      </c>
      <c r="AS361" s="17">
        <v>2.4149472836837399E-3</v>
      </c>
      <c r="AT361" s="17">
        <v>0</v>
      </c>
      <c r="AU361" s="17">
        <v>3.5894340663870398E-3</v>
      </c>
    </row>
    <row r="362" spans="2:47" x14ac:dyDescent="0.35">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row>
    <row r="363" spans="2:47" x14ac:dyDescent="0.35">
      <c r="B363" s="6" t="s">
        <v>223</v>
      </c>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row>
    <row r="364" spans="2:47" x14ac:dyDescent="0.35">
      <c r="B364" s="24" t="s">
        <v>65</v>
      </c>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row>
    <row r="365" spans="2:47" x14ac:dyDescent="0.35">
      <c r="B365" t="s">
        <v>214</v>
      </c>
      <c r="C365" s="17">
        <v>4.6410234442513097E-2</v>
      </c>
      <c r="D365" s="17">
        <v>6.9705113604948202E-2</v>
      </c>
      <c r="E365" s="17">
        <v>2.4101495010004401E-2</v>
      </c>
      <c r="F365" s="17"/>
      <c r="G365" s="17">
        <v>0.103177418524209</v>
      </c>
      <c r="H365" s="17">
        <v>7.7532170110651305E-2</v>
      </c>
      <c r="I365" s="17">
        <v>5.4005611278568198E-2</v>
      </c>
      <c r="J365" s="17">
        <v>2.21661558454645E-2</v>
      </c>
      <c r="K365" s="17">
        <v>1.2613255097553001E-2</v>
      </c>
      <c r="L365" s="17">
        <v>1.9209343249382001E-2</v>
      </c>
      <c r="M365" s="17"/>
      <c r="N365" s="17">
        <v>3.4236373478058101E-2</v>
      </c>
      <c r="O365" s="17">
        <v>0.106874774392579</v>
      </c>
      <c r="P365" s="17"/>
      <c r="Q365" s="17">
        <v>5.19979412822573E-2</v>
      </c>
      <c r="R365" s="17">
        <v>3.1993478849250197E-2</v>
      </c>
      <c r="S365" s="17">
        <v>2.6563990331373199E-2</v>
      </c>
      <c r="T365" s="17">
        <v>6.8001917877146503E-2</v>
      </c>
      <c r="U365" s="17">
        <v>6.8075619831328704E-2</v>
      </c>
      <c r="V365" s="17">
        <v>7.8527554935756097E-2</v>
      </c>
      <c r="W365" s="17">
        <v>6.0972745291564497E-2</v>
      </c>
      <c r="X365" s="17">
        <v>4.3272012045381399E-2</v>
      </c>
      <c r="Y365" s="17">
        <v>2.3869733194739302E-2</v>
      </c>
      <c r="Z365" s="17">
        <v>4.9721459534575803E-2</v>
      </c>
      <c r="AA365" s="17">
        <v>2.3487653165813499E-2</v>
      </c>
      <c r="AB365" s="17">
        <v>0</v>
      </c>
      <c r="AC365" s="17"/>
      <c r="AD365" s="17">
        <v>6.3093945683991098E-2</v>
      </c>
      <c r="AE365" s="17">
        <v>1.11842833567911E-2</v>
      </c>
      <c r="AF365" s="17"/>
      <c r="AG365" s="17">
        <v>8.8531752390369395E-2</v>
      </c>
      <c r="AH365" s="17">
        <v>2.3733507988454399E-2</v>
      </c>
      <c r="AI365" s="17"/>
      <c r="AJ365" s="17">
        <v>4.2382655152452403E-2</v>
      </c>
      <c r="AK365" s="17">
        <v>5.1603862598922703E-2</v>
      </c>
      <c r="AL365" s="17"/>
      <c r="AM365" s="17">
        <v>4.7237227772943098E-2</v>
      </c>
      <c r="AN365" s="17">
        <v>4.7036162809562798E-2</v>
      </c>
      <c r="AO365" s="17"/>
      <c r="AP365" s="17">
        <v>2.9021204262873702E-3</v>
      </c>
      <c r="AQ365" s="17">
        <v>0</v>
      </c>
      <c r="AR365" s="17">
        <v>1.6781221346574102E-2</v>
      </c>
      <c r="AS365" s="17">
        <v>2.4595061441261099E-2</v>
      </c>
      <c r="AT365" s="17">
        <v>0.125644360160241</v>
      </c>
      <c r="AU365" s="17">
        <v>0.15185492646069801</v>
      </c>
    </row>
    <row r="366" spans="2:47" x14ac:dyDescent="0.35">
      <c r="B366" t="s">
        <v>215</v>
      </c>
      <c r="C366" s="17">
        <v>0.228437735998373</v>
      </c>
      <c r="D366" s="17">
        <v>0.34478288726230699</v>
      </c>
      <c r="E366" s="17">
        <v>0.116987996636369</v>
      </c>
      <c r="F366" s="17"/>
      <c r="G366" s="17">
        <v>0.20912664925600499</v>
      </c>
      <c r="H366" s="17">
        <v>0.242036081126802</v>
      </c>
      <c r="I366" s="17">
        <v>0.22596372892774799</v>
      </c>
      <c r="J366" s="17">
        <v>0.25810242017413298</v>
      </c>
      <c r="K366" s="17">
        <v>0.23427560640422701</v>
      </c>
      <c r="L366" s="17">
        <v>0.20425359141747501</v>
      </c>
      <c r="M366" s="17"/>
      <c r="N366" s="17">
        <v>0.21672715266460299</v>
      </c>
      <c r="O366" s="17">
        <v>0.28660129116716498</v>
      </c>
      <c r="P366" s="17"/>
      <c r="Q366" s="17">
        <v>0.25334723575569201</v>
      </c>
      <c r="R366" s="17">
        <v>0.17840330340358199</v>
      </c>
      <c r="S366" s="17">
        <v>0.19722338147955501</v>
      </c>
      <c r="T366" s="17">
        <v>0.24720183535621901</v>
      </c>
      <c r="U366" s="17">
        <v>0.20962346598006501</v>
      </c>
      <c r="V366" s="17">
        <v>0.218437781689473</v>
      </c>
      <c r="W366" s="17">
        <v>0.21427984834673899</v>
      </c>
      <c r="X366" s="17">
        <v>0.27842531689113198</v>
      </c>
      <c r="Y366" s="17">
        <v>0.25021682098464898</v>
      </c>
      <c r="Z366" s="17">
        <v>0.23737173256802699</v>
      </c>
      <c r="AA366" s="17">
        <v>0.23250631645563399</v>
      </c>
      <c r="AB366" s="17">
        <v>0.28829667880179499</v>
      </c>
      <c r="AC366" s="17"/>
      <c r="AD366" s="17">
        <v>0.30480030528813101</v>
      </c>
      <c r="AE366" s="17">
        <v>6.6243768708695E-2</v>
      </c>
      <c r="AF366" s="17"/>
      <c r="AG366" s="17">
        <v>0.40669099605138698</v>
      </c>
      <c r="AH366" s="17">
        <v>0.14495850957427101</v>
      </c>
      <c r="AI366" s="17"/>
      <c r="AJ366" s="17">
        <v>0.243207021467302</v>
      </c>
      <c r="AK366" s="17">
        <v>0.212948659938234</v>
      </c>
      <c r="AL366" s="17"/>
      <c r="AM366" s="17">
        <v>0.14971534088909599</v>
      </c>
      <c r="AN366" s="17">
        <v>0.25128564770031298</v>
      </c>
      <c r="AO366" s="17"/>
      <c r="AP366" s="17">
        <v>3.7218242027209302E-3</v>
      </c>
      <c r="AQ366" s="17">
        <v>2.26220766766803E-2</v>
      </c>
      <c r="AR366" s="17">
        <v>8.13162505638753E-2</v>
      </c>
      <c r="AS366" s="17">
        <v>0.40758300741529202</v>
      </c>
      <c r="AT366" s="17">
        <v>0.41190846344867499</v>
      </c>
      <c r="AU366" s="17">
        <v>0.53622958928515396</v>
      </c>
    </row>
    <row r="367" spans="2:47" x14ac:dyDescent="0.35">
      <c r="B367" t="s">
        <v>216</v>
      </c>
      <c r="C367" s="17">
        <v>0.20477795563771101</v>
      </c>
      <c r="D367" s="17">
        <v>0.25098405988296602</v>
      </c>
      <c r="E367" s="17">
        <v>0.161529352545805</v>
      </c>
      <c r="F367" s="17"/>
      <c r="G367" s="17">
        <v>0.14342797611500699</v>
      </c>
      <c r="H367" s="17">
        <v>0.16098607573088999</v>
      </c>
      <c r="I367" s="17">
        <v>0.218722690661841</v>
      </c>
      <c r="J367" s="17">
        <v>0.244174103378167</v>
      </c>
      <c r="K367" s="17">
        <v>0.23214395893069101</v>
      </c>
      <c r="L367" s="17">
        <v>0.219827899702322</v>
      </c>
      <c r="M367" s="17"/>
      <c r="N367" s="17">
        <v>0.21340380915028001</v>
      </c>
      <c r="O367" s="17">
        <v>0.16193548636382901</v>
      </c>
      <c r="P367" s="17"/>
      <c r="Q367" s="17">
        <v>0.18264522964292701</v>
      </c>
      <c r="R367" s="17">
        <v>0.19775664753883601</v>
      </c>
      <c r="S367" s="17">
        <v>0.17006972595292</v>
      </c>
      <c r="T367" s="17">
        <v>0.17952778004137199</v>
      </c>
      <c r="U367" s="17">
        <v>0.218819258358564</v>
      </c>
      <c r="V367" s="17">
        <v>0.20569951562379701</v>
      </c>
      <c r="W367" s="17">
        <v>0.23177770964944799</v>
      </c>
      <c r="X367" s="17">
        <v>0.26046417023067597</v>
      </c>
      <c r="Y367" s="17">
        <v>0.25853122703159598</v>
      </c>
      <c r="Z367" s="17">
        <v>0.22390357654964901</v>
      </c>
      <c r="AA367" s="17">
        <v>0.178006116089924</v>
      </c>
      <c r="AB367" s="17">
        <v>0.115148258578003</v>
      </c>
      <c r="AC367" s="17"/>
      <c r="AD367" s="17">
        <v>0.26492113618468199</v>
      </c>
      <c r="AE367" s="17">
        <v>7.2622352475536306E-2</v>
      </c>
      <c r="AF367" s="17"/>
      <c r="AG367" s="17">
        <v>0.245081536988601</v>
      </c>
      <c r="AH367" s="17">
        <v>0.18866459632049901</v>
      </c>
      <c r="AI367" s="17"/>
      <c r="AJ367" s="17">
        <v>0.22318351518695301</v>
      </c>
      <c r="AK367" s="17">
        <v>0.18318467331410901</v>
      </c>
      <c r="AL367" s="17"/>
      <c r="AM367" s="17">
        <v>0.20848512524707699</v>
      </c>
      <c r="AN367" s="17">
        <v>0.20449747828977899</v>
      </c>
      <c r="AO367" s="17"/>
      <c r="AP367" s="17">
        <v>4.0365141104374697E-3</v>
      </c>
      <c r="AQ367" s="17">
        <v>0.12391687474142001</v>
      </c>
      <c r="AR367" s="17">
        <v>0.24565442147351599</v>
      </c>
      <c r="AS367" s="17">
        <v>0.42282959223869998</v>
      </c>
      <c r="AT367" s="17">
        <v>0.31822399857519001</v>
      </c>
      <c r="AU367" s="17">
        <v>0.212738201070032</v>
      </c>
    </row>
    <row r="368" spans="2:47" x14ac:dyDescent="0.35">
      <c r="B368" t="s">
        <v>217</v>
      </c>
      <c r="C368" s="17">
        <v>8.8042945590576405E-2</v>
      </c>
      <c r="D368" s="17">
        <v>9.46565929987261E-2</v>
      </c>
      <c r="E368" s="17">
        <v>8.0531006013012801E-2</v>
      </c>
      <c r="F368" s="17"/>
      <c r="G368" s="17">
        <v>0.14930981427655399</v>
      </c>
      <c r="H368" s="17">
        <v>0.10565065389379</v>
      </c>
      <c r="I368" s="17">
        <v>7.0417701666343396E-2</v>
      </c>
      <c r="J368" s="17">
        <v>7.68942851879897E-2</v>
      </c>
      <c r="K368" s="17">
        <v>7.7340795329803994E-2</v>
      </c>
      <c r="L368" s="17">
        <v>6.3433232868793599E-2</v>
      </c>
      <c r="M368" s="17"/>
      <c r="N368" s="17">
        <v>8.0039713016393205E-2</v>
      </c>
      <c r="O368" s="17">
        <v>0.127793011500174</v>
      </c>
      <c r="P368" s="17"/>
      <c r="Q368" s="17">
        <v>0.109502122514912</v>
      </c>
      <c r="R368" s="17">
        <v>7.6784887915567299E-2</v>
      </c>
      <c r="S368" s="17">
        <v>0.107183086836659</v>
      </c>
      <c r="T368" s="17">
        <v>9.24271728499034E-2</v>
      </c>
      <c r="U368" s="17">
        <v>8.2405546470127405E-2</v>
      </c>
      <c r="V368" s="17">
        <v>7.4368745246771797E-2</v>
      </c>
      <c r="W368" s="17">
        <v>6.1909334713284497E-2</v>
      </c>
      <c r="X368" s="17">
        <v>6.2656647878101004E-2</v>
      </c>
      <c r="Y368" s="17">
        <v>0.100611529484356</v>
      </c>
      <c r="Z368" s="17">
        <v>9.2138982210672599E-2</v>
      </c>
      <c r="AA368" s="17">
        <v>9.9782990362912494E-2</v>
      </c>
      <c r="AB368" s="17">
        <v>5.2000575925954702E-2</v>
      </c>
      <c r="AC368" s="17"/>
      <c r="AD368" s="17">
        <v>0.104177099377024</v>
      </c>
      <c r="AE368" s="17">
        <v>5.2099473350593901E-2</v>
      </c>
      <c r="AF368" s="17"/>
      <c r="AG368" s="17">
        <v>8.8902098286923498E-2</v>
      </c>
      <c r="AH368" s="17">
        <v>9.0352403807112694E-2</v>
      </c>
      <c r="AI368" s="17"/>
      <c r="AJ368" s="17">
        <v>7.2709032098578902E-2</v>
      </c>
      <c r="AK368" s="17">
        <v>0.10702541095429299</v>
      </c>
      <c r="AL368" s="17"/>
      <c r="AM368" s="17">
        <v>8.8317623809515897E-2</v>
      </c>
      <c r="AN368" s="17">
        <v>8.8218255130936604E-2</v>
      </c>
      <c r="AO368" s="17"/>
      <c r="AP368" s="17">
        <v>4.1833027263446596E-3</v>
      </c>
      <c r="AQ368" s="17">
        <v>0.1141597621438</v>
      </c>
      <c r="AR368" s="17">
        <v>0.20205072860723799</v>
      </c>
      <c r="AS368" s="17">
        <v>8.0456692043242101E-2</v>
      </c>
      <c r="AT368" s="17">
        <v>8.6106040381736401E-2</v>
      </c>
      <c r="AU368" s="17">
        <v>8.3639486110863401E-2</v>
      </c>
    </row>
    <row r="369" spans="2:47" x14ac:dyDescent="0.35">
      <c r="B369" t="s">
        <v>218</v>
      </c>
      <c r="C369" s="17">
        <v>7.5753269886100399E-2</v>
      </c>
      <c r="D369" s="17">
        <v>5.8616959081401299E-2</v>
      </c>
      <c r="E369" s="17">
        <v>9.3140488797087098E-2</v>
      </c>
      <c r="F369" s="17"/>
      <c r="G369" s="17">
        <v>0.102351345523434</v>
      </c>
      <c r="H369" s="17">
        <v>9.1503198597774393E-2</v>
      </c>
      <c r="I369" s="17">
        <v>6.3383652101427407E-2</v>
      </c>
      <c r="J369" s="17">
        <v>7.1032130332946003E-2</v>
      </c>
      <c r="K369" s="17">
        <v>4.9854144020135098E-2</v>
      </c>
      <c r="L369" s="17">
        <v>7.6386428965083297E-2</v>
      </c>
      <c r="M369" s="17"/>
      <c r="N369" s="17">
        <v>8.0099463892544395E-2</v>
      </c>
      <c r="O369" s="17">
        <v>5.4166805090694499E-2</v>
      </c>
      <c r="P369" s="17"/>
      <c r="Q369" s="17">
        <v>0.10036184574606</v>
      </c>
      <c r="R369" s="17">
        <v>6.22211164515451E-2</v>
      </c>
      <c r="S369" s="17">
        <v>9.6466293240645998E-2</v>
      </c>
      <c r="T369" s="17">
        <v>6.3072969532938797E-2</v>
      </c>
      <c r="U369" s="17">
        <v>8.4567919400736102E-2</v>
      </c>
      <c r="V369" s="17">
        <v>4.0663332503698302E-2</v>
      </c>
      <c r="W369" s="17">
        <v>4.4401850348651101E-2</v>
      </c>
      <c r="X369" s="17">
        <v>9.6096493885540799E-2</v>
      </c>
      <c r="Y369" s="17">
        <v>6.3277787833056404E-2</v>
      </c>
      <c r="Z369" s="17">
        <v>7.5029901619368997E-2</v>
      </c>
      <c r="AA369" s="17">
        <v>9.4482527009535203E-2</v>
      </c>
      <c r="AB369" s="17">
        <v>0.16081587398043901</v>
      </c>
      <c r="AC369" s="17"/>
      <c r="AD369" s="17">
        <v>7.3202923514845794E-2</v>
      </c>
      <c r="AE369" s="17">
        <v>7.6018560506537006E-2</v>
      </c>
      <c r="AF369" s="17"/>
      <c r="AG369" s="17">
        <v>4.6873741504057397E-2</v>
      </c>
      <c r="AH369" s="17">
        <v>8.7769533217201198E-2</v>
      </c>
      <c r="AI369" s="17"/>
      <c r="AJ369" s="17">
        <v>6.8818680697224494E-2</v>
      </c>
      <c r="AK369" s="17">
        <v>8.4658469257347796E-2</v>
      </c>
      <c r="AL369" s="17"/>
      <c r="AM369" s="17">
        <v>7.4303827129166E-2</v>
      </c>
      <c r="AN369" s="17">
        <v>7.1836393648613203E-2</v>
      </c>
      <c r="AO369" s="17"/>
      <c r="AP369" s="17">
        <v>1.48731072481793E-2</v>
      </c>
      <c r="AQ369" s="17">
        <v>0.16995706338580599</v>
      </c>
      <c r="AR369" s="17">
        <v>0.21779599271858699</v>
      </c>
      <c r="AS369" s="17">
        <v>2.83212664733179E-2</v>
      </c>
      <c r="AT369" s="17">
        <v>5.2502050161732303E-2</v>
      </c>
      <c r="AU369" s="17">
        <v>1.0859234493453499E-2</v>
      </c>
    </row>
    <row r="370" spans="2:47" x14ac:dyDescent="0.35">
      <c r="B370" t="s">
        <v>219</v>
      </c>
      <c r="C370" s="17">
        <v>5.2670211182017999E-2</v>
      </c>
      <c r="D370" s="17">
        <v>2.06261590026292E-2</v>
      </c>
      <c r="E370" s="17">
        <v>8.4392876243921999E-2</v>
      </c>
      <c r="F370" s="17"/>
      <c r="G370" s="17">
        <v>6.2526817025290796E-2</v>
      </c>
      <c r="H370" s="17">
        <v>5.1945985332103498E-2</v>
      </c>
      <c r="I370" s="17">
        <v>4.8507133852725003E-2</v>
      </c>
      <c r="J370" s="17">
        <v>4.8095531388572102E-2</v>
      </c>
      <c r="K370" s="17">
        <v>5.9485608628212401E-2</v>
      </c>
      <c r="L370" s="17">
        <v>4.92550440684833E-2</v>
      </c>
      <c r="M370" s="17"/>
      <c r="N370" s="17">
        <v>5.0230905375310698E-2</v>
      </c>
      <c r="O370" s="17">
        <v>6.4785636504413893E-2</v>
      </c>
      <c r="P370" s="17"/>
      <c r="Q370" s="17">
        <v>6.8260053960144798E-2</v>
      </c>
      <c r="R370" s="17">
        <v>5.1843752789278302E-2</v>
      </c>
      <c r="S370" s="17">
        <v>5.4492459932118903E-2</v>
      </c>
      <c r="T370" s="17">
        <v>7.7735537798579002E-2</v>
      </c>
      <c r="U370" s="17">
        <v>2.5329419559495699E-2</v>
      </c>
      <c r="V370" s="17">
        <v>5.5805396558859098E-2</v>
      </c>
      <c r="W370" s="17">
        <v>3.3275309322841E-2</v>
      </c>
      <c r="X370" s="17">
        <v>5.11526747578155E-2</v>
      </c>
      <c r="Y370" s="17">
        <v>3.3749770715943497E-2</v>
      </c>
      <c r="Z370" s="17">
        <v>5.3111947863152799E-2</v>
      </c>
      <c r="AA370" s="17">
        <v>5.9276547301824398E-2</v>
      </c>
      <c r="AB370" s="17">
        <v>6.8866147486965595E-2</v>
      </c>
      <c r="AC370" s="17"/>
      <c r="AD370" s="17">
        <v>5.0112065724694302E-2</v>
      </c>
      <c r="AE370" s="17">
        <v>5.8189450626190402E-2</v>
      </c>
      <c r="AF370" s="17"/>
      <c r="AG370" s="17">
        <v>2.79873141402107E-2</v>
      </c>
      <c r="AH370" s="17">
        <v>6.5055747700703798E-2</v>
      </c>
      <c r="AI370" s="17"/>
      <c r="AJ370" s="17">
        <v>5.4077097043359001E-2</v>
      </c>
      <c r="AK370" s="17">
        <v>5.0123612636665899E-2</v>
      </c>
      <c r="AL370" s="17"/>
      <c r="AM370" s="17">
        <v>4.9382679908468799E-2</v>
      </c>
      <c r="AN370" s="17">
        <v>5.4000374477471101E-2</v>
      </c>
      <c r="AO370" s="17"/>
      <c r="AP370" s="17">
        <v>3.2372313322249199E-2</v>
      </c>
      <c r="AQ370" s="17">
        <v>0.16533444970984401</v>
      </c>
      <c r="AR370" s="17">
        <v>0.107549293862299</v>
      </c>
      <c r="AS370" s="17">
        <v>5.1030594814810998E-3</v>
      </c>
      <c r="AT370" s="17">
        <v>5.6150872724257802E-3</v>
      </c>
      <c r="AU370" s="17">
        <v>2.42498503600036E-3</v>
      </c>
    </row>
    <row r="371" spans="2:47" x14ac:dyDescent="0.35">
      <c r="B371" t="s">
        <v>220</v>
      </c>
      <c r="C371" s="17">
        <v>0.108067068321253</v>
      </c>
      <c r="D371" s="17">
        <v>5.0485271403498899E-2</v>
      </c>
      <c r="E371" s="17">
        <v>0.16326755595401601</v>
      </c>
      <c r="F371" s="17"/>
      <c r="G371" s="17">
        <v>7.5981376950689697E-2</v>
      </c>
      <c r="H371" s="17">
        <v>7.5955766309432293E-2</v>
      </c>
      <c r="I371" s="17">
        <v>0.12655254698177101</v>
      </c>
      <c r="J371" s="17">
        <v>9.1341138106094497E-2</v>
      </c>
      <c r="K371" s="17">
        <v>0.124200418440262</v>
      </c>
      <c r="L371" s="17">
        <v>0.14337314608155399</v>
      </c>
      <c r="M371" s="17"/>
      <c r="N371" s="17">
        <v>0.115082847962895</v>
      </c>
      <c r="O371" s="17">
        <v>7.3221435562553103E-2</v>
      </c>
      <c r="P371" s="17"/>
      <c r="Q371" s="17">
        <v>8.9406932526083602E-2</v>
      </c>
      <c r="R371" s="17">
        <v>0.159522999485253</v>
      </c>
      <c r="S371" s="17">
        <v>0.13357169797926499</v>
      </c>
      <c r="T371" s="17">
        <v>0.10501840618052399</v>
      </c>
      <c r="U371" s="17">
        <v>0.10126104985250001</v>
      </c>
      <c r="V371" s="17">
        <v>0.11973332219832999</v>
      </c>
      <c r="W371" s="17">
        <v>0.12640480521744099</v>
      </c>
      <c r="X371" s="17">
        <v>7.1203069345599099E-2</v>
      </c>
      <c r="Y371" s="17">
        <v>8.6051779726679198E-2</v>
      </c>
      <c r="Z371" s="17">
        <v>7.9062122827723999E-2</v>
      </c>
      <c r="AA371" s="17">
        <v>4.1957618619604502E-2</v>
      </c>
      <c r="AB371" s="17">
        <v>0.172991989425126</v>
      </c>
      <c r="AC371" s="17"/>
      <c r="AD371" s="17">
        <v>7.5295805119310499E-2</v>
      </c>
      <c r="AE371" s="17">
        <v>0.185677373659521</v>
      </c>
      <c r="AF371" s="17"/>
      <c r="AG371" s="17">
        <v>4.6239811903730402E-2</v>
      </c>
      <c r="AH371" s="17">
        <v>0.13694611731539599</v>
      </c>
      <c r="AI371" s="17"/>
      <c r="AJ371" s="17">
        <v>0.115014678230152</v>
      </c>
      <c r="AK371" s="17">
        <v>9.9713667734741995E-2</v>
      </c>
      <c r="AL371" s="17"/>
      <c r="AM371" s="17">
        <v>0.150059906365933</v>
      </c>
      <c r="AN371" s="17">
        <v>9.7597518477108194E-2</v>
      </c>
      <c r="AO371" s="17"/>
      <c r="AP371" s="17">
        <v>0.23922237873843499</v>
      </c>
      <c r="AQ371" s="17">
        <v>0.24260687019451799</v>
      </c>
      <c r="AR371" s="17">
        <v>6.9090788141282694E-2</v>
      </c>
      <c r="AS371" s="17">
        <v>1.6534259612278401E-2</v>
      </c>
      <c r="AT371" s="17">
        <v>0</v>
      </c>
      <c r="AU371" s="17">
        <v>2.2535775437987501E-3</v>
      </c>
    </row>
    <row r="372" spans="2:47" x14ac:dyDescent="0.35">
      <c r="B372" t="s">
        <v>106</v>
      </c>
      <c r="C372" s="17">
        <v>0.179379923252413</v>
      </c>
      <c r="D372" s="17">
        <v>9.6217262298250603E-2</v>
      </c>
      <c r="E372" s="17">
        <v>0.25696981201246399</v>
      </c>
      <c r="F372" s="17"/>
      <c r="G372" s="17">
        <v>0.14157923604522701</v>
      </c>
      <c r="H372" s="17">
        <v>0.16808213981355</v>
      </c>
      <c r="I372" s="17">
        <v>0.177170699718914</v>
      </c>
      <c r="J372" s="17">
        <v>0.17347983456330901</v>
      </c>
      <c r="K372" s="17">
        <v>0.204265436343333</v>
      </c>
      <c r="L372" s="17">
        <v>0.20374085880017301</v>
      </c>
      <c r="M372" s="17"/>
      <c r="N372" s="17">
        <v>0.194783315288797</v>
      </c>
      <c r="O372" s="17">
        <v>0.102875105605009</v>
      </c>
      <c r="P372" s="17"/>
      <c r="Q372" s="17">
        <v>0.12954191257802</v>
      </c>
      <c r="R372" s="17">
        <v>0.22259042793328099</v>
      </c>
      <c r="S372" s="17">
        <v>0.20388702359661701</v>
      </c>
      <c r="T372" s="17">
        <v>0.16249012946559599</v>
      </c>
      <c r="U372" s="17">
        <v>0.19534066123998101</v>
      </c>
      <c r="V372" s="17">
        <v>0.19152224724623901</v>
      </c>
      <c r="W372" s="17">
        <v>0.20726852787935501</v>
      </c>
      <c r="X372" s="17">
        <v>0.136729614965754</v>
      </c>
      <c r="Y372" s="17">
        <v>0.15448788916276701</v>
      </c>
      <c r="Z372" s="17">
        <v>0.16991219383917999</v>
      </c>
      <c r="AA372" s="17">
        <v>0.236560757429291</v>
      </c>
      <c r="AB372" s="17">
        <v>0.14188047580171601</v>
      </c>
      <c r="AC372" s="17"/>
      <c r="AD372" s="17">
        <v>4.8102648401741201E-2</v>
      </c>
      <c r="AE372" s="17">
        <v>0.46651364042568599</v>
      </c>
      <c r="AF372" s="17"/>
      <c r="AG372" s="17">
        <v>3.8780105269621098E-2</v>
      </c>
      <c r="AH372" s="17">
        <v>0.24715767974966399</v>
      </c>
      <c r="AI372" s="17"/>
      <c r="AJ372" s="17">
        <v>0.16336579543421001</v>
      </c>
      <c r="AK372" s="17">
        <v>0.196360263598894</v>
      </c>
      <c r="AL372" s="17"/>
      <c r="AM372" s="17">
        <v>0.219192587978562</v>
      </c>
      <c r="AN372" s="17">
        <v>0.16845284501846899</v>
      </c>
      <c r="AO372" s="17"/>
      <c r="AP372" s="17">
        <v>0.66431556612748899</v>
      </c>
      <c r="AQ372" s="17">
        <v>0.131369124027791</v>
      </c>
      <c r="AR372" s="17">
        <v>3.78276474257861E-2</v>
      </c>
      <c r="AS372" s="17">
        <v>1.21621140107444E-2</v>
      </c>
      <c r="AT372" s="17">
        <v>0</v>
      </c>
      <c r="AU372" s="17">
        <v>0</v>
      </c>
    </row>
    <row r="373" spans="2:47" x14ac:dyDescent="0.35">
      <c r="B373" t="s">
        <v>94</v>
      </c>
      <c r="C373" s="17">
        <v>1.6460655689042099E-2</v>
      </c>
      <c r="D373" s="17">
        <v>1.3925694465272E-2</v>
      </c>
      <c r="E373" s="17">
        <v>1.9079416787319201E-2</v>
      </c>
      <c r="F373" s="17"/>
      <c r="G373" s="17">
        <v>1.25193662835837E-2</v>
      </c>
      <c r="H373" s="17">
        <v>2.6307929085006398E-2</v>
      </c>
      <c r="I373" s="17">
        <v>1.52762348106628E-2</v>
      </c>
      <c r="J373" s="17">
        <v>1.4714401023324299E-2</v>
      </c>
      <c r="K373" s="17">
        <v>5.8207768057832896E-3</v>
      </c>
      <c r="L373" s="17">
        <v>2.0520454846733701E-2</v>
      </c>
      <c r="M373" s="17"/>
      <c r="N373" s="17">
        <v>1.53964191711183E-2</v>
      </c>
      <c r="O373" s="17">
        <v>2.1746453813581701E-2</v>
      </c>
      <c r="P373" s="17"/>
      <c r="Q373" s="17">
        <v>1.49367259939025E-2</v>
      </c>
      <c r="R373" s="17">
        <v>1.8883385633407E-2</v>
      </c>
      <c r="S373" s="17">
        <v>1.0542340650846501E-2</v>
      </c>
      <c r="T373" s="17">
        <v>4.5242508977200602E-3</v>
      </c>
      <c r="U373" s="17">
        <v>1.45770593072014E-2</v>
      </c>
      <c r="V373" s="17">
        <v>1.5242103997076401E-2</v>
      </c>
      <c r="W373" s="17">
        <v>1.97098692306754E-2</v>
      </c>
      <c r="X373" s="17">
        <v>0</v>
      </c>
      <c r="Y373" s="17">
        <v>2.92034618662141E-2</v>
      </c>
      <c r="Z373" s="17">
        <v>1.97480829876494E-2</v>
      </c>
      <c r="AA373" s="17">
        <v>3.39394735654618E-2</v>
      </c>
      <c r="AB373" s="17">
        <v>0</v>
      </c>
      <c r="AC373" s="17"/>
      <c r="AD373" s="17">
        <v>1.6294070705580199E-2</v>
      </c>
      <c r="AE373" s="17">
        <v>1.14510968904501E-2</v>
      </c>
      <c r="AF373" s="17"/>
      <c r="AG373" s="17">
        <v>1.09126434650992E-2</v>
      </c>
      <c r="AH373" s="17">
        <v>1.53619043266976E-2</v>
      </c>
      <c r="AI373" s="17"/>
      <c r="AJ373" s="17">
        <v>1.7241524689769201E-2</v>
      </c>
      <c r="AK373" s="17">
        <v>1.43813799667916E-2</v>
      </c>
      <c r="AL373" s="17"/>
      <c r="AM373" s="17">
        <v>1.3305680899239E-2</v>
      </c>
      <c r="AN373" s="17">
        <v>1.7075324447746801E-2</v>
      </c>
      <c r="AO373" s="17"/>
      <c r="AP373" s="17">
        <v>3.4372873097857401E-2</v>
      </c>
      <c r="AQ373" s="17">
        <v>3.00337791201407E-2</v>
      </c>
      <c r="AR373" s="17">
        <v>2.1933655860842199E-2</v>
      </c>
      <c r="AS373" s="17">
        <v>2.4149472836837399E-3</v>
      </c>
      <c r="AT373" s="17">
        <v>0</v>
      </c>
      <c r="AU373" s="17">
        <v>0</v>
      </c>
    </row>
    <row r="374" spans="2:47" x14ac:dyDescent="0.35">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row>
    <row r="375" spans="2:47" x14ac:dyDescent="0.35">
      <c r="B375" s="6" t="s">
        <v>224</v>
      </c>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row>
    <row r="376" spans="2:47" x14ac:dyDescent="0.35">
      <c r="B376" s="24" t="s">
        <v>65</v>
      </c>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row>
    <row r="377" spans="2:47" x14ac:dyDescent="0.35">
      <c r="B377" t="s">
        <v>214</v>
      </c>
      <c r="C377" s="17">
        <v>4.7229246863870498E-2</v>
      </c>
      <c r="D377" s="17">
        <v>7.7530097960129996E-2</v>
      </c>
      <c r="E377" s="17">
        <v>1.8094387347645399E-2</v>
      </c>
      <c r="F377" s="17"/>
      <c r="G377" s="17">
        <v>9.7981461139152307E-2</v>
      </c>
      <c r="H377" s="17">
        <v>7.4453136913717605E-2</v>
      </c>
      <c r="I377" s="17">
        <v>5.13474200149798E-2</v>
      </c>
      <c r="J377" s="17">
        <v>2.48753542147306E-2</v>
      </c>
      <c r="K377" s="17">
        <v>2.7455715079992199E-2</v>
      </c>
      <c r="L377" s="17">
        <v>1.91590184918921E-2</v>
      </c>
      <c r="M377" s="17"/>
      <c r="N377" s="17">
        <v>3.8584425385789198E-2</v>
      </c>
      <c r="O377" s="17">
        <v>9.0165925305395495E-2</v>
      </c>
      <c r="P377" s="17"/>
      <c r="Q377" s="17">
        <v>6.3307219761020606E-2</v>
      </c>
      <c r="R377" s="17">
        <v>3.3651352377009801E-2</v>
      </c>
      <c r="S377" s="17">
        <v>2.00482052032901E-2</v>
      </c>
      <c r="T377" s="17">
        <v>6.1216293975131501E-2</v>
      </c>
      <c r="U377" s="17">
        <v>6.4498754826026003E-2</v>
      </c>
      <c r="V377" s="17">
        <v>6.9723530026542094E-2</v>
      </c>
      <c r="W377" s="17">
        <v>5.7115281511741202E-2</v>
      </c>
      <c r="X377" s="17">
        <v>3.5864636018038597E-2</v>
      </c>
      <c r="Y377" s="17">
        <v>1.9546724641798199E-2</v>
      </c>
      <c r="Z377" s="17">
        <v>5.5230736289066502E-2</v>
      </c>
      <c r="AA377" s="17">
        <v>5.8965519844139697E-2</v>
      </c>
      <c r="AB377" s="17">
        <v>0</v>
      </c>
      <c r="AC377" s="17"/>
      <c r="AD377" s="17">
        <v>6.3353690505139601E-2</v>
      </c>
      <c r="AE377" s="17">
        <v>1.3311878241995E-2</v>
      </c>
      <c r="AF377" s="17"/>
      <c r="AG377" s="17">
        <v>9.1855405297237805E-2</v>
      </c>
      <c r="AH377" s="17">
        <v>2.55854143013656E-2</v>
      </c>
      <c r="AI377" s="17"/>
      <c r="AJ377" s="17">
        <v>4.58484561784267E-2</v>
      </c>
      <c r="AK377" s="17">
        <v>4.9289189768365299E-2</v>
      </c>
      <c r="AL377" s="17"/>
      <c r="AM377" s="17">
        <v>5.05873531911879E-2</v>
      </c>
      <c r="AN377" s="17">
        <v>4.7154480305107098E-2</v>
      </c>
      <c r="AO377" s="17"/>
      <c r="AP377" s="17">
        <v>0</v>
      </c>
      <c r="AQ377" s="17">
        <v>0</v>
      </c>
      <c r="AR377" s="17">
        <v>2.2341100915245798E-2</v>
      </c>
      <c r="AS377" s="17">
        <v>3.2091415628863501E-2</v>
      </c>
      <c r="AT377" s="17">
        <v>9.0109954883973303E-2</v>
      </c>
      <c r="AU377" s="17">
        <v>0.163069248163077</v>
      </c>
    </row>
    <row r="378" spans="2:47" x14ac:dyDescent="0.35">
      <c r="B378" t="s">
        <v>215</v>
      </c>
      <c r="C378" s="17">
        <v>0.243674911768543</v>
      </c>
      <c r="D378" s="17">
        <v>0.36616711698388799</v>
      </c>
      <c r="E378" s="17">
        <v>0.12540396250338401</v>
      </c>
      <c r="F378" s="17"/>
      <c r="G378" s="17">
        <v>0.25254492016132701</v>
      </c>
      <c r="H378" s="17">
        <v>0.26290208495717798</v>
      </c>
      <c r="I378" s="17">
        <v>0.26065108155972</v>
      </c>
      <c r="J378" s="17">
        <v>0.26777749512426302</v>
      </c>
      <c r="K378" s="17">
        <v>0.23624426040119001</v>
      </c>
      <c r="L378" s="17">
        <v>0.19363491405139899</v>
      </c>
      <c r="M378" s="17"/>
      <c r="N378" s="17">
        <v>0.23364197088113001</v>
      </c>
      <c r="O378" s="17">
        <v>0.29350603411131598</v>
      </c>
      <c r="P378" s="17"/>
      <c r="Q378" s="17">
        <v>0.252103576881826</v>
      </c>
      <c r="R378" s="17">
        <v>0.18755230269415499</v>
      </c>
      <c r="S378" s="17">
        <v>0.20429506284543</v>
      </c>
      <c r="T378" s="17">
        <v>0.25323643650773903</v>
      </c>
      <c r="U378" s="17">
        <v>0.22775950841559001</v>
      </c>
      <c r="V378" s="17">
        <v>0.27148142373041001</v>
      </c>
      <c r="W378" s="17">
        <v>0.27066712068466497</v>
      </c>
      <c r="X378" s="17">
        <v>0.29576292750192301</v>
      </c>
      <c r="Y378" s="17">
        <v>0.27042418172937799</v>
      </c>
      <c r="Z378" s="17">
        <v>0.219484101171425</v>
      </c>
      <c r="AA378" s="17">
        <v>0.24052786749191299</v>
      </c>
      <c r="AB378" s="17">
        <v>0.31652822289712301</v>
      </c>
      <c r="AC378" s="17"/>
      <c r="AD378" s="17">
        <v>0.33144139260257399</v>
      </c>
      <c r="AE378" s="17">
        <v>5.57817297700531E-2</v>
      </c>
      <c r="AF378" s="17"/>
      <c r="AG378" s="17">
        <v>0.42931770098236199</v>
      </c>
      <c r="AH378" s="17">
        <v>0.15615256861570301</v>
      </c>
      <c r="AI378" s="17"/>
      <c r="AJ378" s="17">
        <v>0.246960651356496</v>
      </c>
      <c r="AK378" s="17">
        <v>0.241949497725335</v>
      </c>
      <c r="AL378" s="17"/>
      <c r="AM378" s="17">
        <v>0.195004628461806</v>
      </c>
      <c r="AN378" s="17">
        <v>0.25893079976600097</v>
      </c>
      <c r="AO378" s="17"/>
      <c r="AP378" s="17">
        <v>0</v>
      </c>
      <c r="AQ378" s="17">
        <v>9.6945091765143591E-3</v>
      </c>
      <c r="AR378" s="17">
        <v>0.14137929502867499</v>
      </c>
      <c r="AS378" s="17">
        <v>0.39382964228255102</v>
      </c>
      <c r="AT378" s="17">
        <v>0.43321323105440901</v>
      </c>
      <c r="AU378" s="17">
        <v>0.59084322404397605</v>
      </c>
    </row>
    <row r="379" spans="2:47" x14ac:dyDescent="0.35">
      <c r="B379" t="s">
        <v>216</v>
      </c>
      <c r="C379" s="17">
        <v>0.164844230003693</v>
      </c>
      <c r="D379" s="17">
        <v>0.183102191019029</v>
      </c>
      <c r="E379" s="17">
        <v>0.14850054805191901</v>
      </c>
      <c r="F379" s="17"/>
      <c r="G379" s="17">
        <v>0.172653612670575</v>
      </c>
      <c r="H379" s="17">
        <v>0.135582611941891</v>
      </c>
      <c r="I379" s="17">
        <v>0.160429908348908</v>
      </c>
      <c r="J379" s="17">
        <v>0.170060072264372</v>
      </c>
      <c r="K379" s="17">
        <v>0.161704659897245</v>
      </c>
      <c r="L379" s="17">
        <v>0.18503434835254701</v>
      </c>
      <c r="M379" s="17"/>
      <c r="N379" s="17">
        <v>0.16373357103064101</v>
      </c>
      <c r="O379" s="17">
        <v>0.17036059691826999</v>
      </c>
      <c r="P379" s="17"/>
      <c r="Q379" s="17">
        <v>0.175373855716807</v>
      </c>
      <c r="R379" s="17">
        <v>0.150543758011733</v>
      </c>
      <c r="S379" s="17">
        <v>0.207392861616195</v>
      </c>
      <c r="T379" s="17">
        <v>0.168063942333361</v>
      </c>
      <c r="U379" s="17">
        <v>0.116768423778407</v>
      </c>
      <c r="V379" s="17">
        <v>0.12693048786812899</v>
      </c>
      <c r="W379" s="17">
        <v>0.16452294891764399</v>
      </c>
      <c r="X379" s="17">
        <v>0.157632512670381</v>
      </c>
      <c r="Y379" s="17">
        <v>0.199423053233477</v>
      </c>
      <c r="Z379" s="17">
        <v>0.197621334745229</v>
      </c>
      <c r="AA379" s="17">
        <v>0.13582472056476499</v>
      </c>
      <c r="AB379" s="17">
        <v>0.11430198255145101</v>
      </c>
      <c r="AC379" s="17"/>
      <c r="AD379" s="17">
        <v>0.21501792002333001</v>
      </c>
      <c r="AE379" s="17">
        <v>5.75663021983761E-2</v>
      </c>
      <c r="AF379" s="17"/>
      <c r="AG379" s="17">
        <v>0.20134931433005601</v>
      </c>
      <c r="AH379" s="17">
        <v>0.150603976399974</v>
      </c>
      <c r="AI379" s="17"/>
      <c r="AJ379" s="17">
        <v>0.176803397287045</v>
      </c>
      <c r="AK379" s="17">
        <v>0.15212265193007199</v>
      </c>
      <c r="AL379" s="17"/>
      <c r="AM379" s="17">
        <v>0.13441118498086199</v>
      </c>
      <c r="AN379" s="17">
        <v>0.173983186740024</v>
      </c>
      <c r="AO379" s="17"/>
      <c r="AP379" s="17">
        <v>4.47602137887147E-3</v>
      </c>
      <c r="AQ379" s="17">
        <v>8.2941348763274095E-2</v>
      </c>
      <c r="AR379" s="17">
        <v>0.24633669493824101</v>
      </c>
      <c r="AS379" s="17">
        <v>0.32010013563513801</v>
      </c>
      <c r="AT379" s="17">
        <v>0.318797703121323</v>
      </c>
      <c r="AU379" s="17">
        <v>0.139555431511452</v>
      </c>
    </row>
    <row r="380" spans="2:47" x14ac:dyDescent="0.35">
      <c r="B380" t="s">
        <v>217</v>
      </c>
      <c r="C380" s="17">
        <v>9.5681888887216696E-2</v>
      </c>
      <c r="D380" s="17">
        <v>0.10444517588065801</v>
      </c>
      <c r="E380" s="17">
        <v>8.7984538216668198E-2</v>
      </c>
      <c r="F380" s="17"/>
      <c r="G380" s="17">
        <v>8.9614115733778005E-2</v>
      </c>
      <c r="H380" s="17">
        <v>0.12038577109696499</v>
      </c>
      <c r="I380" s="17">
        <v>0.103740812103604</v>
      </c>
      <c r="J380" s="17">
        <v>9.9082921201665397E-2</v>
      </c>
      <c r="K380" s="17">
        <v>8.3011417416852501E-2</v>
      </c>
      <c r="L380" s="17">
        <v>7.8657616980992107E-2</v>
      </c>
      <c r="M380" s="17"/>
      <c r="N380" s="17">
        <v>8.8839812806059001E-2</v>
      </c>
      <c r="O380" s="17">
        <v>0.12966477925851899</v>
      </c>
      <c r="P380" s="17"/>
      <c r="Q380" s="17">
        <v>0.119041029421464</v>
      </c>
      <c r="R380" s="17">
        <v>9.7792575534612999E-2</v>
      </c>
      <c r="S380" s="17">
        <v>7.0754635478816094E-2</v>
      </c>
      <c r="T380" s="17">
        <v>0.10081778998195701</v>
      </c>
      <c r="U380" s="17">
        <v>0.110489571023732</v>
      </c>
      <c r="V380" s="17">
        <v>7.8501929683202604E-2</v>
      </c>
      <c r="W380" s="17">
        <v>7.2194638781682405E-2</v>
      </c>
      <c r="X380" s="17">
        <v>0.109455934558027</v>
      </c>
      <c r="Y380" s="17">
        <v>0.11396263124231901</v>
      </c>
      <c r="Z380" s="17">
        <v>9.3918581678993196E-2</v>
      </c>
      <c r="AA380" s="17">
        <v>6.6371665961858894E-2</v>
      </c>
      <c r="AB380" s="17">
        <v>7.7507785673777904E-2</v>
      </c>
      <c r="AC380" s="17"/>
      <c r="AD380" s="17">
        <v>0.11537322229698301</v>
      </c>
      <c r="AE380" s="17">
        <v>5.58142434364821E-2</v>
      </c>
      <c r="AF380" s="17"/>
      <c r="AG380" s="17">
        <v>9.4933980992348593E-2</v>
      </c>
      <c r="AH380" s="17">
        <v>9.8062916211305098E-2</v>
      </c>
      <c r="AI380" s="17"/>
      <c r="AJ380" s="17">
        <v>9.3582510714603703E-2</v>
      </c>
      <c r="AK380" s="17">
        <v>9.9026840188855603E-2</v>
      </c>
      <c r="AL380" s="17"/>
      <c r="AM380" s="17">
        <v>9.3025298511077201E-2</v>
      </c>
      <c r="AN380" s="17">
        <v>9.7003822599005501E-2</v>
      </c>
      <c r="AO380" s="17"/>
      <c r="AP380" s="17">
        <v>0</v>
      </c>
      <c r="AQ380" s="17">
        <v>0.10980093484456301</v>
      </c>
      <c r="AR380" s="17">
        <v>0.20845010729348201</v>
      </c>
      <c r="AS380" s="17">
        <v>0.118726330466526</v>
      </c>
      <c r="AT380" s="17">
        <v>0.108324734112056</v>
      </c>
      <c r="AU380" s="17">
        <v>7.9363966633960198E-2</v>
      </c>
    </row>
    <row r="381" spans="2:47" x14ac:dyDescent="0.35">
      <c r="B381" t="s">
        <v>218</v>
      </c>
      <c r="C381" s="17">
        <v>6.6877774114839195E-2</v>
      </c>
      <c r="D381" s="17">
        <v>5.0535655618606803E-2</v>
      </c>
      <c r="E381" s="17">
        <v>8.2529047267933503E-2</v>
      </c>
      <c r="F381" s="17"/>
      <c r="G381" s="17">
        <v>0.10684603131526001</v>
      </c>
      <c r="H381" s="17">
        <v>8.5753044403975701E-2</v>
      </c>
      <c r="I381" s="17">
        <v>6.2645510681435104E-2</v>
      </c>
      <c r="J381" s="17">
        <v>6.4505862720318899E-2</v>
      </c>
      <c r="K381" s="17">
        <v>5.7403702126062002E-2</v>
      </c>
      <c r="L381" s="17">
        <v>3.6549100496458799E-2</v>
      </c>
      <c r="M381" s="17"/>
      <c r="N381" s="17">
        <v>6.7233982405929898E-2</v>
      </c>
      <c r="O381" s="17">
        <v>6.5108576116760894E-2</v>
      </c>
      <c r="P381" s="17"/>
      <c r="Q381" s="17">
        <v>5.7595462959902602E-2</v>
      </c>
      <c r="R381" s="17">
        <v>8.7518154792200598E-2</v>
      </c>
      <c r="S381" s="17">
        <v>7.0151675144697806E-2</v>
      </c>
      <c r="T381" s="17">
        <v>6.3293991548863102E-2</v>
      </c>
      <c r="U381" s="17">
        <v>5.5388627111146303E-2</v>
      </c>
      <c r="V381" s="17">
        <v>5.9523246155376401E-2</v>
      </c>
      <c r="W381" s="17">
        <v>5.8624306255145697E-2</v>
      </c>
      <c r="X381" s="17">
        <v>0.121976974830108</v>
      </c>
      <c r="Y381" s="17">
        <v>5.9268942463628703E-2</v>
      </c>
      <c r="Z381" s="17">
        <v>4.6651300417118999E-2</v>
      </c>
      <c r="AA381" s="17">
        <v>8.5012201212636807E-2</v>
      </c>
      <c r="AB381" s="17">
        <v>7.8966002856313999E-2</v>
      </c>
      <c r="AC381" s="17"/>
      <c r="AD381" s="17">
        <v>6.9127160879520394E-2</v>
      </c>
      <c r="AE381" s="17">
        <v>5.9057850319279299E-2</v>
      </c>
      <c r="AF381" s="17"/>
      <c r="AG381" s="17">
        <v>4.7953982031585303E-2</v>
      </c>
      <c r="AH381" s="17">
        <v>7.4997074056555202E-2</v>
      </c>
      <c r="AI381" s="17"/>
      <c r="AJ381" s="17">
        <v>6.0938722546272701E-2</v>
      </c>
      <c r="AK381" s="17">
        <v>7.2944467835718396E-2</v>
      </c>
      <c r="AL381" s="17"/>
      <c r="AM381" s="17">
        <v>6.4194507311975402E-2</v>
      </c>
      <c r="AN381" s="17">
        <v>6.6718614908411994E-2</v>
      </c>
      <c r="AO381" s="17"/>
      <c r="AP381" s="17">
        <v>1.09073609025051E-2</v>
      </c>
      <c r="AQ381" s="17">
        <v>0.107064479171102</v>
      </c>
      <c r="AR381" s="17">
        <v>0.202437521035844</v>
      </c>
      <c r="AS381" s="17">
        <v>4.4492613184750299E-2</v>
      </c>
      <c r="AT381" s="17">
        <v>4.2441941567868499E-2</v>
      </c>
      <c r="AU381" s="17">
        <v>2.4100857700622098E-2</v>
      </c>
    </row>
    <row r="382" spans="2:47" x14ac:dyDescent="0.35">
      <c r="B382" t="s">
        <v>219</v>
      </c>
      <c r="C382" s="17">
        <v>5.1107868241954298E-2</v>
      </c>
      <c r="D382" s="17">
        <v>3.1182477582282101E-2</v>
      </c>
      <c r="E382" s="17">
        <v>7.0996505719572597E-2</v>
      </c>
      <c r="F382" s="17"/>
      <c r="G382" s="17">
        <v>4.2016224037561403E-2</v>
      </c>
      <c r="H382" s="17">
        <v>5.4370543385338199E-2</v>
      </c>
      <c r="I382" s="17">
        <v>4.03087216794333E-2</v>
      </c>
      <c r="J382" s="17">
        <v>5.6982926568198103E-2</v>
      </c>
      <c r="K382" s="17">
        <v>5.7745680979427803E-2</v>
      </c>
      <c r="L382" s="17">
        <v>5.41077095466845E-2</v>
      </c>
      <c r="M382" s="17"/>
      <c r="N382" s="17">
        <v>5.2331680107416803E-2</v>
      </c>
      <c r="O382" s="17">
        <v>4.5029499050234303E-2</v>
      </c>
      <c r="P382" s="17"/>
      <c r="Q382" s="17">
        <v>8.3245589088851296E-2</v>
      </c>
      <c r="R382" s="17">
        <v>6.1446326679940301E-2</v>
      </c>
      <c r="S382" s="17">
        <v>3.58586785771507E-2</v>
      </c>
      <c r="T382" s="17">
        <v>4.4970922936900401E-2</v>
      </c>
      <c r="U382" s="17">
        <v>3.5372297189166103E-2</v>
      </c>
      <c r="V382" s="17">
        <v>5.1033347666356102E-2</v>
      </c>
      <c r="W382" s="17">
        <v>2.9805200306567799E-2</v>
      </c>
      <c r="X382" s="17">
        <v>5.0757444976635098E-2</v>
      </c>
      <c r="Y382" s="17">
        <v>3.2948393575149101E-2</v>
      </c>
      <c r="Z382" s="17">
        <v>4.0625594857496602E-2</v>
      </c>
      <c r="AA382" s="17">
        <v>0.101337758531606</v>
      </c>
      <c r="AB382" s="17">
        <v>2.3862527547941999E-2</v>
      </c>
      <c r="AC382" s="17"/>
      <c r="AD382" s="17">
        <v>5.1083307806276797E-2</v>
      </c>
      <c r="AE382" s="17">
        <v>5.2599602553130002E-2</v>
      </c>
      <c r="AF382" s="17"/>
      <c r="AG382" s="17">
        <v>2.4356025204081502E-2</v>
      </c>
      <c r="AH382" s="17">
        <v>6.3216090248718396E-2</v>
      </c>
      <c r="AI382" s="17"/>
      <c r="AJ382" s="17">
        <v>4.50413343378206E-2</v>
      </c>
      <c r="AK382" s="17">
        <v>5.7416173768717702E-2</v>
      </c>
      <c r="AL382" s="17"/>
      <c r="AM382" s="17">
        <v>5.8816348690622501E-2</v>
      </c>
      <c r="AN382" s="17">
        <v>4.7350414576534397E-2</v>
      </c>
      <c r="AO382" s="17"/>
      <c r="AP382" s="17">
        <v>3.1962214099233097E-2</v>
      </c>
      <c r="AQ382" s="17">
        <v>0.144046171072997</v>
      </c>
      <c r="AR382" s="17">
        <v>8.5185286483880004E-2</v>
      </c>
      <c r="AS382" s="17">
        <v>3.1970466954425097E-2</v>
      </c>
      <c r="AT382" s="17">
        <v>7.1124352603694303E-3</v>
      </c>
      <c r="AU382" s="17">
        <v>3.0672719469117802E-3</v>
      </c>
    </row>
    <row r="383" spans="2:47" x14ac:dyDescent="0.35">
      <c r="B383" t="s">
        <v>220</v>
      </c>
      <c r="C383" s="17">
        <v>0.123323051675092</v>
      </c>
      <c r="D383" s="17">
        <v>7.0724108112213094E-2</v>
      </c>
      <c r="E383" s="17">
        <v>0.173798966531825</v>
      </c>
      <c r="F383" s="17"/>
      <c r="G383" s="17">
        <v>7.8517212089120603E-2</v>
      </c>
      <c r="H383" s="17">
        <v>0.101488256233249</v>
      </c>
      <c r="I383" s="17">
        <v>0.10094216582519799</v>
      </c>
      <c r="J383" s="17">
        <v>0.10861842024386199</v>
      </c>
      <c r="K383" s="17">
        <v>0.15911120588340999</v>
      </c>
      <c r="L383" s="17">
        <v>0.177269738773565</v>
      </c>
      <c r="M383" s="17"/>
      <c r="N383" s="17">
        <v>0.13138363505096301</v>
      </c>
      <c r="O383" s="17">
        <v>8.3288138595814201E-2</v>
      </c>
      <c r="P383" s="17"/>
      <c r="Q383" s="17">
        <v>0.102429056918984</v>
      </c>
      <c r="R383" s="17">
        <v>0.147877403360373</v>
      </c>
      <c r="S383" s="17">
        <v>0.17559208718762101</v>
      </c>
      <c r="T383" s="17">
        <v>0.120344902086925</v>
      </c>
      <c r="U383" s="17">
        <v>0.13568279470606201</v>
      </c>
      <c r="V383" s="17">
        <v>0.12963512686924999</v>
      </c>
      <c r="W383" s="17">
        <v>0.106116339007676</v>
      </c>
      <c r="X383" s="17">
        <v>7.1329289160442996E-2</v>
      </c>
      <c r="Y383" s="17">
        <v>0.108295676876904</v>
      </c>
      <c r="Z383" s="17">
        <v>0.11419091199600501</v>
      </c>
      <c r="AA383" s="17">
        <v>7.1046951501290798E-2</v>
      </c>
      <c r="AB383" s="17">
        <v>0.221402453464732</v>
      </c>
      <c r="AC383" s="17"/>
      <c r="AD383" s="17">
        <v>8.0073026366458702E-2</v>
      </c>
      <c r="AE383" s="17">
        <v>0.21170522167137801</v>
      </c>
      <c r="AF383" s="17"/>
      <c r="AG383" s="17">
        <v>5.1561103605206E-2</v>
      </c>
      <c r="AH383" s="17">
        <v>0.15649766565245299</v>
      </c>
      <c r="AI383" s="17"/>
      <c r="AJ383" s="17">
        <v>0.13496470808003599</v>
      </c>
      <c r="AK383" s="17">
        <v>0.10953524075306501</v>
      </c>
      <c r="AL383" s="17"/>
      <c r="AM383" s="17">
        <v>0.15707630957285401</v>
      </c>
      <c r="AN383" s="17">
        <v>0.11368629175209</v>
      </c>
      <c r="AO383" s="17"/>
      <c r="AP383" s="17">
        <v>0.25191531576413601</v>
      </c>
      <c r="AQ383" s="17">
        <v>0.31700879230510298</v>
      </c>
      <c r="AR383" s="17">
        <v>4.6040901972513801E-2</v>
      </c>
      <c r="AS383" s="17">
        <v>3.6776582242471698E-2</v>
      </c>
      <c r="AT383" s="17">
        <v>0</v>
      </c>
      <c r="AU383" s="17">
        <v>0</v>
      </c>
    </row>
    <row r="384" spans="2:47" x14ac:dyDescent="0.35">
      <c r="B384" t="s">
        <v>106</v>
      </c>
      <c r="C384" s="17">
        <v>0.18623467253899001</v>
      </c>
      <c r="D384" s="17">
        <v>0.10286441798977999</v>
      </c>
      <c r="E384" s="17">
        <v>0.26408794147120002</v>
      </c>
      <c r="F384" s="17"/>
      <c r="G384" s="17">
        <v>0.14364967046388299</v>
      </c>
      <c r="H384" s="17">
        <v>0.14665363532350401</v>
      </c>
      <c r="I384" s="17">
        <v>0.198859865614673</v>
      </c>
      <c r="J384" s="17">
        <v>0.19391693507437699</v>
      </c>
      <c r="K384" s="17">
        <v>0.196254387184671</v>
      </c>
      <c r="L384" s="17">
        <v>0.22371480499361401</v>
      </c>
      <c r="M384" s="17"/>
      <c r="N384" s="17">
        <v>0.201240053262736</v>
      </c>
      <c r="O384" s="17">
        <v>0.111706678101892</v>
      </c>
      <c r="P384" s="17"/>
      <c r="Q384" s="17">
        <v>0.13641992618993901</v>
      </c>
      <c r="R384" s="17">
        <v>0.21203973082605901</v>
      </c>
      <c r="S384" s="17">
        <v>0.20387082143750099</v>
      </c>
      <c r="T384" s="17">
        <v>0.18805572062912199</v>
      </c>
      <c r="U384" s="17">
        <v>0.235707982769153</v>
      </c>
      <c r="V384" s="17">
        <v>0.17680719591059499</v>
      </c>
      <c r="W384" s="17">
        <v>0.20496666628840499</v>
      </c>
      <c r="X384" s="17">
        <v>0.14586537273444999</v>
      </c>
      <c r="Y384" s="17">
        <v>0.16860639679098699</v>
      </c>
      <c r="Z384" s="17">
        <v>0.208120161666798</v>
      </c>
      <c r="AA384" s="17">
        <v>0.187226582543256</v>
      </c>
      <c r="AB384" s="17">
        <v>0.16743102500866</v>
      </c>
      <c r="AC384" s="17"/>
      <c r="AD384" s="17">
        <v>5.3464910912478202E-2</v>
      </c>
      <c r="AE384" s="17">
        <v>0.47614637771248902</v>
      </c>
      <c r="AF384" s="17"/>
      <c r="AG384" s="17">
        <v>4.37991958372329E-2</v>
      </c>
      <c r="AH384" s="17">
        <v>0.25419502416891798</v>
      </c>
      <c r="AI384" s="17"/>
      <c r="AJ384" s="17">
        <v>0.17119688248324499</v>
      </c>
      <c r="AK384" s="17">
        <v>0.20211752673928199</v>
      </c>
      <c r="AL384" s="17"/>
      <c r="AM384" s="17">
        <v>0.236173300186208</v>
      </c>
      <c r="AN384" s="17">
        <v>0.17258474820396</v>
      </c>
      <c r="AO384" s="17"/>
      <c r="AP384" s="17">
        <v>0.65516678443257004</v>
      </c>
      <c r="AQ384" s="17">
        <v>0.17569751397717701</v>
      </c>
      <c r="AR384" s="17">
        <v>4.2241416617999399E-2</v>
      </c>
      <c r="AS384" s="17">
        <v>1.6799887613497901E-2</v>
      </c>
      <c r="AT384" s="17">
        <v>0</v>
      </c>
      <c r="AU384" s="17">
        <v>0</v>
      </c>
    </row>
    <row r="385" spans="2:47" x14ac:dyDescent="0.35">
      <c r="B385" t="s">
        <v>94</v>
      </c>
      <c r="C385" s="17">
        <v>2.1026355905801201E-2</v>
      </c>
      <c r="D385" s="17">
        <v>1.34487588534138E-2</v>
      </c>
      <c r="E385" s="17">
        <v>2.8604102889852E-2</v>
      </c>
      <c r="F385" s="17"/>
      <c r="G385" s="17">
        <v>1.6176752389342301E-2</v>
      </c>
      <c r="H385" s="17">
        <v>1.8410915744181699E-2</v>
      </c>
      <c r="I385" s="17">
        <v>2.1074514172048999E-2</v>
      </c>
      <c r="J385" s="17">
        <v>1.41800125882125E-2</v>
      </c>
      <c r="K385" s="17">
        <v>2.1068971031149099E-2</v>
      </c>
      <c r="L385" s="17">
        <v>3.1872748312848503E-2</v>
      </c>
      <c r="M385" s="17"/>
      <c r="N385" s="17">
        <v>2.3010869069335301E-2</v>
      </c>
      <c r="O385" s="17">
        <v>1.1169772541797801E-2</v>
      </c>
      <c r="P385" s="17"/>
      <c r="Q385" s="17">
        <v>1.0484283061205E-2</v>
      </c>
      <c r="R385" s="17">
        <v>2.1578395723916899E-2</v>
      </c>
      <c r="S385" s="17">
        <v>1.20359725092994E-2</v>
      </c>
      <c r="T385" s="17">
        <v>0</v>
      </c>
      <c r="U385" s="17">
        <v>1.8332040180718101E-2</v>
      </c>
      <c r="V385" s="17">
        <v>3.6363712090138597E-2</v>
      </c>
      <c r="W385" s="17">
        <v>3.5987498246471697E-2</v>
      </c>
      <c r="X385" s="17">
        <v>1.1354907549995E-2</v>
      </c>
      <c r="Y385" s="17">
        <v>2.7523999446358201E-2</v>
      </c>
      <c r="Z385" s="17">
        <v>2.41572771778681E-2</v>
      </c>
      <c r="AA385" s="17">
        <v>5.3686732348533599E-2</v>
      </c>
      <c r="AB385" s="17">
        <v>0</v>
      </c>
      <c r="AC385" s="17"/>
      <c r="AD385" s="17">
        <v>2.10653686072391E-2</v>
      </c>
      <c r="AE385" s="17">
        <v>1.8016794096817501E-2</v>
      </c>
      <c r="AF385" s="17"/>
      <c r="AG385" s="17">
        <v>1.48732917198905E-2</v>
      </c>
      <c r="AH385" s="17">
        <v>2.06892703450085E-2</v>
      </c>
      <c r="AI385" s="17"/>
      <c r="AJ385" s="17">
        <v>2.4663337016055002E-2</v>
      </c>
      <c r="AK385" s="17">
        <v>1.5598411290588299E-2</v>
      </c>
      <c r="AL385" s="17"/>
      <c r="AM385" s="17">
        <v>1.0711069093408101E-2</v>
      </c>
      <c r="AN385" s="17">
        <v>2.2587641148866199E-2</v>
      </c>
      <c r="AO385" s="17"/>
      <c r="AP385" s="17">
        <v>4.5572303422683903E-2</v>
      </c>
      <c r="AQ385" s="17">
        <v>5.37462506892699E-2</v>
      </c>
      <c r="AR385" s="17">
        <v>5.5876757141190897E-3</v>
      </c>
      <c r="AS385" s="17">
        <v>5.2129259917768301E-3</v>
      </c>
      <c r="AT385" s="17">
        <v>0</v>
      </c>
      <c r="AU385" s="17">
        <v>0</v>
      </c>
    </row>
    <row r="386" spans="2:47" x14ac:dyDescent="0.35">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row>
    <row r="387" spans="2:47" x14ac:dyDescent="0.35">
      <c r="B387" s="6" t="s">
        <v>225</v>
      </c>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row>
    <row r="388" spans="2:47" x14ac:dyDescent="0.35">
      <c r="B388" s="24" t="s">
        <v>65</v>
      </c>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row>
    <row r="389" spans="2:47" x14ac:dyDescent="0.35">
      <c r="B389" t="s">
        <v>214</v>
      </c>
      <c r="C389" s="17">
        <v>0.114844818289054</v>
      </c>
      <c r="D389" s="17">
        <v>0.18903409472077001</v>
      </c>
      <c r="E389" s="17">
        <v>4.3503342274351799E-2</v>
      </c>
      <c r="F389" s="17"/>
      <c r="G389" s="17">
        <v>0.15141974478276601</v>
      </c>
      <c r="H389" s="17">
        <v>0.11646267785803401</v>
      </c>
      <c r="I389" s="17">
        <v>0.120067516071885</v>
      </c>
      <c r="J389" s="17">
        <v>9.37176228291869E-2</v>
      </c>
      <c r="K389" s="17">
        <v>9.9004590566765402E-2</v>
      </c>
      <c r="L389" s="17">
        <v>0.11261864382379</v>
      </c>
      <c r="M389" s="17"/>
      <c r="N389" s="17">
        <v>0.10069244871205101</v>
      </c>
      <c r="O389" s="17">
        <v>0.18513611849161499</v>
      </c>
      <c r="P389" s="17"/>
      <c r="Q389" s="17">
        <v>0.128988377875869</v>
      </c>
      <c r="R389" s="17">
        <v>0.105650128589208</v>
      </c>
      <c r="S389" s="17">
        <v>8.1584153704258297E-2</v>
      </c>
      <c r="T389" s="17">
        <v>0.165633787389318</v>
      </c>
      <c r="U389" s="17">
        <v>9.1221564679245304E-2</v>
      </c>
      <c r="V389" s="17">
        <v>0.137619514730146</v>
      </c>
      <c r="W389" s="17">
        <v>0.13446626848054299</v>
      </c>
      <c r="X389" s="17">
        <v>8.6007613271758598E-2</v>
      </c>
      <c r="Y389" s="17">
        <v>7.76742840748115E-2</v>
      </c>
      <c r="Z389" s="17">
        <v>0.130736735004371</v>
      </c>
      <c r="AA389" s="17">
        <v>0.14155788597753299</v>
      </c>
      <c r="AB389" s="17">
        <v>4.1271724312569598E-2</v>
      </c>
      <c r="AC389" s="17"/>
      <c r="AD389" s="17">
        <v>0.15940173596434201</v>
      </c>
      <c r="AE389" s="17">
        <v>2.32281454314049E-2</v>
      </c>
      <c r="AF389" s="17"/>
      <c r="AG389" s="17">
        <v>0.21738353353391801</v>
      </c>
      <c r="AH389" s="17">
        <v>6.3749033924171306E-2</v>
      </c>
      <c r="AI389" s="17"/>
      <c r="AJ389" s="17">
        <v>0.11617848654607001</v>
      </c>
      <c r="AK389" s="17">
        <v>0.114286664737351</v>
      </c>
      <c r="AL389" s="17"/>
      <c r="AM389" s="17">
        <v>9.1855628904655401E-2</v>
      </c>
      <c r="AN389" s="17">
        <v>0.120004813094562</v>
      </c>
      <c r="AO389" s="17"/>
      <c r="AP389" s="17">
        <v>0</v>
      </c>
      <c r="AQ389" s="17">
        <v>1.47955475038855E-2</v>
      </c>
      <c r="AR389" s="17">
        <v>5.4309038896756298E-2</v>
      </c>
      <c r="AS389" s="17">
        <v>0.15940478537963701</v>
      </c>
      <c r="AT389" s="17">
        <v>0.16096756800513801</v>
      </c>
      <c r="AU389" s="17">
        <v>0.32496671272724498</v>
      </c>
    </row>
    <row r="390" spans="2:47" x14ac:dyDescent="0.35">
      <c r="B390" t="s">
        <v>215</v>
      </c>
      <c r="C390" s="17">
        <v>0.287662326778866</v>
      </c>
      <c r="D390" s="17">
        <v>0.40943668835484398</v>
      </c>
      <c r="E390" s="17">
        <v>0.170482339396546</v>
      </c>
      <c r="F390" s="17"/>
      <c r="G390" s="17">
        <v>0.25841910526231698</v>
      </c>
      <c r="H390" s="17">
        <v>0.25400676512568099</v>
      </c>
      <c r="I390" s="17">
        <v>0.30299359920012597</v>
      </c>
      <c r="J390" s="17">
        <v>0.32868922344642798</v>
      </c>
      <c r="K390" s="17">
        <v>0.31475874766620798</v>
      </c>
      <c r="L390" s="17">
        <v>0.27078567112646901</v>
      </c>
      <c r="M390" s="17"/>
      <c r="N390" s="17">
        <v>0.28602001016480499</v>
      </c>
      <c r="O390" s="17">
        <v>0.29581930498089298</v>
      </c>
      <c r="P390" s="17"/>
      <c r="Q390" s="17">
        <v>0.31729072690070598</v>
      </c>
      <c r="R390" s="17">
        <v>0.222871007221873</v>
      </c>
      <c r="S390" s="17">
        <v>0.289395675340892</v>
      </c>
      <c r="T390" s="17">
        <v>0.24666424210949001</v>
      </c>
      <c r="U390" s="17">
        <v>0.25946345069863702</v>
      </c>
      <c r="V390" s="17">
        <v>0.27181305803855499</v>
      </c>
      <c r="W390" s="17">
        <v>0.33234718551408199</v>
      </c>
      <c r="X390" s="17">
        <v>0.40943469703249302</v>
      </c>
      <c r="Y390" s="17">
        <v>0.34360725286967703</v>
      </c>
      <c r="Z390" s="17">
        <v>0.27321545982052498</v>
      </c>
      <c r="AA390" s="17">
        <v>0.225644460429408</v>
      </c>
      <c r="AB390" s="17">
        <v>0.32347973083292703</v>
      </c>
      <c r="AC390" s="17"/>
      <c r="AD390" s="17">
        <v>0.37842173886554697</v>
      </c>
      <c r="AE390" s="17">
        <v>9.2827784821426895E-2</v>
      </c>
      <c r="AF390" s="17"/>
      <c r="AG390" s="17">
        <v>0.44950968002764402</v>
      </c>
      <c r="AH390" s="17">
        <v>0.214247450771231</v>
      </c>
      <c r="AI390" s="17"/>
      <c r="AJ390" s="17">
        <v>0.29470860337749999</v>
      </c>
      <c r="AK390" s="17">
        <v>0.28186662900493697</v>
      </c>
      <c r="AL390" s="17"/>
      <c r="AM390" s="17">
        <v>0.220937381555011</v>
      </c>
      <c r="AN390" s="17">
        <v>0.30910721185227102</v>
      </c>
      <c r="AO390" s="17"/>
      <c r="AP390" s="17">
        <v>0</v>
      </c>
      <c r="AQ390" s="17">
        <v>7.8707731956929705E-2</v>
      </c>
      <c r="AR390" s="17">
        <v>0.207374744211378</v>
      </c>
      <c r="AS390" s="17">
        <v>0.58235747035054297</v>
      </c>
      <c r="AT390" s="17">
        <v>0.469885099280202</v>
      </c>
      <c r="AU390" s="17">
        <v>0.50254614214514404</v>
      </c>
    </row>
    <row r="391" spans="2:47" x14ac:dyDescent="0.35">
      <c r="B391" t="s">
        <v>216</v>
      </c>
      <c r="C391" s="17">
        <v>0.14830222951071001</v>
      </c>
      <c r="D391" s="17">
        <v>0.15322677245246499</v>
      </c>
      <c r="E391" s="17">
        <v>0.144816563317435</v>
      </c>
      <c r="F391" s="17"/>
      <c r="G391" s="17">
        <v>0.13958511930553399</v>
      </c>
      <c r="H391" s="17">
        <v>0.14884193577051499</v>
      </c>
      <c r="I391" s="17">
        <v>0.116699294720275</v>
      </c>
      <c r="J391" s="17">
        <v>0.15665723489907701</v>
      </c>
      <c r="K391" s="17">
        <v>0.14701053937525199</v>
      </c>
      <c r="L391" s="17">
        <v>0.17353334704992401</v>
      </c>
      <c r="M391" s="17"/>
      <c r="N391" s="17">
        <v>0.15079125908366101</v>
      </c>
      <c r="O391" s="17">
        <v>0.135939838606953</v>
      </c>
      <c r="P391" s="17"/>
      <c r="Q391" s="17">
        <v>0.12173723644916901</v>
      </c>
      <c r="R391" s="17">
        <v>0.164485684166983</v>
      </c>
      <c r="S391" s="17">
        <v>0.150622881379783</v>
      </c>
      <c r="T391" s="17">
        <v>0.15828275707704501</v>
      </c>
      <c r="U391" s="17">
        <v>0.168643015055426</v>
      </c>
      <c r="V391" s="17">
        <v>0.138874156632357</v>
      </c>
      <c r="W391" s="17">
        <v>0.110341646296338</v>
      </c>
      <c r="X391" s="17">
        <v>0.16008781516008699</v>
      </c>
      <c r="Y391" s="17">
        <v>0.15299674765243401</v>
      </c>
      <c r="Z391" s="17">
        <v>0.173162094454406</v>
      </c>
      <c r="AA391" s="17">
        <v>0.157736646035808</v>
      </c>
      <c r="AB391" s="17">
        <v>0.124600909679105</v>
      </c>
      <c r="AC391" s="17"/>
      <c r="AD391" s="17">
        <v>0.177649858698392</v>
      </c>
      <c r="AE391" s="17">
        <v>8.6994875330235699E-2</v>
      </c>
      <c r="AF391" s="17"/>
      <c r="AG391" s="17">
        <v>0.15553795214622099</v>
      </c>
      <c r="AH391" s="17">
        <v>0.14582266708505101</v>
      </c>
      <c r="AI391" s="17"/>
      <c r="AJ391" s="17">
        <v>0.156488986713721</v>
      </c>
      <c r="AK391" s="17">
        <v>0.13833196201259201</v>
      </c>
      <c r="AL391" s="17"/>
      <c r="AM391" s="17">
        <v>0.16814260526581301</v>
      </c>
      <c r="AN391" s="17">
        <v>0.144879518818742</v>
      </c>
      <c r="AO391" s="17"/>
      <c r="AP391" s="17">
        <v>1.1139163519889301E-2</v>
      </c>
      <c r="AQ391" s="17">
        <v>0.19908002980140299</v>
      </c>
      <c r="AR391" s="17">
        <v>0.21829372441129599</v>
      </c>
      <c r="AS391" s="17">
        <v>0.215850287695738</v>
      </c>
      <c r="AT391" s="17">
        <v>0.23717697691825701</v>
      </c>
      <c r="AU391" s="17">
        <v>0.10455730778340699</v>
      </c>
    </row>
    <row r="392" spans="2:47" x14ac:dyDescent="0.35">
      <c r="B392" t="s">
        <v>217</v>
      </c>
      <c r="C392" s="17">
        <v>6.0606834575027801E-2</v>
      </c>
      <c r="D392" s="17">
        <v>5.2927566221450097E-2</v>
      </c>
      <c r="E392" s="17">
        <v>6.86353961749889E-2</v>
      </c>
      <c r="F392" s="17"/>
      <c r="G392" s="17">
        <v>0.10273053263663701</v>
      </c>
      <c r="H392" s="17">
        <v>8.5381407478616805E-2</v>
      </c>
      <c r="I392" s="17">
        <v>6.2715646372040801E-2</v>
      </c>
      <c r="J392" s="17">
        <v>6.7578850203856997E-2</v>
      </c>
      <c r="K392" s="17">
        <v>2.6959590478998201E-2</v>
      </c>
      <c r="L392" s="17">
        <v>2.7416399006926499E-2</v>
      </c>
      <c r="M392" s="17"/>
      <c r="N392" s="17">
        <v>5.51679188840173E-2</v>
      </c>
      <c r="O392" s="17">
        <v>8.7620576233844699E-2</v>
      </c>
      <c r="P392" s="17"/>
      <c r="Q392" s="17">
        <v>6.36269224748892E-2</v>
      </c>
      <c r="R392" s="17">
        <v>6.9976543770594798E-2</v>
      </c>
      <c r="S392" s="17">
        <v>3.1599280580732997E-2</v>
      </c>
      <c r="T392" s="17">
        <v>4.34215670813577E-2</v>
      </c>
      <c r="U392" s="17">
        <v>9.8022571414230597E-2</v>
      </c>
      <c r="V392" s="17">
        <v>5.6770958389085198E-2</v>
      </c>
      <c r="W392" s="17">
        <v>4.31044961893721E-2</v>
      </c>
      <c r="X392" s="17">
        <v>4.3600341185642502E-2</v>
      </c>
      <c r="Y392" s="17">
        <v>7.6053197100572401E-2</v>
      </c>
      <c r="Z392" s="17">
        <v>8.4659252167950394E-2</v>
      </c>
      <c r="AA392" s="17">
        <v>3.0323151283177301E-2</v>
      </c>
      <c r="AB392" s="17">
        <v>5.0193053341411699E-2</v>
      </c>
      <c r="AC392" s="17"/>
      <c r="AD392" s="17">
        <v>7.3363123974945293E-2</v>
      </c>
      <c r="AE392" s="17">
        <v>3.0839117934204099E-2</v>
      </c>
      <c r="AF392" s="17"/>
      <c r="AG392" s="17">
        <v>4.4779912020334302E-2</v>
      </c>
      <c r="AH392" s="17">
        <v>6.6733871708897205E-2</v>
      </c>
      <c r="AI392" s="17"/>
      <c r="AJ392" s="17">
        <v>5.2854425653155297E-2</v>
      </c>
      <c r="AK392" s="17">
        <v>7.0347433476271107E-2</v>
      </c>
      <c r="AL392" s="17"/>
      <c r="AM392" s="17">
        <v>6.8260300867300797E-2</v>
      </c>
      <c r="AN392" s="17">
        <v>5.8106005650918197E-2</v>
      </c>
      <c r="AO392" s="17"/>
      <c r="AP392" s="17">
        <v>1.7273396982614899E-2</v>
      </c>
      <c r="AQ392" s="17">
        <v>6.6824290576075807E-2</v>
      </c>
      <c r="AR392" s="17">
        <v>0.19585316099694</v>
      </c>
      <c r="AS392" s="17">
        <v>2.4084175310104101E-2</v>
      </c>
      <c r="AT392" s="17">
        <v>7.5891150933078994E-2</v>
      </c>
      <c r="AU392" s="17">
        <v>3.0339755375651398E-2</v>
      </c>
    </row>
    <row r="393" spans="2:47" x14ac:dyDescent="0.35">
      <c r="B393" t="s">
        <v>218</v>
      </c>
      <c r="C393" s="17">
        <v>3.7593136106597098E-2</v>
      </c>
      <c r="D393" s="17">
        <v>2.8772481517712001E-2</v>
      </c>
      <c r="E393" s="17">
        <v>4.5648043053855801E-2</v>
      </c>
      <c r="F393" s="17"/>
      <c r="G393" s="17">
        <v>5.2104690801173199E-2</v>
      </c>
      <c r="H393" s="17">
        <v>5.5934964609552003E-2</v>
      </c>
      <c r="I393" s="17">
        <v>4.1534722324383003E-2</v>
      </c>
      <c r="J393" s="17">
        <v>3.4213766207365798E-2</v>
      </c>
      <c r="K393" s="17">
        <v>2.3481495752973602E-2</v>
      </c>
      <c r="L393" s="17">
        <v>2.1888553181166701E-2</v>
      </c>
      <c r="M393" s="17"/>
      <c r="N393" s="17">
        <v>3.5556138893042002E-2</v>
      </c>
      <c r="O393" s="17">
        <v>4.77103946950427E-2</v>
      </c>
      <c r="P393" s="17"/>
      <c r="Q393" s="17">
        <v>4.67241926416639E-2</v>
      </c>
      <c r="R393" s="17">
        <v>4.2446251281312401E-2</v>
      </c>
      <c r="S393" s="17">
        <v>1.2568132726587199E-2</v>
      </c>
      <c r="T393" s="17">
        <v>1.4275116732061E-2</v>
      </c>
      <c r="U393" s="17">
        <v>4.6228803716335198E-2</v>
      </c>
      <c r="V393" s="17">
        <v>4.2583942215560201E-2</v>
      </c>
      <c r="W393" s="17">
        <v>2.11052918333808E-2</v>
      </c>
      <c r="X393" s="17">
        <v>4.0966186957479202E-2</v>
      </c>
      <c r="Y393" s="17">
        <v>5.4274757129917098E-2</v>
      </c>
      <c r="Z393" s="17">
        <v>3.03269170078206E-2</v>
      </c>
      <c r="AA393" s="17">
        <v>8.2786926404713704E-2</v>
      </c>
      <c r="AB393" s="17">
        <v>0</v>
      </c>
      <c r="AC393" s="17"/>
      <c r="AD393" s="17">
        <v>4.0173874388404099E-2</v>
      </c>
      <c r="AE393" s="17">
        <v>2.88102408377468E-2</v>
      </c>
      <c r="AF393" s="17"/>
      <c r="AG393" s="17">
        <v>3.7325440618983699E-2</v>
      </c>
      <c r="AH393" s="17">
        <v>3.88931100799043E-2</v>
      </c>
      <c r="AI393" s="17"/>
      <c r="AJ393" s="17">
        <v>3.45625199222434E-2</v>
      </c>
      <c r="AK393" s="17">
        <v>4.0178098025612903E-2</v>
      </c>
      <c r="AL393" s="17"/>
      <c r="AM393" s="17">
        <v>2.6913427364153201E-2</v>
      </c>
      <c r="AN393" s="17">
        <v>4.0694606182994399E-2</v>
      </c>
      <c r="AO393" s="17"/>
      <c r="AP393" s="17">
        <v>6.31619735323476E-3</v>
      </c>
      <c r="AQ393" s="17">
        <v>5.79653793569943E-2</v>
      </c>
      <c r="AR393" s="17">
        <v>0.123427497045713</v>
      </c>
      <c r="AS393" s="17">
        <v>6.6874495419318204E-3</v>
      </c>
      <c r="AT393" s="17">
        <v>3.1974736506411201E-2</v>
      </c>
      <c r="AU393" s="17">
        <v>2.2925748527548501E-2</v>
      </c>
    </row>
    <row r="394" spans="2:47" x14ac:dyDescent="0.35">
      <c r="B394" t="s">
        <v>219</v>
      </c>
      <c r="C394" s="17">
        <v>4.5276983360696597E-2</v>
      </c>
      <c r="D394" s="17">
        <v>1.9848390886357099E-2</v>
      </c>
      <c r="E394" s="17">
        <v>7.0481460621295705E-2</v>
      </c>
      <c r="F394" s="17"/>
      <c r="G394" s="17">
        <v>6.8875655680550693E-2</v>
      </c>
      <c r="H394" s="17">
        <v>6.5075472708148105E-2</v>
      </c>
      <c r="I394" s="17">
        <v>5.1640567907592201E-2</v>
      </c>
      <c r="J394" s="17">
        <v>2.8987530529281099E-2</v>
      </c>
      <c r="K394" s="17">
        <v>4.4439889112733499E-2</v>
      </c>
      <c r="L394" s="17">
        <v>2.1957888302545699E-2</v>
      </c>
      <c r="M394" s="17"/>
      <c r="N394" s="17">
        <v>4.6089849200795799E-2</v>
      </c>
      <c r="O394" s="17">
        <v>4.1239680880716903E-2</v>
      </c>
      <c r="P394" s="17"/>
      <c r="Q394" s="17">
        <v>5.1902454698692597E-2</v>
      </c>
      <c r="R394" s="17">
        <v>4.2996582402913597E-2</v>
      </c>
      <c r="S394" s="17">
        <v>7.8341111730116098E-2</v>
      </c>
      <c r="T394" s="17">
        <v>4.4066945735740902E-2</v>
      </c>
      <c r="U394" s="17">
        <v>2.40523623874641E-2</v>
      </c>
      <c r="V394" s="17">
        <v>6.1134657703106401E-2</v>
      </c>
      <c r="W394" s="17">
        <v>3.2751074025489602E-2</v>
      </c>
      <c r="X394" s="17">
        <v>5.2980311860696898E-2</v>
      </c>
      <c r="Y394" s="17">
        <v>2.6269561479356999E-2</v>
      </c>
      <c r="Z394" s="17">
        <v>2.4514478729924401E-2</v>
      </c>
      <c r="AA394" s="17">
        <v>4.2771738935433803E-2</v>
      </c>
      <c r="AB394" s="17">
        <v>0.10134602969024301</v>
      </c>
      <c r="AC394" s="17"/>
      <c r="AD394" s="17">
        <v>3.9265129306859499E-2</v>
      </c>
      <c r="AE394" s="17">
        <v>5.5440420178470499E-2</v>
      </c>
      <c r="AF394" s="17"/>
      <c r="AG394" s="17">
        <v>1.9214687715663401E-2</v>
      </c>
      <c r="AH394" s="17">
        <v>5.7711829626027701E-2</v>
      </c>
      <c r="AI394" s="17"/>
      <c r="AJ394" s="17">
        <v>3.6885856920796101E-2</v>
      </c>
      <c r="AK394" s="17">
        <v>5.4842954988924802E-2</v>
      </c>
      <c r="AL394" s="17"/>
      <c r="AM394" s="17">
        <v>3.7271376010959999E-2</v>
      </c>
      <c r="AN394" s="17">
        <v>4.5383393009350799E-2</v>
      </c>
      <c r="AO394" s="17"/>
      <c r="AP394" s="17">
        <v>3.6663316013588201E-2</v>
      </c>
      <c r="AQ394" s="17">
        <v>0.11482352080604701</v>
      </c>
      <c r="AR394" s="17">
        <v>9.3932451211766896E-2</v>
      </c>
      <c r="AS394" s="17">
        <v>2.1736384538957698E-3</v>
      </c>
      <c r="AT394" s="17">
        <v>2.4104468356913201E-2</v>
      </c>
      <c r="AU394" s="17">
        <v>8.4466733606155392E-3</v>
      </c>
    </row>
    <row r="395" spans="2:47" x14ac:dyDescent="0.35">
      <c r="B395" t="s">
        <v>220</v>
      </c>
      <c r="C395" s="17">
        <v>7.7516758341859102E-2</v>
      </c>
      <c r="D395" s="17">
        <v>3.4074288301656402E-2</v>
      </c>
      <c r="E395" s="17">
        <v>0.11970284305923801</v>
      </c>
      <c r="F395" s="17"/>
      <c r="G395" s="17">
        <v>4.4010368070907503E-2</v>
      </c>
      <c r="H395" s="17">
        <v>9.4817206222819195E-2</v>
      </c>
      <c r="I395" s="17">
        <v>6.4893758559250503E-2</v>
      </c>
      <c r="J395" s="17">
        <v>6.34492111730625E-2</v>
      </c>
      <c r="K395" s="17">
        <v>7.7896957104809303E-2</v>
      </c>
      <c r="L395" s="17">
        <v>0.10712031587147</v>
      </c>
      <c r="M395" s="17"/>
      <c r="N395" s="17">
        <v>8.00556258884942E-2</v>
      </c>
      <c r="O395" s="17">
        <v>6.4906834616783995E-2</v>
      </c>
      <c r="P395" s="17"/>
      <c r="Q395" s="17">
        <v>6.5824343059251E-2</v>
      </c>
      <c r="R395" s="17">
        <v>8.5861835942530301E-2</v>
      </c>
      <c r="S395" s="17">
        <v>0.120640325745072</v>
      </c>
      <c r="T395" s="17">
        <v>9.0364290613580103E-2</v>
      </c>
      <c r="U395" s="17">
        <v>9.5638427017304004E-2</v>
      </c>
      <c r="V395" s="17">
        <v>7.2493067269036704E-2</v>
      </c>
      <c r="W395" s="17">
        <v>7.4647013306922402E-2</v>
      </c>
      <c r="X395" s="17">
        <v>5.9711463195053403E-2</v>
      </c>
      <c r="Y395" s="17">
        <v>4.9872766165329402E-2</v>
      </c>
      <c r="Z395" s="17">
        <v>6.12168242819476E-2</v>
      </c>
      <c r="AA395" s="17">
        <v>6.4237647842136994E-2</v>
      </c>
      <c r="AB395" s="17">
        <v>0.118861473595682</v>
      </c>
      <c r="AC395" s="17"/>
      <c r="AD395" s="17">
        <v>5.6172951734211198E-2</v>
      </c>
      <c r="AE395" s="17">
        <v>0.119471292576851</v>
      </c>
      <c r="AF395" s="17"/>
      <c r="AG395" s="17">
        <v>2.4817468016359999E-2</v>
      </c>
      <c r="AH395" s="17">
        <v>0.101405569348983</v>
      </c>
      <c r="AI395" s="17"/>
      <c r="AJ395" s="17">
        <v>7.3459739404091701E-2</v>
      </c>
      <c r="AK395" s="17">
        <v>8.1950208567504096E-2</v>
      </c>
      <c r="AL395" s="17"/>
      <c r="AM395" s="17">
        <v>9.0950260694954196E-2</v>
      </c>
      <c r="AN395" s="17">
        <v>7.3375105527690498E-2</v>
      </c>
      <c r="AO395" s="17"/>
      <c r="AP395" s="17">
        <v>0.150004476142344</v>
      </c>
      <c r="AQ395" s="17">
        <v>0.217785979894809</v>
      </c>
      <c r="AR395" s="17">
        <v>5.06725616763452E-2</v>
      </c>
      <c r="AS395" s="17">
        <v>0</v>
      </c>
      <c r="AT395" s="17">
        <v>0</v>
      </c>
      <c r="AU395" s="17">
        <v>0</v>
      </c>
    </row>
    <row r="396" spans="2:47" x14ac:dyDescent="0.35">
      <c r="B396" t="s">
        <v>106</v>
      </c>
      <c r="C396" s="17">
        <v>0.20927496064162099</v>
      </c>
      <c r="D396" s="17">
        <v>0.10077566220683599</v>
      </c>
      <c r="E396" s="17">
        <v>0.31079492214682902</v>
      </c>
      <c r="F396" s="17"/>
      <c r="G396" s="17">
        <v>0.16085191786969699</v>
      </c>
      <c r="H396" s="17">
        <v>0.15575070209470099</v>
      </c>
      <c r="I396" s="17">
        <v>0.22144942045059299</v>
      </c>
      <c r="J396" s="17">
        <v>0.22103545648193901</v>
      </c>
      <c r="K396" s="17">
        <v>0.25335214509265602</v>
      </c>
      <c r="L396" s="17">
        <v>0.23636004071393699</v>
      </c>
      <c r="M396" s="17"/>
      <c r="N396" s="17">
        <v>0.22632028067641499</v>
      </c>
      <c r="O396" s="17">
        <v>0.124615094949485</v>
      </c>
      <c r="P396" s="17"/>
      <c r="Q396" s="17">
        <v>0.17626716428129699</v>
      </c>
      <c r="R396" s="17">
        <v>0.24432959870255999</v>
      </c>
      <c r="S396" s="17">
        <v>0.22301591476576099</v>
      </c>
      <c r="T396" s="17">
        <v>0.22712680322506801</v>
      </c>
      <c r="U396" s="17">
        <v>0.209474584591862</v>
      </c>
      <c r="V396" s="17">
        <v>0.18810114659368499</v>
      </c>
      <c r="W396" s="17">
        <v>0.226174994517438</v>
      </c>
      <c r="X396" s="17">
        <v>0.147211571336789</v>
      </c>
      <c r="Y396" s="17">
        <v>0.19790188730066399</v>
      </c>
      <c r="Z396" s="17">
        <v>0.19799379731165301</v>
      </c>
      <c r="AA396" s="17">
        <v>0.243211480787766</v>
      </c>
      <c r="AB396" s="17">
        <v>0.24024707854806199</v>
      </c>
      <c r="AC396" s="17"/>
      <c r="AD396" s="17">
        <v>5.9179765379637601E-2</v>
      </c>
      <c r="AE396" s="17">
        <v>0.54482418589458903</v>
      </c>
      <c r="AF396" s="17"/>
      <c r="AG396" s="17">
        <v>4.2141988874982002E-2</v>
      </c>
      <c r="AH396" s="17">
        <v>0.29197239892878502</v>
      </c>
      <c r="AI396" s="17"/>
      <c r="AJ396" s="17">
        <v>0.20797980664306201</v>
      </c>
      <c r="AK396" s="17">
        <v>0.209850571134367</v>
      </c>
      <c r="AL396" s="17"/>
      <c r="AM396" s="17">
        <v>0.276123598191159</v>
      </c>
      <c r="AN396" s="17">
        <v>0.19047229998005499</v>
      </c>
      <c r="AO396" s="17"/>
      <c r="AP396" s="17">
        <v>0.73584820709146803</v>
      </c>
      <c r="AQ396" s="17">
        <v>0.20896454244344501</v>
      </c>
      <c r="AR396" s="17">
        <v>4.7208219932661097E-2</v>
      </c>
      <c r="AS396" s="17">
        <v>6.9784007806614704E-3</v>
      </c>
      <c r="AT396" s="17">
        <v>0</v>
      </c>
      <c r="AU396" s="17">
        <v>2.6282260140017498E-3</v>
      </c>
    </row>
    <row r="397" spans="2:47" x14ac:dyDescent="0.35">
      <c r="B397" t="s">
        <v>94</v>
      </c>
      <c r="C397" s="17">
        <v>1.8921952395569E-2</v>
      </c>
      <c r="D397" s="17">
        <v>1.19040553379094E-2</v>
      </c>
      <c r="E397" s="17">
        <v>2.59350899554593E-2</v>
      </c>
      <c r="F397" s="17"/>
      <c r="G397" s="17">
        <v>2.2002865590417999E-2</v>
      </c>
      <c r="H397" s="17">
        <v>2.3728868131933201E-2</v>
      </c>
      <c r="I397" s="17">
        <v>1.8005474393854401E-2</v>
      </c>
      <c r="J397" s="17">
        <v>5.6711042298027503E-3</v>
      </c>
      <c r="K397" s="17">
        <v>1.30960448496044E-2</v>
      </c>
      <c r="L397" s="17">
        <v>2.8319140923771101E-2</v>
      </c>
      <c r="M397" s="17"/>
      <c r="N397" s="17">
        <v>1.93064684967185E-2</v>
      </c>
      <c r="O397" s="17">
        <v>1.70121565446648E-2</v>
      </c>
      <c r="P397" s="17"/>
      <c r="Q397" s="17">
        <v>2.7638581618462402E-2</v>
      </c>
      <c r="R397" s="17">
        <v>2.13823679220238E-2</v>
      </c>
      <c r="S397" s="17">
        <v>1.2232524026797699E-2</v>
      </c>
      <c r="T397" s="17">
        <v>1.0164490036338399E-2</v>
      </c>
      <c r="U397" s="17">
        <v>7.2552204394959298E-3</v>
      </c>
      <c r="V397" s="17">
        <v>3.06094984284686E-2</v>
      </c>
      <c r="W397" s="17">
        <v>2.5062029836434799E-2</v>
      </c>
      <c r="X397" s="17">
        <v>0</v>
      </c>
      <c r="Y397" s="17">
        <v>2.1349546227237601E-2</v>
      </c>
      <c r="Z397" s="17">
        <v>2.41744412214022E-2</v>
      </c>
      <c r="AA397" s="17">
        <v>1.17300623040241E-2</v>
      </c>
      <c r="AB397" s="17">
        <v>0</v>
      </c>
      <c r="AC397" s="17"/>
      <c r="AD397" s="17">
        <v>1.63718216876617E-2</v>
      </c>
      <c r="AE397" s="17">
        <v>1.7563936995071101E-2</v>
      </c>
      <c r="AF397" s="17"/>
      <c r="AG397" s="17">
        <v>9.2893370458934608E-3</v>
      </c>
      <c r="AH397" s="17">
        <v>1.9464068526948802E-2</v>
      </c>
      <c r="AI397" s="17"/>
      <c r="AJ397" s="17">
        <v>2.6881574819361001E-2</v>
      </c>
      <c r="AK397" s="17">
        <v>8.3454780524390704E-3</v>
      </c>
      <c r="AL397" s="17"/>
      <c r="AM397" s="17">
        <v>1.9545421145992701E-2</v>
      </c>
      <c r="AN397" s="17">
        <v>1.79770458834154E-2</v>
      </c>
      <c r="AO397" s="17"/>
      <c r="AP397" s="17">
        <v>4.2755242896861799E-2</v>
      </c>
      <c r="AQ397" s="17">
        <v>4.1052977660411202E-2</v>
      </c>
      <c r="AR397" s="17">
        <v>8.9286016171440906E-3</v>
      </c>
      <c r="AS397" s="17">
        <v>2.4637924874885298E-3</v>
      </c>
      <c r="AT397" s="17">
        <v>0</v>
      </c>
      <c r="AU397" s="17">
        <v>3.5894340663870398E-3</v>
      </c>
    </row>
    <row r="398" spans="2:47" x14ac:dyDescent="0.35">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row>
    <row r="399" spans="2:47" x14ac:dyDescent="0.35">
      <c r="B399" s="6" t="s">
        <v>226</v>
      </c>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row>
    <row r="400" spans="2:47" x14ac:dyDescent="0.35">
      <c r="B400" s="24" t="s">
        <v>65</v>
      </c>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row>
    <row r="401" spans="2:47" x14ac:dyDescent="0.35">
      <c r="B401" t="s">
        <v>214</v>
      </c>
      <c r="C401" s="17">
        <v>5.5029597327180699E-2</v>
      </c>
      <c r="D401" s="17">
        <v>9.0638066649603902E-2</v>
      </c>
      <c r="E401" s="17">
        <v>2.07871613477368E-2</v>
      </c>
      <c r="F401" s="17"/>
      <c r="G401" s="17">
        <v>8.7161339064409704E-2</v>
      </c>
      <c r="H401" s="17">
        <v>7.2176123560221295E-2</v>
      </c>
      <c r="I401" s="17">
        <v>5.0472346067243101E-2</v>
      </c>
      <c r="J401" s="17">
        <v>2.78530664108564E-2</v>
      </c>
      <c r="K401" s="17">
        <v>4.6030973629407099E-2</v>
      </c>
      <c r="L401" s="17">
        <v>5.1380303292818598E-2</v>
      </c>
      <c r="M401" s="17"/>
      <c r="N401" s="17">
        <v>4.61590832585307E-2</v>
      </c>
      <c r="O401" s="17">
        <v>9.9087234739628299E-2</v>
      </c>
      <c r="P401" s="17"/>
      <c r="Q401" s="17">
        <v>7.2266409181228702E-2</v>
      </c>
      <c r="R401" s="17">
        <v>4.3644018209683597E-2</v>
      </c>
      <c r="S401" s="17">
        <v>3.78803782843306E-2</v>
      </c>
      <c r="T401" s="17">
        <v>8.5272537808399607E-2</v>
      </c>
      <c r="U401" s="17">
        <v>8.7762698739059994E-2</v>
      </c>
      <c r="V401" s="17">
        <v>6.4247757784432993E-2</v>
      </c>
      <c r="W401" s="17">
        <v>4.9017360311670102E-2</v>
      </c>
      <c r="X401" s="17">
        <v>7.4030108524470103E-2</v>
      </c>
      <c r="Y401" s="17">
        <v>3.8675672592310403E-2</v>
      </c>
      <c r="Z401" s="17">
        <v>2.7417780896346299E-2</v>
      </c>
      <c r="AA401" s="17">
        <v>5.9905227149969202E-2</v>
      </c>
      <c r="AB401" s="17">
        <v>0</v>
      </c>
      <c r="AC401" s="17"/>
      <c r="AD401" s="17">
        <v>7.8169809933255494E-2</v>
      </c>
      <c r="AE401" s="17">
        <v>7.0390926079339699E-3</v>
      </c>
      <c r="AF401" s="17"/>
      <c r="AG401" s="17">
        <v>0.11473584992928899</v>
      </c>
      <c r="AH401" s="17">
        <v>2.5032560369778599E-2</v>
      </c>
      <c r="AI401" s="17"/>
      <c r="AJ401" s="17">
        <v>6.1573252934534098E-2</v>
      </c>
      <c r="AK401" s="17">
        <v>4.7755044339305101E-2</v>
      </c>
      <c r="AL401" s="17"/>
      <c r="AM401" s="17">
        <v>5.9062960218093701E-2</v>
      </c>
      <c r="AN401" s="17">
        <v>5.4343233611696899E-2</v>
      </c>
      <c r="AO401" s="17"/>
      <c r="AP401" s="17">
        <v>0</v>
      </c>
      <c r="AQ401" s="17">
        <v>8.2998244715308204E-3</v>
      </c>
      <c r="AR401" s="17">
        <v>8.5414560328379296E-3</v>
      </c>
      <c r="AS401" s="17">
        <v>6.0360576651078197E-2</v>
      </c>
      <c r="AT401" s="17">
        <v>0.10643571681738501</v>
      </c>
      <c r="AU401" s="17">
        <v>0.17230892503547501</v>
      </c>
    </row>
    <row r="402" spans="2:47" x14ac:dyDescent="0.35">
      <c r="B402" t="s">
        <v>215</v>
      </c>
      <c r="C402" s="17">
        <v>0.205158747134734</v>
      </c>
      <c r="D402" s="17">
        <v>0.31901556574332002</v>
      </c>
      <c r="E402" s="17">
        <v>9.4968280305230607E-2</v>
      </c>
      <c r="F402" s="17"/>
      <c r="G402" s="17">
        <v>0.145294022026108</v>
      </c>
      <c r="H402" s="17">
        <v>0.17729434290033599</v>
      </c>
      <c r="I402" s="17">
        <v>0.24371988320913199</v>
      </c>
      <c r="J402" s="17">
        <v>0.24554733425449299</v>
      </c>
      <c r="K402" s="17">
        <v>0.2319971112999</v>
      </c>
      <c r="L402" s="17">
        <v>0.185669058740039</v>
      </c>
      <c r="M402" s="17"/>
      <c r="N402" s="17">
        <v>0.206807727912423</v>
      </c>
      <c r="O402" s="17">
        <v>0.19696866968924401</v>
      </c>
      <c r="P402" s="17"/>
      <c r="Q402" s="17">
        <v>0.200804832318735</v>
      </c>
      <c r="R402" s="17">
        <v>0.178349364212845</v>
      </c>
      <c r="S402" s="17">
        <v>0.18596112254687799</v>
      </c>
      <c r="T402" s="17">
        <v>0.227494323046083</v>
      </c>
      <c r="U402" s="17">
        <v>0.20096191834316701</v>
      </c>
      <c r="V402" s="17">
        <v>0.22365278290467999</v>
      </c>
      <c r="W402" s="17">
        <v>0.22675394910015501</v>
      </c>
      <c r="X402" s="17">
        <v>0.18588852613719001</v>
      </c>
      <c r="Y402" s="17">
        <v>0.20812572814935301</v>
      </c>
      <c r="Z402" s="17">
        <v>0.21545543466887601</v>
      </c>
      <c r="AA402" s="17">
        <v>0.178272472168052</v>
      </c>
      <c r="AB402" s="17">
        <v>0.25139300112204599</v>
      </c>
      <c r="AC402" s="17"/>
      <c r="AD402" s="17">
        <v>0.27842728326539501</v>
      </c>
      <c r="AE402" s="17">
        <v>4.3796818866713903E-2</v>
      </c>
      <c r="AF402" s="17"/>
      <c r="AG402" s="17">
        <v>0.34436918582659498</v>
      </c>
      <c r="AH402" s="17">
        <v>0.139158461140267</v>
      </c>
      <c r="AI402" s="17"/>
      <c r="AJ402" s="17">
        <v>0.21330171067036499</v>
      </c>
      <c r="AK402" s="17">
        <v>0.19732557395168801</v>
      </c>
      <c r="AL402" s="17"/>
      <c r="AM402" s="17">
        <v>0.132109030860036</v>
      </c>
      <c r="AN402" s="17">
        <v>0.22784582514414101</v>
      </c>
      <c r="AO402" s="17"/>
      <c r="AP402" s="17">
        <v>0</v>
      </c>
      <c r="AQ402" s="17">
        <v>2.9906128240413801E-2</v>
      </c>
      <c r="AR402" s="17">
        <v>7.8911244211032794E-2</v>
      </c>
      <c r="AS402" s="17">
        <v>0.37062214528736198</v>
      </c>
      <c r="AT402" s="17">
        <v>0.342330535304262</v>
      </c>
      <c r="AU402" s="17">
        <v>0.47969469380808399</v>
      </c>
    </row>
    <row r="403" spans="2:47" x14ac:dyDescent="0.35">
      <c r="B403" t="s">
        <v>216</v>
      </c>
      <c r="C403" s="17">
        <v>0.15685311700177701</v>
      </c>
      <c r="D403" s="17">
        <v>0.197280547090536</v>
      </c>
      <c r="E403" s="17">
        <v>0.118815062033491</v>
      </c>
      <c r="F403" s="17"/>
      <c r="G403" s="17">
        <v>0.15555030781783299</v>
      </c>
      <c r="H403" s="17">
        <v>0.18544216550065201</v>
      </c>
      <c r="I403" s="17">
        <v>0.13977497933534899</v>
      </c>
      <c r="J403" s="17">
        <v>0.14823643807431999</v>
      </c>
      <c r="K403" s="17">
        <v>0.17810740423112001</v>
      </c>
      <c r="L403" s="17">
        <v>0.141075541719481</v>
      </c>
      <c r="M403" s="17"/>
      <c r="N403" s="17">
        <v>0.153042565250716</v>
      </c>
      <c r="O403" s="17">
        <v>0.17577917992105699</v>
      </c>
      <c r="P403" s="17"/>
      <c r="Q403" s="17">
        <v>0.169461259041051</v>
      </c>
      <c r="R403" s="17">
        <v>0.13453514993476801</v>
      </c>
      <c r="S403" s="17">
        <v>0.118296821956063</v>
      </c>
      <c r="T403" s="17">
        <v>0.12138087346896401</v>
      </c>
      <c r="U403" s="17">
        <v>0.14106957613416099</v>
      </c>
      <c r="V403" s="17">
        <v>0.161316424880389</v>
      </c>
      <c r="W403" s="17">
        <v>0.17154718403430599</v>
      </c>
      <c r="X403" s="17">
        <v>0.232387185115948</v>
      </c>
      <c r="Y403" s="17">
        <v>0.19176255480127</v>
      </c>
      <c r="Z403" s="17">
        <v>0.18734993315568699</v>
      </c>
      <c r="AA403" s="17">
        <v>0.115652228968122</v>
      </c>
      <c r="AB403" s="17">
        <v>0.13761055201229599</v>
      </c>
      <c r="AC403" s="17"/>
      <c r="AD403" s="17">
        <v>0.203012651516459</v>
      </c>
      <c r="AE403" s="17">
        <v>5.8497427039091901E-2</v>
      </c>
      <c r="AF403" s="17"/>
      <c r="AG403" s="17">
        <v>0.22168371948537299</v>
      </c>
      <c r="AH403" s="17">
        <v>0.12835247159946001</v>
      </c>
      <c r="AI403" s="17"/>
      <c r="AJ403" s="17">
        <v>0.16808528851601701</v>
      </c>
      <c r="AK403" s="17">
        <v>0.144922988901831</v>
      </c>
      <c r="AL403" s="17"/>
      <c r="AM403" s="17">
        <v>0.13305909513248601</v>
      </c>
      <c r="AN403" s="17">
        <v>0.16546908480904801</v>
      </c>
      <c r="AO403" s="17"/>
      <c r="AP403" s="17">
        <v>1.84855849520893E-3</v>
      </c>
      <c r="AQ403" s="17">
        <v>6.0949134594677802E-2</v>
      </c>
      <c r="AR403" s="17">
        <v>0.14790367733166601</v>
      </c>
      <c r="AS403" s="17">
        <v>0.29004737053905599</v>
      </c>
      <c r="AT403" s="17">
        <v>0.30082400776872997</v>
      </c>
      <c r="AU403" s="17">
        <v>0.23679099886055399</v>
      </c>
    </row>
    <row r="404" spans="2:47" x14ac:dyDescent="0.35">
      <c r="B404" t="s">
        <v>217</v>
      </c>
      <c r="C404" s="17">
        <v>6.6726676458290904E-2</v>
      </c>
      <c r="D404" s="17">
        <v>7.6131585612338196E-2</v>
      </c>
      <c r="E404" s="17">
        <v>5.7263796278214603E-2</v>
      </c>
      <c r="F404" s="17"/>
      <c r="G404" s="17">
        <v>9.2628850798951307E-2</v>
      </c>
      <c r="H404" s="17">
        <v>8.9778889986745894E-2</v>
      </c>
      <c r="I404" s="17">
        <v>7.3557629732089194E-2</v>
      </c>
      <c r="J404" s="17">
        <v>4.6723153776019197E-2</v>
      </c>
      <c r="K404" s="17">
        <v>3.8083681654000001E-2</v>
      </c>
      <c r="L404" s="17">
        <v>6.0409561241858499E-2</v>
      </c>
      <c r="M404" s="17"/>
      <c r="N404" s="17">
        <v>5.9025119027260202E-2</v>
      </c>
      <c r="O404" s="17">
        <v>0.104978396954027</v>
      </c>
      <c r="P404" s="17"/>
      <c r="Q404" s="17">
        <v>7.9424184594686698E-2</v>
      </c>
      <c r="R404" s="17">
        <v>6.3279123645114704E-2</v>
      </c>
      <c r="S404" s="17">
        <v>5.6073194440251897E-2</v>
      </c>
      <c r="T404" s="17">
        <v>6.2174890379092997E-2</v>
      </c>
      <c r="U404" s="17">
        <v>6.0153089315526598E-2</v>
      </c>
      <c r="V404" s="17">
        <v>3.7703930763529001E-2</v>
      </c>
      <c r="W404" s="17">
        <v>5.4906346587209602E-2</v>
      </c>
      <c r="X404" s="17">
        <v>7.6043986033810795E-2</v>
      </c>
      <c r="Y404" s="17">
        <v>6.6557217869761501E-2</v>
      </c>
      <c r="Z404" s="17">
        <v>0.123068405309427</v>
      </c>
      <c r="AA404" s="17">
        <v>7.7156584609336804E-2</v>
      </c>
      <c r="AB404" s="17">
        <v>0</v>
      </c>
      <c r="AC404" s="17"/>
      <c r="AD404" s="17">
        <v>8.56982918757037E-2</v>
      </c>
      <c r="AE404" s="17">
        <v>2.8892652834796102E-2</v>
      </c>
      <c r="AF404" s="17"/>
      <c r="AG404" s="17">
        <v>7.7459532508951698E-2</v>
      </c>
      <c r="AH404" s="17">
        <v>6.1720156037707197E-2</v>
      </c>
      <c r="AI404" s="17"/>
      <c r="AJ404" s="17">
        <v>6.6337578718620893E-2</v>
      </c>
      <c r="AK404" s="17">
        <v>6.77836967306608E-2</v>
      </c>
      <c r="AL404" s="17"/>
      <c r="AM404" s="17">
        <v>6.5439393098996296E-2</v>
      </c>
      <c r="AN404" s="17">
        <v>6.5614213271800198E-2</v>
      </c>
      <c r="AO404" s="17"/>
      <c r="AP404" s="17">
        <v>0</v>
      </c>
      <c r="AQ404" s="17">
        <v>4.7545137240182903E-2</v>
      </c>
      <c r="AR404" s="17">
        <v>0.145113909599352</v>
      </c>
      <c r="AS404" s="17">
        <v>8.4291935911045404E-2</v>
      </c>
      <c r="AT404" s="17">
        <v>0.110719016501918</v>
      </c>
      <c r="AU404" s="17">
        <v>6.4556586329841001E-2</v>
      </c>
    </row>
    <row r="405" spans="2:47" x14ac:dyDescent="0.35">
      <c r="B405" t="s">
        <v>218</v>
      </c>
      <c r="C405" s="17">
        <v>5.87812282604179E-2</v>
      </c>
      <c r="D405" s="17">
        <v>6.0791837168799899E-2</v>
      </c>
      <c r="E405" s="17">
        <v>5.7342380286273802E-2</v>
      </c>
      <c r="F405" s="17"/>
      <c r="G405" s="17">
        <v>9.8089340000539593E-2</v>
      </c>
      <c r="H405" s="17">
        <v>8.2401747645118706E-2</v>
      </c>
      <c r="I405" s="17">
        <v>4.5742717856259503E-2</v>
      </c>
      <c r="J405" s="17">
        <v>6.6840376132387302E-2</v>
      </c>
      <c r="K405" s="17">
        <v>3.2081758755941603E-2</v>
      </c>
      <c r="L405" s="17">
        <v>3.5244107417620199E-2</v>
      </c>
      <c r="M405" s="17"/>
      <c r="N405" s="17">
        <v>5.29481299544933E-2</v>
      </c>
      <c r="O405" s="17">
        <v>8.7752776940087596E-2</v>
      </c>
      <c r="P405" s="17"/>
      <c r="Q405" s="17">
        <v>6.68104235814308E-2</v>
      </c>
      <c r="R405" s="17">
        <v>4.68024649145794E-2</v>
      </c>
      <c r="S405" s="17">
        <v>6.6148747855811194E-2</v>
      </c>
      <c r="T405" s="17">
        <v>5.3757193672549199E-2</v>
      </c>
      <c r="U405" s="17">
        <v>7.0636811460040805E-2</v>
      </c>
      <c r="V405" s="17">
        <v>6.0526632423257801E-2</v>
      </c>
      <c r="W405" s="17">
        <v>3.9435051668222199E-2</v>
      </c>
      <c r="X405" s="17">
        <v>6.2403019780568801E-2</v>
      </c>
      <c r="Y405" s="17">
        <v>6.7332623846890802E-2</v>
      </c>
      <c r="Z405" s="17">
        <v>4.1393348904974599E-2</v>
      </c>
      <c r="AA405" s="17">
        <v>9.2464100664589294E-2</v>
      </c>
      <c r="AB405" s="17">
        <v>4.6880718898462202E-2</v>
      </c>
      <c r="AC405" s="17"/>
      <c r="AD405" s="17">
        <v>6.8472331161583994E-2</v>
      </c>
      <c r="AE405" s="17">
        <v>3.09812973635127E-2</v>
      </c>
      <c r="AF405" s="17"/>
      <c r="AG405" s="17">
        <v>5.4620253201454E-2</v>
      </c>
      <c r="AH405" s="17">
        <v>6.07722415923257E-2</v>
      </c>
      <c r="AI405" s="17"/>
      <c r="AJ405" s="17">
        <v>4.4453203308492201E-2</v>
      </c>
      <c r="AK405" s="17">
        <v>7.4962048262733297E-2</v>
      </c>
      <c r="AL405" s="17"/>
      <c r="AM405" s="17">
        <v>5.2727803634980801E-2</v>
      </c>
      <c r="AN405" s="17">
        <v>6.15823210253406E-2</v>
      </c>
      <c r="AO405" s="17"/>
      <c r="AP405" s="17">
        <v>5.3829827455719502E-3</v>
      </c>
      <c r="AQ405" s="17">
        <v>5.3812971712660501E-2</v>
      </c>
      <c r="AR405" s="17">
        <v>0.1724811042279</v>
      </c>
      <c r="AS405" s="17">
        <v>4.8913912576698297E-2</v>
      </c>
      <c r="AT405" s="17">
        <v>7.9378134036579201E-2</v>
      </c>
      <c r="AU405" s="17">
        <v>3.80874685706925E-2</v>
      </c>
    </row>
    <row r="406" spans="2:47" x14ac:dyDescent="0.35">
      <c r="B406" t="s">
        <v>219</v>
      </c>
      <c r="C406" s="17">
        <v>4.6767926594146102E-2</v>
      </c>
      <c r="D406" s="17">
        <v>2.8696261431932199E-2</v>
      </c>
      <c r="E406" s="17">
        <v>6.48099430270027E-2</v>
      </c>
      <c r="F406" s="17"/>
      <c r="G406" s="17">
        <v>9.25095804020101E-2</v>
      </c>
      <c r="H406" s="17">
        <v>3.1773921919406103E-2</v>
      </c>
      <c r="I406" s="17">
        <v>4.5294098553693402E-2</v>
      </c>
      <c r="J406" s="17">
        <v>3.5335440662053998E-2</v>
      </c>
      <c r="K406" s="17">
        <v>4.8881998770094602E-2</v>
      </c>
      <c r="L406" s="17">
        <v>3.7636437521870902E-2</v>
      </c>
      <c r="M406" s="17"/>
      <c r="N406" s="17">
        <v>4.6204558168204603E-2</v>
      </c>
      <c r="O406" s="17">
        <v>4.9566037464346201E-2</v>
      </c>
      <c r="P406" s="17"/>
      <c r="Q406" s="17">
        <v>7.3214017382944793E-2</v>
      </c>
      <c r="R406" s="17">
        <v>7.7299055815155795E-2</v>
      </c>
      <c r="S406" s="17">
        <v>2.4819628272154101E-2</v>
      </c>
      <c r="T406" s="17">
        <v>3.8406755719633499E-2</v>
      </c>
      <c r="U406" s="17">
        <v>2.5736212322690601E-2</v>
      </c>
      <c r="V406" s="17">
        <v>5.3524998808623499E-2</v>
      </c>
      <c r="W406" s="17">
        <v>2.01069515410137E-2</v>
      </c>
      <c r="X406" s="17">
        <v>4.2014490940523598E-2</v>
      </c>
      <c r="Y406" s="17">
        <v>3.3776763705408303E-2</v>
      </c>
      <c r="Z406" s="17">
        <v>1.7744420684719001E-2</v>
      </c>
      <c r="AA406" s="17">
        <v>5.1458837090643701E-2</v>
      </c>
      <c r="AB406" s="17">
        <v>0.108658198558111</v>
      </c>
      <c r="AC406" s="17"/>
      <c r="AD406" s="17">
        <v>5.0991494015464003E-2</v>
      </c>
      <c r="AE406" s="17">
        <v>3.37267304463972E-2</v>
      </c>
      <c r="AF406" s="17"/>
      <c r="AG406" s="17">
        <v>3.3536851641578297E-2</v>
      </c>
      <c r="AH406" s="17">
        <v>5.1656576903554199E-2</v>
      </c>
      <c r="AI406" s="17"/>
      <c r="AJ406" s="17">
        <v>4.3304435048899297E-2</v>
      </c>
      <c r="AK406" s="17">
        <v>4.97174280228092E-2</v>
      </c>
      <c r="AL406" s="17"/>
      <c r="AM406" s="17">
        <v>5.09112741847405E-2</v>
      </c>
      <c r="AN406" s="17">
        <v>4.3786677267192299E-2</v>
      </c>
      <c r="AO406" s="17"/>
      <c r="AP406" s="17">
        <v>9.7819474955805497E-3</v>
      </c>
      <c r="AQ406" s="17">
        <v>9.8838631536393495E-2</v>
      </c>
      <c r="AR406" s="17">
        <v>0.128665520865135</v>
      </c>
      <c r="AS406" s="17">
        <v>2.65730143848588E-2</v>
      </c>
      <c r="AT406" s="17">
        <v>4.2185559056404198E-2</v>
      </c>
      <c r="AU406" s="17">
        <v>2.42498503600036E-3</v>
      </c>
    </row>
    <row r="407" spans="2:47" x14ac:dyDescent="0.35">
      <c r="B407" t="s">
        <v>220</v>
      </c>
      <c r="C407" s="17">
        <v>7.3803732174703304E-2</v>
      </c>
      <c r="D407" s="17">
        <v>4.3357516350384401E-2</v>
      </c>
      <c r="E407" s="17">
        <v>0.102404175581134</v>
      </c>
      <c r="F407" s="17"/>
      <c r="G407" s="17">
        <v>6.4261985040257694E-2</v>
      </c>
      <c r="H407" s="17">
        <v>7.4143316722572905E-2</v>
      </c>
      <c r="I407" s="17">
        <v>7.5550610670278698E-2</v>
      </c>
      <c r="J407" s="17">
        <v>5.9916667788445802E-2</v>
      </c>
      <c r="K407" s="17">
        <v>8.7305789683295304E-2</v>
      </c>
      <c r="L407" s="17">
        <v>8.0691384929188995E-2</v>
      </c>
      <c r="M407" s="17"/>
      <c r="N407" s="17">
        <v>7.6144903999622093E-2</v>
      </c>
      <c r="O407" s="17">
        <v>6.21757139353716E-2</v>
      </c>
      <c r="P407" s="17"/>
      <c r="Q407" s="17">
        <v>6.5725948084167499E-2</v>
      </c>
      <c r="R407" s="17">
        <v>6.2335970436673702E-2</v>
      </c>
      <c r="S407" s="17">
        <v>9.3562857795497695E-2</v>
      </c>
      <c r="T407" s="17">
        <v>8.8614861458352207E-2</v>
      </c>
      <c r="U407" s="17">
        <v>0.10738238414487999</v>
      </c>
      <c r="V407" s="17">
        <v>8.6543953096626006E-2</v>
      </c>
      <c r="W407" s="17">
        <v>0.113070815003981</v>
      </c>
      <c r="X407" s="17">
        <v>6.2082440968814399E-2</v>
      </c>
      <c r="Y407" s="17">
        <v>4.8507999575314202E-2</v>
      </c>
      <c r="Z407" s="17">
        <v>4.8953169056226403E-2</v>
      </c>
      <c r="AA407" s="17">
        <v>6.1758543439716998E-2</v>
      </c>
      <c r="AB407" s="17">
        <v>4.5136195926453397E-2</v>
      </c>
      <c r="AC407" s="17"/>
      <c r="AD407" s="17">
        <v>6.5565268066775803E-2</v>
      </c>
      <c r="AE407" s="17">
        <v>9.5465324651168498E-2</v>
      </c>
      <c r="AF407" s="17"/>
      <c r="AG407" s="17">
        <v>3.1538792356988102E-2</v>
      </c>
      <c r="AH407" s="17">
        <v>9.2874383438149702E-2</v>
      </c>
      <c r="AI407" s="17"/>
      <c r="AJ407" s="17">
        <v>7.5425731513091301E-2</v>
      </c>
      <c r="AK407" s="17">
        <v>7.2537281994551298E-2</v>
      </c>
      <c r="AL407" s="17"/>
      <c r="AM407" s="17">
        <v>9.3980541549094201E-2</v>
      </c>
      <c r="AN407" s="17">
        <v>6.6290057296463395E-2</v>
      </c>
      <c r="AO407" s="17"/>
      <c r="AP407" s="17">
        <v>6.4462724481663403E-2</v>
      </c>
      <c r="AQ407" s="17">
        <v>0.21319216880986899</v>
      </c>
      <c r="AR407" s="17">
        <v>0.123728696638324</v>
      </c>
      <c r="AS407" s="17">
        <v>2.1924309011997298E-2</v>
      </c>
      <c r="AT407" s="17">
        <v>6.4062799802993304E-3</v>
      </c>
      <c r="AU407" s="17">
        <v>3.7756370590296801E-3</v>
      </c>
    </row>
    <row r="408" spans="2:47" x14ac:dyDescent="0.35">
      <c r="B408" t="s">
        <v>106</v>
      </c>
      <c r="C408" s="17">
        <v>0.315338470354383</v>
      </c>
      <c r="D408" s="17">
        <v>0.16922418534575101</v>
      </c>
      <c r="E408" s="17">
        <v>0.45536570156777201</v>
      </c>
      <c r="F408" s="17"/>
      <c r="G408" s="17">
        <v>0.24041883533063499</v>
      </c>
      <c r="H408" s="17">
        <v>0.27128590685721199</v>
      </c>
      <c r="I408" s="17">
        <v>0.30002654464420198</v>
      </c>
      <c r="J408" s="17">
        <v>0.35210851693905498</v>
      </c>
      <c r="K408" s="17">
        <v>0.33079028601390198</v>
      </c>
      <c r="L408" s="17">
        <v>0.37358170844136901</v>
      </c>
      <c r="M408" s="17"/>
      <c r="N408" s="17">
        <v>0.33811927483347398</v>
      </c>
      <c r="O408" s="17">
        <v>0.20219187975814601</v>
      </c>
      <c r="P408" s="17"/>
      <c r="Q408" s="17">
        <v>0.25462042927766099</v>
      </c>
      <c r="R408" s="17">
        <v>0.36689104795493599</v>
      </c>
      <c r="S408" s="17">
        <v>0.38710896034957598</v>
      </c>
      <c r="T408" s="17">
        <v>0.31264348358674998</v>
      </c>
      <c r="U408" s="17">
        <v>0.30119485682852698</v>
      </c>
      <c r="V408" s="17">
        <v>0.281513420862883</v>
      </c>
      <c r="W408" s="17">
        <v>0.30545247252276703</v>
      </c>
      <c r="X408" s="17">
        <v>0.26515024249867403</v>
      </c>
      <c r="Y408" s="17">
        <v>0.31793674502367097</v>
      </c>
      <c r="Z408" s="17">
        <v>0.31449360214614003</v>
      </c>
      <c r="AA408" s="17">
        <v>0.33091865218546801</v>
      </c>
      <c r="AB408" s="17">
        <v>0.38645880593469001</v>
      </c>
      <c r="AC408" s="17"/>
      <c r="AD408" s="17">
        <v>0.15042300920636201</v>
      </c>
      <c r="AE408" s="17">
        <v>0.68095834503451702</v>
      </c>
      <c r="AF408" s="17"/>
      <c r="AG408" s="17">
        <v>0.109201388901889</v>
      </c>
      <c r="AH408" s="17">
        <v>0.41796084317979298</v>
      </c>
      <c r="AI408" s="17"/>
      <c r="AJ408" s="17">
        <v>0.30020908510121502</v>
      </c>
      <c r="AK408" s="17">
        <v>0.33140914479036199</v>
      </c>
      <c r="AL408" s="17"/>
      <c r="AM408" s="17">
        <v>0.38701492203840399</v>
      </c>
      <c r="AN408" s="17">
        <v>0.29542314215474902</v>
      </c>
      <c r="AO408" s="17"/>
      <c r="AP408" s="17">
        <v>0.86965617211042801</v>
      </c>
      <c r="AQ408" s="17">
        <v>0.45394535863945601</v>
      </c>
      <c r="AR408" s="17">
        <v>0.18318355582335599</v>
      </c>
      <c r="AS408" s="17">
        <v>8.02827431946323E-2</v>
      </c>
      <c r="AT408" s="17">
        <v>1.1720750534422199E-2</v>
      </c>
      <c r="AU408" s="17">
        <v>2.3607053003234799E-3</v>
      </c>
    </row>
    <row r="409" spans="2:47" x14ac:dyDescent="0.35">
      <c r="B409" t="s">
        <v>94</v>
      </c>
      <c r="C409" s="17">
        <v>2.1540504694367801E-2</v>
      </c>
      <c r="D409" s="17">
        <v>1.48644346073345E-2</v>
      </c>
      <c r="E409" s="17">
        <v>2.8243499573144801E-2</v>
      </c>
      <c r="F409" s="17"/>
      <c r="G409" s="17">
        <v>2.4085739519256001E-2</v>
      </c>
      <c r="H409" s="17">
        <v>1.5703584907734599E-2</v>
      </c>
      <c r="I409" s="17">
        <v>2.5861189931754101E-2</v>
      </c>
      <c r="J409" s="17">
        <v>1.7439005962368699E-2</v>
      </c>
      <c r="K409" s="17">
        <v>6.72099596233958E-3</v>
      </c>
      <c r="L409" s="17">
        <v>3.4311896695753602E-2</v>
      </c>
      <c r="M409" s="17"/>
      <c r="N409" s="17">
        <v>2.15486375952753E-2</v>
      </c>
      <c r="O409" s="17">
        <v>2.1500110598093199E-2</v>
      </c>
      <c r="P409" s="17"/>
      <c r="Q409" s="17">
        <v>1.7672496538093801E-2</v>
      </c>
      <c r="R409" s="17">
        <v>2.68638048762436E-2</v>
      </c>
      <c r="S409" s="17">
        <v>3.0148288499438101E-2</v>
      </c>
      <c r="T409" s="17">
        <v>1.0255080860175399E-2</v>
      </c>
      <c r="U409" s="17">
        <v>5.1024527119462003E-3</v>
      </c>
      <c r="V409" s="17">
        <v>3.09700984755794E-2</v>
      </c>
      <c r="W409" s="17">
        <v>1.97098692306754E-2</v>
      </c>
      <c r="X409" s="17">
        <v>0</v>
      </c>
      <c r="Y409" s="17">
        <v>2.73246944360204E-2</v>
      </c>
      <c r="Z409" s="17">
        <v>2.41239051776036E-2</v>
      </c>
      <c r="AA409" s="17">
        <v>3.2413353724101701E-2</v>
      </c>
      <c r="AB409" s="17">
        <v>2.3862527547941999E-2</v>
      </c>
      <c r="AC409" s="17"/>
      <c r="AD409" s="17">
        <v>1.9239860959000599E-2</v>
      </c>
      <c r="AE409" s="17">
        <v>2.0642311155868402E-2</v>
      </c>
      <c r="AF409" s="17"/>
      <c r="AG409" s="17">
        <v>1.28544261478813E-2</v>
      </c>
      <c r="AH409" s="17">
        <v>2.2472305738964998E-2</v>
      </c>
      <c r="AI409" s="17"/>
      <c r="AJ409" s="17">
        <v>2.7309714188764801E-2</v>
      </c>
      <c r="AK409" s="17">
        <v>1.3586793006059399E-2</v>
      </c>
      <c r="AL409" s="17"/>
      <c r="AM409" s="17">
        <v>2.5694979283168599E-2</v>
      </c>
      <c r="AN409" s="17">
        <v>1.9645445419568901E-2</v>
      </c>
      <c r="AO409" s="17"/>
      <c r="AP409" s="17">
        <v>4.8867614671547599E-2</v>
      </c>
      <c r="AQ409" s="17">
        <v>3.3510644754815397E-2</v>
      </c>
      <c r="AR409" s="17">
        <v>1.1470835270397099E-2</v>
      </c>
      <c r="AS409" s="17">
        <v>1.6983992443271902E-2</v>
      </c>
      <c r="AT409" s="17">
        <v>0</v>
      </c>
      <c r="AU409" s="17">
        <v>0</v>
      </c>
    </row>
    <row r="410" spans="2:47" x14ac:dyDescent="0.35">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row>
    <row r="411" spans="2:47" x14ac:dyDescent="0.35">
      <c r="B411" s="6" t="s">
        <v>227</v>
      </c>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row>
    <row r="412" spans="2:47" x14ac:dyDescent="0.35">
      <c r="B412" s="24" t="s">
        <v>65</v>
      </c>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row>
    <row r="413" spans="2:47" x14ac:dyDescent="0.35">
      <c r="B413" t="s">
        <v>214</v>
      </c>
      <c r="C413" s="17">
        <v>3.1611237436496097E-2</v>
      </c>
      <c r="D413" s="17">
        <v>4.2095533244264301E-2</v>
      </c>
      <c r="E413" s="17">
        <v>2.1666043325576499E-2</v>
      </c>
      <c r="F413" s="17"/>
      <c r="G413" s="17">
        <v>5.8374952140939899E-2</v>
      </c>
      <c r="H413" s="17">
        <v>4.1848858323188097E-2</v>
      </c>
      <c r="I413" s="17">
        <v>4.1985315425145497E-2</v>
      </c>
      <c r="J413" s="17">
        <v>2.2114560891757298E-2</v>
      </c>
      <c r="K413" s="17">
        <v>1.8290290903166501E-2</v>
      </c>
      <c r="L413" s="17">
        <v>1.35590755252859E-2</v>
      </c>
      <c r="M413" s="17"/>
      <c r="N413" s="17">
        <v>2.5068267191112201E-2</v>
      </c>
      <c r="O413" s="17">
        <v>6.4108543504737395E-2</v>
      </c>
      <c r="P413" s="17"/>
      <c r="Q413" s="17">
        <v>4.5505042548699103E-2</v>
      </c>
      <c r="R413" s="17">
        <v>2.0005272380725799E-2</v>
      </c>
      <c r="S413" s="17">
        <v>2.1059512741482E-2</v>
      </c>
      <c r="T413" s="17">
        <v>1.8654623097664198E-2</v>
      </c>
      <c r="U413" s="17">
        <v>5.5739935602488598E-2</v>
      </c>
      <c r="V413" s="17">
        <v>4.0340028097596597E-2</v>
      </c>
      <c r="W413" s="17">
        <v>2.7714430235057499E-2</v>
      </c>
      <c r="X413" s="17">
        <v>2.8394069530769998E-2</v>
      </c>
      <c r="Y413" s="17">
        <v>3.9478002350698801E-2</v>
      </c>
      <c r="Z413" s="17">
        <v>2.1458742742765401E-2</v>
      </c>
      <c r="AA413" s="17">
        <v>4.2175434677870501E-2</v>
      </c>
      <c r="AB413" s="17">
        <v>0</v>
      </c>
      <c r="AC413" s="17"/>
      <c r="AD413" s="17">
        <v>4.4178648870602598E-2</v>
      </c>
      <c r="AE413" s="17">
        <v>4.9401024249747802E-3</v>
      </c>
      <c r="AF413" s="17"/>
      <c r="AG413" s="17">
        <v>6.4485363820904903E-2</v>
      </c>
      <c r="AH413" s="17">
        <v>1.6332312400141599E-2</v>
      </c>
      <c r="AI413" s="17"/>
      <c r="AJ413" s="17">
        <v>2.8972081675836401E-2</v>
      </c>
      <c r="AK413" s="17">
        <v>3.5025176031249702E-2</v>
      </c>
      <c r="AL413" s="17"/>
      <c r="AM413" s="17">
        <v>2.4156936406034599E-2</v>
      </c>
      <c r="AN413" s="17">
        <v>3.4305168486255803E-2</v>
      </c>
      <c r="AO413" s="17"/>
      <c r="AP413" s="17">
        <v>2.12371318037289E-3</v>
      </c>
      <c r="AQ413" s="17">
        <v>0</v>
      </c>
      <c r="AR413" s="17">
        <v>1.29941671990156E-2</v>
      </c>
      <c r="AS413" s="17">
        <v>2.1229519326067599E-2</v>
      </c>
      <c r="AT413" s="17">
        <v>8.7313480964427398E-2</v>
      </c>
      <c r="AU413" s="17">
        <v>9.6645853096453294E-2</v>
      </c>
    </row>
    <row r="414" spans="2:47" x14ac:dyDescent="0.35">
      <c r="B414" t="s">
        <v>215</v>
      </c>
      <c r="C414" s="17">
        <v>0.111080612100184</v>
      </c>
      <c r="D414" s="17">
        <v>0.164979868163046</v>
      </c>
      <c r="E414" s="17">
        <v>5.9495917498345603E-2</v>
      </c>
      <c r="F414" s="17"/>
      <c r="G414" s="17">
        <v>0.112246509127979</v>
      </c>
      <c r="H414" s="17">
        <v>0.13422236934119</v>
      </c>
      <c r="I414" s="17">
        <v>0.114727544581637</v>
      </c>
      <c r="J414" s="17">
        <v>0.137436352610423</v>
      </c>
      <c r="K414" s="17">
        <v>0.120437907690742</v>
      </c>
      <c r="L414" s="17">
        <v>6.0806243159076498E-2</v>
      </c>
      <c r="M414" s="17"/>
      <c r="N414" s="17">
        <v>9.9981733598766998E-2</v>
      </c>
      <c r="O414" s="17">
        <v>0.16620598148868601</v>
      </c>
      <c r="P414" s="17"/>
      <c r="Q414" s="17">
        <v>0.11898590756782899</v>
      </c>
      <c r="R414" s="17">
        <v>0.10384501212438101</v>
      </c>
      <c r="S414" s="17">
        <v>7.6975098976686904E-2</v>
      </c>
      <c r="T414" s="17">
        <v>0.122657156904315</v>
      </c>
      <c r="U414" s="17">
        <v>0.10682618192631101</v>
      </c>
      <c r="V414" s="17">
        <v>0.10075380190576499</v>
      </c>
      <c r="W414" s="17">
        <v>0.114817393213356</v>
      </c>
      <c r="X414" s="17">
        <v>0.145899353141694</v>
      </c>
      <c r="Y414" s="17">
        <v>0.12979370184566999</v>
      </c>
      <c r="Z414" s="17">
        <v>0.10961512610174499</v>
      </c>
      <c r="AA414" s="17">
        <v>8.33565698460218E-2</v>
      </c>
      <c r="AB414" s="17">
        <v>0.12898232573381099</v>
      </c>
      <c r="AC414" s="17"/>
      <c r="AD414" s="17">
        <v>0.14771443488591901</v>
      </c>
      <c r="AE414" s="17">
        <v>2.7720927381107499E-2</v>
      </c>
      <c r="AF414" s="17"/>
      <c r="AG414" s="17">
        <v>0.20331993157254299</v>
      </c>
      <c r="AH414" s="17">
        <v>6.5692583363307397E-2</v>
      </c>
      <c r="AI414" s="17"/>
      <c r="AJ414" s="17">
        <v>0.13031791319383601</v>
      </c>
      <c r="AK414" s="17">
        <v>8.9242314510754706E-2</v>
      </c>
      <c r="AL414" s="17"/>
      <c r="AM414" s="17">
        <v>0.100970795041833</v>
      </c>
      <c r="AN414" s="17">
        <v>0.113662607336754</v>
      </c>
      <c r="AO414" s="17"/>
      <c r="AP414" s="17">
        <v>3.9971044042755701E-3</v>
      </c>
      <c r="AQ414" s="17">
        <v>2.69050942545809E-3</v>
      </c>
      <c r="AR414" s="17">
        <v>5.8792527416008503E-2</v>
      </c>
      <c r="AS414" s="17">
        <v>0.102576163150539</v>
      </c>
      <c r="AT414" s="17">
        <v>0.26218675582895501</v>
      </c>
      <c r="AU414" s="17">
        <v>0.32156468616206602</v>
      </c>
    </row>
    <row r="415" spans="2:47" x14ac:dyDescent="0.35">
      <c r="B415" t="s">
        <v>216</v>
      </c>
      <c r="C415" s="17">
        <v>0.11575428079264601</v>
      </c>
      <c r="D415" s="17">
        <v>0.158035865545158</v>
      </c>
      <c r="E415" s="17">
        <v>7.5542606445954105E-2</v>
      </c>
      <c r="F415" s="17"/>
      <c r="G415" s="17">
        <v>0.14192012889168301</v>
      </c>
      <c r="H415" s="17">
        <v>0.13331558618495501</v>
      </c>
      <c r="I415" s="17">
        <v>0.11742423428802801</v>
      </c>
      <c r="J415" s="17">
        <v>0.135038899069511</v>
      </c>
      <c r="K415" s="17">
        <v>9.5421060493599705E-2</v>
      </c>
      <c r="L415" s="17">
        <v>8.05700748055619E-2</v>
      </c>
      <c r="M415" s="17"/>
      <c r="N415" s="17">
        <v>0.111101336498206</v>
      </c>
      <c r="O415" s="17">
        <v>0.13886429798423899</v>
      </c>
      <c r="P415" s="17"/>
      <c r="Q415" s="17">
        <v>0.124183292137189</v>
      </c>
      <c r="R415" s="17">
        <v>0.110944957227782</v>
      </c>
      <c r="S415" s="17">
        <v>0.123420167128502</v>
      </c>
      <c r="T415" s="17">
        <v>9.5478708599647605E-2</v>
      </c>
      <c r="U415" s="17">
        <v>0.13501775203574601</v>
      </c>
      <c r="V415" s="17">
        <v>0.103302188446304</v>
      </c>
      <c r="W415" s="17">
        <v>9.3129055665981494E-2</v>
      </c>
      <c r="X415" s="17">
        <v>0.158002190579734</v>
      </c>
      <c r="Y415" s="17">
        <v>0.16194481980276901</v>
      </c>
      <c r="Z415" s="17">
        <v>0.113352575392866</v>
      </c>
      <c r="AA415" s="17">
        <v>8.7236431621880606E-2</v>
      </c>
      <c r="AB415" s="17">
        <v>1.9561241272948501E-2</v>
      </c>
      <c r="AC415" s="17"/>
      <c r="AD415" s="17">
        <v>0.15282165512474999</v>
      </c>
      <c r="AE415" s="17">
        <v>3.5643263533469298E-2</v>
      </c>
      <c r="AF415" s="17"/>
      <c r="AG415" s="17">
        <v>0.17769261900542499</v>
      </c>
      <c r="AH415" s="17">
        <v>8.7620901311507099E-2</v>
      </c>
      <c r="AI415" s="17"/>
      <c r="AJ415" s="17">
        <v>0.119731366433781</v>
      </c>
      <c r="AK415" s="17">
        <v>0.11206724958538999</v>
      </c>
      <c r="AL415" s="17"/>
      <c r="AM415" s="17">
        <v>0.10103954188807</v>
      </c>
      <c r="AN415" s="17">
        <v>0.120800855458554</v>
      </c>
      <c r="AO415" s="17"/>
      <c r="AP415" s="17">
        <v>0</v>
      </c>
      <c r="AQ415" s="17">
        <v>1.7149868464981E-2</v>
      </c>
      <c r="AR415" s="17">
        <v>7.8875960719530194E-2</v>
      </c>
      <c r="AS415" s="17">
        <v>0.16539487863171501</v>
      </c>
      <c r="AT415" s="17">
        <v>0.27936529620228301</v>
      </c>
      <c r="AU415" s="17">
        <v>0.25042445326382801</v>
      </c>
    </row>
    <row r="416" spans="2:47" x14ac:dyDescent="0.35">
      <c r="B416" t="s">
        <v>217</v>
      </c>
      <c r="C416" s="17">
        <v>7.8502823094105806E-2</v>
      </c>
      <c r="D416" s="17">
        <v>9.8204768363167397E-2</v>
      </c>
      <c r="E416" s="17">
        <v>5.9101173449436897E-2</v>
      </c>
      <c r="F416" s="17"/>
      <c r="G416" s="17">
        <v>8.4032019111687895E-2</v>
      </c>
      <c r="H416" s="17">
        <v>0.110318103393917</v>
      </c>
      <c r="I416" s="17">
        <v>9.1927151212594801E-2</v>
      </c>
      <c r="J416" s="17">
        <v>7.3382415058431599E-2</v>
      </c>
      <c r="K416" s="17">
        <v>5.7359307373219599E-2</v>
      </c>
      <c r="L416" s="17">
        <v>5.6134391313678401E-2</v>
      </c>
      <c r="M416" s="17"/>
      <c r="N416" s="17">
        <v>7.3112344547250893E-2</v>
      </c>
      <c r="O416" s="17">
        <v>0.105275989503508</v>
      </c>
      <c r="P416" s="17"/>
      <c r="Q416" s="17">
        <v>9.6323672671895802E-2</v>
      </c>
      <c r="R416" s="17">
        <v>6.7032467456543995E-2</v>
      </c>
      <c r="S416" s="17">
        <v>3.7153384464090701E-2</v>
      </c>
      <c r="T416" s="17">
        <v>7.5461007425142806E-2</v>
      </c>
      <c r="U416" s="17">
        <v>5.8310273844168897E-2</v>
      </c>
      <c r="V416" s="17">
        <v>8.5656748789155399E-2</v>
      </c>
      <c r="W416" s="17">
        <v>8.8179279647747993E-2</v>
      </c>
      <c r="X416" s="17">
        <v>8.5688010515195603E-2</v>
      </c>
      <c r="Y416" s="17">
        <v>7.9311283068557004E-2</v>
      </c>
      <c r="Z416" s="17">
        <v>0.13344911633680701</v>
      </c>
      <c r="AA416" s="17">
        <v>5.6415967922639101E-2</v>
      </c>
      <c r="AB416" s="17">
        <v>2.38634974625072E-2</v>
      </c>
      <c r="AC416" s="17"/>
      <c r="AD416" s="17">
        <v>9.1223711187417802E-2</v>
      </c>
      <c r="AE416" s="17">
        <v>4.8723286476629601E-2</v>
      </c>
      <c r="AF416" s="17"/>
      <c r="AG416" s="17">
        <v>0.11181348995773301</v>
      </c>
      <c r="AH416" s="17">
        <v>6.2554130006167705E-2</v>
      </c>
      <c r="AI416" s="17"/>
      <c r="AJ416" s="17">
        <v>8.4816830349341094E-2</v>
      </c>
      <c r="AK416" s="17">
        <v>7.1710203395988395E-2</v>
      </c>
      <c r="AL416" s="17"/>
      <c r="AM416" s="17">
        <v>7.2767752563032806E-2</v>
      </c>
      <c r="AN416" s="17">
        <v>8.0662562253279294E-2</v>
      </c>
      <c r="AO416" s="17"/>
      <c r="AP416" s="17">
        <v>3.7664340299532399E-3</v>
      </c>
      <c r="AQ416" s="17">
        <v>2.9763122946343201E-2</v>
      </c>
      <c r="AR416" s="17">
        <v>0.11565326601499799</v>
      </c>
      <c r="AS416" s="17">
        <v>9.67618172835258E-2</v>
      </c>
      <c r="AT416" s="17">
        <v>0.181813085359711</v>
      </c>
      <c r="AU416" s="17">
        <v>0.118702775096479</v>
      </c>
    </row>
    <row r="417" spans="2:47" x14ac:dyDescent="0.35">
      <c r="B417" t="s">
        <v>218</v>
      </c>
      <c r="C417" s="17">
        <v>7.2253908999016694E-2</v>
      </c>
      <c r="D417" s="17">
        <v>8.5654531891214095E-2</v>
      </c>
      <c r="E417" s="17">
        <v>5.9825309241174698E-2</v>
      </c>
      <c r="F417" s="17"/>
      <c r="G417" s="17">
        <v>0.10808474230976101</v>
      </c>
      <c r="H417" s="17">
        <v>0.1016894555438</v>
      </c>
      <c r="I417" s="17">
        <v>8.3731810109452395E-2</v>
      </c>
      <c r="J417" s="17">
        <v>6.3725541038120503E-2</v>
      </c>
      <c r="K417" s="17">
        <v>4.6717417027629798E-2</v>
      </c>
      <c r="L417" s="17">
        <v>3.8946206329098502E-2</v>
      </c>
      <c r="M417" s="17"/>
      <c r="N417" s="17">
        <v>7.2120533983010604E-2</v>
      </c>
      <c r="O417" s="17">
        <v>7.2916349535111599E-2</v>
      </c>
      <c r="P417" s="17"/>
      <c r="Q417" s="17">
        <v>7.0731347568623398E-2</v>
      </c>
      <c r="R417" s="17">
        <v>5.3173955758178203E-2</v>
      </c>
      <c r="S417" s="17">
        <v>9.3934680378108606E-2</v>
      </c>
      <c r="T417" s="17">
        <v>7.7085098500736096E-2</v>
      </c>
      <c r="U417" s="17">
        <v>6.1341877868399099E-2</v>
      </c>
      <c r="V417" s="17">
        <v>8.1933182287114603E-2</v>
      </c>
      <c r="W417" s="17">
        <v>7.3871912133252907E-2</v>
      </c>
      <c r="X417" s="17">
        <v>6.05319494880244E-2</v>
      </c>
      <c r="Y417" s="17">
        <v>5.9013173509026302E-2</v>
      </c>
      <c r="Z417" s="17">
        <v>6.2788838491339899E-2</v>
      </c>
      <c r="AA417" s="17">
        <v>7.9102868947426394E-2</v>
      </c>
      <c r="AB417" s="17">
        <v>0.16316703033504101</v>
      </c>
      <c r="AC417" s="17"/>
      <c r="AD417" s="17">
        <v>9.4246171792198796E-2</v>
      </c>
      <c r="AE417" s="17">
        <v>2.3766691900596201E-2</v>
      </c>
      <c r="AF417" s="17"/>
      <c r="AG417" s="17">
        <v>8.5147633746522303E-2</v>
      </c>
      <c r="AH417" s="17">
        <v>6.3885918058802199E-2</v>
      </c>
      <c r="AI417" s="17"/>
      <c r="AJ417" s="17">
        <v>6.2070287301031299E-2</v>
      </c>
      <c r="AK417" s="17">
        <v>8.4983575825453794E-2</v>
      </c>
      <c r="AL417" s="17"/>
      <c r="AM417" s="17">
        <v>3.67709498321682E-2</v>
      </c>
      <c r="AN417" s="17">
        <v>8.1799070452465095E-2</v>
      </c>
      <c r="AO417" s="17"/>
      <c r="AP417" s="17">
        <v>7.14559364924389E-3</v>
      </c>
      <c r="AQ417" s="17">
        <v>3.6685507911473202E-2</v>
      </c>
      <c r="AR417" s="17">
        <v>0.162604147540518</v>
      </c>
      <c r="AS417" s="17">
        <v>8.9930565465867807E-2</v>
      </c>
      <c r="AT417" s="17">
        <v>9.3933420586766694E-2</v>
      </c>
      <c r="AU417" s="17">
        <v>8.2780651298126603E-2</v>
      </c>
    </row>
    <row r="418" spans="2:47" x14ac:dyDescent="0.35">
      <c r="B418" t="s">
        <v>219</v>
      </c>
      <c r="C418" s="17">
        <v>5.6506155131844399E-2</v>
      </c>
      <c r="D418" s="17">
        <v>5.2241898558253098E-2</v>
      </c>
      <c r="E418" s="17">
        <v>6.1167393669546398E-2</v>
      </c>
      <c r="F418" s="17"/>
      <c r="G418" s="17">
        <v>7.00983309353721E-2</v>
      </c>
      <c r="H418" s="17">
        <v>5.0530323621215602E-2</v>
      </c>
      <c r="I418" s="17">
        <v>7.2715887833840406E-2</v>
      </c>
      <c r="J418" s="17">
        <v>5.1202332736285702E-2</v>
      </c>
      <c r="K418" s="17">
        <v>3.55669053834268E-2</v>
      </c>
      <c r="L418" s="17">
        <v>5.7401036395293002E-2</v>
      </c>
      <c r="M418" s="17"/>
      <c r="N418" s="17">
        <v>5.7348822744063097E-2</v>
      </c>
      <c r="O418" s="17">
        <v>5.232083466101E-2</v>
      </c>
      <c r="P418" s="17"/>
      <c r="Q418" s="17">
        <v>6.4869636410462603E-2</v>
      </c>
      <c r="R418" s="17">
        <v>5.9367098560537998E-2</v>
      </c>
      <c r="S418" s="17">
        <v>0.104726293359687</v>
      </c>
      <c r="T418" s="17">
        <v>5.5420642767793599E-2</v>
      </c>
      <c r="U418" s="17">
        <v>4.9383287297330401E-2</v>
      </c>
      <c r="V418" s="17">
        <v>6.4512750081002199E-2</v>
      </c>
      <c r="W418" s="17">
        <v>3.3511537424264499E-2</v>
      </c>
      <c r="X418" s="17">
        <v>4.0782697428789302E-2</v>
      </c>
      <c r="Y418" s="17">
        <v>4.8244816688706699E-2</v>
      </c>
      <c r="Z418" s="17">
        <v>2.7720084736103798E-2</v>
      </c>
      <c r="AA418" s="17">
        <v>4.0443143539092501E-2</v>
      </c>
      <c r="AB418" s="17">
        <v>9.8337395453505796E-2</v>
      </c>
      <c r="AC418" s="17"/>
      <c r="AD418" s="17">
        <v>6.88155573318706E-2</v>
      </c>
      <c r="AE418" s="17">
        <v>3.2781829731715798E-2</v>
      </c>
      <c r="AF418" s="17"/>
      <c r="AG418" s="17">
        <v>5.2797506605724902E-2</v>
      </c>
      <c r="AH418" s="17">
        <v>5.8798054304823599E-2</v>
      </c>
      <c r="AI418" s="17"/>
      <c r="AJ418" s="17">
        <v>5.6576035682460599E-2</v>
      </c>
      <c r="AK418" s="17">
        <v>5.5349415351697601E-2</v>
      </c>
      <c r="AL418" s="17"/>
      <c r="AM418" s="17">
        <v>4.6666184018760902E-2</v>
      </c>
      <c r="AN418" s="17">
        <v>5.9573415333443402E-2</v>
      </c>
      <c r="AO418" s="17"/>
      <c r="AP418" s="17">
        <v>9.2688743797915401E-3</v>
      </c>
      <c r="AQ418" s="17">
        <v>9.0717470338133793E-2</v>
      </c>
      <c r="AR418" s="17">
        <v>0.121585362308137</v>
      </c>
      <c r="AS418" s="17">
        <v>7.6902546005092595E-2</v>
      </c>
      <c r="AT418" s="17">
        <v>3.91191657142472E-2</v>
      </c>
      <c r="AU418" s="17">
        <v>1.7684365533394399E-2</v>
      </c>
    </row>
    <row r="419" spans="2:47" x14ac:dyDescent="0.35">
      <c r="B419" t="s">
        <v>220</v>
      </c>
      <c r="C419" s="17">
        <v>0.109744379671232</v>
      </c>
      <c r="D419" s="17">
        <v>0.101104367635722</v>
      </c>
      <c r="E419" s="17">
        <v>0.119146575610241</v>
      </c>
      <c r="F419" s="17"/>
      <c r="G419" s="17">
        <v>0.11066330494227</v>
      </c>
      <c r="H419" s="17">
        <v>7.9796525538854995E-2</v>
      </c>
      <c r="I419" s="17">
        <v>8.1447072747047503E-2</v>
      </c>
      <c r="J419" s="17">
        <v>0.12048716331985999</v>
      </c>
      <c r="K419" s="17">
        <v>0.15601583949186501</v>
      </c>
      <c r="L419" s="17">
        <v>0.117092815635437</v>
      </c>
      <c r="M419" s="17"/>
      <c r="N419" s="17">
        <v>0.11752286035196199</v>
      </c>
      <c r="O419" s="17">
        <v>7.1110600523917794E-2</v>
      </c>
      <c r="P419" s="17"/>
      <c r="Q419" s="17">
        <v>9.4100570779460102E-2</v>
      </c>
      <c r="R419" s="17">
        <v>0.107512057569543</v>
      </c>
      <c r="S419" s="17">
        <v>9.5422055195957506E-2</v>
      </c>
      <c r="T419" s="17">
        <v>0.114431685666985</v>
      </c>
      <c r="U419" s="17">
        <v>0.12793359518470701</v>
      </c>
      <c r="V419" s="17">
        <v>9.01551130211211E-2</v>
      </c>
      <c r="W419" s="17">
        <v>0.120169370442895</v>
      </c>
      <c r="X419" s="17">
        <v>0.13995263474365799</v>
      </c>
      <c r="Y419" s="17">
        <v>0.108509585855127</v>
      </c>
      <c r="Z419" s="17">
        <v>0.103029785753596</v>
      </c>
      <c r="AA419" s="17">
        <v>0.13370395269499299</v>
      </c>
      <c r="AB419" s="17">
        <v>0.149574275490132</v>
      </c>
      <c r="AC419" s="17"/>
      <c r="AD419" s="17">
        <v>0.123614837656658</v>
      </c>
      <c r="AE419" s="17">
        <v>7.6294632565230697E-2</v>
      </c>
      <c r="AF419" s="17"/>
      <c r="AG419" s="17">
        <v>9.7336535303784402E-2</v>
      </c>
      <c r="AH419" s="17">
        <v>0.11540450191398199</v>
      </c>
      <c r="AI419" s="17"/>
      <c r="AJ419" s="17">
        <v>0.103301111009865</v>
      </c>
      <c r="AK419" s="17">
        <v>0.11836975598810499</v>
      </c>
      <c r="AL419" s="17"/>
      <c r="AM419" s="17">
        <v>0.11933953048101099</v>
      </c>
      <c r="AN419" s="17">
        <v>0.106347032070648</v>
      </c>
      <c r="AO419" s="17"/>
      <c r="AP419" s="17">
        <v>6.7918914175760195E-2</v>
      </c>
      <c r="AQ419" s="17">
        <v>0.187769943674227</v>
      </c>
      <c r="AR419" s="17">
        <v>0.138859859340943</v>
      </c>
      <c r="AS419" s="17">
        <v>0.16830177855241801</v>
      </c>
      <c r="AT419" s="17">
        <v>1.6917569126420801E-2</v>
      </c>
      <c r="AU419" s="17">
        <v>4.7651665388523799E-2</v>
      </c>
    </row>
    <row r="420" spans="2:47" x14ac:dyDescent="0.35">
      <c r="B420" t="s">
        <v>106</v>
      </c>
      <c r="C420" s="17">
        <v>0.40150600191904001</v>
      </c>
      <c r="D420" s="17">
        <v>0.27259738294180302</v>
      </c>
      <c r="E420" s="17">
        <v>0.52280448319981199</v>
      </c>
      <c r="F420" s="17"/>
      <c r="G420" s="17">
        <v>0.29020621127868101</v>
      </c>
      <c r="H420" s="17">
        <v>0.33847760514630598</v>
      </c>
      <c r="I420" s="17">
        <v>0.37582082786416499</v>
      </c>
      <c r="J420" s="17">
        <v>0.36909510384560801</v>
      </c>
      <c r="K420" s="17">
        <v>0.45118243133977498</v>
      </c>
      <c r="L420" s="17">
        <v>0.54115103577898405</v>
      </c>
      <c r="M420" s="17"/>
      <c r="N420" s="17">
        <v>0.42094075906623402</v>
      </c>
      <c r="O420" s="17">
        <v>0.30497839630752599</v>
      </c>
      <c r="P420" s="17"/>
      <c r="Q420" s="17">
        <v>0.36054975396683198</v>
      </c>
      <c r="R420" s="17">
        <v>0.44932997031441402</v>
      </c>
      <c r="S420" s="17">
        <v>0.43581595449315502</v>
      </c>
      <c r="T420" s="17">
        <v>0.41512483995375399</v>
      </c>
      <c r="U420" s="17">
        <v>0.39970952652775898</v>
      </c>
      <c r="V420" s="17">
        <v>0.413414563867194</v>
      </c>
      <c r="W420" s="17">
        <v>0.42351508961316198</v>
      </c>
      <c r="X420" s="17">
        <v>0.34074909457213398</v>
      </c>
      <c r="Y420" s="17">
        <v>0.32940831536651699</v>
      </c>
      <c r="Z420" s="17">
        <v>0.41611688481829601</v>
      </c>
      <c r="AA420" s="17">
        <v>0.44550462473022301</v>
      </c>
      <c r="AB420" s="17">
        <v>0.38981799022427699</v>
      </c>
      <c r="AC420" s="17"/>
      <c r="AD420" s="17">
        <v>0.25433572463968002</v>
      </c>
      <c r="AE420" s="17">
        <v>0.73617939383905595</v>
      </c>
      <c r="AF420" s="17"/>
      <c r="AG420" s="17">
        <v>0.19089107966624699</v>
      </c>
      <c r="AH420" s="17">
        <v>0.50676167108577597</v>
      </c>
      <c r="AI420" s="17"/>
      <c r="AJ420" s="17">
        <v>0.39167991847849098</v>
      </c>
      <c r="AK420" s="17">
        <v>0.41070496159822301</v>
      </c>
      <c r="AL420" s="17"/>
      <c r="AM420" s="17">
        <v>0.48133170914068202</v>
      </c>
      <c r="AN420" s="17">
        <v>0.37878023268168498</v>
      </c>
      <c r="AO420" s="17"/>
      <c r="AP420" s="17">
        <v>0.87305092747040103</v>
      </c>
      <c r="AQ420" s="17">
        <v>0.59536255347270095</v>
      </c>
      <c r="AR420" s="17">
        <v>0.29617622728880699</v>
      </c>
      <c r="AS420" s="17">
        <v>0.249468969289527</v>
      </c>
      <c r="AT420" s="17">
        <v>3.9351226217188999E-2</v>
      </c>
      <c r="AU420" s="17">
        <v>5.7876616108806497E-2</v>
      </c>
    </row>
    <row r="421" spans="2:47" x14ac:dyDescent="0.35">
      <c r="B421" t="s">
        <v>94</v>
      </c>
      <c r="C421" s="17">
        <v>2.3040600855435099E-2</v>
      </c>
      <c r="D421" s="17">
        <v>2.5085783657373E-2</v>
      </c>
      <c r="E421" s="17">
        <v>2.1250497559913002E-2</v>
      </c>
      <c r="F421" s="17"/>
      <c r="G421" s="17">
        <v>2.43738012616273E-2</v>
      </c>
      <c r="H421" s="17">
        <v>9.80117290657255E-3</v>
      </c>
      <c r="I421" s="17">
        <v>2.02201559380892E-2</v>
      </c>
      <c r="J421" s="17">
        <v>2.75176314300031E-2</v>
      </c>
      <c r="K421" s="17">
        <v>1.9008840296575E-2</v>
      </c>
      <c r="L421" s="17">
        <v>3.4339121057584597E-2</v>
      </c>
      <c r="M421" s="17"/>
      <c r="N421" s="17">
        <v>2.2803342019394102E-2</v>
      </c>
      <c r="O421" s="17">
        <v>2.4219006491263802E-2</v>
      </c>
      <c r="P421" s="17"/>
      <c r="Q421" s="17">
        <v>2.4750776349010399E-2</v>
      </c>
      <c r="R421" s="17">
        <v>2.8789208607894301E-2</v>
      </c>
      <c r="S421" s="17">
        <v>1.14928532623296E-2</v>
      </c>
      <c r="T421" s="17">
        <v>2.5686237083962001E-2</v>
      </c>
      <c r="U421" s="17">
        <v>5.7375697130905698E-3</v>
      </c>
      <c r="V421" s="17">
        <v>1.9931623504746299E-2</v>
      </c>
      <c r="W421" s="17">
        <v>2.50919316242822E-2</v>
      </c>
      <c r="X421" s="17">
        <v>0</v>
      </c>
      <c r="Y421" s="17">
        <v>4.4296301512927697E-2</v>
      </c>
      <c r="Z421" s="17">
        <v>1.24688456264799E-2</v>
      </c>
      <c r="AA421" s="17">
        <v>3.20610060198529E-2</v>
      </c>
      <c r="AB421" s="17">
        <v>2.6696244027777798E-2</v>
      </c>
      <c r="AC421" s="17"/>
      <c r="AD421" s="17">
        <v>2.3049258510903101E-2</v>
      </c>
      <c r="AE421" s="17">
        <v>1.3949872147219799E-2</v>
      </c>
      <c r="AF421" s="17"/>
      <c r="AG421" s="17">
        <v>1.6515840321115301E-2</v>
      </c>
      <c r="AH421" s="17">
        <v>2.29499275554928E-2</v>
      </c>
      <c r="AI421" s="17"/>
      <c r="AJ421" s="17">
        <v>2.2534455875357601E-2</v>
      </c>
      <c r="AK421" s="17">
        <v>2.2547347713138599E-2</v>
      </c>
      <c r="AL421" s="17"/>
      <c r="AM421" s="17">
        <v>1.6956600628407599E-2</v>
      </c>
      <c r="AN421" s="17">
        <v>2.40690559269141E-2</v>
      </c>
      <c r="AO421" s="17"/>
      <c r="AP421" s="17">
        <v>3.2728438710201299E-2</v>
      </c>
      <c r="AQ421" s="17">
        <v>3.9861023766683303E-2</v>
      </c>
      <c r="AR421" s="17">
        <v>1.4458482172042901E-2</v>
      </c>
      <c r="AS421" s="17">
        <v>2.9433762295247801E-2</v>
      </c>
      <c r="AT421" s="17">
        <v>0</v>
      </c>
      <c r="AU421" s="17">
        <v>6.6689340523223102E-3</v>
      </c>
    </row>
    <row r="422" spans="2:47" x14ac:dyDescent="0.35">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row>
    <row r="423" spans="2:47" x14ac:dyDescent="0.35">
      <c r="B423" s="6" t="s">
        <v>228</v>
      </c>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row>
    <row r="424" spans="2:47" x14ac:dyDescent="0.35">
      <c r="B424" s="24" t="s">
        <v>65</v>
      </c>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row>
    <row r="425" spans="2:47" x14ac:dyDescent="0.35">
      <c r="B425" t="s">
        <v>214</v>
      </c>
      <c r="C425" s="17">
        <v>2.7621933028393299E-2</v>
      </c>
      <c r="D425" s="17">
        <v>4.4042439507293397E-2</v>
      </c>
      <c r="E425" s="17">
        <v>1.18513101934119E-2</v>
      </c>
      <c r="F425" s="17"/>
      <c r="G425" s="17">
        <v>5.1233382008304497E-2</v>
      </c>
      <c r="H425" s="17">
        <v>5.3153912350551002E-2</v>
      </c>
      <c r="I425" s="17">
        <v>3.30540075816603E-2</v>
      </c>
      <c r="J425" s="17">
        <v>1.7166998781093599E-2</v>
      </c>
      <c r="K425" s="17">
        <v>1.7293747920215902E-2</v>
      </c>
      <c r="L425" s="17">
        <v>1.97626899558828E-3</v>
      </c>
      <c r="M425" s="17"/>
      <c r="N425" s="17">
        <v>2.3084355609384401E-2</v>
      </c>
      <c r="O425" s="17">
        <v>5.0158951639765498E-2</v>
      </c>
      <c r="P425" s="17"/>
      <c r="Q425" s="17">
        <v>4.2067505802427498E-2</v>
      </c>
      <c r="R425" s="17">
        <v>1.1613041623343701E-2</v>
      </c>
      <c r="S425" s="17">
        <v>5.9243336083353096E-3</v>
      </c>
      <c r="T425" s="17">
        <v>3.1438618823003903E-2</v>
      </c>
      <c r="U425" s="17">
        <v>4.9631912364974898E-2</v>
      </c>
      <c r="V425" s="17">
        <v>3.1186246314843999E-2</v>
      </c>
      <c r="W425" s="17">
        <v>2.91571408839085E-2</v>
      </c>
      <c r="X425" s="17">
        <v>6.4811008041966101E-2</v>
      </c>
      <c r="Y425" s="17">
        <v>2.09635496904793E-2</v>
      </c>
      <c r="Z425" s="17">
        <v>6.7294007524177296E-3</v>
      </c>
      <c r="AA425" s="17">
        <v>5.5945921154877801E-2</v>
      </c>
      <c r="AB425" s="17">
        <v>0</v>
      </c>
      <c r="AC425" s="17"/>
      <c r="AD425" s="17">
        <v>3.7563986618315302E-2</v>
      </c>
      <c r="AE425" s="17">
        <v>8.0666616798614303E-3</v>
      </c>
      <c r="AF425" s="17"/>
      <c r="AG425" s="17">
        <v>5.3872149799965102E-2</v>
      </c>
      <c r="AH425" s="17">
        <v>1.4426843292525899E-2</v>
      </c>
      <c r="AI425" s="17"/>
      <c r="AJ425" s="17">
        <v>3.2451545097271398E-2</v>
      </c>
      <c r="AK425" s="17">
        <v>2.2136961649917401E-2</v>
      </c>
      <c r="AL425" s="17"/>
      <c r="AM425" s="17">
        <v>2.55646532995813E-2</v>
      </c>
      <c r="AN425" s="17">
        <v>2.8715529493578602E-2</v>
      </c>
      <c r="AO425" s="17"/>
      <c r="AP425" s="17">
        <v>2.2037000257613699E-3</v>
      </c>
      <c r="AQ425" s="17">
        <v>2.4664059096018301E-3</v>
      </c>
      <c r="AR425" s="17">
        <v>4.6691528143305598E-3</v>
      </c>
      <c r="AS425" s="17">
        <v>6.7933897095034997E-3</v>
      </c>
      <c r="AT425" s="17">
        <v>6.8481489370535206E-2</v>
      </c>
      <c r="AU425" s="17">
        <v>0.10266472312561201</v>
      </c>
    </row>
    <row r="426" spans="2:47" x14ac:dyDescent="0.35">
      <c r="B426" t="s">
        <v>215</v>
      </c>
      <c r="C426" s="17">
        <v>7.8298532775187904E-2</v>
      </c>
      <c r="D426" s="17">
        <v>0.1171938470959</v>
      </c>
      <c r="E426" s="17">
        <v>4.1056945305547501E-2</v>
      </c>
      <c r="F426" s="17"/>
      <c r="G426" s="17">
        <v>0.107954153147302</v>
      </c>
      <c r="H426" s="17">
        <v>0.15231768677063601</v>
      </c>
      <c r="I426" s="17">
        <v>0.104809439843501</v>
      </c>
      <c r="J426" s="17">
        <v>5.5810360985682698E-2</v>
      </c>
      <c r="K426" s="17">
        <v>3.9653909852671997E-2</v>
      </c>
      <c r="L426" s="17">
        <v>2.0462329238269201E-2</v>
      </c>
      <c r="M426" s="17"/>
      <c r="N426" s="17">
        <v>5.9546953129494803E-2</v>
      </c>
      <c r="O426" s="17">
        <v>0.17143296563295701</v>
      </c>
      <c r="P426" s="17"/>
      <c r="Q426" s="17">
        <v>0.108657959835346</v>
      </c>
      <c r="R426" s="17">
        <v>7.4594027006509606E-2</v>
      </c>
      <c r="S426" s="17">
        <v>4.5918771655936497E-2</v>
      </c>
      <c r="T426" s="17">
        <v>6.2113404925061899E-2</v>
      </c>
      <c r="U426" s="17">
        <v>7.5268170581250293E-2</v>
      </c>
      <c r="V426" s="17">
        <v>9.40923347810185E-2</v>
      </c>
      <c r="W426" s="17">
        <v>4.9807643507552499E-2</v>
      </c>
      <c r="X426" s="17">
        <v>0.14662438038564299</v>
      </c>
      <c r="Y426" s="17">
        <v>9.6322840612316094E-2</v>
      </c>
      <c r="Z426" s="17">
        <v>8.3743350830517094E-2</v>
      </c>
      <c r="AA426" s="17">
        <v>2.9556382781191999E-2</v>
      </c>
      <c r="AB426" s="17">
        <v>3.1999916904633399E-2</v>
      </c>
      <c r="AC426" s="17"/>
      <c r="AD426" s="17">
        <v>0.107806250679713</v>
      </c>
      <c r="AE426" s="17">
        <v>1.1627706816050401E-2</v>
      </c>
      <c r="AF426" s="17"/>
      <c r="AG426" s="17">
        <v>0.15981634803574399</v>
      </c>
      <c r="AH426" s="17">
        <v>3.8738100464109602E-2</v>
      </c>
      <c r="AI426" s="17"/>
      <c r="AJ426" s="17">
        <v>7.7028562453854796E-2</v>
      </c>
      <c r="AK426" s="17">
        <v>8.0504133328313604E-2</v>
      </c>
      <c r="AL426" s="17"/>
      <c r="AM426" s="17">
        <v>5.6623860560001897E-2</v>
      </c>
      <c r="AN426" s="17">
        <v>8.5879334264184301E-2</v>
      </c>
      <c r="AO426" s="17"/>
      <c r="AP426" s="17">
        <v>1.45782917798335E-3</v>
      </c>
      <c r="AQ426" s="17">
        <v>0</v>
      </c>
      <c r="AR426" s="17">
        <v>6.8880836053357803E-3</v>
      </c>
      <c r="AS426" s="17">
        <v>1.4729508927042299E-2</v>
      </c>
      <c r="AT426" s="17">
        <v>0.23594106540440801</v>
      </c>
      <c r="AU426" s="17">
        <v>0.29454181865516199</v>
      </c>
    </row>
    <row r="427" spans="2:47" x14ac:dyDescent="0.35">
      <c r="B427" t="s">
        <v>216</v>
      </c>
      <c r="C427" s="17">
        <v>8.2633305596188603E-2</v>
      </c>
      <c r="D427" s="17">
        <v>0.108385715595492</v>
      </c>
      <c r="E427" s="17">
        <v>5.82493900315438E-2</v>
      </c>
      <c r="F427" s="17"/>
      <c r="G427" s="17">
        <v>0.13293353941789199</v>
      </c>
      <c r="H427" s="17">
        <v>0.106115646724842</v>
      </c>
      <c r="I427" s="17">
        <v>8.3511466813680796E-2</v>
      </c>
      <c r="J427" s="17">
        <v>8.7617618682856502E-2</v>
      </c>
      <c r="K427" s="17">
        <v>5.7723903307072902E-2</v>
      </c>
      <c r="L427" s="17">
        <v>4.1837846805696001E-2</v>
      </c>
      <c r="M427" s="17"/>
      <c r="N427" s="17">
        <v>7.3215817820241405E-2</v>
      </c>
      <c r="O427" s="17">
        <v>0.12940762538845599</v>
      </c>
      <c r="P427" s="17"/>
      <c r="Q427" s="17">
        <v>0.10516736290336</v>
      </c>
      <c r="R427" s="17">
        <v>8.2181045064234098E-2</v>
      </c>
      <c r="S427" s="17">
        <v>7.9285558021285799E-2</v>
      </c>
      <c r="T427" s="17">
        <v>5.6559075593491499E-2</v>
      </c>
      <c r="U427" s="17">
        <v>9.07357909507754E-2</v>
      </c>
      <c r="V427" s="17">
        <v>7.7400554762323603E-2</v>
      </c>
      <c r="W427" s="17">
        <v>7.56598609819958E-2</v>
      </c>
      <c r="X427" s="17">
        <v>6.18475312437489E-2</v>
      </c>
      <c r="Y427" s="17">
        <v>0.109669203658621</v>
      </c>
      <c r="Z427" s="17">
        <v>6.2741415613134996E-2</v>
      </c>
      <c r="AA427" s="17">
        <v>7.4794760650339298E-2</v>
      </c>
      <c r="AB427" s="17">
        <v>8.3490096991425705E-2</v>
      </c>
      <c r="AC427" s="17"/>
      <c r="AD427" s="17">
        <v>0.10545394358552999</v>
      </c>
      <c r="AE427" s="17">
        <v>3.3737542691289799E-2</v>
      </c>
      <c r="AF427" s="17"/>
      <c r="AG427" s="17">
        <v>0.14973584019789199</v>
      </c>
      <c r="AH427" s="17">
        <v>5.1047849845752197E-2</v>
      </c>
      <c r="AI427" s="17"/>
      <c r="AJ427" s="17">
        <v>8.0497840680014296E-2</v>
      </c>
      <c r="AK427" s="17">
        <v>8.5904674825063004E-2</v>
      </c>
      <c r="AL427" s="17"/>
      <c r="AM427" s="17">
        <v>5.9692191664729798E-2</v>
      </c>
      <c r="AN427" s="17">
        <v>8.8476217059473894E-2</v>
      </c>
      <c r="AO427" s="17"/>
      <c r="AP427" s="17">
        <v>3.8138691618242399E-3</v>
      </c>
      <c r="AQ427" s="17">
        <v>1.7115326249024301E-2</v>
      </c>
      <c r="AR427" s="17">
        <v>7.5297150198655793E-2</v>
      </c>
      <c r="AS427" s="17">
        <v>2.7642577725546E-2</v>
      </c>
      <c r="AT427" s="17">
        <v>0.23639274264152599</v>
      </c>
      <c r="AU427" s="17">
        <v>0.231605152226356</v>
      </c>
    </row>
    <row r="428" spans="2:47" x14ac:dyDescent="0.35">
      <c r="B428" t="s">
        <v>217</v>
      </c>
      <c r="C428" s="17">
        <v>5.1313346037032699E-2</v>
      </c>
      <c r="D428" s="17">
        <v>7.2387920601070396E-2</v>
      </c>
      <c r="E428" s="17">
        <v>3.1213780358860198E-2</v>
      </c>
      <c r="F428" s="17"/>
      <c r="G428" s="17">
        <v>6.51115486842226E-2</v>
      </c>
      <c r="H428" s="17">
        <v>7.8906585146253996E-2</v>
      </c>
      <c r="I428" s="17">
        <v>6.5130011099895205E-2</v>
      </c>
      <c r="J428" s="17">
        <v>4.7409548827989201E-2</v>
      </c>
      <c r="K428" s="17">
        <v>2.2889384949310799E-2</v>
      </c>
      <c r="L428" s="17">
        <v>3.04474852562551E-2</v>
      </c>
      <c r="M428" s="17"/>
      <c r="N428" s="17">
        <v>4.1717671343171198E-2</v>
      </c>
      <c r="O428" s="17">
        <v>9.8972675938111404E-2</v>
      </c>
      <c r="P428" s="17"/>
      <c r="Q428" s="17">
        <v>8.0110727389575101E-2</v>
      </c>
      <c r="R428" s="17">
        <v>3.3579187435163298E-2</v>
      </c>
      <c r="S428" s="17">
        <v>4.3297246186861503E-2</v>
      </c>
      <c r="T428" s="17">
        <v>7.5506986044874394E-2</v>
      </c>
      <c r="U428" s="17">
        <v>3.1732347136834198E-2</v>
      </c>
      <c r="V428" s="17">
        <v>4.2320406855059799E-2</v>
      </c>
      <c r="W428" s="17">
        <v>5.5005025418809798E-2</v>
      </c>
      <c r="X428" s="17">
        <v>5.2964964697456797E-2</v>
      </c>
      <c r="Y428" s="17">
        <v>4.7434286784651197E-2</v>
      </c>
      <c r="Z428" s="17">
        <v>6.5814786105066206E-2</v>
      </c>
      <c r="AA428" s="17">
        <v>2.1520267456296201E-2</v>
      </c>
      <c r="AB428" s="17">
        <v>2.3862527547941999E-2</v>
      </c>
      <c r="AC428" s="17"/>
      <c r="AD428" s="17">
        <v>6.8179493054574894E-2</v>
      </c>
      <c r="AE428" s="17">
        <v>1.54769542887459E-2</v>
      </c>
      <c r="AF428" s="17"/>
      <c r="AG428" s="17">
        <v>8.1864752392034501E-2</v>
      </c>
      <c r="AH428" s="17">
        <v>3.6685205050368097E-2</v>
      </c>
      <c r="AI428" s="17"/>
      <c r="AJ428" s="17">
        <v>5.52093423421188E-2</v>
      </c>
      <c r="AK428" s="17">
        <v>4.7147665205893197E-2</v>
      </c>
      <c r="AL428" s="17"/>
      <c r="AM428" s="17">
        <v>4.4576811446511301E-2</v>
      </c>
      <c r="AN428" s="17">
        <v>5.4169286483400803E-2</v>
      </c>
      <c r="AO428" s="17"/>
      <c r="AP428" s="17">
        <v>3.1633239726363799E-3</v>
      </c>
      <c r="AQ428" s="17">
        <v>8.5334899801661496E-3</v>
      </c>
      <c r="AR428" s="17">
        <v>5.3581721503959699E-2</v>
      </c>
      <c r="AS428" s="17">
        <v>2.0236518683463701E-2</v>
      </c>
      <c r="AT428" s="17">
        <v>0.127805264755841</v>
      </c>
      <c r="AU428" s="17">
        <v>0.14438976609016699</v>
      </c>
    </row>
    <row r="429" spans="2:47" x14ac:dyDescent="0.35">
      <c r="B429" t="s">
        <v>218</v>
      </c>
      <c r="C429" s="17">
        <v>5.9957297172228502E-2</v>
      </c>
      <c r="D429" s="17">
        <v>7.0503257861297006E-2</v>
      </c>
      <c r="E429" s="17">
        <v>5.02037941218599E-2</v>
      </c>
      <c r="F429" s="17"/>
      <c r="G429" s="17">
        <v>7.8688789468798995E-2</v>
      </c>
      <c r="H429" s="17">
        <v>9.6302768171311295E-2</v>
      </c>
      <c r="I429" s="17">
        <v>7.9125116882890506E-2</v>
      </c>
      <c r="J429" s="17">
        <v>4.5799666766442503E-2</v>
      </c>
      <c r="K429" s="17">
        <v>4.5357075046805903E-2</v>
      </c>
      <c r="L429" s="17">
        <v>2.33694218631324E-2</v>
      </c>
      <c r="M429" s="17"/>
      <c r="N429" s="17">
        <v>5.7687483096301298E-2</v>
      </c>
      <c r="O429" s="17">
        <v>7.1230899217943094E-2</v>
      </c>
      <c r="P429" s="17"/>
      <c r="Q429" s="17">
        <v>6.5630032429358401E-2</v>
      </c>
      <c r="R429" s="17">
        <v>5.5099986462394501E-2</v>
      </c>
      <c r="S429" s="17">
        <v>6.7942639672003605E-2</v>
      </c>
      <c r="T429" s="17">
        <v>5.7013883924846298E-2</v>
      </c>
      <c r="U429" s="17">
        <v>6.7683571156683095E-2</v>
      </c>
      <c r="V429" s="17">
        <v>4.0181726118885201E-2</v>
      </c>
      <c r="W429" s="17">
        <v>4.5946362911502801E-2</v>
      </c>
      <c r="X429" s="17">
        <v>4.7741115213492197E-2</v>
      </c>
      <c r="Y429" s="17">
        <v>7.7205675213905506E-2</v>
      </c>
      <c r="Z429" s="17">
        <v>5.9986345954075503E-2</v>
      </c>
      <c r="AA429" s="17">
        <v>5.7102864707621999E-2</v>
      </c>
      <c r="AB429" s="17">
        <v>7.8542613306343698E-2</v>
      </c>
      <c r="AC429" s="17"/>
      <c r="AD429" s="17">
        <v>7.5110775807064906E-2</v>
      </c>
      <c r="AE429" s="17">
        <v>2.7138660018386E-2</v>
      </c>
      <c r="AF429" s="17"/>
      <c r="AG429" s="17">
        <v>8.1854786775808E-2</v>
      </c>
      <c r="AH429" s="17">
        <v>4.95311759511061E-2</v>
      </c>
      <c r="AI429" s="17"/>
      <c r="AJ429" s="17">
        <v>4.8164653333028801E-2</v>
      </c>
      <c r="AK429" s="17">
        <v>7.4486721044797602E-2</v>
      </c>
      <c r="AL429" s="17"/>
      <c r="AM429" s="17">
        <v>4.4509538166738201E-2</v>
      </c>
      <c r="AN429" s="17">
        <v>6.4253061923341501E-2</v>
      </c>
      <c r="AO429" s="17"/>
      <c r="AP429" s="17">
        <v>4.3315134844294396E-3</v>
      </c>
      <c r="AQ429" s="17">
        <v>2.37566685814403E-2</v>
      </c>
      <c r="AR429" s="17">
        <v>0.13290727465507499</v>
      </c>
      <c r="AS429" s="17">
        <v>4.9186545079116503E-2</v>
      </c>
      <c r="AT429" s="17">
        <v>0.12894366110292299</v>
      </c>
      <c r="AU429" s="17">
        <v>8.2159349518437494E-2</v>
      </c>
    </row>
    <row r="430" spans="2:47" x14ac:dyDescent="0.35">
      <c r="B430" t="s">
        <v>219</v>
      </c>
      <c r="C430" s="17">
        <v>5.2093562088216402E-2</v>
      </c>
      <c r="D430" s="17">
        <v>4.5721421650131502E-2</v>
      </c>
      <c r="E430" s="17">
        <v>5.8771558666553599E-2</v>
      </c>
      <c r="F430" s="17"/>
      <c r="G430" s="17">
        <v>0.12580848136824499</v>
      </c>
      <c r="H430" s="17">
        <v>5.5455474234312602E-2</v>
      </c>
      <c r="I430" s="17">
        <v>3.5884436310883998E-2</v>
      </c>
      <c r="J430" s="17">
        <v>5.2217735019710901E-2</v>
      </c>
      <c r="K430" s="17">
        <v>4.6774843963380601E-2</v>
      </c>
      <c r="L430" s="17">
        <v>1.6957393724249401E-2</v>
      </c>
      <c r="M430" s="17"/>
      <c r="N430" s="17">
        <v>4.7438286868528398E-2</v>
      </c>
      <c r="O430" s="17">
        <v>7.52151564058475E-2</v>
      </c>
      <c r="P430" s="17"/>
      <c r="Q430" s="17">
        <v>7.8006975051935601E-2</v>
      </c>
      <c r="R430" s="17">
        <v>4.8909745337717601E-2</v>
      </c>
      <c r="S430" s="17">
        <v>4.4335399708649699E-2</v>
      </c>
      <c r="T430" s="17">
        <v>3.9526304587687501E-2</v>
      </c>
      <c r="U430" s="17">
        <v>4.7298856367175297E-2</v>
      </c>
      <c r="V430" s="17">
        <v>5.0177091229812301E-2</v>
      </c>
      <c r="W430" s="17">
        <v>6.0387565231976699E-2</v>
      </c>
      <c r="X430" s="17">
        <v>2.8496387138909899E-2</v>
      </c>
      <c r="Y430" s="17">
        <v>5.4887827853914897E-2</v>
      </c>
      <c r="Z430" s="17">
        <v>6.8398939486877502E-2</v>
      </c>
      <c r="AA430" s="17">
        <v>2.1078333635561299E-2</v>
      </c>
      <c r="AB430" s="17">
        <v>2.2308464793129298E-2</v>
      </c>
      <c r="AC430" s="17"/>
      <c r="AD430" s="17">
        <v>6.5590214429308596E-2</v>
      </c>
      <c r="AE430" s="17">
        <v>2.0323557469741401E-2</v>
      </c>
      <c r="AF430" s="17"/>
      <c r="AG430" s="17">
        <v>5.4807208782042302E-2</v>
      </c>
      <c r="AH430" s="17">
        <v>5.0120685150768902E-2</v>
      </c>
      <c r="AI430" s="17"/>
      <c r="AJ430" s="17">
        <v>4.4709350487744902E-2</v>
      </c>
      <c r="AK430" s="17">
        <v>6.1321267401988303E-2</v>
      </c>
      <c r="AL430" s="17"/>
      <c r="AM430" s="17">
        <v>4.4386887850575901E-2</v>
      </c>
      <c r="AN430" s="17">
        <v>5.3921317460989597E-2</v>
      </c>
      <c r="AO430" s="17"/>
      <c r="AP430" s="17">
        <v>1.3295949034670599E-2</v>
      </c>
      <c r="AQ430" s="17">
        <v>2.0600283646838299E-2</v>
      </c>
      <c r="AR430" s="17">
        <v>0.168880857911581</v>
      </c>
      <c r="AS430" s="17">
        <v>4.8390017190850301E-2</v>
      </c>
      <c r="AT430" s="17">
        <v>5.8916203396991898E-2</v>
      </c>
      <c r="AU430" s="17">
        <v>3.4599841325860102E-2</v>
      </c>
    </row>
    <row r="431" spans="2:47" x14ac:dyDescent="0.35">
      <c r="B431" t="s">
        <v>220</v>
      </c>
      <c r="C431" s="17">
        <v>6.4567894302468801E-2</v>
      </c>
      <c r="D431" s="17">
        <v>6.8905307659111306E-2</v>
      </c>
      <c r="E431" s="17">
        <v>5.8035561739750899E-2</v>
      </c>
      <c r="F431" s="17"/>
      <c r="G431" s="17">
        <v>6.0077705043495799E-2</v>
      </c>
      <c r="H431" s="17">
        <v>7.0449044729006996E-2</v>
      </c>
      <c r="I431" s="17">
        <v>9.5934644293577606E-2</v>
      </c>
      <c r="J431" s="17">
        <v>5.3422323562594E-2</v>
      </c>
      <c r="K431" s="17">
        <v>5.2439879942412601E-2</v>
      </c>
      <c r="L431" s="17">
        <v>5.4293186857841201E-2</v>
      </c>
      <c r="M431" s="17"/>
      <c r="N431" s="17">
        <v>6.5547463757174795E-2</v>
      </c>
      <c r="O431" s="17">
        <v>5.9702616425477202E-2</v>
      </c>
      <c r="P431" s="17"/>
      <c r="Q431" s="17">
        <v>3.4288763308661402E-2</v>
      </c>
      <c r="R431" s="17">
        <v>8.6351692464033195E-2</v>
      </c>
      <c r="S431" s="17">
        <v>8.1297372078014601E-2</v>
      </c>
      <c r="T431" s="17">
        <v>9.4733797400367095E-2</v>
      </c>
      <c r="U431" s="17">
        <v>6.12310585136518E-2</v>
      </c>
      <c r="V431" s="17">
        <v>6.7707649419784896E-2</v>
      </c>
      <c r="W431" s="17">
        <v>6.2925475389031996E-2</v>
      </c>
      <c r="X431" s="17">
        <v>8.4656579716358593E-2</v>
      </c>
      <c r="Y431" s="17">
        <v>5.1590596484504099E-2</v>
      </c>
      <c r="Z431" s="17">
        <v>3.4892901813608601E-2</v>
      </c>
      <c r="AA431" s="17">
        <v>6.2913830473015298E-2</v>
      </c>
      <c r="AB431" s="17">
        <v>9.1802489833308701E-2</v>
      </c>
      <c r="AC431" s="17"/>
      <c r="AD431" s="17">
        <v>7.1589088151860797E-2</v>
      </c>
      <c r="AE431" s="17">
        <v>4.5340784791517499E-2</v>
      </c>
      <c r="AF431" s="17"/>
      <c r="AG431" s="17">
        <v>5.2553488311683702E-2</v>
      </c>
      <c r="AH431" s="17">
        <v>7.1722095277257703E-2</v>
      </c>
      <c r="AI431" s="17"/>
      <c r="AJ431" s="17">
        <v>6.4114061121884697E-2</v>
      </c>
      <c r="AK431" s="17">
        <v>6.41045740889543E-2</v>
      </c>
      <c r="AL431" s="17"/>
      <c r="AM431" s="17">
        <v>5.7619912164716097E-2</v>
      </c>
      <c r="AN431" s="17">
        <v>6.7729199939330201E-2</v>
      </c>
      <c r="AO431" s="17"/>
      <c r="AP431" s="17">
        <v>4.5107510216761799E-2</v>
      </c>
      <c r="AQ431" s="17">
        <v>5.7032435708762402E-2</v>
      </c>
      <c r="AR431" s="17">
        <v>0.107200913285619</v>
      </c>
      <c r="AS431" s="17">
        <v>9.1029212978310903E-2</v>
      </c>
      <c r="AT431" s="17">
        <v>4.1777892898679399E-2</v>
      </c>
      <c r="AU431" s="17">
        <v>4.3440153048891303E-2</v>
      </c>
    </row>
    <row r="432" spans="2:47" x14ac:dyDescent="0.35">
      <c r="B432" t="s">
        <v>106</v>
      </c>
      <c r="C432" s="17">
        <v>0.55303482103160095</v>
      </c>
      <c r="D432" s="17">
        <v>0.43837970985146901</v>
      </c>
      <c r="E432" s="17">
        <v>0.66377007738779603</v>
      </c>
      <c r="F432" s="17"/>
      <c r="G432" s="17">
        <v>0.36567303457815498</v>
      </c>
      <c r="H432" s="17">
        <v>0.374076592113259</v>
      </c>
      <c r="I432" s="17">
        <v>0.479829269852179</v>
      </c>
      <c r="J432" s="17">
        <v>0.60165988671337101</v>
      </c>
      <c r="K432" s="17">
        <v>0.69421155419669001</v>
      </c>
      <c r="L432" s="17">
        <v>0.75005501628445004</v>
      </c>
      <c r="M432" s="17"/>
      <c r="N432" s="17">
        <v>0.59916007101146895</v>
      </c>
      <c r="O432" s="17">
        <v>0.32394217505366102</v>
      </c>
      <c r="P432" s="17"/>
      <c r="Q432" s="17">
        <v>0.46446974822168202</v>
      </c>
      <c r="R432" s="17">
        <v>0.58683457131072603</v>
      </c>
      <c r="S432" s="17">
        <v>0.59032987056157105</v>
      </c>
      <c r="T432" s="17">
        <v>0.52475764578139295</v>
      </c>
      <c r="U432" s="17">
        <v>0.57018825314407995</v>
      </c>
      <c r="V432" s="17">
        <v>0.57079839144670197</v>
      </c>
      <c r="W432" s="17">
        <v>0.59601899405094005</v>
      </c>
      <c r="X432" s="17">
        <v>0.50251259320068697</v>
      </c>
      <c r="Y432" s="17">
        <v>0.499773445583513</v>
      </c>
      <c r="Z432" s="17">
        <v>0.580136323751415</v>
      </c>
      <c r="AA432" s="17">
        <v>0.64686859981969702</v>
      </c>
      <c r="AB432" s="17">
        <v>0.62060543188004103</v>
      </c>
      <c r="AC432" s="17"/>
      <c r="AD432" s="17">
        <v>0.43712909261924698</v>
      </c>
      <c r="AE432" s="17">
        <v>0.81232877000296499</v>
      </c>
      <c r="AF432" s="17"/>
      <c r="AG432" s="17">
        <v>0.33808245914712498</v>
      </c>
      <c r="AH432" s="17">
        <v>0.65881903605825898</v>
      </c>
      <c r="AI432" s="17"/>
      <c r="AJ432" s="17">
        <v>0.56246062431421795</v>
      </c>
      <c r="AK432" s="17">
        <v>0.54073901394038404</v>
      </c>
      <c r="AL432" s="17"/>
      <c r="AM432" s="17">
        <v>0.64892243246290604</v>
      </c>
      <c r="AN432" s="17">
        <v>0.523431039793673</v>
      </c>
      <c r="AO432" s="17"/>
      <c r="AP432" s="17">
        <v>0.89219333002063805</v>
      </c>
      <c r="AQ432" s="17">
        <v>0.81338603297824497</v>
      </c>
      <c r="AR432" s="17">
        <v>0.43310501553696601</v>
      </c>
      <c r="AS432" s="17">
        <v>0.69314208755847195</v>
      </c>
      <c r="AT432" s="17">
        <v>0.101741680429096</v>
      </c>
      <c r="AU432" s="17">
        <v>5.98595967880396E-2</v>
      </c>
    </row>
    <row r="433" spans="2:47" x14ac:dyDescent="0.35">
      <c r="B433" t="s">
        <v>94</v>
      </c>
      <c r="C433" s="17">
        <v>3.0479307968682999E-2</v>
      </c>
      <c r="D433" s="17">
        <v>3.4480380178236E-2</v>
      </c>
      <c r="E433" s="17">
        <v>2.68475821946761E-2</v>
      </c>
      <c r="F433" s="17"/>
      <c r="G433" s="17">
        <v>1.25193662835837E-2</v>
      </c>
      <c r="H433" s="17">
        <v>1.32222897598278E-2</v>
      </c>
      <c r="I433" s="17">
        <v>2.2721607321732101E-2</v>
      </c>
      <c r="J433" s="17">
        <v>3.8895860660259601E-2</v>
      </c>
      <c r="K433" s="17">
        <v>2.3655700821439501E-2</v>
      </c>
      <c r="L433" s="17">
        <v>6.0601050974518303E-2</v>
      </c>
      <c r="M433" s="17"/>
      <c r="N433" s="17">
        <v>3.2601897364234203E-2</v>
      </c>
      <c r="O433" s="17">
        <v>1.9936934297781001E-2</v>
      </c>
      <c r="P433" s="17"/>
      <c r="Q433" s="17">
        <v>2.1600925057653299E-2</v>
      </c>
      <c r="R433" s="17">
        <v>2.0836703295877699E-2</v>
      </c>
      <c r="S433" s="17">
        <v>4.1668808507342101E-2</v>
      </c>
      <c r="T433" s="17">
        <v>5.8350282919274798E-2</v>
      </c>
      <c r="U433" s="17">
        <v>6.2300397845753202E-3</v>
      </c>
      <c r="V433" s="17">
        <v>2.6135599071569801E-2</v>
      </c>
      <c r="W433" s="17">
        <v>2.50919316242822E-2</v>
      </c>
      <c r="X433" s="17">
        <v>1.0345440361737099E-2</v>
      </c>
      <c r="Y433" s="17">
        <v>4.2152574118095198E-2</v>
      </c>
      <c r="Z433" s="17">
        <v>3.7556535692887402E-2</v>
      </c>
      <c r="AA433" s="17">
        <v>3.0219039321399199E-2</v>
      </c>
      <c r="AB433" s="17">
        <v>4.7388458743175897E-2</v>
      </c>
      <c r="AC433" s="17"/>
      <c r="AD433" s="17">
        <v>3.1577155054385901E-2</v>
      </c>
      <c r="AE433" s="17">
        <v>2.5959362241442699E-2</v>
      </c>
      <c r="AF433" s="17"/>
      <c r="AG433" s="17">
        <v>2.74129665577061E-2</v>
      </c>
      <c r="AH433" s="17">
        <v>2.8909008909852499E-2</v>
      </c>
      <c r="AI433" s="17"/>
      <c r="AJ433" s="17">
        <v>3.5364020169864799E-2</v>
      </c>
      <c r="AK433" s="17">
        <v>2.3654988514688901E-2</v>
      </c>
      <c r="AL433" s="17"/>
      <c r="AM433" s="17">
        <v>1.8103712384239402E-2</v>
      </c>
      <c r="AN433" s="17">
        <v>3.34250135820282E-2</v>
      </c>
      <c r="AO433" s="17"/>
      <c r="AP433" s="17">
        <v>3.4432974905295302E-2</v>
      </c>
      <c r="AQ433" s="17">
        <v>5.7109356945922098E-2</v>
      </c>
      <c r="AR433" s="17">
        <v>1.7469830488476199E-2</v>
      </c>
      <c r="AS433" s="17">
        <v>4.8850142147694502E-2</v>
      </c>
      <c r="AT433" s="17">
        <v>0</v>
      </c>
      <c r="AU433" s="17">
        <v>6.7395992214744601E-3</v>
      </c>
    </row>
    <row r="434" spans="2:47" x14ac:dyDescent="0.35">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row>
    <row r="435" spans="2:47" x14ac:dyDescent="0.35">
      <c r="B435" s="6" t="s">
        <v>229</v>
      </c>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c r="AT435" s="17"/>
      <c r="AU435" s="17"/>
    </row>
    <row r="436" spans="2:47" x14ac:dyDescent="0.35">
      <c r="B436" s="24" t="s">
        <v>65</v>
      </c>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c r="AT436" s="17"/>
      <c r="AU436" s="17"/>
    </row>
    <row r="437" spans="2:47" x14ac:dyDescent="0.35">
      <c r="B437" t="s">
        <v>214</v>
      </c>
      <c r="C437" s="17">
        <v>2.4318735402139399E-2</v>
      </c>
      <c r="D437" s="17">
        <v>3.1917945676926698E-2</v>
      </c>
      <c r="E437" s="17">
        <v>1.7122770301333499E-2</v>
      </c>
      <c r="F437" s="17"/>
      <c r="G437" s="17">
        <v>6.2273342005422803E-2</v>
      </c>
      <c r="H437" s="17">
        <v>4.4317118949324302E-2</v>
      </c>
      <c r="I437" s="17">
        <v>2.63025640740665E-2</v>
      </c>
      <c r="J437" s="17">
        <v>8.2564307503499995E-3</v>
      </c>
      <c r="K437" s="17">
        <v>8.6409656902942406E-3</v>
      </c>
      <c r="L437" s="17">
        <v>4.5792196177339897E-3</v>
      </c>
      <c r="M437" s="17"/>
      <c r="N437" s="17">
        <v>1.5463805511475999E-2</v>
      </c>
      <c r="O437" s="17">
        <v>6.8298970078083707E-2</v>
      </c>
      <c r="P437" s="17"/>
      <c r="Q437" s="17">
        <v>4.5042821719058497E-2</v>
      </c>
      <c r="R437" s="17">
        <v>1.4487358627188999E-2</v>
      </c>
      <c r="S437" s="17">
        <v>1.42293830601611E-2</v>
      </c>
      <c r="T437" s="17">
        <v>1.4796212789625E-2</v>
      </c>
      <c r="U437" s="17">
        <v>3.37694124110519E-2</v>
      </c>
      <c r="V437" s="17">
        <v>3.5599391589819798E-2</v>
      </c>
      <c r="W437" s="17">
        <v>2.8776472623781101E-2</v>
      </c>
      <c r="X437" s="17">
        <v>5.5661973823107801E-2</v>
      </c>
      <c r="Y437" s="17">
        <v>2.6247038910809799E-2</v>
      </c>
      <c r="Z437" s="17">
        <v>0</v>
      </c>
      <c r="AA437" s="17">
        <v>1.36758508015658E-2</v>
      </c>
      <c r="AB437" s="17">
        <v>0</v>
      </c>
      <c r="AC437" s="17"/>
      <c r="AD437" s="17">
        <v>3.55318016110312E-2</v>
      </c>
      <c r="AE437" s="17">
        <v>0</v>
      </c>
      <c r="AF437" s="17"/>
      <c r="AG437" s="17">
        <v>5.1505050295700801E-2</v>
      </c>
      <c r="AH437" s="17">
        <v>9.8830619162062708E-3</v>
      </c>
      <c r="AI437" s="17"/>
      <c r="AJ437" s="17">
        <v>2.5242197278023001E-2</v>
      </c>
      <c r="AK437" s="17">
        <v>2.3439794844288601E-2</v>
      </c>
      <c r="AL437" s="17"/>
      <c r="AM437" s="17">
        <v>1.65205213683145E-2</v>
      </c>
      <c r="AN437" s="17">
        <v>2.6974829093936399E-2</v>
      </c>
      <c r="AO437" s="17"/>
      <c r="AP437" s="17">
        <v>0</v>
      </c>
      <c r="AQ437" s="17">
        <v>0</v>
      </c>
      <c r="AR437" s="17">
        <v>1.9531667606482801E-2</v>
      </c>
      <c r="AS437" s="17">
        <v>0</v>
      </c>
      <c r="AT437" s="17">
        <v>8.7148495091912595E-2</v>
      </c>
      <c r="AU437" s="17">
        <v>7.6815351688553302E-2</v>
      </c>
    </row>
    <row r="438" spans="2:47" x14ac:dyDescent="0.35">
      <c r="B438" t="s">
        <v>215</v>
      </c>
      <c r="C438" s="17">
        <v>5.99559976012118E-2</v>
      </c>
      <c r="D438" s="17">
        <v>9.4721390672814598E-2</v>
      </c>
      <c r="E438" s="17">
        <v>2.6579638675148599E-2</v>
      </c>
      <c r="F438" s="17"/>
      <c r="G438" s="17">
        <v>0.10419303385362</v>
      </c>
      <c r="H438" s="17">
        <v>8.3117838046077003E-2</v>
      </c>
      <c r="I438" s="17">
        <v>7.0667078496626595E-2</v>
      </c>
      <c r="J438" s="17">
        <v>6.5243805450931003E-2</v>
      </c>
      <c r="K438" s="17">
        <v>3.2082324113589203E-2</v>
      </c>
      <c r="L438" s="17">
        <v>1.7170113305366101E-2</v>
      </c>
      <c r="M438" s="17"/>
      <c r="N438" s="17">
        <v>4.5681020950413202E-2</v>
      </c>
      <c r="O438" s="17">
        <v>0.13085625664874201</v>
      </c>
      <c r="P438" s="17"/>
      <c r="Q438" s="17">
        <v>0.112352183675641</v>
      </c>
      <c r="R438" s="17">
        <v>5.1516200054904197E-2</v>
      </c>
      <c r="S438" s="17">
        <v>3.0789202511604E-2</v>
      </c>
      <c r="T438" s="17">
        <v>5.6195485495492498E-2</v>
      </c>
      <c r="U438" s="17">
        <v>7.2783729834508301E-2</v>
      </c>
      <c r="V438" s="17">
        <v>6.3196996678835396E-2</v>
      </c>
      <c r="W438" s="17">
        <v>6.1576044404784203E-2</v>
      </c>
      <c r="X438" s="17">
        <v>5.7629069875501301E-2</v>
      </c>
      <c r="Y438" s="17">
        <v>5.3859140661808802E-2</v>
      </c>
      <c r="Z438" s="17">
        <v>3.4053796950737597E-2</v>
      </c>
      <c r="AA438" s="17">
        <v>4.6184604980810999E-2</v>
      </c>
      <c r="AB438" s="17">
        <v>2.35043939127813E-2</v>
      </c>
      <c r="AC438" s="17"/>
      <c r="AD438" s="17">
        <v>8.0741899637181896E-2</v>
      </c>
      <c r="AE438" s="17">
        <v>1.1030679898025799E-2</v>
      </c>
      <c r="AF438" s="17"/>
      <c r="AG438" s="17">
        <v>0.12388627888618101</v>
      </c>
      <c r="AH438" s="17">
        <v>2.80902458704426E-2</v>
      </c>
      <c r="AI438" s="17"/>
      <c r="AJ438" s="17">
        <v>6.2882012116251704E-2</v>
      </c>
      <c r="AK438" s="17">
        <v>5.70185130162323E-2</v>
      </c>
      <c r="AL438" s="17"/>
      <c r="AM438" s="17">
        <v>3.9769982816482599E-2</v>
      </c>
      <c r="AN438" s="17">
        <v>6.5756345372906602E-2</v>
      </c>
      <c r="AO438" s="17"/>
      <c r="AP438" s="17">
        <v>0</v>
      </c>
      <c r="AQ438" s="17">
        <v>0</v>
      </c>
      <c r="AR438" s="17">
        <v>2.64592072521211E-2</v>
      </c>
      <c r="AS438" s="17">
        <v>2.7034519179732E-2</v>
      </c>
      <c r="AT438" s="17">
        <v>0.12904363030942301</v>
      </c>
      <c r="AU438" s="17">
        <v>0.21624855996338899</v>
      </c>
    </row>
    <row r="439" spans="2:47" x14ac:dyDescent="0.35">
      <c r="B439" t="s">
        <v>216</v>
      </c>
      <c r="C439" s="17">
        <v>8.6204162339996296E-2</v>
      </c>
      <c r="D439" s="17">
        <v>0.116220606532215</v>
      </c>
      <c r="E439" s="17">
        <v>5.7692971736608999E-2</v>
      </c>
      <c r="F439" s="17"/>
      <c r="G439" s="17">
        <v>0.13077360382182901</v>
      </c>
      <c r="H439" s="17">
        <v>0.13675376815056001</v>
      </c>
      <c r="I439" s="17">
        <v>0.10208124435761599</v>
      </c>
      <c r="J439" s="17">
        <v>6.0295217132995502E-2</v>
      </c>
      <c r="K439" s="17">
        <v>5.4932980819910202E-2</v>
      </c>
      <c r="L439" s="17">
        <v>4.4149014341630599E-2</v>
      </c>
      <c r="M439" s="17"/>
      <c r="N439" s="17">
        <v>7.7719146210145001E-2</v>
      </c>
      <c r="O439" s="17">
        <v>0.128347127358105</v>
      </c>
      <c r="P439" s="17"/>
      <c r="Q439" s="17">
        <v>9.5770339567930005E-2</v>
      </c>
      <c r="R439" s="17">
        <v>6.9323238979930396E-2</v>
      </c>
      <c r="S439" s="17">
        <v>7.77800002153725E-2</v>
      </c>
      <c r="T439" s="17">
        <v>6.3536166200815994E-2</v>
      </c>
      <c r="U439" s="17">
        <v>9.99685883264156E-2</v>
      </c>
      <c r="V439" s="17">
        <v>8.99461728662235E-2</v>
      </c>
      <c r="W439" s="17">
        <v>0.105505609358889</v>
      </c>
      <c r="X439" s="17">
        <v>0.14425603943270501</v>
      </c>
      <c r="Y439" s="17">
        <v>0.10880083092571601</v>
      </c>
      <c r="Z439" s="17">
        <v>5.9176776780662001E-2</v>
      </c>
      <c r="AA439" s="17">
        <v>6.3721338457953997E-2</v>
      </c>
      <c r="AB439" s="17">
        <v>6.9114630899618307E-2</v>
      </c>
      <c r="AC439" s="17"/>
      <c r="AD439" s="17">
        <v>0.114215537500654</v>
      </c>
      <c r="AE439" s="17">
        <v>2.4670392464566201E-2</v>
      </c>
      <c r="AF439" s="17"/>
      <c r="AG439" s="17">
        <v>0.14464835496016501</v>
      </c>
      <c r="AH439" s="17">
        <v>5.9972920060572997E-2</v>
      </c>
      <c r="AI439" s="17"/>
      <c r="AJ439" s="17">
        <v>8.8043984997699498E-2</v>
      </c>
      <c r="AK439" s="17">
        <v>8.4789841969809099E-2</v>
      </c>
      <c r="AL439" s="17"/>
      <c r="AM439" s="17">
        <v>6.8137619699906699E-2</v>
      </c>
      <c r="AN439" s="17">
        <v>9.0169436567862193E-2</v>
      </c>
      <c r="AO439" s="17"/>
      <c r="AP439" s="17">
        <v>0</v>
      </c>
      <c r="AQ439" s="17">
        <v>1.1209751355416299E-2</v>
      </c>
      <c r="AR439" s="17">
        <v>6.7689004617449505E-2</v>
      </c>
      <c r="AS439" s="17">
        <v>5.6773081568398803E-2</v>
      </c>
      <c r="AT439" s="17">
        <v>0.26614171754553401</v>
      </c>
      <c r="AU439" s="17">
        <v>0.22376002210926901</v>
      </c>
    </row>
    <row r="440" spans="2:47" x14ac:dyDescent="0.35">
      <c r="B440" t="s">
        <v>217</v>
      </c>
      <c r="C440" s="17">
        <v>7.54360639589709E-2</v>
      </c>
      <c r="D440" s="17">
        <v>9.4171614397936199E-2</v>
      </c>
      <c r="E440" s="17">
        <v>5.7832221344893103E-2</v>
      </c>
      <c r="F440" s="17"/>
      <c r="G440" s="17">
        <v>8.89879055587844E-2</v>
      </c>
      <c r="H440" s="17">
        <v>8.2676380350561698E-2</v>
      </c>
      <c r="I440" s="17">
        <v>8.9886075224146905E-2</v>
      </c>
      <c r="J440" s="17">
        <v>7.4828924768321203E-2</v>
      </c>
      <c r="K440" s="17">
        <v>6.7592477745648805E-2</v>
      </c>
      <c r="L440" s="17">
        <v>5.4440377896373501E-2</v>
      </c>
      <c r="M440" s="17"/>
      <c r="N440" s="17">
        <v>6.8245036060735398E-2</v>
      </c>
      <c r="O440" s="17">
        <v>0.111152111226508</v>
      </c>
      <c r="P440" s="17"/>
      <c r="Q440" s="17">
        <v>9.2348216860626095E-2</v>
      </c>
      <c r="R440" s="17">
        <v>6.3593151777476695E-2</v>
      </c>
      <c r="S440" s="17">
        <v>4.6752926594449899E-2</v>
      </c>
      <c r="T440" s="17">
        <v>7.7649222735191994E-2</v>
      </c>
      <c r="U440" s="17">
        <v>5.2599401403881599E-2</v>
      </c>
      <c r="V440" s="17">
        <v>7.0678310630154201E-2</v>
      </c>
      <c r="W440" s="17">
        <v>6.5969690407356493E-2</v>
      </c>
      <c r="X440" s="17">
        <v>7.0641696094841902E-2</v>
      </c>
      <c r="Y440" s="17">
        <v>8.9835227566197703E-2</v>
      </c>
      <c r="Z440" s="17">
        <v>0.120526724264141</v>
      </c>
      <c r="AA440" s="17">
        <v>4.9187728289966197E-2</v>
      </c>
      <c r="AB440" s="17">
        <v>7.2996696124408594E-2</v>
      </c>
      <c r="AC440" s="17"/>
      <c r="AD440" s="17">
        <v>9.9345144060183493E-2</v>
      </c>
      <c r="AE440" s="17">
        <v>2.77840575743021E-2</v>
      </c>
      <c r="AF440" s="17"/>
      <c r="AG440" s="17">
        <v>0.12937805386426601</v>
      </c>
      <c r="AH440" s="17">
        <v>5.1097335851458203E-2</v>
      </c>
      <c r="AI440" s="17"/>
      <c r="AJ440" s="17">
        <v>7.4873908845046702E-2</v>
      </c>
      <c r="AK440" s="17">
        <v>7.6776151279023805E-2</v>
      </c>
      <c r="AL440" s="17"/>
      <c r="AM440" s="17">
        <v>7.2063303828332995E-2</v>
      </c>
      <c r="AN440" s="17">
        <v>7.7787548822735794E-2</v>
      </c>
      <c r="AO440" s="17"/>
      <c r="AP440" s="17">
        <v>2.0826759752131398E-3</v>
      </c>
      <c r="AQ440" s="17">
        <v>7.99193953444448E-3</v>
      </c>
      <c r="AR440" s="17">
        <v>7.6574468288600803E-2</v>
      </c>
      <c r="AS440" s="17">
        <v>9.0963332866676697E-2</v>
      </c>
      <c r="AT440" s="17">
        <v>0.18152326909453201</v>
      </c>
      <c r="AU440" s="17">
        <v>0.160972971962691</v>
      </c>
    </row>
    <row r="441" spans="2:47" x14ac:dyDescent="0.35">
      <c r="B441" t="s">
        <v>218</v>
      </c>
      <c r="C441" s="17">
        <v>0.108565823414274</v>
      </c>
      <c r="D441" s="17">
        <v>0.13186606056296901</v>
      </c>
      <c r="E441" s="17">
        <v>8.5921608158541496E-2</v>
      </c>
      <c r="F441" s="17"/>
      <c r="G441" s="17">
        <v>0.118588858306065</v>
      </c>
      <c r="H441" s="17">
        <v>0.143495438287285</v>
      </c>
      <c r="I441" s="17">
        <v>9.2134001440204005E-2</v>
      </c>
      <c r="J441" s="17">
        <v>0.109390096283351</v>
      </c>
      <c r="K441" s="17">
        <v>9.6569704352543501E-2</v>
      </c>
      <c r="L441" s="17">
        <v>9.4089969327659395E-2</v>
      </c>
      <c r="M441" s="17"/>
      <c r="N441" s="17">
        <v>0.103820696893035</v>
      </c>
      <c r="O441" s="17">
        <v>0.13213368680201101</v>
      </c>
      <c r="P441" s="17"/>
      <c r="Q441" s="17">
        <v>8.3381180268583197E-2</v>
      </c>
      <c r="R441" s="17">
        <v>0.105960291939576</v>
      </c>
      <c r="S441" s="17">
        <v>0.14255489821623099</v>
      </c>
      <c r="T441" s="17">
        <v>0.140181477898769</v>
      </c>
      <c r="U441" s="17">
        <v>9.6689420868041803E-2</v>
      </c>
      <c r="V441" s="17">
        <v>0.105150735964311</v>
      </c>
      <c r="W441" s="17">
        <v>0.108274576975551</v>
      </c>
      <c r="X441" s="17">
        <v>0.12617608208226899</v>
      </c>
      <c r="Y441" s="17">
        <v>0.105099980143011</v>
      </c>
      <c r="Z441" s="17">
        <v>8.9226972199388493E-2</v>
      </c>
      <c r="AA441" s="17">
        <v>0.14693223355289001</v>
      </c>
      <c r="AB441" s="17">
        <v>7.3290442047870302E-2</v>
      </c>
      <c r="AC441" s="17"/>
      <c r="AD441" s="17">
        <v>0.14214013278825999</v>
      </c>
      <c r="AE441" s="17">
        <v>4.0445325472020101E-2</v>
      </c>
      <c r="AF441" s="17"/>
      <c r="AG441" s="17">
        <v>0.166798420426859</v>
      </c>
      <c r="AH441" s="17">
        <v>8.1600316706595302E-2</v>
      </c>
      <c r="AI441" s="17"/>
      <c r="AJ441" s="17">
        <v>0.11251988855560099</v>
      </c>
      <c r="AK441" s="17">
        <v>0.10326407794355701</v>
      </c>
      <c r="AL441" s="17"/>
      <c r="AM441" s="17">
        <v>0.10405958459009799</v>
      </c>
      <c r="AN441" s="17">
        <v>0.11116122478158499</v>
      </c>
      <c r="AO441" s="17"/>
      <c r="AP441" s="17">
        <v>2.2841589759430301E-3</v>
      </c>
      <c r="AQ441" s="17">
        <v>4.1228379913776397E-2</v>
      </c>
      <c r="AR441" s="17">
        <v>0.19539466564415101</v>
      </c>
      <c r="AS441" s="17">
        <v>0.158186553487491</v>
      </c>
      <c r="AT441" s="17">
        <v>0.17376289314865501</v>
      </c>
      <c r="AU441" s="17">
        <v>0.148084592291194</v>
      </c>
    </row>
    <row r="442" spans="2:47" x14ac:dyDescent="0.35">
      <c r="B442" t="s">
        <v>219</v>
      </c>
      <c r="C442" s="17">
        <v>0.11773170090144</v>
      </c>
      <c r="D442" s="17">
        <v>0.123724600817081</v>
      </c>
      <c r="E442" s="17">
        <v>0.11109647611350799</v>
      </c>
      <c r="F442" s="17"/>
      <c r="G442" s="17">
        <v>6.9633571804651698E-2</v>
      </c>
      <c r="H442" s="17">
        <v>0.116298973072565</v>
      </c>
      <c r="I442" s="17">
        <v>0.14264210642056999</v>
      </c>
      <c r="J442" s="17">
        <v>0.15823071735153099</v>
      </c>
      <c r="K442" s="17">
        <v>0.12089860327469</v>
      </c>
      <c r="L442" s="17">
        <v>9.5657170759909801E-2</v>
      </c>
      <c r="M442" s="17"/>
      <c r="N442" s="17">
        <v>0.120527610640776</v>
      </c>
      <c r="O442" s="17">
        <v>0.103845112527839</v>
      </c>
      <c r="P442" s="17"/>
      <c r="Q442" s="17">
        <v>0.13690988648948099</v>
      </c>
      <c r="R442" s="17">
        <v>0.117008019719021</v>
      </c>
      <c r="S442" s="17">
        <v>0.13065540012825999</v>
      </c>
      <c r="T442" s="17">
        <v>0.10216673022482201</v>
      </c>
      <c r="U442" s="17">
        <v>0.100023766318112</v>
      </c>
      <c r="V442" s="17">
        <v>0.104529218901528</v>
      </c>
      <c r="W442" s="17">
        <v>7.5106014477554398E-2</v>
      </c>
      <c r="X442" s="17">
        <v>0.10470854457623099</v>
      </c>
      <c r="Y442" s="17">
        <v>0.13595959402340599</v>
      </c>
      <c r="Z442" s="17">
        <v>0.140583716287254</v>
      </c>
      <c r="AA442" s="17">
        <v>0.14465846263489801</v>
      </c>
      <c r="AB442" s="17">
        <v>7.5137649316336402E-2</v>
      </c>
      <c r="AC442" s="17"/>
      <c r="AD442" s="17">
        <v>0.14759218801340401</v>
      </c>
      <c r="AE442" s="17">
        <v>4.5916114127859002E-2</v>
      </c>
      <c r="AF442" s="17"/>
      <c r="AG442" s="17">
        <v>0.133886768055447</v>
      </c>
      <c r="AH442" s="17">
        <v>0.112664296055597</v>
      </c>
      <c r="AI442" s="17"/>
      <c r="AJ442" s="17">
        <v>0.13009431782205699</v>
      </c>
      <c r="AK442" s="17">
        <v>0.104111049384441</v>
      </c>
      <c r="AL442" s="17"/>
      <c r="AM442" s="17">
        <v>8.6798703328230795E-2</v>
      </c>
      <c r="AN442" s="17">
        <v>0.12397890000169499</v>
      </c>
      <c r="AO442" s="17"/>
      <c r="AP442" s="17">
        <v>1.6048725642127601E-2</v>
      </c>
      <c r="AQ442" s="17">
        <v>0.131679623121779</v>
      </c>
      <c r="AR442" s="17">
        <v>0.192811296630365</v>
      </c>
      <c r="AS442" s="17">
        <v>0.19445616007689701</v>
      </c>
      <c r="AT442" s="17">
        <v>0.10561426168586301</v>
      </c>
      <c r="AU442" s="17">
        <v>9.4445810418475606E-2</v>
      </c>
    </row>
    <row r="443" spans="2:47" x14ac:dyDescent="0.35">
      <c r="B443" t="s">
        <v>220</v>
      </c>
      <c r="C443" s="17">
        <v>0.204318238554796</v>
      </c>
      <c r="D443" s="17">
        <v>0.18676911344084801</v>
      </c>
      <c r="E443" s="17">
        <v>0.222202266578436</v>
      </c>
      <c r="F443" s="17"/>
      <c r="G443" s="17">
        <v>0.13994216892897801</v>
      </c>
      <c r="H443" s="17">
        <v>0.176765943601632</v>
      </c>
      <c r="I443" s="17">
        <v>0.173875547898901</v>
      </c>
      <c r="J443" s="17">
        <v>0.186146658861953</v>
      </c>
      <c r="K443" s="17">
        <v>0.24653383702458001</v>
      </c>
      <c r="L443" s="17">
        <v>0.281057812034328</v>
      </c>
      <c r="M443" s="17"/>
      <c r="N443" s="17">
        <v>0.22415495763242799</v>
      </c>
      <c r="O443" s="17">
        <v>0.10579418799682</v>
      </c>
      <c r="P443" s="17"/>
      <c r="Q443" s="17">
        <v>0.16329031998735299</v>
      </c>
      <c r="R443" s="17">
        <v>0.21909846559482801</v>
      </c>
      <c r="S443" s="17">
        <v>0.20138130604500401</v>
      </c>
      <c r="T443" s="17">
        <v>0.23194189933215401</v>
      </c>
      <c r="U443" s="17">
        <v>0.16516352020274999</v>
      </c>
      <c r="V443" s="17">
        <v>0.192182143676149</v>
      </c>
      <c r="W443" s="17">
        <v>0.236529041424998</v>
      </c>
      <c r="X443" s="17">
        <v>0.17516786897801101</v>
      </c>
      <c r="Y443" s="17">
        <v>0.17227325280726999</v>
      </c>
      <c r="Z443" s="17">
        <v>0.25685942937269202</v>
      </c>
      <c r="AA443" s="17">
        <v>0.17373111159382601</v>
      </c>
      <c r="AB443" s="17">
        <v>0.34883023471956998</v>
      </c>
      <c r="AC443" s="17"/>
      <c r="AD443" s="17">
        <v>0.215543308494935</v>
      </c>
      <c r="AE443" s="17">
        <v>0.172772242917209</v>
      </c>
      <c r="AF443" s="17"/>
      <c r="AG443" s="17">
        <v>0.15225645921877101</v>
      </c>
      <c r="AH443" s="17">
        <v>0.229063721984028</v>
      </c>
      <c r="AI443" s="17"/>
      <c r="AJ443" s="17">
        <v>0.196815957405996</v>
      </c>
      <c r="AK443" s="17">
        <v>0.21369716617759699</v>
      </c>
      <c r="AL443" s="17"/>
      <c r="AM443" s="17">
        <v>0.22632327985846001</v>
      </c>
      <c r="AN443" s="17">
        <v>0.19901961395277501</v>
      </c>
      <c r="AO443" s="17"/>
      <c r="AP443" s="17">
        <v>0.14509110780779599</v>
      </c>
      <c r="AQ443" s="17">
        <v>0.35951158936904098</v>
      </c>
      <c r="AR443" s="17">
        <v>0.222911018023046</v>
      </c>
      <c r="AS443" s="17">
        <v>0.32508130933225998</v>
      </c>
      <c r="AT443" s="17">
        <v>5.1547754665994101E-2</v>
      </c>
      <c r="AU443" s="17">
        <v>6.4986843055627103E-2</v>
      </c>
    </row>
    <row r="444" spans="2:47" x14ac:dyDescent="0.35">
      <c r="B444" t="s">
        <v>106</v>
      </c>
      <c r="C444" s="17">
        <v>0.30074343008136301</v>
      </c>
      <c r="D444" s="17">
        <v>0.20567857592875999</v>
      </c>
      <c r="E444" s="17">
        <v>0.39189709950423102</v>
      </c>
      <c r="F444" s="17"/>
      <c r="G444" s="17">
        <v>0.25533109738287602</v>
      </c>
      <c r="H444" s="17">
        <v>0.200504713579918</v>
      </c>
      <c r="I444" s="17">
        <v>0.28195106404312198</v>
      </c>
      <c r="J444" s="17">
        <v>0.31558111806623101</v>
      </c>
      <c r="K444" s="17">
        <v>0.36039134065920098</v>
      </c>
      <c r="L444" s="17">
        <v>0.37637820858014398</v>
      </c>
      <c r="M444" s="17"/>
      <c r="N444" s="17">
        <v>0.32118450085248701</v>
      </c>
      <c r="O444" s="17">
        <v>0.19921771495520099</v>
      </c>
      <c r="P444" s="17"/>
      <c r="Q444" s="17">
        <v>0.257176040213207</v>
      </c>
      <c r="R444" s="17">
        <v>0.31247454933038998</v>
      </c>
      <c r="S444" s="17">
        <v>0.33827059003619903</v>
      </c>
      <c r="T444" s="17">
        <v>0.29275747879088898</v>
      </c>
      <c r="U444" s="17">
        <v>0.37203857786267303</v>
      </c>
      <c r="V444" s="17">
        <v>0.30537984794461798</v>
      </c>
      <c r="W444" s="17">
        <v>0.29363795116819602</v>
      </c>
      <c r="X444" s="17">
        <v>0.26575872513733201</v>
      </c>
      <c r="Y444" s="17">
        <v>0.29051406662805401</v>
      </c>
      <c r="Z444" s="17">
        <v>0.27541530696725602</v>
      </c>
      <c r="AA444" s="17">
        <v>0.337648423105536</v>
      </c>
      <c r="AB444" s="17">
        <v>0.31326342543147301</v>
      </c>
      <c r="AC444" s="17"/>
      <c r="AD444" s="17">
        <v>0.144150885696847</v>
      </c>
      <c r="AE444" s="17">
        <v>0.65613061424573504</v>
      </c>
      <c r="AF444" s="17"/>
      <c r="AG444" s="17">
        <v>8.6533117966169706E-2</v>
      </c>
      <c r="AH444" s="17">
        <v>0.40344382193152301</v>
      </c>
      <c r="AI444" s="17"/>
      <c r="AJ444" s="17">
        <v>0.28692498355790602</v>
      </c>
      <c r="AK444" s="17">
        <v>0.31620080392959599</v>
      </c>
      <c r="AL444" s="17"/>
      <c r="AM444" s="17">
        <v>0.36684498527583398</v>
      </c>
      <c r="AN444" s="17">
        <v>0.28277611426798999</v>
      </c>
      <c r="AO444" s="17"/>
      <c r="AP444" s="17">
        <v>0.78959307958913905</v>
      </c>
      <c r="AQ444" s="17">
        <v>0.40788771064027701</v>
      </c>
      <c r="AR444" s="17">
        <v>0.17997750862503401</v>
      </c>
      <c r="AS444" s="17">
        <v>0.133522234165902</v>
      </c>
      <c r="AT444" s="17">
        <v>5.21797845808703E-3</v>
      </c>
      <c r="AU444" s="17">
        <v>1.24059676721954E-2</v>
      </c>
    </row>
    <row r="445" spans="2:47" x14ac:dyDescent="0.35">
      <c r="B445" t="s">
        <v>94</v>
      </c>
      <c r="C445" s="17">
        <v>2.2725847745808599E-2</v>
      </c>
      <c r="D445" s="17">
        <v>1.4930091970449699E-2</v>
      </c>
      <c r="E445" s="17">
        <v>2.96549475872992E-2</v>
      </c>
      <c r="F445" s="17"/>
      <c r="G445" s="17">
        <v>3.0276418337773298E-2</v>
      </c>
      <c r="H445" s="17">
        <v>1.6069825962076598E-2</v>
      </c>
      <c r="I445" s="17">
        <v>2.04603180447471E-2</v>
      </c>
      <c r="J445" s="17">
        <v>2.2027031334335499E-2</v>
      </c>
      <c r="K445" s="17">
        <v>1.23577663195437E-2</v>
      </c>
      <c r="L445" s="17">
        <v>3.2478114136854599E-2</v>
      </c>
      <c r="M445" s="17"/>
      <c r="N445" s="17">
        <v>2.3203225248504399E-2</v>
      </c>
      <c r="O445" s="17">
        <v>2.03548324066904E-2</v>
      </c>
      <c r="P445" s="17"/>
      <c r="Q445" s="17">
        <v>1.3729011218120099E-2</v>
      </c>
      <c r="R445" s="17">
        <v>4.6538723976684598E-2</v>
      </c>
      <c r="S445" s="17">
        <v>1.7586293192718198E-2</v>
      </c>
      <c r="T445" s="17">
        <v>2.07753265322414E-2</v>
      </c>
      <c r="U445" s="17">
        <v>6.9635827725660496E-3</v>
      </c>
      <c r="V445" s="17">
        <v>3.3337181748360298E-2</v>
      </c>
      <c r="W445" s="17">
        <v>2.4624599158889302E-2</v>
      </c>
      <c r="X445" s="17">
        <v>0</v>
      </c>
      <c r="Y445" s="17">
        <v>1.7410868333727701E-2</v>
      </c>
      <c r="Z445" s="17">
        <v>2.41572771778681E-2</v>
      </c>
      <c r="AA445" s="17">
        <v>2.42602465825538E-2</v>
      </c>
      <c r="AB445" s="17">
        <v>2.3862527547941999E-2</v>
      </c>
      <c r="AC445" s="17"/>
      <c r="AD445" s="17">
        <v>2.0739102197502898E-2</v>
      </c>
      <c r="AE445" s="17">
        <v>2.1250573300283099E-2</v>
      </c>
      <c r="AF445" s="17"/>
      <c r="AG445" s="17">
        <v>1.1107496326442199E-2</v>
      </c>
      <c r="AH445" s="17">
        <v>2.4184279623576801E-2</v>
      </c>
      <c r="AI445" s="17"/>
      <c r="AJ445" s="17">
        <v>2.26027494214192E-2</v>
      </c>
      <c r="AK445" s="17">
        <v>2.0702601455454599E-2</v>
      </c>
      <c r="AL445" s="17"/>
      <c r="AM445" s="17">
        <v>1.9482019234340401E-2</v>
      </c>
      <c r="AN445" s="17">
        <v>2.23759871385147E-2</v>
      </c>
      <c r="AO445" s="17"/>
      <c r="AP445" s="17">
        <v>4.4900252009781698E-2</v>
      </c>
      <c r="AQ445" s="17">
        <v>4.04910060652659E-2</v>
      </c>
      <c r="AR445" s="17">
        <v>1.8651163312749301E-2</v>
      </c>
      <c r="AS445" s="17">
        <v>1.39828093226422E-2</v>
      </c>
      <c r="AT445" s="17">
        <v>0</v>
      </c>
      <c r="AU445" s="17">
        <v>2.2798808386046399E-3</v>
      </c>
    </row>
    <row r="446" spans="2:47" x14ac:dyDescent="0.35">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c r="AT446" s="17"/>
      <c r="AU446" s="17"/>
    </row>
    <row r="447" spans="2:47" x14ac:dyDescent="0.35">
      <c r="B447" s="6" t="s">
        <v>230</v>
      </c>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row>
    <row r="448" spans="2:47" x14ac:dyDescent="0.35">
      <c r="B448" s="24" t="s">
        <v>65</v>
      </c>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c r="AT448" s="17"/>
      <c r="AU448" s="17"/>
    </row>
    <row r="449" spans="2:47" x14ac:dyDescent="0.35">
      <c r="B449" t="s">
        <v>214</v>
      </c>
      <c r="C449" s="17">
        <v>3.1644591028989297E-2</v>
      </c>
      <c r="D449" s="17">
        <v>4.6800066519668997E-2</v>
      </c>
      <c r="E449" s="17">
        <v>1.71435769508025E-2</v>
      </c>
      <c r="F449" s="17"/>
      <c r="G449" s="17">
        <v>6.3671813889134093E-2</v>
      </c>
      <c r="H449" s="17">
        <v>4.97355705348227E-2</v>
      </c>
      <c r="I449" s="17">
        <v>3.5722774940522298E-2</v>
      </c>
      <c r="J449" s="17">
        <v>1.12572706040361E-2</v>
      </c>
      <c r="K449" s="17">
        <v>2.1354109931569099E-2</v>
      </c>
      <c r="L449" s="17">
        <v>1.56088908587551E-2</v>
      </c>
      <c r="M449" s="17"/>
      <c r="N449" s="17">
        <v>2.76122184504085E-2</v>
      </c>
      <c r="O449" s="17">
        <v>5.16723828349775E-2</v>
      </c>
      <c r="P449" s="17"/>
      <c r="Q449" s="17">
        <v>5.61138128372402E-2</v>
      </c>
      <c r="R449" s="17">
        <v>1.01975295360173E-2</v>
      </c>
      <c r="S449" s="17">
        <v>1.99587055755177E-2</v>
      </c>
      <c r="T449" s="17">
        <v>2.1456347354029098E-2</v>
      </c>
      <c r="U449" s="17">
        <v>3.6757304871787203E-2</v>
      </c>
      <c r="V449" s="17">
        <v>5.1461300694956601E-2</v>
      </c>
      <c r="W449" s="17">
        <v>3.03125193321548E-2</v>
      </c>
      <c r="X449" s="17">
        <v>2.01813095289484E-2</v>
      </c>
      <c r="Y449" s="17">
        <v>2.3114039127922401E-2</v>
      </c>
      <c r="Z449" s="17">
        <v>3.6228637892861099E-2</v>
      </c>
      <c r="AA449" s="17">
        <v>4.0046182499376103E-2</v>
      </c>
      <c r="AB449" s="17">
        <v>2.2958488279549199E-2</v>
      </c>
      <c r="AC449" s="17"/>
      <c r="AD449" s="17">
        <v>4.4841832369802298E-2</v>
      </c>
      <c r="AE449" s="17">
        <v>2.31080957363612E-3</v>
      </c>
      <c r="AF449" s="17"/>
      <c r="AG449" s="17">
        <v>5.5129408365800402E-2</v>
      </c>
      <c r="AH449" s="17">
        <v>1.8905300625380001E-2</v>
      </c>
      <c r="AI449" s="17"/>
      <c r="AJ449" s="17">
        <v>2.68630027090478E-2</v>
      </c>
      <c r="AK449" s="17">
        <v>3.7601290462794097E-2</v>
      </c>
      <c r="AL449" s="17"/>
      <c r="AM449" s="17">
        <v>1.9126693520742401E-2</v>
      </c>
      <c r="AN449" s="17">
        <v>3.5771264536934202E-2</v>
      </c>
      <c r="AO449" s="17"/>
      <c r="AP449" s="17">
        <v>0</v>
      </c>
      <c r="AQ449" s="17">
        <v>0</v>
      </c>
      <c r="AR449" s="17">
        <v>9.7595998846229503E-3</v>
      </c>
      <c r="AS449" s="17">
        <v>1.7190296827748398E-2</v>
      </c>
      <c r="AT449" s="17">
        <v>8.2600983762705402E-2</v>
      </c>
      <c r="AU449" s="17">
        <v>0.108176490979793</v>
      </c>
    </row>
    <row r="450" spans="2:47" x14ac:dyDescent="0.35">
      <c r="B450" t="s">
        <v>215</v>
      </c>
      <c r="C450" s="17">
        <v>0.14689495298656699</v>
      </c>
      <c r="D450" s="17">
        <v>0.22779758095591701</v>
      </c>
      <c r="E450" s="17">
        <v>6.9290238224301304E-2</v>
      </c>
      <c r="F450" s="17"/>
      <c r="G450" s="17">
        <v>0.160595063701577</v>
      </c>
      <c r="H450" s="17">
        <v>0.19608566357068299</v>
      </c>
      <c r="I450" s="17">
        <v>0.165781443163525</v>
      </c>
      <c r="J450" s="17">
        <v>0.15133861217481201</v>
      </c>
      <c r="K450" s="17">
        <v>0.113414223367879</v>
      </c>
      <c r="L450" s="17">
        <v>0.100916623097589</v>
      </c>
      <c r="M450" s="17"/>
      <c r="N450" s="17">
        <v>0.13112049935212</v>
      </c>
      <c r="O450" s="17">
        <v>0.225242741313982</v>
      </c>
      <c r="P450" s="17"/>
      <c r="Q450" s="17">
        <v>0.183602850478326</v>
      </c>
      <c r="R450" s="17">
        <v>0.13233489624752401</v>
      </c>
      <c r="S450" s="17">
        <v>0.126111762226397</v>
      </c>
      <c r="T450" s="17">
        <v>0.12466307762031099</v>
      </c>
      <c r="U450" s="17">
        <v>0.10200575437792</v>
      </c>
      <c r="V450" s="17">
        <v>0.14799431587755699</v>
      </c>
      <c r="W450" s="17">
        <v>0.13740724581832101</v>
      </c>
      <c r="X450" s="17">
        <v>0.181205356579278</v>
      </c>
      <c r="Y450" s="17">
        <v>0.17839396369985999</v>
      </c>
      <c r="Z450" s="17">
        <v>0.138764372681873</v>
      </c>
      <c r="AA450" s="17">
        <v>0.13825150341939901</v>
      </c>
      <c r="AB450" s="17">
        <v>0.166097039728796</v>
      </c>
      <c r="AC450" s="17"/>
      <c r="AD450" s="17">
        <v>0.20267603176468699</v>
      </c>
      <c r="AE450" s="17">
        <v>2.9129768394515899E-2</v>
      </c>
      <c r="AF450" s="17"/>
      <c r="AG450" s="17">
        <v>0.305547414780728</v>
      </c>
      <c r="AH450" s="17">
        <v>7.2348461791704802E-2</v>
      </c>
      <c r="AI450" s="17"/>
      <c r="AJ450" s="17">
        <v>0.157763439119319</v>
      </c>
      <c r="AK450" s="17">
        <v>0.13530757975240101</v>
      </c>
      <c r="AL450" s="17"/>
      <c r="AM450" s="17">
        <v>0.10929906291466</v>
      </c>
      <c r="AN450" s="17">
        <v>0.15797028358155699</v>
      </c>
      <c r="AO450" s="17"/>
      <c r="AP450" s="17">
        <v>0</v>
      </c>
      <c r="AQ450" s="17">
        <v>8.8815310518704001E-3</v>
      </c>
      <c r="AR450" s="17">
        <v>2.9144077032329799E-2</v>
      </c>
      <c r="AS450" s="17">
        <v>0.15369688068593701</v>
      </c>
      <c r="AT450" s="17">
        <v>0.31097276524802803</v>
      </c>
      <c r="AU450" s="17">
        <v>0.462669251877872</v>
      </c>
    </row>
    <row r="451" spans="2:47" x14ac:dyDescent="0.35">
      <c r="B451" t="s">
        <v>216</v>
      </c>
      <c r="C451" s="17">
        <v>0.17355858914531699</v>
      </c>
      <c r="D451" s="17">
        <v>0.20883487724226699</v>
      </c>
      <c r="E451" s="17">
        <v>0.13981074443073299</v>
      </c>
      <c r="F451" s="17"/>
      <c r="G451" s="17">
        <v>0.14531802841240599</v>
      </c>
      <c r="H451" s="17">
        <v>0.16175286301477099</v>
      </c>
      <c r="I451" s="17">
        <v>0.18178176781289199</v>
      </c>
      <c r="J451" s="17">
        <v>0.192674254831493</v>
      </c>
      <c r="K451" s="17">
        <v>0.16679714221796799</v>
      </c>
      <c r="L451" s="17">
        <v>0.18431809273000699</v>
      </c>
      <c r="M451" s="17"/>
      <c r="N451" s="17">
        <v>0.176108081347252</v>
      </c>
      <c r="O451" s="17">
        <v>0.160895895399565</v>
      </c>
      <c r="P451" s="17"/>
      <c r="Q451" s="17">
        <v>0.14695608679925101</v>
      </c>
      <c r="R451" s="17">
        <v>0.15255268392382401</v>
      </c>
      <c r="S451" s="17">
        <v>0.173724042730034</v>
      </c>
      <c r="T451" s="17">
        <v>0.18483607607956301</v>
      </c>
      <c r="U451" s="17">
        <v>0.25087251745335298</v>
      </c>
      <c r="V451" s="17">
        <v>0.17332615745719199</v>
      </c>
      <c r="W451" s="17">
        <v>0.16602140050109199</v>
      </c>
      <c r="X451" s="17">
        <v>0.26144458135771897</v>
      </c>
      <c r="Y451" s="17">
        <v>0.184100266533193</v>
      </c>
      <c r="Z451" s="17">
        <v>0.184628566591126</v>
      </c>
      <c r="AA451" s="17">
        <v>0.118113822980417</v>
      </c>
      <c r="AB451" s="17">
        <v>9.81922707834188E-2</v>
      </c>
      <c r="AC451" s="17"/>
      <c r="AD451" s="17">
        <v>0.23206935868363701</v>
      </c>
      <c r="AE451" s="17">
        <v>4.4986826688443803E-2</v>
      </c>
      <c r="AF451" s="17"/>
      <c r="AG451" s="17">
        <v>0.258137646285377</v>
      </c>
      <c r="AH451" s="17">
        <v>0.13519367203522301</v>
      </c>
      <c r="AI451" s="17"/>
      <c r="AJ451" s="17">
        <v>0.183212486440571</v>
      </c>
      <c r="AK451" s="17">
        <v>0.163650457568813</v>
      </c>
      <c r="AL451" s="17"/>
      <c r="AM451" s="17">
        <v>0.175784022558198</v>
      </c>
      <c r="AN451" s="17">
        <v>0.17289788291133201</v>
      </c>
      <c r="AO451" s="17"/>
      <c r="AP451" s="17">
        <v>4.7563105050308996E-3</v>
      </c>
      <c r="AQ451" s="17">
        <v>3.72897689117263E-2</v>
      </c>
      <c r="AR451" s="17">
        <v>0.15665165720396099</v>
      </c>
      <c r="AS451" s="17">
        <v>0.372123534594897</v>
      </c>
      <c r="AT451" s="17">
        <v>0.33839666401791202</v>
      </c>
      <c r="AU451" s="17">
        <v>0.23612132146096501</v>
      </c>
    </row>
    <row r="452" spans="2:47" x14ac:dyDescent="0.35">
      <c r="B452" t="s">
        <v>217</v>
      </c>
      <c r="C452" s="17">
        <v>9.1534735125298097E-2</v>
      </c>
      <c r="D452" s="17">
        <v>0.10052310628611399</v>
      </c>
      <c r="E452" s="17">
        <v>8.3580999838068298E-2</v>
      </c>
      <c r="F452" s="17"/>
      <c r="G452" s="17">
        <v>0.10069513843794101</v>
      </c>
      <c r="H452" s="17">
        <v>0.114317965030532</v>
      </c>
      <c r="I452" s="17">
        <v>9.2490402288528201E-2</v>
      </c>
      <c r="J452" s="17">
        <v>9.9685216001019705E-2</v>
      </c>
      <c r="K452" s="17">
        <v>8.0136643582885997E-2</v>
      </c>
      <c r="L452" s="17">
        <v>6.7040773658730596E-2</v>
      </c>
      <c r="M452" s="17"/>
      <c r="N452" s="17">
        <v>8.8221040926148894E-2</v>
      </c>
      <c r="O452" s="17">
        <v>0.107993030145404</v>
      </c>
      <c r="P452" s="17"/>
      <c r="Q452" s="17">
        <v>9.9018807071986306E-2</v>
      </c>
      <c r="R452" s="17">
        <v>8.3489160092173498E-2</v>
      </c>
      <c r="S452" s="17">
        <v>8.2006585437910104E-2</v>
      </c>
      <c r="T452" s="17">
        <v>0.12582166772875</v>
      </c>
      <c r="U452" s="17">
        <v>6.7090333070298797E-2</v>
      </c>
      <c r="V452" s="17">
        <v>6.148603308305E-2</v>
      </c>
      <c r="W452" s="17">
        <v>0.13570547240349801</v>
      </c>
      <c r="X452" s="17">
        <v>6.66541052956688E-2</v>
      </c>
      <c r="Y452" s="17">
        <v>8.3634303851515296E-2</v>
      </c>
      <c r="Z452" s="17">
        <v>9.1369080646456893E-2</v>
      </c>
      <c r="AA452" s="17">
        <v>7.6929176928725904E-2</v>
      </c>
      <c r="AB452" s="17">
        <v>0.130554654977525</v>
      </c>
      <c r="AC452" s="17"/>
      <c r="AD452" s="17">
        <v>0.112031575972819</v>
      </c>
      <c r="AE452" s="17">
        <v>5.1166881414218303E-2</v>
      </c>
      <c r="AF452" s="17"/>
      <c r="AG452" s="17">
        <v>0.115221616233967</v>
      </c>
      <c r="AH452" s="17">
        <v>8.2661241223148593E-2</v>
      </c>
      <c r="AI452" s="17"/>
      <c r="AJ452" s="17">
        <v>8.7882747876760106E-2</v>
      </c>
      <c r="AK452" s="17">
        <v>9.66851986689687E-2</v>
      </c>
      <c r="AL452" s="17"/>
      <c r="AM452" s="17">
        <v>7.9908487428264993E-2</v>
      </c>
      <c r="AN452" s="17">
        <v>9.4297816786234098E-2</v>
      </c>
      <c r="AO452" s="17"/>
      <c r="AP452" s="17">
        <v>0</v>
      </c>
      <c r="AQ452" s="17">
        <v>3.4781335722561098E-2</v>
      </c>
      <c r="AR452" s="17">
        <v>0.185785910124423</v>
      </c>
      <c r="AS452" s="17">
        <v>0.13694085058378899</v>
      </c>
      <c r="AT452" s="17">
        <v>0.14913111941225701</v>
      </c>
      <c r="AU452" s="17">
        <v>0.105548424400059</v>
      </c>
    </row>
    <row r="453" spans="2:47" x14ac:dyDescent="0.35">
      <c r="B453" t="s">
        <v>218</v>
      </c>
      <c r="C453" s="17">
        <v>8.4390316645336402E-2</v>
      </c>
      <c r="D453" s="17">
        <v>8.4691880539924602E-2</v>
      </c>
      <c r="E453" s="17">
        <v>8.4845936129450697E-2</v>
      </c>
      <c r="F453" s="17"/>
      <c r="G453" s="17">
        <v>0.119245672045624</v>
      </c>
      <c r="H453" s="17">
        <v>7.1071303137848693E-2</v>
      </c>
      <c r="I453" s="17">
        <v>9.2232440134842206E-2</v>
      </c>
      <c r="J453" s="17">
        <v>8.1887226047966E-2</v>
      </c>
      <c r="K453" s="17">
        <v>0.100856265411958</v>
      </c>
      <c r="L453" s="17">
        <v>5.6716309993612497E-2</v>
      </c>
      <c r="M453" s="17"/>
      <c r="N453" s="17">
        <v>8.1906435258942006E-2</v>
      </c>
      <c r="O453" s="17">
        <v>9.6727137786746298E-2</v>
      </c>
      <c r="P453" s="17"/>
      <c r="Q453" s="17">
        <v>0.100207440022629</v>
      </c>
      <c r="R453" s="17">
        <v>8.4355058414332995E-2</v>
      </c>
      <c r="S453" s="17">
        <v>5.2993311868657501E-2</v>
      </c>
      <c r="T453" s="17">
        <v>8.3212972693017598E-2</v>
      </c>
      <c r="U453" s="17">
        <v>4.7547775028306601E-2</v>
      </c>
      <c r="V453" s="17">
        <v>8.9922242411376502E-2</v>
      </c>
      <c r="W453" s="17">
        <v>6.13619578944542E-2</v>
      </c>
      <c r="X453" s="17">
        <v>6.2604032612334895E-2</v>
      </c>
      <c r="Y453" s="17">
        <v>0.111959780410034</v>
      </c>
      <c r="Z453" s="17">
        <v>7.8497673868356696E-2</v>
      </c>
      <c r="AA453" s="17">
        <v>0.14553162143693099</v>
      </c>
      <c r="AB453" s="17">
        <v>7.2312027831910097E-2</v>
      </c>
      <c r="AC453" s="17"/>
      <c r="AD453" s="17">
        <v>9.9678266616540306E-2</v>
      </c>
      <c r="AE453" s="17">
        <v>4.9617054668204999E-2</v>
      </c>
      <c r="AF453" s="17"/>
      <c r="AG453" s="17">
        <v>7.8436326233604706E-2</v>
      </c>
      <c r="AH453" s="17">
        <v>8.9956352912019102E-2</v>
      </c>
      <c r="AI453" s="17"/>
      <c r="AJ453" s="17">
        <v>8.9102244682302698E-2</v>
      </c>
      <c r="AK453" s="17">
        <v>7.7973531103065805E-2</v>
      </c>
      <c r="AL453" s="17"/>
      <c r="AM453" s="17">
        <v>7.8134425600227E-2</v>
      </c>
      <c r="AN453" s="17">
        <v>8.7283659786854303E-2</v>
      </c>
      <c r="AO453" s="17"/>
      <c r="AP453" s="17">
        <v>5.23733683370518E-3</v>
      </c>
      <c r="AQ453" s="17">
        <v>8.9356202548956196E-2</v>
      </c>
      <c r="AR453" s="17">
        <v>0.21424603343517901</v>
      </c>
      <c r="AS453" s="17">
        <v>9.9679259356289296E-2</v>
      </c>
      <c r="AT453" s="17">
        <v>0.106872159933316</v>
      </c>
      <c r="AU453" s="17">
        <v>4.63345883603795E-2</v>
      </c>
    </row>
    <row r="454" spans="2:47" x14ac:dyDescent="0.35">
      <c r="B454" t="s">
        <v>219</v>
      </c>
      <c r="C454" s="17">
        <v>7.7673010263237599E-2</v>
      </c>
      <c r="D454" s="17">
        <v>6.5513559656376993E-2</v>
      </c>
      <c r="E454" s="17">
        <v>8.9346486803358702E-2</v>
      </c>
      <c r="F454" s="17"/>
      <c r="G454" s="17">
        <v>0.109901789356775</v>
      </c>
      <c r="H454" s="17">
        <v>8.2748212096574694E-2</v>
      </c>
      <c r="I454" s="17">
        <v>7.5031016531693404E-2</v>
      </c>
      <c r="J454" s="17">
        <v>7.0612169407785794E-2</v>
      </c>
      <c r="K454" s="17">
        <v>7.2213067168046693E-2</v>
      </c>
      <c r="L454" s="17">
        <v>6.3597948234024093E-2</v>
      </c>
      <c r="M454" s="17"/>
      <c r="N454" s="17">
        <v>7.7556001726126797E-2</v>
      </c>
      <c r="O454" s="17">
        <v>7.8254162568762498E-2</v>
      </c>
      <c r="P454" s="17"/>
      <c r="Q454" s="17">
        <v>9.2311669560192197E-2</v>
      </c>
      <c r="R454" s="17">
        <v>7.5514279156552594E-2</v>
      </c>
      <c r="S454" s="17">
        <v>0.10730078128131</v>
      </c>
      <c r="T454" s="17">
        <v>6.10073851481297E-2</v>
      </c>
      <c r="U454" s="17">
        <v>0.105840793712035</v>
      </c>
      <c r="V454" s="17">
        <v>8.5504258953142204E-2</v>
      </c>
      <c r="W454" s="17">
        <v>3.10907735776811E-2</v>
      </c>
      <c r="X454" s="17">
        <v>9.6674840196733294E-2</v>
      </c>
      <c r="Y454" s="17">
        <v>7.3609793789461503E-2</v>
      </c>
      <c r="Z454" s="17">
        <v>6.5408269333568206E-2</v>
      </c>
      <c r="AA454" s="17">
        <v>6.7955589864794996E-2</v>
      </c>
      <c r="AB454" s="17">
        <v>6.7444660719582605E-2</v>
      </c>
      <c r="AC454" s="17"/>
      <c r="AD454" s="17">
        <v>8.2393781505571501E-2</v>
      </c>
      <c r="AE454" s="17">
        <v>6.41068411602915E-2</v>
      </c>
      <c r="AF454" s="17"/>
      <c r="AG454" s="17">
        <v>4.6166610524358699E-2</v>
      </c>
      <c r="AH454" s="17">
        <v>9.3101356024019297E-2</v>
      </c>
      <c r="AI454" s="17"/>
      <c r="AJ454" s="17">
        <v>6.5908371904813898E-2</v>
      </c>
      <c r="AK454" s="17">
        <v>9.1254625152301302E-2</v>
      </c>
      <c r="AL454" s="17"/>
      <c r="AM454" s="17">
        <v>8.3516449541294197E-2</v>
      </c>
      <c r="AN454" s="17">
        <v>7.64397479993245E-2</v>
      </c>
      <c r="AO454" s="17"/>
      <c r="AP454" s="17">
        <v>2.81310062067202E-2</v>
      </c>
      <c r="AQ454" s="17">
        <v>0.14756173671894701</v>
      </c>
      <c r="AR454" s="17">
        <v>0.19069457749989399</v>
      </c>
      <c r="AS454" s="17">
        <v>6.9532321248988199E-2</v>
      </c>
      <c r="AT454" s="17">
        <v>6.2210599466833803E-3</v>
      </c>
      <c r="AU454" s="17">
        <v>2.4483352730933501E-2</v>
      </c>
    </row>
    <row r="455" spans="2:47" x14ac:dyDescent="0.35">
      <c r="B455" t="s">
        <v>220</v>
      </c>
      <c r="C455" s="17">
        <v>0.121619303598894</v>
      </c>
      <c r="D455" s="17">
        <v>7.6880615126283899E-2</v>
      </c>
      <c r="E455" s="17">
        <v>0.16338414212414801</v>
      </c>
      <c r="F455" s="17"/>
      <c r="G455" s="17">
        <v>9.4200125910149798E-2</v>
      </c>
      <c r="H455" s="17">
        <v>6.8475186588575501E-2</v>
      </c>
      <c r="I455" s="17">
        <v>8.6246725545531505E-2</v>
      </c>
      <c r="J455" s="17">
        <v>0.12049293210897399</v>
      </c>
      <c r="K455" s="17">
        <v>0.160910651367803</v>
      </c>
      <c r="L455" s="17">
        <v>0.18683980274379999</v>
      </c>
      <c r="M455" s="17"/>
      <c r="N455" s="17">
        <v>0.12641447156914001</v>
      </c>
      <c r="O455" s="17">
        <v>9.7802896778515794E-2</v>
      </c>
      <c r="P455" s="17"/>
      <c r="Q455" s="17">
        <v>0.12243485497724001</v>
      </c>
      <c r="R455" s="17">
        <v>0.144900637570195</v>
      </c>
      <c r="S455" s="17">
        <v>0.15884694471320501</v>
      </c>
      <c r="T455" s="17">
        <v>0.131177870486234</v>
      </c>
      <c r="U455" s="17">
        <v>9.45236869971052E-2</v>
      </c>
      <c r="V455" s="17">
        <v>0.123402037366346</v>
      </c>
      <c r="W455" s="17">
        <v>0.120224608022322</v>
      </c>
      <c r="X455" s="17">
        <v>8.1856713533248901E-2</v>
      </c>
      <c r="Y455" s="17">
        <v>9.5402752519722897E-2</v>
      </c>
      <c r="Z455" s="17">
        <v>0.145772262625425</v>
      </c>
      <c r="AA455" s="17">
        <v>6.4685995282071002E-2</v>
      </c>
      <c r="AB455" s="17">
        <v>0.122415397451867</v>
      </c>
      <c r="AC455" s="17"/>
      <c r="AD455" s="17">
        <v>0.100418552716009</v>
      </c>
      <c r="AE455" s="17">
        <v>0.16232912822479301</v>
      </c>
      <c r="AF455" s="17"/>
      <c r="AG455" s="17">
        <v>5.6789324530214402E-2</v>
      </c>
      <c r="AH455" s="17">
        <v>0.153393100609474</v>
      </c>
      <c r="AI455" s="17"/>
      <c r="AJ455" s="17">
        <v>0.12994461460979401</v>
      </c>
      <c r="AK455" s="17">
        <v>0.11068173587742999</v>
      </c>
      <c r="AL455" s="17"/>
      <c r="AM455" s="17">
        <v>0.15204222141776699</v>
      </c>
      <c r="AN455" s="17">
        <v>0.11302758737672799</v>
      </c>
      <c r="AO455" s="17"/>
      <c r="AP455" s="17">
        <v>0.15041510786892301</v>
      </c>
      <c r="AQ455" s="17">
        <v>0.33401533840059</v>
      </c>
      <c r="AR455" s="17">
        <v>9.5869536505187702E-2</v>
      </c>
      <c r="AS455" s="17">
        <v>8.7632073153747006E-2</v>
      </c>
      <c r="AT455" s="17">
        <v>5.80524767909918E-3</v>
      </c>
      <c r="AU455" s="17">
        <v>3.6000556143438401E-3</v>
      </c>
    </row>
    <row r="456" spans="2:47" x14ac:dyDescent="0.35">
      <c r="B456" t="s">
        <v>106</v>
      </c>
      <c r="C456" s="17">
        <v>0.24951588838988301</v>
      </c>
      <c r="D456" s="17">
        <v>0.17260527443048401</v>
      </c>
      <c r="E456" s="17">
        <v>0.323623791598463</v>
      </c>
      <c r="F456" s="17"/>
      <c r="G456" s="17">
        <v>0.18475448168995601</v>
      </c>
      <c r="H456" s="17">
        <v>0.231667883209798</v>
      </c>
      <c r="I456" s="17">
        <v>0.255926553351639</v>
      </c>
      <c r="J456" s="17">
        <v>0.255309388887836</v>
      </c>
      <c r="K456" s="17">
        <v>0.26186989468376398</v>
      </c>
      <c r="L456" s="17">
        <v>0.28903309054670101</v>
      </c>
      <c r="M456" s="17"/>
      <c r="N456" s="17">
        <v>0.26741947297935398</v>
      </c>
      <c r="O456" s="17">
        <v>0.16059323609245599</v>
      </c>
      <c r="P456" s="17"/>
      <c r="Q456" s="17">
        <v>0.18027317718087901</v>
      </c>
      <c r="R456" s="17">
        <v>0.28797514851088002</v>
      </c>
      <c r="S456" s="17">
        <v>0.27325632544103001</v>
      </c>
      <c r="T456" s="17">
        <v>0.249519366872054</v>
      </c>
      <c r="U456" s="17">
        <v>0.28043764176499503</v>
      </c>
      <c r="V456" s="17">
        <v>0.25128697944992501</v>
      </c>
      <c r="W456" s="17">
        <v>0.27434765390131899</v>
      </c>
      <c r="X456" s="17">
        <v>0.22937906089606899</v>
      </c>
      <c r="Y456" s="17">
        <v>0.21735740803589401</v>
      </c>
      <c r="Z456" s="17">
        <v>0.234771390979265</v>
      </c>
      <c r="AA456" s="17">
        <v>0.30401705262072998</v>
      </c>
      <c r="AB456" s="17">
        <v>0.29616293267941002</v>
      </c>
      <c r="AC456" s="17"/>
      <c r="AD456" s="17">
        <v>0.104356631249024</v>
      </c>
      <c r="AE456" s="17">
        <v>0.57767410698371802</v>
      </c>
      <c r="AF456" s="17"/>
      <c r="AG456" s="17">
        <v>6.6329345580790997E-2</v>
      </c>
      <c r="AH456" s="17">
        <v>0.33763234143929799</v>
      </c>
      <c r="AI456" s="17"/>
      <c r="AJ456" s="17">
        <v>0.228986565873706</v>
      </c>
      <c r="AK456" s="17">
        <v>0.273276023657606</v>
      </c>
      <c r="AL456" s="17"/>
      <c r="AM456" s="17">
        <v>0.27265043151520901</v>
      </c>
      <c r="AN456" s="17">
        <v>0.24226111358059599</v>
      </c>
      <c r="AO456" s="17"/>
      <c r="AP456" s="17">
        <v>0.770590197223467</v>
      </c>
      <c r="AQ456" s="17">
        <v>0.30643980244753799</v>
      </c>
      <c r="AR456" s="17">
        <v>0.100304267429765</v>
      </c>
      <c r="AS456" s="17">
        <v>4.0136942385252498E-2</v>
      </c>
      <c r="AT456" s="17">
        <v>0</v>
      </c>
      <c r="AU456" s="17">
        <v>1.30665145756543E-2</v>
      </c>
    </row>
    <row r="457" spans="2:47" x14ac:dyDescent="0.35">
      <c r="B457" t="s">
        <v>94</v>
      </c>
      <c r="C457" s="17">
        <v>2.31686128164766E-2</v>
      </c>
      <c r="D457" s="17">
        <v>1.6353039242963299E-2</v>
      </c>
      <c r="E457" s="17">
        <v>2.8974083900674699E-2</v>
      </c>
      <c r="F457" s="17"/>
      <c r="G457" s="17">
        <v>2.1617886556437101E-2</v>
      </c>
      <c r="H457" s="17">
        <v>2.4145352816394999E-2</v>
      </c>
      <c r="I457" s="17">
        <v>1.4786876230827301E-2</v>
      </c>
      <c r="J457" s="17">
        <v>1.6742929936077299E-2</v>
      </c>
      <c r="K457" s="17">
        <v>2.2448002268126401E-2</v>
      </c>
      <c r="L457" s="17">
        <v>3.5928468136780398E-2</v>
      </c>
      <c r="M457" s="17"/>
      <c r="N457" s="17">
        <v>2.3641778390508E-2</v>
      </c>
      <c r="O457" s="17">
        <v>2.0818517079589999E-2</v>
      </c>
      <c r="P457" s="17"/>
      <c r="Q457" s="17">
        <v>1.9081301072256099E-2</v>
      </c>
      <c r="R457" s="17">
        <v>2.8680606548500898E-2</v>
      </c>
      <c r="S457" s="17">
        <v>5.80154072593945E-3</v>
      </c>
      <c r="T457" s="17">
        <v>1.8305236017910301E-2</v>
      </c>
      <c r="U457" s="17">
        <v>1.49241927241989E-2</v>
      </c>
      <c r="V457" s="17">
        <v>1.56166747064537E-2</v>
      </c>
      <c r="W457" s="17">
        <v>4.3528368549157301E-2</v>
      </c>
      <c r="X457" s="17">
        <v>0</v>
      </c>
      <c r="Y457" s="17">
        <v>3.24276920323971E-2</v>
      </c>
      <c r="Z457" s="17">
        <v>2.45597453810684E-2</v>
      </c>
      <c r="AA457" s="17">
        <v>4.4469054967555301E-2</v>
      </c>
      <c r="AB457" s="17">
        <v>2.3862527547941999E-2</v>
      </c>
      <c r="AC457" s="17"/>
      <c r="AD457" s="17">
        <v>2.15339691219095E-2</v>
      </c>
      <c r="AE457" s="17">
        <v>1.8678582892178199E-2</v>
      </c>
      <c r="AF457" s="17"/>
      <c r="AG457" s="17">
        <v>1.8242307465158598E-2</v>
      </c>
      <c r="AH457" s="17">
        <v>1.6808173339733501E-2</v>
      </c>
      <c r="AI457" s="17"/>
      <c r="AJ457" s="17">
        <v>3.03365267836854E-2</v>
      </c>
      <c r="AK457" s="17">
        <v>1.35695577566207E-2</v>
      </c>
      <c r="AL457" s="17"/>
      <c r="AM457" s="17">
        <v>2.9538205503638299E-2</v>
      </c>
      <c r="AN457" s="17">
        <v>2.0050643440439501E-2</v>
      </c>
      <c r="AO457" s="17"/>
      <c r="AP457" s="17">
        <v>4.0870041362153699E-2</v>
      </c>
      <c r="AQ457" s="17">
        <v>4.1674284197811599E-2</v>
      </c>
      <c r="AR457" s="17">
        <v>1.7544340884638601E-2</v>
      </c>
      <c r="AS457" s="17">
        <v>2.3067841163351401E-2</v>
      </c>
      <c r="AT457" s="17">
        <v>0</v>
      </c>
      <c r="AU457" s="17">
        <v>0</v>
      </c>
    </row>
    <row r="458" spans="2:47" x14ac:dyDescent="0.35">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c r="AT458" s="17"/>
      <c r="AU458" s="17"/>
    </row>
    <row r="459" spans="2:47" x14ac:dyDescent="0.35">
      <c r="B459" s="6" t="s">
        <v>243</v>
      </c>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c r="AT459" s="17"/>
      <c r="AU459" s="17"/>
    </row>
    <row r="460" spans="2:47" x14ac:dyDescent="0.35">
      <c r="B460" s="24" t="s">
        <v>65</v>
      </c>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c r="AT460" s="17"/>
      <c r="AU460" s="17"/>
    </row>
    <row r="461" spans="2:47" x14ac:dyDescent="0.35">
      <c r="B461" t="s">
        <v>231</v>
      </c>
      <c r="C461" s="17">
        <v>0.606988409744602</v>
      </c>
      <c r="D461" s="17">
        <v>0.66033611658954094</v>
      </c>
      <c r="E461" s="17">
        <v>0.55442753624944396</v>
      </c>
      <c r="F461" s="17"/>
      <c r="G461" s="17">
        <v>0.495649381476991</v>
      </c>
      <c r="H461" s="17">
        <v>0.47377454976959799</v>
      </c>
      <c r="I461" s="17">
        <v>0.52791169157873596</v>
      </c>
      <c r="J461" s="17">
        <v>0.69794277884455003</v>
      </c>
      <c r="K461" s="17">
        <v>0.69428491369151701</v>
      </c>
      <c r="L461" s="17">
        <v>0.72247969984788296</v>
      </c>
      <c r="M461" s="17"/>
      <c r="N461" s="17">
        <v>0.623170429202211</v>
      </c>
      <c r="O461" s="17">
        <v>0.52661634332917395</v>
      </c>
      <c r="P461" s="17"/>
      <c r="Q461" s="17">
        <v>0.60401514087738295</v>
      </c>
      <c r="R461" s="17">
        <v>0.59975937532332402</v>
      </c>
      <c r="S461" s="17">
        <v>0.67134559240995695</v>
      </c>
      <c r="T461" s="17">
        <v>0.64897343973247401</v>
      </c>
      <c r="U461" s="17">
        <v>0.58562000767399103</v>
      </c>
      <c r="V461" s="17">
        <v>0.548929405459751</v>
      </c>
      <c r="W461" s="17">
        <v>0.63718006144105599</v>
      </c>
      <c r="X461" s="17">
        <v>0.59986215084552896</v>
      </c>
      <c r="Y461" s="17">
        <v>0.59590231955899498</v>
      </c>
      <c r="Z461" s="17">
        <v>0.57923686040568201</v>
      </c>
      <c r="AA461" s="17">
        <v>0.62510696301101398</v>
      </c>
      <c r="AB461" s="17">
        <v>0.60091406255322899</v>
      </c>
      <c r="AC461" s="17"/>
      <c r="AD461" s="17">
        <v>0.69417988202384895</v>
      </c>
      <c r="AE461" s="17">
        <v>0.42345582248421798</v>
      </c>
      <c r="AF461" s="17"/>
      <c r="AG461" s="17">
        <v>0.65893013172652004</v>
      </c>
      <c r="AH461" s="17">
        <v>0.59000777833044105</v>
      </c>
      <c r="AI461" s="17"/>
      <c r="AJ461" s="17">
        <v>0.62302448813497402</v>
      </c>
      <c r="AK461" s="17">
        <v>0.59095355992401299</v>
      </c>
      <c r="AL461" s="17"/>
      <c r="AM461" s="17">
        <v>0.60320999002182196</v>
      </c>
      <c r="AN461" s="17">
        <v>0.61028702978703397</v>
      </c>
      <c r="AO461" s="17"/>
      <c r="AP461" s="17">
        <v>0.29297094160446702</v>
      </c>
      <c r="AQ461" s="17">
        <v>0.74893302040798704</v>
      </c>
      <c r="AR461" s="17">
        <v>0.55688424514578005</v>
      </c>
      <c r="AS461" s="17">
        <v>0.85749185648101101</v>
      </c>
      <c r="AT461" s="17">
        <v>0.63235249166093099</v>
      </c>
      <c r="AU461" s="17">
        <v>0.63075736596031795</v>
      </c>
    </row>
    <row r="462" spans="2:47" x14ac:dyDescent="0.35">
      <c r="B462" t="s">
        <v>232</v>
      </c>
      <c r="C462" s="17">
        <v>0.41932572077523</v>
      </c>
      <c r="D462" s="17">
        <v>0.48815272364443801</v>
      </c>
      <c r="E462" s="17">
        <v>0.35591955346023202</v>
      </c>
      <c r="F462" s="17"/>
      <c r="G462" s="17">
        <v>0.33285127859649999</v>
      </c>
      <c r="H462" s="17">
        <v>0.24985488391132099</v>
      </c>
      <c r="I462" s="17">
        <v>0.38217501781997898</v>
      </c>
      <c r="J462" s="17">
        <v>0.46795757649435998</v>
      </c>
      <c r="K462" s="17">
        <v>0.53908301712310502</v>
      </c>
      <c r="L462" s="17">
        <v>0.52633035570994202</v>
      </c>
      <c r="M462" s="17"/>
      <c r="N462" s="17">
        <v>0.44865213021504102</v>
      </c>
      <c r="O462" s="17">
        <v>0.273668738134899</v>
      </c>
      <c r="P462" s="17"/>
      <c r="Q462" s="17">
        <v>0.34960972419866199</v>
      </c>
      <c r="R462" s="17">
        <v>0.411674799182906</v>
      </c>
      <c r="S462" s="17">
        <v>0.47197650469542901</v>
      </c>
      <c r="T462" s="17">
        <v>0.46195831855881098</v>
      </c>
      <c r="U462" s="17">
        <v>0.375313321684204</v>
      </c>
      <c r="V462" s="17">
        <v>0.36161395628898602</v>
      </c>
      <c r="W462" s="17">
        <v>0.47547057448201102</v>
      </c>
      <c r="X462" s="17">
        <v>0.49450983973331297</v>
      </c>
      <c r="Y462" s="17">
        <v>0.419789890280932</v>
      </c>
      <c r="Z462" s="17">
        <v>0.44044754350751097</v>
      </c>
      <c r="AA462" s="17">
        <v>0.42151845185748599</v>
      </c>
      <c r="AB462" s="17">
        <v>0.46671941112528398</v>
      </c>
      <c r="AC462" s="17"/>
      <c r="AD462" s="17">
        <v>0.51274680648801996</v>
      </c>
      <c r="AE462" s="17">
        <v>0.21577517860861101</v>
      </c>
      <c r="AF462" s="17"/>
      <c r="AG462" s="17">
        <v>0.51878014503014003</v>
      </c>
      <c r="AH462" s="17">
        <v>0.37714112300461899</v>
      </c>
      <c r="AI462" s="17"/>
      <c r="AJ462" s="17">
        <v>0.45436144058262501</v>
      </c>
      <c r="AK462" s="17">
        <v>0.379069509101925</v>
      </c>
      <c r="AL462" s="17"/>
      <c r="AM462" s="17">
        <v>0.43533805136182002</v>
      </c>
      <c r="AN462" s="17">
        <v>0.415903263318879</v>
      </c>
      <c r="AO462" s="17"/>
      <c r="AP462" s="17">
        <v>8.7326115770314405E-2</v>
      </c>
      <c r="AQ462" s="17">
        <v>0.48694383835085697</v>
      </c>
      <c r="AR462" s="17">
        <v>0.35097470270412801</v>
      </c>
      <c r="AS462" s="17">
        <v>0.72930582218477602</v>
      </c>
      <c r="AT462" s="17">
        <v>0.51404930303988905</v>
      </c>
      <c r="AU462" s="17">
        <v>0.45418610175132901</v>
      </c>
    </row>
    <row r="463" spans="2:47" x14ac:dyDescent="0.35">
      <c r="B463" t="s">
        <v>233</v>
      </c>
      <c r="C463" s="17">
        <v>0.377377486903203</v>
      </c>
      <c r="D463" s="17">
        <v>0.45290056289082098</v>
      </c>
      <c r="E463" s="17">
        <v>0.30610655777544399</v>
      </c>
      <c r="F463" s="17"/>
      <c r="G463" s="17">
        <v>0.479570571677019</v>
      </c>
      <c r="H463" s="17">
        <v>0.41636168628160503</v>
      </c>
      <c r="I463" s="17">
        <v>0.43478139844728098</v>
      </c>
      <c r="J463" s="17">
        <v>0.355965969448507</v>
      </c>
      <c r="K463" s="17">
        <v>0.29414361831996</v>
      </c>
      <c r="L463" s="17">
        <v>0.30359938905765099</v>
      </c>
      <c r="M463" s="17"/>
      <c r="N463" s="17">
        <v>0.35511321426305797</v>
      </c>
      <c r="O463" s="17">
        <v>0.48795859230926902</v>
      </c>
      <c r="P463" s="17"/>
      <c r="Q463" s="17">
        <v>0.44065624471772302</v>
      </c>
      <c r="R463" s="17">
        <v>0.32633801696562498</v>
      </c>
      <c r="S463" s="17">
        <v>0.38865351541952298</v>
      </c>
      <c r="T463" s="17">
        <v>0.40170410973806098</v>
      </c>
      <c r="U463" s="17">
        <v>0.34428741242435501</v>
      </c>
      <c r="V463" s="17">
        <v>0.379838536144737</v>
      </c>
      <c r="W463" s="17">
        <v>0.35121499159643099</v>
      </c>
      <c r="X463" s="17">
        <v>0.35678850690110803</v>
      </c>
      <c r="Y463" s="17">
        <v>0.40738867752392399</v>
      </c>
      <c r="Z463" s="17">
        <v>0.389354168097582</v>
      </c>
      <c r="AA463" s="17">
        <v>0.38856975449227998</v>
      </c>
      <c r="AB463" s="17">
        <v>0.20189981193290699</v>
      </c>
      <c r="AC463" s="17"/>
      <c r="AD463" s="17">
        <v>0.48477175512968701</v>
      </c>
      <c r="AE463" s="17">
        <v>0.15260679570007099</v>
      </c>
      <c r="AF463" s="17"/>
      <c r="AG463" s="17">
        <v>0.88080069598720701</v>
      </c>
      <c r="AH463" s="17">
        <v>0.13858594914970801</v>
      </c>
      <c r="AI463" s="17"/>
      <c r="AJ463" s="17">
        <v>0.40145657740375801</v>
      </c>
      <c r="AK463" s="17">
        <v>0.35059108961767099</v>
      </c>
      <c r="AL463" s="17"/>
      <c r="AM463" s="17">
        <v>0.343378597557712</v>
      </c>
      <c r="AN463" s="17">
        <v>0.38883453055779099</v>
      </c>
      <c r="AO463" s="17"/>
      <c r="AP463" s="17">
        <v>7.1744465469938595E-2</v>
      </c>
      <c r="AQ463" s="17">
        <v>0.18295461090226001</v>
      </c>
      <c r="AR463" s="17">
        <v>0.32789422255823097</v>
      </c>
      <c r="AS463" s="17">
        <v>0.51293710136890103</v>
      </c>
      <c r="AT463" s="17">
        <v>0.64025516346341005</v>
      </c>
      <c r="AU463" s="17">
        <v>0.70501455462331897</v>
      </c>
    </row>
    <row r="464" spans="2:47" x14ac:dyDescent="0.35">
      <c r="B464" t="s">
        <v>234</v>
      </c>
      <c r="C464" s="17">
        <v>0.330193635160696</v>
      </c>
      <c r="D464" s="17">
        <v>0.39024251003244897</v>
      </c>
      <c r="E464" s="17">
        <v>0.27247386594822698</v>
      </c>
      <c r="F464" s="17"/>
      <c r="G464" s="17">
        <v>0.25222353123156599</v>
      </c>
      <c r="H464" s="17">
        <v>0.27533974837650199</v>
      </c>
      <c r="I464" s="17">
        <v>0.26645392449986299</v>
      </c>
      <c r="J464" s="17">
        <v>0.37334042659773398</v>
      </c>
      <c r="K464" s="17">
        <v>0.40763171543446602</v>
      </c>
      <c r="L464" s="17">
        <v>0.39224415562235598</v>
      </c>
      <c r="M464" s="17"/>
      <c r="N464" s="17">
        <v>0.34790893624609298</v>
      </c>
      <c r="O464" s="17">
        <v>0.242206140204663</v>
      </c>
      <c r="P464" s="17"/>
      <c r="Q464" s="17">
        <v>0.31276079895180597</v>
      </c>
      <c r="R464" s="17">
        <v>0.33964686361500301</v>
      </c>
      <c r="S464" s="17">
        <v>0.395613675446155</v>
      </c>
      <c r="T464" s="17">
        <v>0.36613801697597398</v>
      </c>
      <c r="U464" s="17">
        <v>0.29104326304325701</v>
      </c>
      <c r="V464" s="17">
        <v>0.29663319751627998</v>
      </c>
      <c r="W464" s="17">
        <v>0.34996353012299902</v>
      </c>
      <c r="X464" s="17">
        <v>0.38588070646568901</v>
      </c>
      <c r="Y464" s="17">
        <v>0.31364387318651499</v>
      </c>
      <c r="Z464" s="17">
        <v>0.29282760515015199</v>
      </c>
      <c r="AA464" s="17">
        <v>0.33290698636881999</v>
      </c>
      <c r="AB464" s="17">
        <v>0.32178709970448999</v>
      </c>
      <c r="AC464" s="17"/>
      <c r="AD464" s="17">
        <v>0.38801624176225502</v>
      </c>
      <c r="AE464" s="17">
        <v>0.21192787845547301</v>
      </c>
      <c r="AF464" s="17"/>
      <c r="AG464" s="17">
        <v>0.36918802117800897</v>
      </c>
      <c r="AH464" s="17">
        <v>0.31675779460129799</v>
      </c>
      <c r="AI464" s="17"/>
      <c r="AJ464" s="17">
        <v>0.33824824725942398</v>
      </c>
      <c r="AK464" s="17">
        <v>0.32223385622945799</v>
      </c>
      <c r="AL464" s="17"/>
      <c r="AM464" s="17">
        <v>0.374886281614772</v>
      </c>
      <c r="AN464" s="17">
        <v>0.31975971031285999</v>
      </c>
      <c r="AO464" s="17"/>
      <c r="AP464" s="17">
        <v>0.121237540444513</v>
      </c>
      <c r="AQ464" s="17">
        <v>0.33777073061111601</v>
      </c>
      <c r="AR464" s="17">
        <v>0.26183837476086302</v>
      </c>
      <c r="AS464" s="17">
        <v>0.53070562838761004</v>
      </c>
      <c r="AT464" s="17">
        <v>0.45350180226074899</v>
      </c>
      <c r="AU464" s="17">
        <v>0.37021686939427301</v>
      </c>
    </row>
    <row r="465" spans="2:47" x14ac:dyDescent="0.35">
      <c r="B465" t="s">
        <v>235</v>
      </c>
      <c r="C465" s="17">
        <v>0.29131845683073698</v>
      </c>
      <c r="D465" s="17">
        <v>0.32974928947707599</v>
      </c>
      <c r="E465" s="17">
        <v>0.25322242715487597</v>
      </c>
      <c r="F465" s="17"/>
      <c r="G465" s="17">
        <v>0.36668999510278999</v>
      </c>
      <c r="H465" s="17">
        <v>0.33181966192409501</v>
      </c>
      <c r="I465" s="17">
        <v>0.326629919387325</v>
      </c>
      <c r="J465" s="17">
        <v>0.28475419549736403</v>
      </c>
      <c r="K465" s="17">
        <v>0.26161592562621999</v>
      </c>
      <c r="L465" s="17">
        <v>0.20439757769352901</v>
      </c>
      <c r="M465" s="17"/>
      <c r="N465" s="17">
        <v>0.28591570976585301</v>
      </c>
      <c r="O465" s="17">
        <v>0.31815255791819103</v>
      </c>
      <c r="P465" s="17"/>
      <c r="Q465" s="17">
        <v>0.27399000573221899</v>
      </c>
      <c r="R465" s="17">
        <v>0.31048777585075099</v>
      </c>
      <c r="S465" s="17">
        <v>0.31303450874598998</v>
      </c>
      <c r="T465" s="17">
        <v>0.32834068525719901</v>
      </c>
      <c r="U465" s="17">
        <v>0.20717257157267699</v>
      </c>
      <c r="V465" s="17">
        <v>0.27871516874762198</v>
      </c>
      <c r="W465" s="17">
        <v>0.235583155592715</v>
      </c>
      <c r="X465" s="17">
        <v>0.35300072934902099</v>
      </c>
      <c r="Y465" s="17">
        <v>0.31059955836962899</v>
      </c>
      <c r="Z465" s="17">
        <v>0.27376016926514002</v>
      </c>
      <c r="AA465" s="17">
        <v>0.31690364655958803</v>
      </c>
      <c r="AB465" s="17">
        <v>0.36109184972936997</v>
      </c>
      <c r="AC465" s="17"/>
      <c r="AD465" s="17">
        <v>0.35767964555072401</v>
      </c>
      <c r="AE465" s="17">
        <v>0.15286968702487</v>
      </c>
      <c r="AF465" s="17"/>
      <c r="AG465" s="17">
        <v>0.44171279816829701</v>
      </c>
      <c r="AH465" s="17">
        <v>0.219656981429382</v>
      </c>
      <c r="AI465" s="17"/>
      <c r="AJ465" s="17">
        <v>0.30357909486809298</v>
      </c>
      <c r="AK465" s="17">
        <v>0.27936739892014101</v>
      </c>
      <c r="AL465" s="17"/>
      <c r="AM465" s="17">
        <v>0.28608278882979399</v>
      </c>
      <c r="AN465" s="17">
        <v>0.29357792921186998</v>
      </c>
      <c r="AO465" s="17"/>
      <c r="AP465" s="17">
        <v>9.5748265024556301E-2</v>
      </c>
      <c r="AQ465" s="17">
        <v>0.18116075470465301</v>
      </c>
      <c r="AR465" s="17">
        <v>0.33431342935067199</v>
      </c>
      <c r="AS465" s="17">
        <v>0.32977811750497998</v>
      </c>
      <c r="AT465" s="17">
        <v>0.49184359871826899</v>
      </c>
      <c r="AU465" s="17">
        <v>0.46428889036082099</v>
      </c>
    </row>
    <row r="466" spans="2:47" x14ac:dyDescent="0.35">
      <c r="B466" t="s">
        <v>236</v>
      </c>
      <c r="C466" s="17">
        <v>0.18554724202491801</v>
      </c>
      <c r="D466" s="17">
        <v>0.26178970912328497</v>
      </c>
      <c r="E466" s="17">
        <v>0.112831297527998</v>
      </c>
      <c r="F466" s="17"/>
      <c r="G466" s="17">
        <v>0.20657484994966099</v>
      </c>
      <c r="H466" s="17">
        <v>0.224522260596522</v>
      </c>
      <c r="I466" s="17">
        <v>0.19459380077753599</v>
      </c>
      <c r="J466" s="17">
        <v>0.16197276425266399</v>
      </c>
      <c r="K466" s="17">
        <v>0.15656590326162101</v>
      </c>
      <c r="L466" s="17">
        <v>0.17077217420765001</v>
      </c>
      <c r="M466" s="17"/>
      <c r="N466" s="17">
        <v>0.174596359608334</v>
      </c>
      <c r="O466" s="17">
        <v>0.239937551664508</v>
      </c>
      <c r="P466" s="17"/>
      <c r="Q466" s="17">
        <v>0.216108873925829</v>
      </c>
      <c r="R466" s="17">
        <v>0.14496796516358801</v>
      </c>
      <c r="S466" s="17">
        <v>0.21250977351293701</v>
      </c>
      <c r="T466" s="17">
        <v>0.22849825626516099</v>
      </c>
      <c r="U466" s="17">
        <v>0.14654999118327</v>
      </c>
      <c r="V466" s="17">
        <v>0.18226922452031399</v>
      </c>
      <c r="W466" s="17">
        <v>0.137101218705897</v>
      </c>
      <c r="X466" s="17">
        <v>0.25345684727048001</v>
      </c>
      <c r="Y466" s="17">
        <v>0.192739344127456</v>
      </c>
      <c r="Z466" s="17">
        <v>0.20969757912596701</v>
      </c>
      <c r="AA466" s="17">
        <v>8.52087387229334E-2</v>
      </c>
      <c r="AB466" s="17">
        <v>0.22758736526786499</v>
      </c>
      <c r="AC466" s="17"/>
      <c r="AD466" s="17">
        <v>0.244636627201162</v>
      </c>
      <c r="AE466" s="17">
        <v>5.74430595534507E-2</v>
      </c>
      <c r="AF466" s="17"/>
      <c r="AG466" s="17">
        <v>0.390280182153529</v>
      </c>
      <c r="AH466" s="17">
        <v>8.8165271773266607E-2</v>
      </c>
      <c r="AI466" s="17"/>
      <c r="AJ466" s="17">
        <v>0.194625642003139</v>
      </c>
      <c r="AK466" s="17">
        <v>0.17485111003200901</v>
      </c>
      <c r="AL466" s="17"/>
      <c r="AM466" s="17">
        <v>0.14442652386753199</v>
      </c>
      <c r="AN466" s="17">
        <v>0.19850768457395501</v>
      </c>
      <c r="AO466" s="17"/>
      <c r="AP466" s="17">
        <v>8.9133925729185399E-3</v>
      </c>
      <c r="AQ466" s="17">
        <v>6.6048963992605E-2</v>
      </c>
      <c r="AR466" s="17">
        <v>0.135562350954155</v>
      </c>
      <c r="AS466" s="17">
        <v>0.28537387852732499</v>
      </c>
      <c r="AT466" s="17">
        <v>0.34474096157850997</v>
      </c>
      <c r="AU466" s="17">
        <v>0.373058565887528</v>
      </c>
    </row>
    <row r="467" spans="2:47" x14ac:dyDescent="0.35">
      <c r="B467" t="s">
        <v>237</v>
      </c>
      <c r="C467" s="17">
        <v>7.4248017283771103E-2</v>
      </c>
      <c r="D467" s="17">
        <v>8.6762143505719397E-2</v>
      </c>
      <c r="E467" s="17">
        <v>6.1585381768367399E-2</v>
      </c>
      <c r="F467" s="17"/>
      <c r="G467" s="17">
        <v>0.14599576858172</v>
      </c>
      <c r="H467" s="17">
        <v>0.112460635518724</v>
      </c>
      <c r="I467" s="17">
        <v>5.8172137040600397E-2</v>
      </c>
      <c r="J467" s="17">
        <v>7.2656703899349903E-2</v>
      </c>
      <c r="K467" s="17">
        <v>3.8003778834171699E-2</v>
      </c>
      <c r="L467" s="17">
        <v>3.3865316613921698E-2</v>
      </c>
      <c r="M467" s="17"/>
      <c r="N467" s="17">
        <v>7.7056674530787503E-2</v>
      </c>
      <c r="O467" s="17">
        <v>6.0298115209637897E-2</v>
      </c>
      <c r="P467" s="17"/>
      <c r="Q467" s="17">
        <v>7.8108628989407305E-2</v>
      </c>
      <c r="R467" s="17">
        <v>7.7387630611022606E-2</v>
      </c>
      <c r="S467" s="17">
        <v>8.6214309228185806E-2</v>
      </c>
      <c r="T467" s="17">
        <v>4.5077609504336202E-2</v>
      </c>
      <c r="U467" s="17">
        <v>7.9027355122823398E-2</v>
      </c>
      <c r="V467" s="17">
        <v>8.4801843769533397E-2</v>
      </c>
      <c r="W467" s="17">
        <v>0.109303802333426</v>
      </c>
      <c r="X467" s="17">
        <v>5.81902098051158E-2</v>
      </c>
      <c r="Y467" s="17">
        <v>6.9433188690187705E-2</v>
      </c>
      <c r="Z467" s="17">
        <v>3.6331913372819498E-2</v>
      </c>
      <c r="AA467" s="17">
        <v>0.109811307787547</v>
      </c>
      <c r="AB467" s="17">
        <v>5.4906903565800198E-2</v>
      </c>
      <c r="AC467" s="17"/>
      <c r="AD467" s="17">
        <v>9.2701845176360903E-2</v>
      </c>
      <c r="AE467" s="17">
        <v>3.3189800906365897E-2</v>
      </c>
      <c r="AF467" s="17"/>
      <c r="AG467" s="17">
        <v>0.11595808929896199</v>
      </c>
      <c r="AH467" s="17">
        <v>5.5922729008916199E-2</v>
      </c>
      <c r="AI467" s="17"/>
      <c r="AJ467" s="17">
        <v>7.2014040959522296E-2</v>
      </c>
      <c r="AK467" s="17">
        <v>7.5983581699171396E-2</v>
      </c>
      <c r="AL467" s="17"/>
      <c r="AM467" s="17">
        <v>6.5435838460367296E-2</v>
      </c>
      <c r="AN467" s="17">
        <v>7.7199220230050894E-2</v>
      </c>
      <c r="AO467" s="17"/>
      <c r="AP467" s="17">
        <v>1.6438765626807399E-2</v>
      </c>
      <c r="AQ467" s="17">
        <v>3.9113362461492003E-2</v>
      </c>
      <c r="AR467" s="17">
        <v>9.7137524202457998E-2</v>
      </c>
      <c r="AS467" s="17">
        <v>6.0064960185586498E-2</v>
      </c>
      <c r="AT467" s="17">
        <v>0.150591451502669</v>
      </c>
      <c r="AU467" s="17">
        <v>0.138397877189915</v>
      </c>
    </row>
    <row r="468" spans="2:47" x14ac:dyDescent="0.35">
      <c r="B468" t="s">
        <v>238</v>
      </c>
      <c r="C468" s="17">
        <v>6.9591448786394894E-2</v>
      </c>
      <c r="D468" s="17">
        <v>9.4975290179399E-2</v>
      </c>
      <c r="E468" s="17">
        <v>4.5451154294435303E-2</v>
      </c>
      <c r="F468" s="17"/>
      <c r="G468" s="17">
        <v>0.13840862399057799</v>
      </c>
      <c r="H468" s="17">
        <v>0.126237544128635</v>
      </c>
      <c r="I468" s="17">
        <v>6.6788890492287797E-2</v>
      </c>
      <c r="J468" s="17">
        <v>2.8550449484738599E-2</v>
      </c>
      <c r="K468" s="17">
        <v>1.7494907068958999E-2</v>
      </c>
      <c r="L468" s="17">
        <v>4.7821394830371303E-2</v>
      </c>
      <c r="M468" s="17"/>
      <c r="N468" s="17">
        <v>4.8401108644763498E-2</v>
      </c>
      <c r="O468" s="17">
        <v>0.174838598543581</v>
      </c>
      <c r="P468" s="17"/>
      <c r="Q468" s="17">
        <v>0.100625912956422</v>
      </c>
      <c r="R468" s="17">
        <v>5.5942259388176999E-2</v>
      </c>
      <c r="S468" s="17">
        <v>2.3569504933557601E-2</v>
      </c>
      <c r="T468" s="17">
        <v>6.9387050004942594E-2</v>
      </c>
      <c r="U468" s="17">
        <v>5.8114374596522501E-2</v>
      </c>
      <c r="V468" s="17">
        <v>5.0222421802744097E-2</v>
      </c>
      <c r="W468" s="17">
        <v>7.4374696927728495E-2</v>
      </c>
      <c r="X468" s="17">
        <v>7.9367563477588499E-2</v>
      </c>
      <c r="Y468" s="17">
        <v>7.91111842284586E-2</v>
      </c>
      <c r="Z468" s="17">
        <v>8.7069564828728296E-2</v>
      </c>
      <c r="AA468" s="17">
        <v>8.0041691111542898E-2</v>
      </c>
      <c r="AB468" s="17">
        <v>6.1896503261800101E-2</v>
      </c>
      <c r="AC468" s="17"/>
      <c r="AD468" s="17">
        <v>9.0973267879134401E-2</v>
      </c>
      <c r="AE468" s="17">
        <v>2.5279252628475701E-2</v>
      </c>
      <c r="AF468" s="17"/>
      <c r="AG468" s="17">
        <v>0.16218385692282999</v>
      </c>
      <c r="AH468" s="17">
        <v>2.5953339348306001E-2</v>
      </c>
      <c r="AI468" s="17"/>
      <c r="AJ468" s="17">
        <v>7.9207157641239798E-2</v>
      </c>
      <c r="AK468" s="17">
        <v>5.8801141678920497E-2</v>
      </c>
      <c r="AL468" s="17"/>
      <c r="AM468" s="17">
        <v>7.3118163558507504E-2</v>
      </c>
      <c r="AN468" s="17">
        <v>6.9883291170953904E-2</v>
      </c>
      <c r="AO468" s="17"/>
      <c r="AP468" s="17">
        <v>2.3109735060244099E-3</v>
      </c>
      <c r="AQ468" s="17">
        <v>1.15329204741479E-2</v>
      </c>
      <c r="AR468" s="17">
        <v>4.4713208124904501E-2</v>
      </c>
      <c r="AS468" s="17">
        <v>3.8163678159287603E-2</v>
      </c>
      <c r="AT468" s="17">
        <v>0.17471184028467801</v>
      </c>
      <c r="AU468" s="17">
        <v>0.20892954763522001</v>
      </c>
    </row>
    <row r="469" spans="2:47" x14ac:dyDescent="0.35">
      <c r="B469" t="s">
        <v>239</v>
      </c>
      <c r="C469" s="17">
        <v>4.8383900134256197E-2</v>
      </c>
      <c r="D469" s="17">
        <v>6.8504816677905506E-2</v>
      </c>
      <c r="E469" s="17">
        <v>2.9188475090943598E-2</v>
      </c>
      <c r="F469" s="17"/>
      <c r="G469" s="17">
        <v>0.116258475734313</v>
      </c>
      <c r="H469" s="17">
        <v>9.4030451506764298E-2</v>
      </c>
      <c r="I469" s="17">
        <v>4.4231421000726502E-2</v>
      </c>
      <c r="J469" s="17">
        <v>2.4999768086670399E-2</v>
      </c>
      <c r="K469" s="17">
        <v>6.7248839232490303E-3</v>
      </c>
      <c r="L469" s="17">
        <v>1.6053946087851899E-2</v>
      </c>
      <c r="M469" s="17"/>
      <c r="N469" s="17">
        <v>3.8671341828528598E-2</v>
      </c>
      <c r="O469" s="17">
        <v>9.6623761868237207E-2</v>
      </c>
      <c r="P469" s="17"/>
      <c r="Q469" s="17">
        <v>7.9557082788043895E-2</v>
      </c>
      <c r="R469" s="17">
        <v>4.5036731742372799E-2</v>
      </c>
      <c r="S469" s="17">
        <v>3.3293766818110797E-2</v>
      </c>
      <c r="T469" s="17">
        <v>4.6912085080425298E-2</v>
      </c>
      <c r="U469" s="17">
        <v>6.1661389863140903E-2</v>
      </c>
      <c r="V469" s="17">
        <v>5.9871355230876E-2</v>
      </c>
      <c r="W469" s="17">
        <v>3.5193420348719001E-2</v>
      </c>
      <c r="X469" s="17">
        <v>0</v>
      </c>
      <c r="Y469" s="17">
        <v>7.1858018892764206E-2</v>
      </c>
      <c r="Z469" s="17">
        <v>1.88894003068724E-2</v>
      </c>
      <c r="AA469" s="17">
        <v>2.54059131055899E-2</v>
      </c>
      <c r="AB469" s="17">
        <v>3.7114713994984901E-2</v>
      </c>
      <c r="AC469" s="17"/>
      <c r="AD469" s="17">
        <v>6.2795137256995606E-2</v>
      </c>
      <c r="AE469" s="17">
        <v>1.9663133542311799E-2</v>
      </c>
      <c r="AF469" s="17"/>
      <c r="AG469" s="17">
        <v>9.1745853337902E-2</v>
      </c>
      <c r="AH469" s="17">
        <v>2.8438249041007901E-2</v>
      </c>
      <c r="AI469" s="17"/>
      <c r="AJ469" s="17">
        <v>4.4867227095248097E-2</v>
      </c>
      <c r="AK469" s="17">
        <v>5.29888337838018E-2</v>
      </c>
      <c r="AL469" s="17"/>
      <c r="AM469" s="17">
        <v>3.8763690706841401E-2</v>
      </c>
      <c r="AN469" s="17">
        <v>5.09815553106098E-2</v>
      </c>
      <c r="AO469" s="17"/>
      <c r="AP469" s="17">
        <v>2.2425277493818901E-3</v>
      </c>
      <c r="AQ469" s="17">
        <v>1.67732125443655E-2</v>
      </c>
      <c r="AR469" s="17">
        <v>3.4369319866170901E-2</v>
      </c>
      <c r="AS469" s="17">
        <v>2.3168252637198E-2</v>
      </c>
      <c r="AT469" s="17">
        <v>9.8275589866432506E-2</v>
      </c>
      <c r="AU469" s="17">
        <v>0.147634155230012</v>
      </c>
    </row>
    <row r="470" spans="2:47" x14ac:dyDescent="0.35">
      <c r="B470" t="s">
        <v>240</v>
      </c>
      <c r="C470" s="17">
        <v>1.5953236594156699E-2</v>
      </c>
      <c r="D470" s="17">
        <v>2.2067459877326001E-2</v>
      </c>
      <c r="E470" s="17">
        <v>1.0131357152361801E-2</v>
      </c>
      <c r="F470" s="17"/>
      <c r="G470" s="17">
        <v>2.81363603292871E-2</v>
      </c>
      <c r="H470" s="17">
        <v>1.5556227551762E-2</v>
      </c>
      <c r="I470" s="17">
        <v>2.0484238802812499E-2</v>
      </c>
      <c r="J470" s="17">
        <v>1.1715714516763899E-2</v>
      </c>
      <c r="K470" s="17">
        <v>7.3224391819540196E-3</v>
      </c>
      <c r="L470" s="17">
        <v>1.36701930771137E-2</v>
      </c>
      <c r="M470" s="17"/>
      <c r="N470" s="17">
        <v>1.6234750230513701E-2</v>
      </c>
      <c r="O470" s="17">
        <v>1.4555028370677301E-2</v>
      </c>
      <c r="P470" s="17"/>
      <c r="Q470" s="17">
        <v>1.8191943114290499E-2</v>
      </c>
      <c r="R470" s="17">
        <v>1.4593676541447E-2</v>
      </c>
      <c r="S470" s="17">
        <v>5.7867369061213496E-3</v>
      </c>
      <c r="T470" s="17">
        <v>4.7334117300059002E-3</v>
      </c>
      <c r="U470" s="17">
        <v>6.1310045098608096E-3</v>
      </c>
      <c r="V470" s="17">
        <v>7.5476242535375696E-3</v>
      </c>
      <c r="W470" s="17">
        <v>1.5417394913514701E-2</v>
      </c>
      <c r="X470" s="17">
        <v>0</v>
      </c>
      <c r="Y470" s="17">
        <v>3.9157305759893596E-3</v>
      </c>
      <c r="Z470" s="17">
        <v>7.7070273770099604E-2</v>
      </c>
      <c r="AA470" s="17">
        <v>1.8125272142014901E-2</v>
      </c>
      <c r="AB470" s="17">
        <v>0</v>
      </c>
      <c r="AC470" s="17"/>
      <c r="AD470" s="17">
        <v>2.2203703958362599E-2</v>
      </c>
      <c r="AE470" s="17">
        <v>3.5349038740199101E-3</v>
      </c>
      <c r="AF470" s="17"/>
      <c r="AG470" s="17">
        <v>3.2605021688695598E-2</v>
      </c>
      <c r="AH470" s="17">
        <v>7.4029758315576101E-3</v>
      </c>
      <c r="AI470" s="17"/>
      <c r="AJ470" s="17">
        <v>1.6436442217847E-2</v>
      </c>
      <c r="AK470" s="17">
        <v>1.55221271541146E-2</v>
      </c>
      <c r="AL470" s="17"/>
      <c r="AM470" s="17">
        <v>8.8755129153072192E-3</v>
      </c>
      <c r="AN470" s="17">
        <v>1.8250571340685098E-2</v>
      </c>
      <c r="AO470" s="17"/>
      <c r="AP470" s="17">
        <v>2.2425277493818901E-3</v>
      </c>
      <c r="AQ470" s="17">
        <v>5.7152707077703403E-3</v>
      </c>
      <c r="AR470" s="17">
        <v>1.4715603036423001E-2</v>
      </c>
      <c r="AS470" s="17">
        <v>1.86210605431926E-2</v>
      </c>
      <c r="AT470" s="17">
        <v>1.7971537206694602E-2</v>
      </c>
      <c r="AU470" s="17">
        <v>3.8985026090372903E-2</v>
      </c>
    </row>
    <row r="471" spans="2:47" x14ac:dyDescent="0.35">
      <c r="B471" t="s">
        <v>241</v>
      </c>
      <c r="C471" s="17">
        <v>8.2628909851361898E-3</v>
      </c>
      <c r="D471" s="17">
        <v>1.0076624693672501E-2</v>
      </c>
      <c r="E471" s="17">
        <v>6.5672448956706703E-3</v>
      </c>
      <c r="F471" s="17"/>
      <c r="G471" s="17">
        <v>3.04142038862267E-2</v>
      </c>
      <c r="H471" s="17">
        <v>9.5895569770832103E-3</v>
      </c>
      <c r="I471" s="17">
        <v>2.66413099560797E-3</v>
      </c>
      <c r="J471" s="17">
        <v>4.1350543081692098E-3</v>
      </c>
      <c r="K471" s="17">
        <v>5.7349037304538298E-3</v>
      </c>
      <c r="L471" s="17">
        <v>2.03608149442071E-3</v>
      </c>
      <c r="M471" s="17"/>
      <c r="N471" s="17">
        <v>8.0144576226891008E-3</v>
      </c>
      <c r="O471" s="17">
        <v>9.49679771468326E-3</v>
      </c>
      <c r="P471" s="17"/>
      <c r="Q471" s="17">
        <v>1.0297473429406999E-2</v>
      </c>
      <c r="R471" s="17">
        <v>0</v>
      </c>
      <c r="S471" s="17">
        <v>0</v>
      </c>
      <c r="T471" s="17">
        <v>2.4405846742135501E-2</v>
      </c>
      <c r="U471" s="17">
        <v>1.4084589235716601E-2</v>
      </c>
      <c r="V471" s="17">
        <v>1.15759031551587E-2</v>
      </c>
      <c r="W471" s="17">
        <v>1.24569590779225E-2</v>
      </c>
      <c r="X471" s="17">
        <v>0</v>
      </c>
      <c r="Y471" s="17">
        <v>8.1456705172722708E-3</v>
      </c>
      <c r="Z471" s="17">
        <v>0</v>
      </c>
      <c r="AA471" s="17">
        <v>0</v>
      </c>
      <c r="AB471" s="17">
        <v>2.35043939127813E-2</v>
      </c>
      <c r="AC471" s="17"/>
      <c r="AD471" s="17">
        <v>1.0784702215230599E-2</v>
      </c>
      <c r="AE471" s="17">
        <v>0</v>
      </c>
      <c r="AF471" s="17"/>
      <c r="AG471" s="17">
        <v>1.16541058804552E-2</v>
      </c>
      <c r="AH471" s="17">
        <v>6.0326341571269202E-3</v>
      </c>
      <c r="AI471" s="17"/>
      <c r="AJ471" s="17">
        <v>9.3616652235632893E-3</v>
      </c>
      <c r="AK471" s="17">
        <v>7.0326693491688701E-3</v>
      </c>
      <c r="AL471" s="17"/>
      <c r="AM471" s="17">
        <v>7.3182690658240299E-3</v>
      </c>
      <c r="AN471" s="17">
        <v>7.9926945277495297E-3</v>
      </c>
      <c r="AO471" s="17"/>
      <c r="AP471" s="17">
        <v>0</v>
      </c>
      <c r="AQ471" s="17">
        <v>0</v>
      </c>
      <c r="AR471" s="17">
        <v>1.04193218385301E-2</v>
      </c>
      <c r="AS471" s="17">
        <v>4.30014125611047E-3</v>
      </c>
      <c r="AT471" s="17">
        <v>2.8007915335054E-2</v>
      </c>
      <c r="AU471" s="17">
        <v>1.9354687071048201E-2</v>
      </c>
    </row>
    <row r="472" spans="2:47" x14ac:dyDescent="0.35">
      <c r="B472" t="s">
        <v>151</v>
      </c>
      <c r="C472" s="17">
        <v>0.16304859358420301</v>
      </c>
      <c r="D472" s="17">
        <v>9.6610018770440398E-2</v>
      </c>
      <c r="E472" s="17">
        <v>0.226334795592084</v>
      </c>
      <c r="F472" s="17"/>
      <c r="G472" s="17">
        <v>0.13478604903212399</v>
      </c>
      <c r="H472" s="17">
        <v>0.14381048753386499</v>
      </c>
      <c r="I472" s="17">
        <v>0.19999073212983201</v>
      </c>
      <c r="J472" s="17">
        <v>0.14634050010258801</v>
      </c>
      <c r="K472" s="17">
        <v>0.16307692672039101</v>
      </c>
      <c r="L472" s="17">
        <v>0.18097098155998001</v>
      </c>
      <c r="M472" s="17"/>
      <c r="N472" s="17">
        <v>0.17049298367771901</v>
      </c>
      <c r="O472" s="17">
        <v>0.126074159300165</v>
      </c>
      <c r="P472" s="17"/>
      <c r="Q472" s="17">
        <v>0.12598274283783401</v>
      </c>
      <c r="R472" s="17">
        <v>0.16981038331842099</v>
      </c>
      <c r="S472" s="17">
        <v>0.155562156374006</v>
      </c>
      <c r="T472" s="17">
        <v>0.16012994188806501</v>
      </c>
      <c r="U472" s="17">
        <v>0.19306286907494399</v>
      </c>
      <c r="V472" s="17">
        <v>0.17907415797151599</v>
      </c>
      <c r="W472" s="17">
        <v>0.18099045119843399</v>
      </c>
      <c r="X472" s="17">
        <v>0.133256475011545</v>
      </c>
      <c r="Y472" s="17">
        <v>0.13299955153339901</v>
      </c>
      <c r="Z472" s="17">
        <v>0.196211681685905</v>
      </c>
      <c r="AA472" s="17">
        <v>0.15503777683021</v>
      </c>
      <c r="AB472" s="17">
        <v>0.23295111308960301</v>
      </c>
      <c r="AC472" s="17"/>
      <c r="AD472" s="17">
        <v>5.0552285573673701E-2</v>
      </c>
      <c r="AE472" s="17">
        <v>0.412485066070783</v>
      </c>
      <c r="AF472" s="17"/>
      <c r="AG472" s="17">
        <v>7.5000582515827004E-3</v>
      </c>
      <c r="AH472" s="17">
        <v>0.23614919037565901</v>
      </c>
      <c r="AI472" s="17"/>
      <c r="AJ472" s="17">
        <v>0.143300408529107</v>
      </c>
      <c r="AK472" s="17">
        <v>0.18431451452718101</v>
      </c>
      <c r="AL472" s="17"/>
      <c r="AM472" s="17">
        <v>0.19278893221947299</v>
      </c>
      <c r="AN472" s="17">
        <v>0.15448367614817399</v>
      </c>
      <c r="AO472" s="17"/>
      <c r="AP472" s="17">
        <v>0.57830040888660295</v>
      </c>
      <c r="AQ472" s="17">
        <v>8.4902908732328405E-2</v>
      </c>
      <c r="AR472" s="17">
        <v>8.4435341688593998E-2</v>
      </c>
      <c r="AS472" s="17">
        <v>1.7516045721753401E-2</v>
      </c>
      <c r="AT472" s="17">
        <v>5.0973687069269897E-3</v>
      </c>
      <c r="AU472" s="17">
        <v>1.27403018897635E-2</v>
      </c>
    </row>
    <row r="473" spans="2:47" x14ac:dyDescent="0.35">
      <c r="B473" t="s">
        <v>242</v>
      </c>
      <c r="C473" s="17">
        <v>1.5869275446151101E-2</v>
      </c>
      <c r="D473" s="17">
        <v>1.2759082887662501E-2</v>
      </c>
      <c r="E473" s="17">
        <v>1.90438443819845E-2</v>
      </c>
      <c r="F473" s="17"/>
      <c r="G473" s="17">
        <v>2.0183271884290099E-2</v>
      </c>
      <c r="H473" s="17">
        <v>2.6408180167385199E-2</v>
      </c>
      <c r="I473" s="17">
        <v>1.52144604303763E-2</v>
      </c>
      <c r="J473" s="17">
        <v>7.7945957783690798E-3</v>
      </c>
      <c r="K473" s="17">
        <v>1.86115225345489E-2</v>
      </c>
      <c r="L473" s="17">
        <v>9.6312064752669905E-3</v>
      </c>
      <c r="M473" s="17"/>
      <c r="N473" s="17">
        <v>1.45716158119395E-2</v>
      </c>
      <c r="O473" s="17">
        <v>2.2314428140392001E-2</v>
      </c>
      <c r="P473" s="17"/>
      <c r="Q473" s="17">
        <v>2.1355082043721999E-2</v>
      </c>
      <c r="R473" s="17">
        <v>2.20882690554297E-2</v>
      </c>
      <c r="S473" s="17">
        <v>1.9646897547314301E-2</v>
      </c>
      <c r="T473" s="17">
        <v>4.7334117300059002E-3</v>
      </c>
      <c r="U473" s="17">
        <v>1.3694419979092501E-2</v>
      </c>
      <c r="V473" s="17">
        <v>1.60815237396702E-2</v>
      </c>
      <c r="W473" s="17">
        <v>8.2090160267262405E-3</v>
      </c>
      <c r="X473" s="17">
        <v>0</v>
      </c>
      <c r="Y473" s="17">
        <v>1.25891159747191E-2</v>
      </c>
      <c r="Z473" s="17">
        <v>1.80571524353926E-2</v>
      </c>
      <c r="AA473" s="17">
        <v>2.2071708014062899E-2</v>
      </c>
      <c r="AB473" s="17">
        <v>2.78142935402678E-2</v>
      </c>
      <c r="AC473" s="17"/>
      <c r="AD473" s="17">
        <v>1.27132744142996E-2</v>
      </c>
      <c r="AE473" s="17">
        <v>1.7080200349653199E-2</v>
      </c>
      <c r="AF473" s="17"/>
      <c r="AG473" s="17">
        <v>0</v>
      </c>
      <c r="AH473" s="17">
        <v>1.8976363990830102E-2</v>
      </c>
      <c r="AI473" s="17"/>
      <c r="AJ473" s="17">
        <v>1.84344366409642E-2</v>
      </c>
      <c r="AK473" s="17">
        <v>1.16672723292224E-2</v>
      </c>
      <c r="AL473" s="17"/>
      <c r="AM473" s="17">
        <v>6.2902537823447801E-3</v>
      </c>
      <c r="AN473" s="17">
        <v>1.8335963731749699E-2</v>
      </c>
      <c r="AO473" s="17"/>
      <c r="AP473" s="17">
        <v>4.1883581010061399E-2</v>
      </c>
      <c r="AQ473" s="17">
        <v>1.36604969284692E-2</v>
      </c>
      <c r="AR473" s="17">
        <v>2.3428070861709401E-2</v>
      </c>
      <c r="AS473" s="17">
        <v>0</v>
      </c>
      <c r="AT473" s="17">
        <v>0</v>
      </c>
      <c r="AU473" s="17">
        <v>3.6431356013155399E-3</v>
      </c>
    </row>
    <row r="474" spans="2:47" x14ac:dyDescent="0.35">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row>
    <row r="475" spans="2:47" x14ac:dyDescent="0.35">
      <c r="B475" s="6" t="s">
        <v>249</v>
      </c>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row r="476" spans="2:47" x14ac:dyDescent="0.35">
      <c r="B476" s="24" t="s">
        <v>65</v>
      </c>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c r="AS476" s="17"/>
      <c r="AT476" s="17"/>
      <c r="AU476" s="17"/>
    </row>
    <row r="477" spans="2:47" x14ac:dyDescent="0.35">
      <c r="B477" t="s">
        <v>244</v>
      </c>
      <c r="C477" s="17">
        <v>0.22249068602949301</v>
      </c>
      <c r="D477" s="17">
        <v>0.13081668808642399</v>
      </c>
      <c r="E477" s="17">
        <v>0.30789029604485602</v>
      </c>
      <c r="F477" s="17"/>
      <c r="G477" s="17">
        <v>0.22474585174387901</v>
      </c>
      <c r="H477" s="17">
        <v>0.20775323618863001</v>
      </c>
      <c r="I477" s="17">
        <v>0.229100647643041</v>
      </c>
      <c r="J477" s="17">
        <v>0.20915756918125999</v>
      </c>
      <c r="K477" s="17">
        <v>0.21537364585205701</v>
      </c>
      <c r="L477" s="17">
        <v>0.24320173928403199</v>
      </c>
      <c r="M477" s="17"/>
      <c r="N477" s="17">
        <v>0.230372488881602</v>
      </c>
      <c r="O477" s="17">
        <v>0.183343731351652</v>
      </c>
      <c r="P477" s="17"/>
      <c r="Q477" s="17">
        <v>0.174876194135652</v>
      </c>
      <c r="R477" s="17">
        <v>0.25256857049120301</v>
      </c>
      <c r="S477" s="17">
        <v>0.24907177490145699</v>
      </c>
      <c r="T477" s="17">
        <v>0.232007217874724</v>
      </c>
      <c r="U477" s="17">
        <v>0.25776205121392498</v>
      </c>
      <c r="V477" s="17">
        <v>0.24793149806935999</v>
      </c>
      <c r="W477" s="17">
        <v>0.23690338935838401</v>
      </c>
      <c r="X477" s="17">
        <v>0.18800703356498</v>
      </c>
      <c r="Y477" s="17">
        <v>0.18371314214302201</v>
      </c>
      <c r="Z477" s="17">
        <v>0.22444346245636199</v>
      </c>
      <c r="AA477" s="17">
        <v>0.223874543801591</v>
      </c>
      <c r="AB477" s="17">
        <v>0.19687822310129099</v>
      </c>
      <c r="AC477" s="17"/>
      <c r="AD477" s="17">
        <v>5.3330948694014398E-2</v>
      </c>
      <c r="AE477" s="17">
        <v>0.59567473713344199</v>
      </c>
      <c r="AF477" s="17"/>
      <c r="AG477" s="17">
        <v>7.4065450833268598E-2</v>
      </c>
      <c r="AH477" s="17">
        <v>0.29429211039370201</v>
      </c>
      <c r="AI477" s="17"/>
      <c r="AJ477" s="17">
        <v>0.199703710489057</v>
      </c>
      <c r="AK477" s="17">
        <v>0.24789307930632501</v>
      </c>
      <c r="AL477" s="17"/>
      <c r="AM477" s="17">
        <v>0.278311837783772</v>
      </c>
      <c r="AN477" s="17">
        <v>0.20775967468122</v>
      </c>
      <c r="AO477" s="17"/>
      <c r="AP477" s="17">
        <v>0.78090178617014905</v>
      </c>
      <c r="AQ477" s="17">
        <v>0.14236084182594899</v>
      </c>
      <c r="AR477" s="17">
        <v>0.100317765255173</v>
      </c>
      <c r="AS477" s="17">
        <v>8.1513626347050599E-3</v>
      </c>
      <c r="AT477" s="17">
        <v>1.2222651349695E-2</v>
      </c>
      <c r="AU477" s="17">
        <v>2.9505742952199099E-2</v>
      </c>
    </row>
    <row r="478" spans="2:47" x14ac:dyDescent="0.35">
      <c r="B478" t="s">
        <v>245</v>
      </c>
      <c r="C478" s="17">
        <v>0.32907140482035402</v>
      </c>
      <c r="D478" s="17">
        <v>0.26556377492905098</v>
      </c>
      <c r="E478" s="17">
        <v>0.391929266222724</v>
      </c>
      <c r="F478" s="17"/>
      <c r="G478" s="17">
        <v>0.350965078592404</v>
      </c>
      <c r="H478" s="17">
        <v>0.330375174695278</v>
      </c>
      <c r="I478" s="17">
        <v>0.27402500373108302</v>
      </c>
      <c r="J478" s="17">
        <v>0.35569172587804598</v>
      </c>
      <c r="K478" s="17">
        <v>0.33216935192390901</v>
      </c>
      <c r="L478" s="17">
        <v>0.33469430026213798</v>
      </c>
      <c r="M478" s="17"/>
      <c r="N478" s="17">
        <v>0.32953607426451098</v>
      </c>
      <c r="O478" s="17">
        <v>0.32676350724768799</v>
      </c>
      <c r="P478" s="17"/>
      <c r="Q478" s="17">
        <v>0.340279261565262</v>
      </c>
      <c r="R478" s="17">
        <v>0.32998653055544802</v>
      </c>
      <c r="S478" s="17">
        <v>0.327691699612423</v>
      </c>
      <c r="T478" s="17">
        <v>0.28334878349191001</v>
      </c>
      <c r="U478" s="17">
        <v>0.29599147958940902</v>
      </c>
      <c r="V478" s="17">
        <v>0.30189433566805302</v>
      </c>
      <c r="W478" s="17">
        <v>0.27864478222987399</v>
      </c>
      <c r="X478" s="17">
        <v>0.38701274574951799</v>
      </c>
      <c r="Y478" s="17">
        <v>0.31587740798231501</v>
      </c>
      <c r="Z478" s="17">
        <v>0.35304311400972999</v>
      </c>
      <c r="AA478" s="17">
        <v>0.414213342491</v>
      </c>
      <c r="AB478" s="17">
        <v>0.465014973138211</v>
      </c>
      <c r="AC478" s="17"/>
      <c r="AD478" s="17">
        <v>0.35929572332429799</v>
      </c>
      <c r="AE478" s="17">
        <v>0.26281606841236999</v>
      </c>
      <c r="AF478" s="17"/>
      <c r="AG478" s="17">
        <v>0.20332444440033701</v>
      </c>
      <c r="AH478" s="17">
        <v>0.39185768292649198</v>
      </c>
      <c r="AI478" s="17"/>
      <c r="AJ478" s="17">
        <v>0.32497996967656001</v>
      </c>
      <c r="AK478" s="17">
        <v>0.334442930511957</v>
      </c>
      <c r="AL478" s="17"/>
      <c r="AM478" s="17">
        <v>0.335050844342757</v>
      </c>
      <c r="AN478" s="17">
        <v>0.32450553019235101</v>
      </c>
      <c r="AO478" s="17"/>
      <c r="AP478" s="17">
        <v>0.16103635202283401</v>
      </c>
      <c r="AQ478" s="17">
        <v>0.70857537084312805</v>
      </c>
      <c r="AR478" s="17">
        <v>0.57359058240794203</v>
      </c>
      <c r="AS478" s="17">
        <v>0.217601850379465</v>
      </c>
      <c r="AT478" s="17">
        <v>0.21784423030307101</v>
      </c>
      <c r="AU478" s="17">
        <v>0.16174071876903001</v>
      </c>
    </row>
    <row r="479" spans="2:47" x14ac:dyDescent="0.35">
      <c r="B479" t="s">
        <v>246</v>
      </c>
      <c r="C479" s="17">
        <v>0.228536420441002</v>
      </c>
      <c r="D479" s="17">
        <v>0.29738495521094399</v>
      </c>
      <c r="E479" s="17">
        <v>0.162531744990733</v>
      </c>
      <c r="F479" s="17"/>
      <c r="G479" s="17">
        <v>0.20975056763347499</v>
      </c>
      <c r="H479" s="17">
        <v>0.23542828850788</v>
      </c>
      <c r="I479" s="17">
        <v>0.24498651799207299</v>
      </c>
      <c r="J479" s="17">
        <v>0.23189616521953299</v>
      </c>
      <c r="K479" s="17">
        <v>0.22075150151016801</v>
      </c>
      <c r="L479" s="17">
        <v>0.22446227975264199</v>
      </c>
      <c r="M479" s="17"/>
      <c r="N479" s="17">
        <v>0.22525580123875799</v>
      </c>
      <c r="O479" s="17">
        <v>0.24483044017674899</v>
      </c>
      <c r="P479" s="17"/>
      <c r="Q479" s="17">
        <v>0.244057099297562</v>
      </c>
      <c r="R479" s="17">
        <v>0.21456323489753301</v>
      </c>
      <c r="S479" s="17">
        <v>0.217699076476665</v>
      </c>
      <c r="T479" s="17">
        <v>0.225395837337132</v>
      </c>
      <c r="U479" s="17">
        <v>0.206812121389924</v>
      </c>
      <c r="V479" s="17">
        <v>0.221016317197955</v>
      </c>
      <c r="W479" s="17">
        <v>0.238756670743062</v>
      </c>
      <c r="X479" s="17">
        <v>0.219073907716758</v>
      </c>
      <c r="Y479" s="17">
        <v>0.25828604453635901</v>
      </c>
      <c r="Z479" s="17">
        <v>0.21983699172811899</v>
      </c>
      <c r="AA479" s="17">
        <v>0.207776968062858</v>
      </c>
      <c r="AB479" s="17">
        <v>0.26572386394250003</v>
      </c>
      <c r="AC479" s="17"/>
      <c r="AD479" s="17">
        <v>0.29632929068983699</v>
      </c>
      <c r="AE479" s="17">
        <v>7.8690776985631594E-2</v>
      </c>
      <c r="AF479" s="17"/>
      <c r="AG479" s="17">
        <v>0.30921074428748002</v>
      </c>
      <c r="AH479" s="17">
        <v>0.19176303834905001</v>
      </c>
      <c r="AI479" s="17"/>
      <c r="AJ479" s="17">
        <v>0.234227239744282</v>
      </c>
      <c r="AK479" s="17">
        <v>0.22382180399586099</v>
      </c>
      <c r="AL479" s="17"/>
      <c r="AM479" s="17">
        <v>0.18457311601929</v>
      </c>
      <c r="AN479" s="17">
        <v>0.24108535578926699</v>
      </c>
      <c r="AO479" s="17"/>
      <c r="AP479" s="17">
        <v>7.1861868495374402E-3</v>
      </c>
      <c r="AQ479" s="17">
        <v>8.5496330854822195E-2</v>
      </c>
      <c r="AR479" s="17">
        <v>0.25400063800302902</v>
      </c>
      <c r="AS479" s="17">
        <v>0.43922810838360798</v>
      </c>
      <c r="AT479" s="17">
        <v>0.39831195420552101</v>
      </c>
      <c r="AU479" s="17">
        <v>0.31210665308218399</v>
      </c>
    </row>
    <row r="480" spans="2:47" x14ac:dyDescent="0.35">
      <c r="B480" t="s">
        <v>247</v>
      </c>
      <c r="C480" s="17">
        <v>0.141108453848489</v>
      </c>
      <c r="D480" s="17">
        <v>0.19730251183651701</v>
      </c>
      <c r="E480" s="17">
        <v>8.7552262856629301E-2</v>
      </c>
      <c r="F480" s="17"/>
      <c r="G480" s="17">
        <v>0.109530555518167</v>
      </c>
      <c r="H480" s="17">
        <v>0.15750869827731701</v>
      </c>
      <c r="I480" s="17">
        <v>0.15931419018486401</v>
      </c>
      <c r="J480" s="17">
        <v>0.13975365946667301</v>
      </c>
      <c r="K480" s="17">
        <v>0.145760958963671</v>
      </c>
      <c r="L480" s="17">
        <v>0.13186062418247699</v>
      </c>
      <c r="M480" s="17"/>
      <c r="N480" s="17">
        <v>0.13715656833388901</v>
      </c>
      <c r="O480" s="17">
        <v>0.160736486423633</v>
      </c>
      <c r="P480" s="17"/>
      <c r="Q480" s="17">
        <v>0.135166144715233</v>
      </c>
      <c r="R480" s="17">
        <v>0.13280394253977401</v>
      </c>
      <c r="S480" s="17">
        <v>0.14557623665434399</v>
      </c>
      <c r="T480" s="17">
        <v>0.17234474579535</v>
      </c>
      <c r="U480" s="17">
        <v>0.15207893032414499</v>
      </c>
      <c r="V480" s="17">
        <v>0.14358295738990101</v>
      </c>
      <c r="W480" s="17">
        <v>0.14797931466272299</v>
      </c>
      <c r="X480" s="17">
        <v>0.15448869642780499</v>
      </c>
      <c r="Y480" s="17">
        <v>0.16345759302188101</v>
      </c>
      <c r="Z480" s="17">
        <v>0.12958460525736901</v>
      </c>
      <c r="AA480" s="17">
        <v>0.11662198499549301</v>
      </c>
      <c r="AB480" s="17">
        <v>2.2958488279549199E-2</v>
      </c>
      <c r="AC480" s="17"/>
      <c r="AD480" s="17">
        <v>0.198505775348879</v>
      </c>
      <c r="AE480" s="17">
        <v>2.02886696664983E-2</v>
      </c>
      <c r="AF480" s="17"/>
      <c r="AG480" s="17">
        <v>0.26064856634796502</v>
      </c>
      <c r="AH480" s="17">
        <v>8.52935396952825E-2</v>
      </c>
      <c r="AI480" s="17"/>
      <c r="AJ480" s="17">
        <v>0.16219809753018</v>
      </c>
      <c r="AK480" s="17">
        <v>0.117339827370894</v>
      </c>
      <c r="AL480" s="17"/>
      <c r="AM480" s="17">
        <v>0.123237392353773</v>
      </c>
      <c r="AN480" s="17">
        <v>0.14819453978801</v>
      </c>
      <c r="AO480" s="17"/>
      <c r="AP480" s="17">
        <v>3.8955093328189301E-3</v>
      </c>
      <c r="AQ480" s="17">
        <v>2.8492743362088301E-2</v>
      </c>
      <c r="AR480" s="17">
        <v>3.75369223186258E-2</v>
      </c>
      <c r="AS480" s="17">
        <v>0.25242497702029498</v>
      </c>
      <c r="AT480" s="17">
        <v>0.27044681737162202</v>
      </c>
      <c r="AU480" s="17">
        <v>0.31886044418642101</v>
      </c>
    </row>
    <row r="481" spans="2:47" x14ac:dyDescent="0.35">
      <c r="B481" t="s">
        <v>248</v>
      </c>
      <c r="C481" s="17">
        <v>6.0230580495377599E-2</v>
      </c>
      <c r="D481" s="17">
        <v>9.5445509404502193E-2</v>
      </c>
      <c r="E481" s="17">
        <v>2.6418198473764799E-2</v>
      </c>
      <c r="F481" s="17"/>
      <c r="G481" s="17">
        <v>7.9760999731387894E-2</v>
      </c>
      <c r="H481" s="17">
        <v>5.8063971717055199E-2</v>
      </c>
      <c r="I481" s="17">
        <v>6.7378158189241602E-2</v>
      </c>
      <c r="J481" s="17">
        <v>4.84073941975353E-2</v>
      </c>
      <c r="K481" s="17">
        <v>6.7489169540532107E-2</v>
      </c>
      <c r="L481" s="17">
        <v>4.7908191569352103E-2</v>
      </c>
      <c r="M481" s="17"/>
      <c r="N481" s="17">
        <v>5.8660851150194801E-2</v>
      </c>
      <c r="O481" s="17">
        <v>6.8027035784272299E-2</v>
      </c>
      <c r="P481" s="17"/>
      <c r="Q481" s="17">
        <v>8.2961233610607699E-2</v>
      </c>
      <c r="R481" s="17">
        <v>5.2127614898534499E-2</v>
      </c>
      <c r="S481" s="17">
        <v>4.3346096672754797E-2</v>
      </c>
      <c r="T481" s="17">
        <v>8.1341204485667007E-2</v>
      </c>
      <c r="U481" s="17">
        <v>6.2445454445809997E-2</v>
      </c>
      <c r="V481" s="17">
        <v>7.1453755683112699E-2</v>
      </c>
      <c r="W481" s="17">
        <v>6.0399563472462003E-2</v>
      </c>
      <c r="X481" s="17">
        <v>5.1417616540938599E-2</v>
      </c>
      <c r="Y481" s="17">
        <v>5.6588523957061099E-2</v>
      </c>
      <c r="Z481" s="17">
        <v>5.0885995411386803E-2</v>
      </c>
      <c r="AA481" s="17">
        <v>3.7513160649058297E-2</v>
      </c>
      <c r="AB481" s="17">
        <v>2.2728207510670801E-2</v>
      </c>
      <c r="AC481" s="17"/>
      <c r="AD481" s="17">
        <v>8.1409779404221103E-2</v>
      </c>
      <c r="AE481" s="17">
        <v>1.2457067690102399E-2</v>
      </c>
      <c r="AF481" s="17"/>
      <c r="AG481" s="17">
        <v>0.15107786248442501</v>
      </c>
      <c r="AH481" s="17">
        <v>1.7164943468847001E-2</v>
      </c>
      <c r="AI481" s="17"/>
      <c r="AJ481" s="17">
        <v>6.0210474715665097E-2</v>
      </c>
      <c r="AK481" s="17">
        <v>5.9213854840520101E-2</v>
      </c>
      <c r="AL481" s="17"/>
      <c r="AM481" s="17">
        <v>5.5878099494971099E-2</v>
      </c>
      <c r="AN481" s="17">
        <v>6.1950874117124799E-2</v>
      </c>
      <c r="AO481" s="17"/>
      <c r="AP481" s="17">
        <v>2.2037000257613699E-3</v>
      </c>
      <c r="AQ481" s="17">
        <v>8.1388661621173402E-3</v>
      </c>
      <c r="AR481" s="17">
        <v>1.4295117800547799E-2</v>
      </c>
      <c r="AS481" s="17">
        <v>8.0276883746094804E-2</v>
      </c>
      <c r="AT481" s="17">
        <v>9.4497396476897394E-2</v>
      </c>
      <c r="AU481" s="17">
        <v>0.177786441010166</v>
      </c>
    </row>
    <row r="482" spans="2:47" x14ac:dyDescent="0.35">
      <c r="B482" t="s">
        <v>94</v>
      </c>
      <c r="C482" s="17">
        <v>1.8562454365283899E-2</v>
      </c>
      <c r="D482" s="17">
        <v>1.34865605325612E-2</v>
      </c>
      <c r="E482" s="17">
        <v>2.3678231411292602E-2</v>
      </c>
      <c r="F482" s="17"/>
      <c r="G482" s="17">
        <v>2.5246946780687202E-2</v>
      </c>
      <c r="H482" s="17">
        <v>1.08706306138402E-2</v>
      </c>
      <c r="I482" s="17">
        <v>2.51954822596973E-2</v>
      </c>
      <c r="J482" s="17">
        <v>1.50934860569525E-2</v>
      </c>
      <c r="K482" s="17">
        <v>1.8455372209663298E-2</v>
      </c>
      <c r="L482" s="17">
        <v>1.7872864949358899E-2</v>
      </c>
      <c r="M482" s="17"/>
      <c r="N482" s="17">
        <v>1.90182161310447E-2</v>
      </c>
      <c r="O482" s="17">
        <v>1.6298799016005599E-2</v>
      </c>
      <c r="P482" s="17"/>
      <c r="Q482" s="17">
        <v>2.2660066675682801E-2</v>
      </c>
      <c r="R482" s="17">
        <v>1.7950106617508101E-2</v>
      </c>
      <c r="S482" s="17">
        <v>1.6615115682357299E-2</v>
      </c>
      <c r="T482" s="17">
        <v>5.56221101521667E-3</v>
      </c>
      <c r="U482" s="17">
        <v>2.4909963036787199E-2</v>
      </c>
      <c r="V482" s="17">
        <v>1.41211359916189E-2</v>
      </c>
      <c r="W482" s="17">
        <v>3.7316279533495297E-2</v>
      </c>
      <c r="X482" s="17">
        <v>0</v>
      </c>
      <c r="Y482" s="17">
        <v>2.2077288359360601E-2</v>
      </c>
      <c r="Z482" s="17">
        <v>2.2205831137033401E-2</v>
      </c>
      <c r="AA482" s="17">
        <v>0</v>
      </c>
      <c r="AB482" s="17">
        <v>2.6696244027777798E-2</v>
      </c>
      <c r="AC482" s="17"/>
      <c r="AD482" s="17">
        <v>1.11284825387498E-2</v>
      </c>
      <c r="AE482" s="17">
        <v>3.0072680111955099E-2</v>
      </c>
      <c r="AF482" s="17"/>
      <c r="AG482" s="17">
        <v>1.67293164652394E-3</v>
      </c>
      <c r="AH482" s="17">
        <v>1.9628685166626698E-2</v>
      </c>
      <c r="AI482" s="17"/>
      <c r="AJ482" s="17">
        <v>1.8680507844255699E-2</v>
      </c>
      <c r="AK482" s="17">
        <v>1.7288503974442301E-2</v>
      </c>
      <c r="AL482" s="17"/>
      <c r="AM482" s="17">
        <v>2.2948710005437401E-2</v>
      </c>
      <c r="AN482" s="17">
        <v>1.6504025432027E-2</v>
      </c>
      <c r="AO482" s="17"/>
      <c r="AP482" s="17">
        <v>4.47764655988993E-2</v>
      </c>
      <c r="AQ482" s="17">
        <v>2.69358469518944E-2</v>
      </c>
      <c r="AR482" s="17">
        <v>2.0258974214682299E-2</v>
      </c>
      <c r="AS482" s="17">
        <v>2.3168178358311999E-3</v>
      </c>
      <c r="AT482" s="17">
        <v>6.6769502931932996E-3</v>
      </c>
      <c r="AU482" s="17">
        <v>0</v>
      </c>
    </row>
    <row r="483" spans="2:47" x14ac:dyDescent="0.35">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c r="AT483" s="17"/>
      <c r="AU483" s="17"/>
    </row>
    <row r="484" spans="2:47" x14ac:dyDescent="0.35">
      <c r="B484" s="6" t="s">
        <v>259</v>
      </c>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c r="AS484" s="17"/>
      <c r="AT484" s="17"/>
      <c r="AU484" s="17"/>
    </row>
    <row r="485" spans="2:47" x14ac:dyDescent="0.35">
      <c r="B485" s="24" t="s">
        <v>65</v>
      </c>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c r="AS485" s="17"/>
      <c r="AT485" s="17"/>
      <c r="AU485" s="17"/>
    </row>
    <row r="486" spans="2:47" x14ac:dyDescent="0.35">
      <c r="B486" t="s">
        <v>250</v>
      </c>
      <c r="C486" s="17">
        <v>0.76809725368858905</v>
      </c>
      <c r="D486" s="17">
        <v>0.832361734384234</v>
      </c>
      <c r="E486" s="17">
        <v>0.70934837246614502</v>
      </c>
      <c r="F486" s="17"/>
      <c r="G486" s="17">
        <v>0.68513105379070205</v>
      </c>
      <c r="H486" s="17">
        <v>0.69042213420572995</v>
      </c>
      <c r="I486" s="17">
        <v>0.77017216140738998</v>
      </c>
      <c r="J486" s="17">
        <v>0.82942427923623796</v>
      </c>
      <c r="K486" s="17">
        <v>0.80030162523792603</v>
      </c>
      <c r="L486" s="17">
        <v>0.81390726019945903</v>
      </c>
      <c r="M486" s="17"/>
      <c r="N486" s="17">
        <v>0.77282900214712602</v>
      </c>
      <c r="O486" s="17">
        <v>0.74459583581136402</v>
      </c>
      <c r="P486" s="17"/>
      <c r="Q486" s="17">
        <v>0.76972411577218103</v>
      </c>
      <c r="R486" s="17">
        <v>0.76761099389868204</v>
      </c>
      <c r="S486" s="17">
        <v>0.76116039482515496</v>
      </c>
      <c r="T486" s="17">
        <v>0.79539268871244995</v>
      </c>
      <c r="U486" s="17">
        <v>0.73234172071230796</v>
      </c>
      <c r="V486" s="17">
        <v>0.77491037672033203</v>
      </c>
      <c r="W486" s="17">
        <v>0.79071216456247995</v>
      </c>
      <c r="X486" s="17">
        <v>0.75608730182320805</v>
      </c>
      <c r="Y486" s="17">
        <v>0.77312934772459396</v>
      </c>
      <c r="Z486" s="17">
        <v>0.76550930202609901</v>
      </c>
      <c r="AA486" s="17">
        <v>0.78371332340928701</v>
      </c>
      <c r="AB486" s="17">
        <v>0.68064801880263004</v>
      </c>
      <c r="AC486" s="17"/>
      <c r="AD486" s="17">
        <v>0.888740604916048</v>
      </c>
      <c r="AE486" s="17">
        <v>0.51802003990853596</v>
      </c>
      <c r="AF486" s="17"/>
      <c r="AG486" s="17">
        <v>0.87627542696773097</v>
      </c>
      <c r="AH486" s="17">
        <v>0.72050408402128496</v>
      </c>
      <c r="AI486" s="17"/>
      <c r="AJ486" s="17">
        <v>0.80433592388409203</v>
      </c>
      <c r="AK486" s="17">
        <v>0.72769802491364</v>
      </c>
      <c r="AL486" s="17"/>
      <c r="AM486" s="17">
        <v>0.74854859879686397</v>
      </c>
      <c r="AN486" s="17">
        <v>0.77547403032047502</v>
      </c>
      <c r="AO486" s="17"/>
      <c r="AP486" s="17">
        <v>0.37168987551874999</v>
      </c>
      <c r="AQ486" s="17">
        <v>0.92052036531868497</v>
      </c>
      <c r="AR486" s="17">
        <v>0.78164357405465901</v>
      </c>
      <c r="AS486" s="17">
        <v>0.97761596311858601</v>
      </c>
      <c r="AT486" s="17">
        <v>0.82776528462579002</v>
      </c>
      <c r="AU486" s="17">
        <v>0.85839198048569298</v>
      </c>
    </row>
    <row r="487" spans="2:47" x14ac:dyDescent="0.35">
      <c r="B487" t="s">
        <v>251</v>
      </c>
      <c r="C487" s="17">
        <v>0.33421410979529997</v>
      </c>
      <c r="D487" s="17">
        <v>0.42825351468416101</v>
      </c>
      <c r="E487" s="17">
        <v>0.243469041224426</v>
      </c>
      <c r="F487" s="17"/>
      <c r="G487" s="17">
        <v>0.39502058725151701</v>
      </c>
      <c r="H487" s="17">
        <v>0.37410579847653402</v>
      </c>
      <c r="I487" s="17">
        <v>0.37659752309071898</v>
      </c>
      <c r="J487" s="17">
        <v>0.37495842142017399</v>
      </c>
      <c r="K487" s="17">
        <v>0.326580368031687</v>
      </c>
      <c r="L487" s="17">
        <v>0.19863972462009</v>
      </c>
      <c r="M487" s="17"/>
      <c r="N487" s="17">
        <v>0.33903095224187002</v>
      </c>
      <c r="O487" s="17">
        <v>0.31029005124114101</v>
      </c>
      <c r="P487" s="17"/>
      <c r="Q487" s="17">
        <v>0.359318691971726</v>
      </c>
      <c r="R487" s="17">
        <v>0.31116911878244502</v>
      </c>
      <c r="S487" s="17">
        <v>0.325230087195368</v>
      </c>
      <c r="T487" s="17">
        <v>0.305872502302375</v>
      </c>
      <c r="U487" s="17">
        <v>0.25420084731813303</v>
      </c>
      <c r="V487" s="17">
        <v>0.31576370838589601</v>
      </c>
      <c r="W487" s="17">
        <v>0.332819381511476</v>
      </c>
      <c r="X487" s="17">
        <v>0.38829771187022799</v>
      </c>
      <c r="Y487" s="17">
        <v>0.38673751586745497</v>
      </c>
      <c r="Z487" s="17">
        <v>0.32306754032157498</v>
      </c>
      <c r="AA487" s="17">
        <v>0.32761360976759701</v>
      </c>
      <c r="AB487" s="17">
        <v>0.45309426675310199</v>
      </c>
      <c r="AC487" s="17"/>
      <c r="AD487" s="17">
        <v>0.41399145755894101</v>
      </c>
      <c r="AE487" s="17">
        <v>0.168864555043755</v>
      </c>
      <c r="AF487" s="17"/>
      <c r="AG487" s="17">
        <v>0.50267321936828602</v>
      </c>
      <c r="AH487" s="17">
        <v>0.254196565714989</v>
      </c>
      <c r="AI487" s="17"/>
      <c r="AJ487" s="17">
        <v>0.32687202102103902</v>
      </c>
      <c r="AK487" s="17">
        <v>0.34590863431780799</v>
      </c>
      <c r="AL487" s="17"/>
      <c r="AM487" s="17">
        <v>0.28969685737824302</v>
      </c>
      <c r="AN487" s="17">
        <v>0.351775159544233</v>
      </c>
      <c r="AO487" s="17"/>
      <c r="AP487" s="17">
        <v>9.2277613596738306E-2</v>
      </c>
      <c r="AQ487" s="17">
        <v>0.20306890966921101</v>
      </c>
      <c r="AR487" s="17">
        <v>0.34964474435006099</v>
      </c>
      <c r="AS487" s="17">
        <v>0.38249834171462299</v>
      </c>
      <c r="AT487" s="17">
        <v>0.49168709664989901</v>
      </c>
      <c r="AU487" s="17">
        <v>0.61247644271564206</v>
      </c>
    </row>
    <row r="488" spans="2:47" x14ac:dyDescent="0.35">
      <c r="B488" t="s">
        <v>252</v>
      </c>
      <c r="C488" s="17">
        <v>0.30893117040548901</v>
      </c>
      <c r="D488" s="17">
        <v>0.33151755565075203</v>
      </c>
      <c r="E488" s="17">
        <v>0.28677789242721102</v>
      </c>
      <c r="F488" s="17"/>
      <c r="G488" s="17">
        <v>0.50073824467397998</v>
      </c>
      <c r="H488" s="17">
        <v>0.355141100221259</v>
      </c>
      <c r="I488" s="17">
        <v>0.33671854644017402</v>
      </c>
      <c r="J488" s="17">
        <v>0.28915191276886998</v>
      </c>
      <c r="K488" s="17">
        <v>0.23985175311542201</v>
      </c>
      <c r="L488" s="17">
        <v>0.182989592891736</v>
      </c>
      <c r="M488" s="17"/>
      <c r="N488" s="17">
        <v>0.28346870732205698</v>
      </c>
      <c r="O488" s="17">
        <v>0.43539689240038099</v>
      </c>
      <c r="P488" s="17"/>
      <c r="Q488" s="17">
        <v>0.40555762625941399</v>
      </c>
      <c r="R488" s="17">
        <v>0.26132203146849098</v>
      </c>
      <c r="S488" s="17">
        <v>0.31224363001704097</v>
      </c>
      <c r="T488" s="17">
        <v>0.33851496767529299</v>
      </c>
      <c r="U488" s="17">
        <v>0.26070060719453803</v>
      </c>
      <c r="V488" s="17">
        <v>0.33536183616089799</v>
      </c>
      <c r="W488" s="17">
        <v>0.27033727236716198</v>
      </c>
      <c r="X488" s="17">
        <v>0.35627264230688799</v>
      </c>
      <c r="Y488" s="17">
        <v>0.32019284201313603</v>
      </c>
      <c r="Z488" s="17">
        <v>0.24962572002070299</v>
      </c>
      <c r="AA488" s="17">
        <v>0.20288527359978301</v>
      </c>
      <c r="AB488" s="17">
        <v>0.355362413488644</v>
      </c>
      <c r="AC488" s="17"/>
      <c r="AD488" s="17">
        <v>0.37263425492204999</v>
      </c>
      <c r="AE488" s="17">
        <v>0.170440905780331</v>
      </c>
      <c r="AF488" s="17"/>
      <c r="AG488" s="17">
        <v>0.43799273571229003</v>
      </c>
      <c r="AH488" s="17">
        <v>0.24582206880450899</v>
      </c>
      <c r="AI488" s="17"/>
      <c r="AJ488" s="17">
        <v>0.30660251011010697</v>
      </c>
      <c r="AK488" s="17">
        <v>0.31180009762578298</v>
      </c>
      <c r="AL488" s="17"/>
      <c r="AM488" s="17">
        <v>0.219509705300068</v>
      </c>
      <c r="AN488" s="17">
        <v>0.33609949323294902</v>
      </c>
      <c r="AO488" s="17"/>
      <c r="AP488" s="17">
        <v>0.115933159548152</v>
      </c>
      <c r="AQ488" s="17">
        <v>0.19788420842261001</v>
      </c>
      <c r="AR488" s="17">
        <v>0.384112271123354</v>
      </c>
      <c r="AS488" s="17">
        <v>0.30495028489473902</v>
      </c>
      <c r="AT488" s="17">
        <v>0.52166919468654005</v>
      </c>
      <c r="AU488" s="17">
        <v>0.49224447296632301</v>
      </c>
    </row>
    <row r="489" spans="2:47" x14ac:dyDescent="0.35">
      <c r="B489" t="s">
        <v>253</v>
      </c>
      <c r="C489" s="17">
        <v>0.25078665874806899</v>
      </c>
      <c r="D489" s="17">
        <v>0.343309108456197</v>
      </c>
      <c r="E489" s="17">
        <v>0.16277136157951699</v>
      </c>
      <c r="F489" s="17"/>
      <c r="G489" s="17">
        <v>0.31643352083130799</v>
      </c>
      <c r="H489" s="17">
        <v>0.263196601275765</v>
      </c>
      <c r="I489" s="17">
        <v>0.23542338035149499</v>
      </c>
      <c r="J489" s="17">
        <v>0.24384339342592301</v>
      </c>
      <c r="K489" s="17">
        <v>0.28542632145376701</v>
      </c>
      <c r="L489" s="17">
        <v>0.19198259236496101</v>
      </c>
      <c r="M489" s="17"/>
      <c r="N489" s="17">
        <v>0.25746927272729597</v>
      </c>
      <c r="O489" s="17">
        <v>0.21759577698117799</v>
      </c>
      <c r="P489" s="17"/>
      <c r="Q489" s="17">
        <v>0.306924503379642</v>
      </c>
      <c r="R489" s="17">
        <v>0.226555351850141</v>
      </c>
      <c r="S489" s="17">
        <v>0.24348690456025501</v>
      </c>
      <c r="T489" s="17">
        <v>0.23176682581459301</v>
      </c>
      <c r="U489" s="17">
        <v>0.25015892163934</v>
      </c>
      <c r="V489" s="17">
        <v>0.211754565658652</v>
      </c>
      <c r="W489" s="17">
        <v>0.23041977118913601</v>
      </c>
      <c r="X489" s="17">
        <v>0.29952483090563697</v>
      </c>
      <c r="Y489" s="17">
        <v>0.260667018842133</v>
      </c>
      <c r="Z489" s="17">
        <v>0.27647206021439702</v>
      </c>
      <c r="AA489" s="17">
        <v>0.186599279554927</v>
      </c>
      <c r="AB489" s="17">
        <v>0.273336835518876</v>
      </c>
      <c r="AC489" s="17"/>
      <c r="AD489" s="17">
        <v>0.33139623196234902</v>
      </c>
      <c r="AE489" s="17">
        <v>8.3413886334135295E-2</v>
      </c>
      <c r="AF489" s="17"/>
      <c r="AG489" s="17">
        <v>0.419495243778162</v>
      </c>
      <c r="AH489" s="17">
        <v>0.170415320885351</v>
      </c>
      <c r="AI489" s="17"/>
      <c r="AJ489" s="17">
        <v>0.268802474086066</v>
      </c>
      <c r="AK489" s="17">
        <v>0.231644242751469</v>
      </c>
      <c r="AL489" s="17"/>
      <c r="AM489" s="17">
        <v>0.199160785346332</v>
      </c>
      <c r="AN489" s="17">
        <v>0.26699367643319299</v>
      </c>
      <c r="AO489" s="17"/>
      <c r="AP489" s="17">
        <v>1.51350840211178E-2</v>
      </c>
      <c r="AQ489" s="17">
        <v>9.6877878863506503E-2</v>
      </c>
      <c r="AR489" s="17">
        <v>0.20162563755295801</v>
      </c>
      <c r="AS489" s="17">
        <v>0.39094994869592098</v>
      </c>
      <c r="AT489" s="17">
        <v>0.40824905521438598</v>
      </c>
      <c r="AU489" s="17">
        <v>0.49877794092294597</v>
      </c>
    </row>
    <row r="490" spans="2:47" x14ac:dyDescent="0.35">
      <c r="B490" t="s">
        <v>254</v>
      </c>
      <c r="C490" s="17">
        <v>0.11450298776880299</v>
      </c>
      <c r="D490" s="17">
        <v>6.0416843815945101E-2</v>
      </c>
      <c r="E490" s="17">
        <v>0.16514914244658099</v>
      </c>
      <c r="F490" s="17"/>
      <c r="G490" s="17">
        <v>8.8795878108021503E-2</v>
      </c>
      <c r="H490" s="17">
        <v>8.3941390319153097E-2</v>
      </c>
      <c r="I490" s="17">
        <v>0.13065654084391701</v>
      </c>
      <c r="J490" s="17">
        <v>9.6409949555995494E-2</v>
      </c>
      <c r="K490" s="17">
        <v>0.140035708519227</v>
      </c>
      <c r="L490" s="17">
        <v>0.141031427821004</v>
      </c>
      <c r="M490" s="17"/>
      <c r="N490" s="17">
        <v>0.12535815777439599</v>
      </c>
      <c r="O490" s="17">
        <v>6.05880578723339E-2</v>
      </c>
      <c r="P490" s="17"/>
      <c r="Q490" s="17">
        <v>8.0848347007080296E-2</v>
      </c>
      <c r="R490" s="17">
        <v>0.14536804041785101</v>
      </c>
      <c r="S490" s="17">
        <v>0.123318886207094</v>
      </c>
      <c r="T490" s="17">
        <v>9.47084273647643E-2</v>
      </c>
      <c r="U490" s="17">
        <v>0.15961222467113201</v>
      </c>
      <c r="V490" s="17">
        <v>0.105616528992349</v>
      </c>
      <c r="W490" s="17">
        <v>0.12688228772285301</v>
      </c>
      <c r="X490" s="17">
        <v>0.121990703569542</v>
      </c>
      <c r="Y490" s="17">
        <v>0.10261303176320501</v>
      </c>
      <c r="Z490" s="17">
        <v>0.107720929907116</v>
      </c>
      <c r="AA490" s="17">
        <v>0.112352198532418</v>
      </c>
      <c r="AB490" s="17">
        <v>0.119367620353218</v>
      </c>
      <c r="AC490" s="17"/>
      <c r="AD490" s="17">
        <v>5.3364530252860802E-3</v>
      </c>
      <c r="AE490" s="17">
        <v>0.35754954267258698</v>
      </c>
      <c r="AF490" s="17"/>
      <c r="AG490" s="17">
        <v>1.15165498757801E-2</v>
      </c>
      <c r="AH490" s="17">
        <v>0.16456655325539299</v>
      </c>
      <c r="AI490" s="17"/>
      <c r="AJ490" s="17">
        <v>0.102155923895797</v>
      </c>
      <c r="AK490" s="17">
        <v>0.12837964501141999</v>
      </c>
      <c r="AL490" s="17"/>
      <c r="AM490" s="17">
        <v>0.15080037435961999</v>
      </c>
      <c r="AN490" s="17">
        <v>0.10390870710842599</v>
      </c>
      <c r="AO490" s="17"/>
      <c r="AP490" s="17">
        <v>0.48986623870960899</v>
      </c>
      <c r="AQ490" s="17">
        <v>1.7924205404675399E-2</v>
      </c>
      <c r="AR490" s="17">
        <v>4.8859766067589801E-3</v>
      </c>
      <c r="AS490" s="17">
        <v>0</v>
      </c>
      <c r="AT490" s="17">
        <v>6.1135325709120803E-3</v>
      </c>
      <c r="AU490" s="17">
        <v>0</v>
      </c>
    </row>
    <row r="491" spans="2:47" x14ac:dyDescent="0.35">
      <c r="B491" t="s">
        <v>255</v>
      </c>
      <c r="C491" s="17">
        <v>9.2763630577429104E-2</v>
      </c>
      <c r="D491" s="17">
        <v>0.120450047602033</v>
      </c>
      <c r="E491" s="17">
        <v>6.6583349233960198E-2</v>
      </c>
      <c r="F491" s="17"/>
      <c r="G491" s="17">
        <v>0.13659907347943001</v>
      </c>
      <c r="H491" s="17">
        <v>0.123507939434367</v>
      </c>
      <c r="I491" s="17">
        <v>8.1506292120175405E-2</v>
      </c>
      <c r="J491" s="17">
        <v>7.6033472833664698E-2</v>
      </c>
      <c r="K491" s="17">
        <v>7.1664171413058003E-2</v>
      </c>
      <c r="L491" s="17">
        <v>7.5289165152305298E-2</v>
      </c>
      <c r="M491" s="17"/>
      <c r="N491" s="17">
        <v>8.1615530018294205E-2</v>
      </c>
      <c r="O491" s="17">
        <v>0.148133473685814</v>
      </c>
      <c r="P491" s="17"/>
      <c r="Q491" s="17">
        <v>0.11134457897075201</v>
      </c>
      <c r="R491" s="17">
        <v>8.8971964902758396E-2</v>
      </c>
      <c r="S491" s="17">
        <v>9.65360210750736E-2</v>
      </c>
      <c r="T491" s="17">
        <v>5.6760983221167897E-2</v>
      </c>
      <c r="U491" s="17">
        <v>0.12592270908502101</v>
      </c>
      <c r="V491" s="17">
        <v>0.11792812646277299</v>
      </c>
      <c r="W491" s="17">
        <v>5.6137538845136503E-2</v>
      </c>
      <c r="X491" s="17">
        <v>8.46160946458719E-2</v>
      </c>
      <c r="Y491" s="17">
        <v>8.6606096734899302E-2</v>
      </c>
      <c r="Z491" s="17">
        <v>0.107987568019459</v>
      </c>
      <c r="AA491" s="17">
        <v>5.7146338415890299E-2</v>
      </c>
      <c r="AB491" s="17">
        <v>0.112751039049031</v>
      </c>
      <c r="AC491" s="17"/>
      <c r="AD491" s="17">
        <v>0.118178840660684</v>
      </c>
      <c r="AE491" s="17">
        <v>3.7440158126273701E-2</v>
      </c>
      <c r="AF491" s="17"/>
      <c r="AG491" s="17">
        <v>0.160895749626603</v>
      </c>
      <c r="AH491" s="17">
        <v>5.9144871117717997E-2</v>
      </c>
      <c r="AI491" s="17"/>
      <c r="AJ491" s="17">
        <v>9.6234981691424207E-2</v>
      </c>
      <c r="AK491" s="17">
        <v>8.9471663256201497E-2</v>
      </c>
      <c r="AL491" s="17"/>
      <c r="AM491" s="17">
        <v>7.3951836311134694E-2</v>
      </c>
      <c r="AN491" s="17">
        <v>9.8543026248693502E-2</v>
      </c>
      <c r="AO491" s="17"/>
      <c r="AP491" s="17">
        <v>1.34045437851537E-2</v>
      </c>
      <c r="AQ491" s="17">
        <v>4.7061045501174903E-2</v>
      </c>
      <c r="AR491" s="17">
        <v>8.9756291876821298E-2</v>
      </c>
      <c r="AS491" s="17">
        <v>0.108381308028742</v>
      </c>
      <c r="AT491" s="17">
        <v>0.144899169471323</v>
      </c>
      <c r="AU491" s="17">
        <v>0.192886793250341</v>
      </c>
    </row>
    <row r="492" spans="2:47" x14ac:dyDescent="0.35">
      <c r="B492" t="s">
        <v>256</v>
      </c>
      <c r="C492" s="17">
        <v>7.5852328489504905E-2</v>
      </c>
      <c r="D492" s="17">
        <v>0.100753432657239</v>
      </c>
      <c r="E492" s="17">
        <v>5.2238504132655697E-2</v>
      </c>
      <c r="F492" s="17"/>
      <c r="G492" s="17">
        <v>0.18740700728683199</v>
      </c>
      <c r="H492" s="17">
        <v>0.13603154696495001</v>
      </c>
      <c r="I492" s="17">
        <v>7.3414256639589601E-2</v>
      </c>
      <c r="J492" s="17">
        <v>4.2776727934417703E-2</v>
      </c>
      <c r="K492" s="17">
        <v>1.10075776736723E-2</v>
      </c>
      <c r="L492" s="17">
        <v>2.4509267941952601E-2</v>
      </c>
      <c r="M492" s="17"/>
      <c r="N492" s="17">
        <v>6.2731251426803095E-2</v>
      </c>
      <c r="O492" s="17">
        <v>0.14102145524083401</v>
      </c>
      <c r="P492" s="17"/>
      <c r="Q492" s="17">
        <v>9.1588370065813801E-2</v>
      </c>
      <c r="R492" s="17">
        <v>9.5907086386436996E-2</v>
      </c>
      <c r="S492" s="17">
        <v>8.0014057076088899E-2</v>
      </c>
      <c r="T492" s="17">
        <v>3.50089302646251E-2</v>
      </c>
      <c r="U492" s="17">
        <v>7.85345058547295E-2</v>
      </c>
      <c r="V492" s="17">
        <v>6.5860675134480504E-2</v>
      </c>
      <c r="W492" s="17">
        <v>7.6277409089735598E-2</v>
      </c>
      <c r="X492" s="17">
        <v>8.5728752862800198E-2</v>
      </c>
      <c r="Y492" s="17">
        <v>7.4572277162893802E-2</v>
      </c>
      <c r="Z492" s="17">
        <v>7.8709820370555295E-2</v>
      </c>
      <c r="AA492" s="17">
        <v>4.3124054905164098E-2</v>
      </c>
      <c r="AB492" s="17">
        <v>8.76830068725441E-2</v>
      </c>
      <c r="AC492" s="17"/>
      <c r="AD492" s="17">
        <v>9.8472379959274103E-2</v>
      </c>
      <c r="AE492" s="17">
        <v>2.5857405826420099E-2</v>
      </c>
      <c r="AF492" s="17"/>
      <c r="AG492" s="17">
        <v>0.13546446809377799</v>
      </c>
      <c r="AH492" s="17">
        <v>4.5149948248634698E-2</v>
      </c>
      <c r="AI492" s="17"/>
      <c r="AJ492" s="17">
        <v>6.7086250191613794E-2</v>
      </c>
      <c r="AK492" s="17">
        <v>8.5353968036670502E-2</v>
      </c>
      <c r="AL492" s="17"/>
      <c r="AM492" s="17">
        <v>6.7458898400081901E-2</v>
      </c>
      <c r="AN492" s="17">
        <v>7.9056066896825095E-2</v>
      </c>
      <c r="AO492" s="17"/>
      <c r="AP492" s="17">
        <v>5.9007673633204201E-3</v>
      </c>
      <c r="AQ492" s="17">
        <v>1.19631860256788E-2</v>
      </c>
      <c r="AR492" s="17">
        <v>0.11088554373142399</v>
      </c>
      <c r="AS492" s="17">
        <v>2.6664682139982299E-2</v>
      </c>
      <c r="AT492" s="17">
        <v>0.168551291041517</v>
      </c>
      <c r="AU492" s="17">
        <v>0.19946963436561099</v>
      </c>
    </row>
    <row r="493" spans="2:47" x14ac:dyDescent="0.35">
      <c r="B493" t="s">
        <v>257</v>
      </c>
      <c r="C493" s="17">
        <v>6.7238380219166505E-2</v>
      </c>
      <c r="D493" s="17">
        <v>8.6648953169962295E-2</v>
      </c>
      <c r="E493" s="17">
        <v>4.8903311383703102E-2</v>
      </c>
      <c r="F493" s="17"/>
      <c r="G493" s="17">
        <v>0.155241179899714</v>
      </c>
      <c r="H493" s="17">
        <v>0.14970263220847199</v>
      </c>
      <c r="I493" s="17">
        <v>7.1362637222395803E-2</v>
      </c>
      <c r="J493" s="17">
        <v>2.96679776119224E-2</v>
      </c>
      <c r="K493" s="17">
        <v>1.3527719405728699E-2</v>
      </c>
      <c r="L493" s="17">
        <v>4.2107078755635099E-3</v>
      </c>
      <c r="M493" s="17"/>
      <c r="N493" s="17">
        <v>4.6106127674183602E-2</v>
      </c>
      <c r="O493" s="17">
        <v>0.17219702332933201</v>
      </c>
      <c r="P493" s="17"/>
      <c r="Q493" s="17">
        <v>0.14877632212517899</v>
      </c>
      <c r="R493" s="17">
        <v>3.3149113902866199E-2</v>
      </c>
      <c r="S493" s="17">
        <v>3.0052842451306499E-2</v>
      </c>
      <c r="T493" s="17">
        <v>4.7156502374289901E-2</v>
      </c>
      <c r="U493" s="17">
        <v>7.9742195263766205E-2</v>
      </c>
      <c r="V493" s="17">
        <v>7.54386392233969E-2</v>
      </c>
      <c r="W493" s="17">
        <v>4.1696699862406601E-2</v>
      </c>
      <c r="X493" s="17">
        <v>5.8979627022149601E-2</v>
      </c>
      <c r="Y493" s="17">
        <v>6.3477089523605396E-2</v>
      </c>
      <c r="Z493" s="17">
        <v>5.1413019548720601E-2</v>
      </c>
      <c r="AA493" s="17">
        <v>5.4124977575935498E-2</v>
      </c>
      <c r="AB493" s="17">
        <v>0.103142993088935</v>
      </c>
      <c r="AC493" s="17"/>
      <c r="AD493" s="17">
        <v>8.7948733125148504E-2</v>
      </c>
      <c r="AE493" s="17">
        <v>2.5693573035506598E-2</v>
      </c>
      <c r="AF493" s="17"/>
      <c r="AG493" s="17">
        <v>0.11511969215936201</v>
      </c>
      <c r="AH493" s="17">
        <v>4.1469390641595799E-2</v>
      </c>
      <c r="AI493" s="17"/>
      <c r="AJ493" s="17">
        <v>6.1267957197133897E-2</v>
      </c>
      <c r="AK493" s="17">
        <v>7.4923424617300005E-2</v>
      </c>
      <c r="AL493" s="17"/>
      <c r="AM493" s="17">
        <v>4.8636797739361998E-2</v>
      </c>
      <c r="AN493" s="17">
        <v>7.2725524849450898E-2</v>
      </c>
      <c r="AO493" s="17"/>
      <c r="AP493" s="17">
        <v>2.2488054678615199E-2</v>
      </c>
      <c r="AQ493" s="17">
        <v>2.83733234831665E-3</v>
      </c>
      <c r="AR493" s="17">
        <v>9.8465180007242303E-2</v>
      </c>
      <c r="AS493" s="17">
        <v>1.72683156677668E-2</v>
      </c>
      <c r="AT493" s="17">
        <v>0.10888871883781299</v>
      </c>
      <c r="AU493" s="17">
        <v>0.1869662237079</v>
      </c>
    </row>
    <row r="494" spans="2:47" x14ac:dyDescent="0.35">
      <c r="B494" t="s">
        <v>94</v>
      </c>
      <c r="C494" s="17">
        <v>8.5988374890898795E-3</v>
      </c>
      <c r="D494" s="17">
        <v>6.6978810908640898E-3</v>
      </c>
      <c r="E494" s="17">
        <v>1.0529363634036301E-2</v>
      </c>
      <c r="F494" s="17"/>
      <c r="G494" s="17">
        <v>1.0401149155769901E-2</v>
      </c>
      <c r="H494" s="17">
        <v>6.2765486210602699E-3</v>
      </c>
      <c r="I494" s="17">
        <v>2.25546214850765E-2</v>
      </c>
      <c r="J494" s="17">
        <v>0</v>
      </c>
      <c r="K494" s="17">
        <v>2.94956667999628E-3</v>
      </c>
      <c r="L494" s="17">
        <v>8.6542788744428199E-3</v>
      </c>
      <c r="M494" s="17"/>
      <c r="N494" s="17">
        <v>8.1371462934345905E-3</v>
      </c>
      <c r="O494" s="17">
        <v>1.0891942842091801E-2</v>
      </c>
      <c r="P494" s="17"/>
      <c r="Q494" s="17">
        <v>9.7859167934112607E-3</v>
      </c>
      <c r="R494" s="17">
        <v>7.24552705772054E-3</v>
      </c>
      <c r="S494" s="17">
        <v>1.3408473369746401E-2</v>
      </c>
      <c r="T494" s="17">
        <v>0</v>
      </c>
      <c r="U494" s="17">
        <v>0</v>
      </c>
      <c r="V494" s="17">
        <v>2.49360904276913E-2</v>
      </c>
      <c r="W494" s="17">
        <v>1.03855542194393E-2</v>
      </c>
      <c r="X494" s="17">
        <v>0</v>
      </c>
      <c r="Y494" s="17">
        <v>8.9746977718813906E-3</v>
      </c>
      <c r="Z494" s="17">
        <v>6.5731058148561401E-3</v>
      </c>
      <c r="AA494" s="17">
        <v>1.11411180245803E-2</v>
      </c>
      <c r="AB494" s="17">
        <v>0</v>
      </c>
      <c r="AC494" s="17"/>
      <c r="AD494" s="17">
        <v>4.9111182099320499E-3</v>
      </c>
      <c r="AE494" s="17">
        <v>9.3569940889592102E-3</v>
      </c>
      <c r="AF494" s="17"/>
      <c r="AG494" s="17">
        <v>1.65608194832727E-3</v>
      </c>
      <c r="AH494" s="17">
        <v>9.3215703148878792E-3</v>
      </c>
      <c r="AI494" s="17"/>
      <c r="AJ494" s="17">
        <v>5.9442967510044704E-3</v>
      </c>
      <c r="AK494" s="17">
        <v>1.05262888040853E-2</v>
      </c>
      <c r="AL494" s="17"/>
      <c r="AM494" s="17">
        <v>4.7701709467280204E-3</v>
      </c>
      <c r="AN494" s="17">
        <v>8.6792226169994102E-3</v>
      </c>
      <c r="AO494" s="17"/>
      <c r="AP494" s="17">
        <v>2.0854830855198101E-2</v>
      </c>
      <c r="AQ494" s="17">
        <v>1.09009590908651E-2</v>
      </c>
      <c r="AR494" s="17">
        <v>1.4044881964302199E-2</v>
      </c>
      <c r="AS494" s="17">
        <v>0</v>
      </c>
      <c r="AT494" s="17">
        <v>0</v>
      </c>
      <c r="AU494" s="17">
        <v>0</v>
      </c>
    </row>
    <row r="495" spans="2:47" x14ac:dyDescent="0.35">
      <c r="B495" t="s">
        <v>258</v>
      </c>
      <c r="C495" s="17">
        <v>2.2330999774522399E-3</v>
      </c>
      <c r="D495" s="17">
        <v>1.0649886256448101E-3</v>
      </c>
      <c r="E495" s="17">
        <v>3.3922773809250701E-3</v>
      </c>
      <c r="F495" s="17"/>
      <c r="G495" s="17">
        <v>5.9317029510547997E-3</v>
      </c>
      <c r="H495" s="17">
        <v>0</v>
      </c>
      <c r="I495" s="17">
        <v>0</v>
      </c>
      <c r="J495" s="17">
        <v>0</v>
      </c>
      <c r="K495" s="17">
        <v>0</v>
      </c>
      <c r="L495" s="17">
        <v>6.7192289743724402E-3</v>
      </c>
      <c r="M495" s="17"/>
      <c r="N495" s="17">
        <v>2.1177936851752301E-3</v>
      </c>
      <c r="O495" s="17">
        <v>2.8057976562111701E-3</v>
      </c>
      <c r="P495" s="17"/>
      <c r="Q495" s="17">
        <v>3.3638906088386601E-3</v>
      </c>
      <c r="R495" s="17">
        <v>3.4725072986147199E-3</v>
      </c>
      <c r="S495" s="17">
        <v>0</v>
      </c>
      <c r="T495" s="17">
        <v>4.7998132443622102E-3</v>
      </c>
      <c r="U495" s="17">
        <v>0</v>
      </c>
      <c r="V495" s="17">
        <v>3.9556997505119703E-3</v>
      </c>
      <c r="W495" s="17">
        <v>0</v>
      </c>
      <c r="X495" s="17">
        <v>0</v>
      </c>
      <c r="Y495" s="17">
        <v>0</v>
      </c>
      <c r="Z495" s="17">
        <v>5.8141770441135403E-3</v>
      </c>
      <c r="AA495" s="17">
        <v>0</v>
      </c>
      <c r="AB495" s="17">
        <v>0</v>
      </c>
      <c r="AC495" s="17"/>
      <c r="AD495" s="17">
        <v>2.6302086917171399E-3</v>
      </c>
      <c r="AE495" s="17">
        <v>1.5513155282201999E-3</v>
      </c>
      <c r="AF495" s="17"/>
      <c r="AG495" s="17">
        <v>1.0987697324224899E-3</v>
      </c>
      <c r="AH495" s="17">
        <v>2.8635350311014898E-3</v>
      </c>
      <c r="AI495" s="17"/>
      <c r="AJ495" s="17">
        <v>7.9968866222171996E-4</v>
      </c>
      <c r="AK495" s="17">
        <v>3.95407655423356E-3</v>
      </c>
      <c r="AL495" s="17"/>
      <c r="AM495" s="17">
        <v>0</v>
      </c>
      <c r="AN495" s="17">
        <v>2.9060539461898101E-3</v>
      </c>
      <c r="AO495" s="17"/>
      <c r="AP495" s="17">
        <v>4.0080325164542404E-3</v>
      </c>
      <c r="AQ495" s="17">
        <v>2.7130948927066799E-3</v>
      </c>
      <c r="AR495" s="17">
        <v>0</v>
      </c>
      <c r="AS495" s="17">
        <v>2.7275008648182499E-3</v>
      </c>
      <c r="AT495" s="17">
        <v>4.3853739644976499E-3</v>
      </c>
      <c r="AU495" s="17">
        <v>0</v>
      </c>
    </row>
    <row r="496" spans="2:47" x14ac:dyDescent="0.35">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c r="AT496" s="17"/>
      <c r="AU496" s="17"/>
    </row>
    <row r="497" spans="2:47" x14ac:dyDescent="0.35">
      <c r="B497" s="6" t="s">
        <v>264</v>
      </c>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c r="AT497" s="17"/>
      <c r="AU497" s="17"/>
    </row>
    <row r="498" spans="2:47" x14ac:dyDescent="0.35">
      <c r="B498" s="24" t="s">
        <v>273</v>
      </c>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c r="AS498" s="17"/>
      <c r="AT498" s="17"/>
      <c r="AU498" s="17"/>
    </row>
    <row r="499" spans="2:47" x14ac:dyDescent="0.35">
      <c r="B499" t="s">
        <v>43</v>
      </c>
      <c r="C499" s="17">
        <v>0.13160097320474101</v>
      </c>
      <c r="D499" s="17">
        <v>9.9172038071222393E-2</v>
      </c>
      <c r="E499" s="17">
        <v>0.19831363131301299</v>
      </c>
      <c r="F499" s="17"/>
      <c r="G499" s="17">
        <v>0.119051240825885</v>
      </c>
      <c r="H499" s="17">
        <v>0.18388303929276001</v>
      </c>
      <c r="I499" s="17">
        <v>0.174267672604102</v>
      </c>
      <c r="J499" s="17">
        <v>0.100197232585548</v>
      </c>
      <c r="K499" s="17">
        <v>8.2318857577377502E-2</v>
      </c>
      <c r="L499" s="17">
        <v>0.12534995804834501</v>
      </c>
      <c r="M499" s="17"/>
      <c r="N499" s="17">
        <v>0.12965011144872901</v>
      </c>
      <c r="O499" s="17">
        <v>0.14306596779785799</v>
      </c>
      <c r="P499" s="17"/>
      <c r="Q499" s="17">
        <v>0.11808732572196699</v>
      </c>
      <c r="R499" s="17">
        <v>0.18350225145965299</v>
      </c>
      <c r="S499" s="17">
        <v>0.12980000489325699</v>
      </c>
      <c r="T499" s="17">
        <v>0.12387747464181099</v>
      </c>
      <c r="U499" s="17">
        <v>0.154008476071264</v>
      </c>
      <c r="V499" s="17">
        <v>0.104133025959613</v>
      </c>
      <c r="W499" s="17">
        <v>8.9231961263052703E-2</v>
      </c>
      <c r="X499" s="17">
        <v>0.102561901312234</v>
      </c>
      <c r="Y499" s="17">
        <v>0.113048102019204</v>
      </c>
      <c r="Z499" s="17">
        <v>0.200671938557135</v>
      </c>
      <c r="AA499" s="17">
        <v>0.17363471777758999</v>
      </c>
      <c r="AB499" s="17">
        <v>0</v>
      </c>
      <c r="AC499" s="17"/>
      <c r="AD499" s="17">
        <v>0.13193636755249799</v>
      </c>
      <c r="AE499" s="17">
        <v>0.14628982501909099</v>
      </c>
      <c r="AF499" s="17"/>
      <c r="AG499" s="17">
        <v>8.6457268502745002E-2</v>
      </c>
      <c r="AH499" s="17">
        <v>0.183723804786358</v>
      </c>
      <c r="AI499" s="17"/>
      <c r="AJ499" s="17">
        <v>0.11573580214398201</v>
      </c>
      <c r="AK499" s="17">
        <v>0.15344858856573601</v>
      </c>
      <c r="AL499" s="17"/>
      <c r="AM499" s="17">
        <v>9.6966969487718505E-2</v>
      </c>
      <c r="AN499" s="17">
        <v>0.14040639951088801</v>
      </c>
      <c r="AO499" s="17"/>
      <c r="AP499" s="17">
        <v>0.124277431959975</v>
      </c>
      <c r="AQ499" s="17">
        <v>0.22920326427168</v>
      </c>
      <c r="AR499" s="17">
        <v>0.34903795791209302</v>
      </c>
      <c r="AS499" s="17">
        <v>0.10412217631922301</v>
      </c>
      <c r="AT499" s="17">
        <v>0.13265411001215999</v>
      </c>
      <c r="AU499" s="17">
        <v>6.6610706239010498E-2</v>
      </c>
    </row>
    <row r="500" spans="2:47" x14ac:dyDescent="0.35">
      <c r="B500" t="s">
        <v>260</v>
      </c>
      <c r="C500" s="17">
        <v>0.42349466196645402</v>
      </c>
      <c r="D500" s="17">
        <v>0.39217624868247802</v>
      </c>
      <c r="E500" s="17">
        <v>0.48792275956833298</v>
      </c>
      <c r="F500" s="17"/>
      <c r="G500" s="17">
        <v>0.57367334197831399</v>
      </c>
      <c r="H500" s="17">
        <v>0.44730507125058599</v>
      </c>
      <c r="I500" s="17">
        <v>0.41184952977800898</v>
      </c>
      <c r="J500" s="17">
        <v>0.40459011594156002</v>
      </c>
      <c r="K500" s="17">
        <v>0.40599011443623201</v>
      </c>
      <c r="L500" s="17">
        <v>0.28055402047240902</v>
      </c>
      <c r="M500" s="17"/>
      <c r="N500" s="17">
        <v>0.401058491577309</v>
      </c>
      <c r="O500" s="17">
        <v>0.55534950581126696</v>
      </c>
      <c r="P500" s="17"/>
      <c r="Q500" s="17">
        <v>0.50187554422508496</v>
      </c>
      <c r="R500" s="17">
        <v>0.48471743763425001</v>
      </c>
      <c r="S500" s="17">
        <v>0.46051100396227002</v>
      </c>
      <c r="T500" s="17">
        <v>0.42114159825282499</v>
      </c>
      <c r="U500" s="17">
        <v>0.34123954916180599</v>
      </c>
      <c r="V500" s="17">
        <v>0.37077878778598</v>
      </c>
      <c r="W500" s="17">
        <v>0.36551149994583998</v>
      </c>
      <c r="X500" s="17">
        <v>0.56673004014433304</v>
      </c>
      <c r="Y500" s="17">
        <v>0.38359573083017701</v>
      </c>
      <c r="Z500" s="17">
        <v>0.27179368189704001</v>
      </c>
      <c r="AA500" s="17">
        <v>0.367560783327811</v>
      </c>
      <c r="AB500" s="17">
        <v>0.59740677015844301</v>
      </c>
      <c r="AC500" s="17"/>
      <c r="AD500" s="17">
        <v>0.40305930982640498</v>
      </c>
      <c r="AE500" s="17">
        <v>0.592704963862837</v>
      </c>
      <c r="AF500" s="17"/>
      <c r="AG500" s="17">
        <v>0.43535959980210798</v>
      </c>
      <c r="AH500" s="17">
        <v>0.408272246758076</v>
      </c>
      <c r="AI500" s="17"/>
      <c r="AJ500" s="17">
        <v>0.41368038538062302</v>
      </c>
      <c r="AK500" s="17">
        <v>0.437009709429382</v>
      </c>
      <c r="AL500" s="17"/>
      <c r="AM500" s="17">
        <v>0.45697602181973901</v>
      </c>
      <c r="AN500" s="17">
        <v>0.41743484693930299</v>
      </c>
      <c r="AO500" s="17"/>
      <c r="AP500" s="17">
        <v>0.71772959728685903</v>
      </c>
      <c r="AQ500" s="17">
        <v>0.418977340618855</v>
      </c>
      <c r="AR500" s="17">
        <v>0.54253773835307795</v>
      </c>
      <c r="AS500" s="17">
        <v>0.36652213197195299</v>
      </c>
      <c r="AT500" s="17">
        <v>0.48565111372221298</v>
      </c>
      <c r="AU500" s="17">
        <v>0.39888290642487301</v>
      </c>
    </row>
    <row r="501" spans="2:47" x14ac:dyDescent="0.35">
      <c r="B501" t="s">
        <v>261</v>
      </c>
      <c r="C501" s="17">
        <v>0.21172813119029599</v>
      </c>
      <c r="D501" s="17">
        <v>0.22882502665208701</v>
      </c>
      <c r="E501" s="17">
        <v>0.176556475477297</v>
      </c>
      <c r="F501" s="17"/>
      <c r="G501" s="17">
        <v>0.11693223776211401</v>
      </c>
      <c r="H501" s="17">
        <v>0.22098029434033101</v>
      </c>
      <c r="I501" s="17">
        <v>0.22421931893461899</v>
      </c>
      <c r="J501" s="17">
        <v>0.25581898181674601</v>
      </c>
      <c r="K501" s="17">
        <v>0.21135388962617299</v>
      </c>
      <c r="L501" s="17">
        <v>0.24784041721646499</v>
      </c>
      <c r="M501" s="17"/>
      <c r="N501" s="17">
        <v>0.22608081420745399</v>
      </c>
      <c r="O501" s="17">
        <v>0.12737903127005701</v>
      </c>
      <c r="P501" s="17"/>
      <c r="Q501" s="17">
        <v>0.19703514033321901</v>
      </c>
      <c r="R501" s="17">
        <v>0.20463776732156799</v>
      </c>
      <c r="S501" s="17">
        <v>0.24260882417928301</v>
      </c>
      <c r="T501" s="17">
        <v>0.226183818348342</v>
      </c>
      <c r="U501" s="17">
        <v>0.208160376676501</v>
      </c>
      <c r="V501" s="17">
        <v>0.25813854825013999</v>
      </c>
      <c r="W501" s="17">
        <v>9.5869021845126107E-2</v>
      </c>
      <c r="X501" s="17">
        <v>9.4016373024335104E-2</v>
      </c>
      <c r="Y501" s="17">
        <v>0.243762442857649</v>
      </c>
      <c r="Z501" s="17">
        <v>0.223915803160324</v>
      </c>
      <c r="AA501" s="17">
        <v>0.28345047626036601</v>
      </c>
      <c r="AB501" s="17">
        <v>0.30492529578100402</v>
      </c>
      <c r="AC501" s="17"/>
      <c r="AD501" s="17">
        <v>0.21939503582218101</v>
      </c>
      <c r="AE501" s="17">
        <v>0.140072377631273</v>
      </c>
      <c r="AF501" s="17"/>
      <c r="AG501" s="17">
        <v>0.20573666020637699</v>
      </c>
      <c r="AH501" s="17">
        <v>0.22094701169192901</v>
      </c>
      <c r="AI501" s="17"/>
      <c r="AJ501" s="17">
        <v>0.21465043524596</v>
      </c>
      <c r="AK501" s="17">
        <v>0.20770388369044199</v>
      </c>
      <c r="AL501" s="17"/>
      <c r="AM501" s="17">
        <v>0.246646698887801</v>
      </c>
      <c r="AN501" s="17">
        <v>0.20677238160380501</v>
      </c>
      <c r="AO501" s="17"/>
      <c r="AP501" s="17">
        <v>0.15799297075316601</v>
      </c>
      <c r="AQ501" s="17">
        <v>0.151439811875518</v>
      </c>
      <c r="AR501" s="17">
        <v>4.44594512277392E-2</v>
      </c>
      <c r="AS501" s="17">
        <v>0.22521970435885999</v>
      </c>
      <c r="AT501" s="17">
        <v>0.209720666681463</v>
      </c>
      <c r="AU501" s="17">
        <v>0.26793087544632899</v>
      </c>
    </row>
    <row r="502" spans="2:47" x14ac:dyDescent="0.35">
      <c r="B502" t="s">
        <v>262</v>
      </c>
      <c r="C502" s="17">
        <v>9.0137145008842207E-2</v>
      </c>
      <c r="D502" s="17">
        <v>9.2950711020697893E-2</v>
      </c>
      <c r="E502" s="17">
        <v>8.4349089784667597E-2</v>
      </c>
      <c r="F502" s="17"/>
      <c r="G502" s="17">
        <v>8.9478290894643805E-2</v>
      </c>
      <c r="H502" s="17">
        <v>5.8463435245146599E-2</v>
      </c>
      <c r="I502" s="17">
        <v>8.1664518075260303E-2</v>
      </c>
      <c r="J502" s="17">
        <v>0.118367314695503</v>
      </c>
      <c r="K502" s="17">
        <v>0.10768610779655401</v>
      </c>
      <c r="L502" s="17">
        <v>8.8347597993200702E-2</v>
      </c>
      <c r="M502" s="17"/>
      <c r="N502" s="17">
        <v>8.7992175851996701E-2</v>
      </c>
      <c r="O502" s="17">
        <v>0.10274288691231</v>
      </c>
      <c r="P502" s="17"/>
      <c r="Q502" s="17">
        <v>8.0852761195201503E-2</v>
      </c>
      <c r="R502" s="17">
        <v>2.3371571935539601E-2</v>
      </c>
      <c r="S502" s="17">
        <v>0.109510567163948</v>
      </c>
      <c r="T502" s="17">
        <v>0.114001005013847</v>
      </c>
      <c r="U502" s="17">
        <v>9.5809670467362995E-2</v>
      </c>
      <c r="V502" s="17">
        <v>9.2736130765427902E-2</v>
      </c>
      <c r="W502" s="17">
        <v>0.139073522322298</v>
      </c>
      <c r="X502" s="17">
        <v>0.145159303214346</v>
      </c>
      <c r="Y502" s="17">
        <v>8.8795337053022699E-2</v>
      </c>
      <c r="Z502" s="17">
        <v>0.102106836557633</v>
      </c>
      <c r="AA502" s="17">
        <v>0.11724833912676901</v>
      </c>
      <c r="AB502" s="17">
        <v>0</v>
      </c>
      <c r="AC502" s="17"/>
      <c r="AD502" s="17">
        <v>9.7871697525200294E-2</v>
      </c>
      <c r="AE502" s="17">
        <v>0</v>
      </c>
      <c r="AF502" s="17"/>
      <c r="AG502" s="17">
        <v>0.10809808868296999</v>
      </c>
      <c r="AH502" s="17">
        <v>6.60097554741291E-2</v>
      </c>
      <c r="AI502" s="17"/>
      <c r="AJ502" s="17">
        <v>0.11712509801537099</v>
      </c>
      <c r="AK502" s="17">
        <v>5.29725651622623E-2</v>
      </c>
      <c r="AL502" s="17"/>
      <c r="AM502" s="17">
        <v>9.1641228188854604E-2</v>
      </c>
      <c r="AN502" s="17">
        <v>8.5624211035535303E-2</v>
      </c>
      <c r="AO502" s="17"/>
      <c r="AP502" s="17">
        <v>0</v>
      </c>
      <c r="AQ502" s="17">
        <v>5.8460647128224699E-2</v>
      </c>
      <c r="AR502" s="17">
        <v>4.05026788598346E-2</v>
      </c>
      <c r="AS502" s="17">
        <v>8.7931719251578805E-2</v>
      </c>
      <c r="AT502" s="17">
        <v>0.12348986769767201</v>
      </c>
      <c r="AU502" s="17">
        <v>0.104825393856833</v>
      </c>
    </row>
    <row r="503" spans="2:47" x14ac:dyDescent="0.35">
      <c r="B503" t="s">
        <v>263</v>
      </c>
      <c r="C503" s="17">
        <v>0.135663724843926</v>
      </c>
      <c r="D503" s="17">
        <v>0.18063737051468501</v>
      </c>
      <c r="E503" s="17">
        <v>4.3144145179569798E-2</v>
      </c>
      <c r="F503" s="17"/>
      <c r="G503" s="17">
        <v>0.100864888539043</v>
      </c>
      <c r="H503" s="17">
        <v>8.9368159871176397E-2</v>
      </c>
      <c r="I503" s="17">
        <v>0.107998960608009</v>
      </c>
      <c r="J503" s="17">
        <v>8.9486993412259797E-2</v>
      </c>
      <c r="K503" s="17">
        <v>0.178995463846714</v>
      </c>
      <c r="L503" s="17">
        <v>0.25790800626958099</v>
      </c>
      <c r="M503" s="17"/>
      <c r="N503" s="17">
        <v>0.148958323963156</v>
      </c>
      <c r="O503" s="17">
        <v>5.7532864699739499E-2</v>
      </c>
      <c r="P503" s="17"/>
      <c r="Q503" s="17">
        <v>0.102149228524528</v>
      </c>
      <c r="R503" s="17">
        <v>8.6503410042336804E-2</v>
      </c>
      <c r="S503" s="17">
        <v>5.7569599801242301E-2</v>
      </c>
      <c r="T503" s="17">
        <v>0.114796103743175</v>
      </c>
      <c r="U503" s="17">
        <v>0.20078192762306599</v>
      </c>
      <c r="V503" s="17">
        <v>0.17421350723883999</v>
      </c>
      <c r="W503" s="17">
        <v>0.31031399462368398</v>
      </c>
      <c r="X503" s="17">
        <v>9.1532382304751803E-2</v>
      </c>
      <c r="Y503" s="17">
        <v>0.170798387239948</v>
      </c>
      <c r="Z503" s="17">
        <v>0.20151173982786899</v>
      </c>
      <c r="AA503" s="17">
        <v>0</v>
      </c>
      <c r="AB503" s="17">
        <v>0</v>
      </c>
      <c r="AC503" s="17"/>
      <c r="AD503" s="17">
        <v>0.14299769353130301</v>
      </c>
      <c r="AE503" s="17">
        <v>8.9417771491192802E-2</v>
      </c>
      <c r="AF503" s="17"/>
      <c r="AG503" s="17">
        <v>0.1643483828058</v>
      </c>
      <c r="AH503" s="17">
        <v>0.104487711392103</v>
      </c>
      <c r="AI503" s="17"/>
      <c r="AJ503" s="17">
        <v>0.13156184381957001</v>
      </c>
      <c r="AK503" s="17">
        <v>0.14131234461193901</v>
      </c>
      <c r="AL503" s="17"/>
      <c r="AM503" s="17">
        <v>8.9359463776171405E-2</v>
      </c>
      <c r="AN503" s="17">
        <v>0.14463072625489601</v>
      </c>
      <c r="AO503" s="17"/>
      <c r="AP503" s="17">
        <v>0</v>
      </c>
      <c r="AQ503" s="17">
        <v>9.2428454156992204E-2</v>
      </c>
      <c r="AR503" s="17">
        <v>2.3462173647254701E-2</v>
      </c>
      <c r="AS503" s="17">
        <v>0.20894372952885801</v>
      </c>
      <c r="AT503" s="17">
        <v>4.8484241886492099E-2</v>
      </c>
      <c r="AU503" s="17">
        <v>0.156291129101952</v>
      </c>
    </row>
    <row r="504" spans="2:47" x14ac:dyDescent="0.35">
      <c r="B504" t="s">
        <v>94</v>
      </c>
      <c r="C504" s="17">
        <v>7.37536378574042E-3</v>
      </c>
      <c r="D504" s="17">
        <v>6.2386050588290999E-3</v>
      </c>
      <c r="E504" s="17">
        <v>9.7138986771202699E-3</v>
      </c>
      <c r="F504" s="17"/>
      <c r="G504" s="17">
        <v>0</v>
      </c>
      <c r="H504" s="17">
        <v>0</v>
      </c>
      <c r="I504" s="17">
        <v>0</v>
      </c>
      <c r="J504" s="17">
        <v>3.15393615483823E-2</v>
      </c>
      <c r="K504" s="17">
        <v>1.36555667169488E-2</v>
      </c>
      <c r="L504" s="17">
        <v>0</v>
      </c>
      <c r="M504" s="17"/>
      <c r="N504" s="17">
        <v>6.2600829513550496E-3</v>
      </c>
      <c r="O504" s="17">
        <v>1.3929743508767699E-2</v>
      </c>
      <c r="P504" s="17"/>
      <c r="Q504" s="17">
        <v>0</v>
      </c>
      <c r="R504" s="17">
        <v>1.72675616066536E-2</v>
      </c>
      <c r="S504" s="17">
        <v>0</v>
      </c>
      <c r="T504" s="17">
        <v>0</v>
      </c>
      <c r="U504" s="17">
        <v>0</v>
      </c>
      <c r="V504" s="17">
        <v>0</v>
      </c>
      <c r="W504" s="17">
        <v>0</v>
      </c>
      <c r="X504" s="17">
        <v>0</v>
      </c>
      <c r="Y504" s="17">
        <v>0</v>
      </c>
      <c r="Z504" s="17">
        <v>0</v>
      </c>
      <c r="AA504" s="17">
        <v>5.8105683507463798E-2</v>
      </c>
      <c r="AB504" s="17">
        <v>9.7667934060552894E-2</v>
      </c>
      <c r="AC504" s="17"/>
      <c r="AD504" s="17">
        <v>4.7398957424129003E-3</v>
      </c>
      <c r="AE504" s="17">
        <v>3.15150619956064E-2</v>
      </c>
      <c r="AF504" s="17"/>
      <c r="AG504" s="17">
        <v>0</v>
      </c>
      <c r="AH504" s="17">
        <v>1.6559469897405098E-2</v>
      </c>
      <c r="AI504" s="17"/>
      <c r="AJ504" s="17">
        <v>7.24643539449445E-3</v>
      </c>
      <c r="AK504" s="17">
        <v>7.5529085402385801E-3</v>
      </c>
      <c r="AL504" s="17"/>
      <c r="AM504" s="17">
        <v>1.8409617839715699E-2</v>
      </c>
      <c r="AN504" s="17">
        <v>5.1314346555728797E-3</v>
      </c>
      <c r="AO504" s="17"/>
      <c r="AP504" s="17">
        <v>0</v>
      </c>
      <c r="AQ504" s="17">
        <v>4.9490481948729702E-2</v>
      </c>
      <c r="AR504" s="17">
        <v>0</v>
      </c>
      <c r="AS504" s="17">
        <v>7.2605385695273302E-3</v>
      </c>
      <c r="AT504" s="17">
        <v>0</v>
      </c>
      <c r="AU504" s="17">
        <v>5.4589889310016704E-3</v>
      </c>
    </row>
    <row r="505" spans="2:47" x14ac:dyDescent="0.35">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c r="AS505" s="17"/>
      <c r="AT505" s="17"/>
      <c r="AU505" s="17"/>
    </row>
    <row r="506" spans="2:47" x14ac:dyDescent="0.35">
      <c r="B506" s="6" t="s">
        <v>272</v>
      </c>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c r="AR506" s="17"/>
      <c r="AS506" s="17"/>
      <c r="AT506" s="17"/>
      <c r="AU506" s="17"/>
    </row>
    <row r="507" spans="2:47" x14ac:dyDescent="0.35">
      <c r="B507" s="24" t="s">
        <v>748</v>
      </c>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c r="AS507" s="17"/>
      <c r="AT507" s="17"/>
      <c r="AU507" s="17"/>
    </row>
    <row r="508" spans="2:47" x14ac:dyDescent="0.35">
      <c r="B508" t="s">
        <v>265</v>
      </c>
      <c r="C508" s="17">
        <v>0.74196094537590196</v>
      </c>
      <c r="D508" s="17">
        <v>0.75447998657188997</v>
      </c>
      <c r="E508" s="17">
        <v>0.73102459860758895</v>
      </c>
      <c r="F508" s="17"/>
      <c r="G508" s="17">
        <v>0.51836294920471104</v>
      </c>
      <c r="H508" s="17">
        <v>0.56129195688339095</v>
      </c>
      <c r="I508" s="17">
        <v>0.70813890490736897</v>
      </c>
      <c r="J508" s="17">
        <v>0.83525247622005305</v>
      </c>
      <c r="K508" s="17">
        <v>0.88983163464216797</v>
      </c>
      <c r="L508" s="17">
        <v>0.90685629066416995</v>
      </c>
      <c r="M508" s="17"/>
      <c r="N508" s="17">
        <v>0.77265148931865202</v>
      </c>
      <c r="O508" s="17">
        <v>0.600038471060104</v>
      </c>
      <c r="P508" s="17"/>
      <c r="Q508" s="17">
        <v>0.73874541898883805</v>
      </c>
      <c r="R508" s="17">
        <v>0.75693575078847997</v>
      </c>
      <c r="S508" s="17">
        <v>0.79355611512468005</v>
      </c>
      <c r="T508" s="17">
        <v>0.84926254499241705</v>
      </c>
      <c r="U508" s="17">
        <v>0.69778315718087502</v>
      </c>
      <c r="V508" s="17">
        <v>0.61485549626928104</v>
      </c>
      <c r="W508" s="17">
        <v>0.74115034418086501</v>
      </c>
      <c r="X508" s="17">
        <v>0.71565192142677703</v>
      </c>
      <c r="Y508" s="17">
        <v>0.70577024269493205</v>
      </c>
      <c r="Z508" s="17">
        <v>0.75598004228458004</v>
      </c>
      <c r="AA508" s="17">
        <v>0.76970342427759797</v>
      </c>
      <c r="AB508" s="17">
        <v>0.79546864068720202</v>
      </c>
      <c r="AC508" s="17"/>
      <c r="AD508" s="17">
        <v>0.76131246905813799</v>
      </c>
      <c r="AE508" s="17">
        <v>0.704413026415599</v>
      </c>
      <c r="AF508" s="17"/>
      <c r="AG508" s="17">
        <v>0.77583601664756496</v>
      </c>
      <c r="AH508" s="17">
        <v>0.73278545378010596</v>
      </c>
      <c r="AI508" s="17"/>
      <c r="AJ508" s="17">
        <v>0.77218840368652897</v>
      </c>
      <c r="AK508" s="17">
        <v>0.70829838521731603</v>
      </c>
      <c r="AL508" s="17"/>
      <c r="AM508" s="17">
        <v>0.78622647328905404</v>
      </c>
      <c r="AN508" s="17">
        <v>0.73107937742721896</v>
      </c>
      <c r="AO508" s="17"/>
      <c r="AP508" s="17">
        <v>0.62281350005959202</v>
      </c>
      <c r="AQ508" s="17">
        <v>0.82067548481235297</v>
      </c>
      <c r="AR508" s="17">
        <v>0.56257932558044799</v>
      </c>
      <c r="AS508" s="17">
        <v>0.92714824346610103</v>
      </c>
      <c r="AT508" s="17">
        <v>0.68425532109655396</v>
      </c>
      <c r="AU508" s="17">
        <v>0.72338037704649505</v>
      </c>
    </row>
    <row r="509" spans="2:47" x14ac:dyDescent="0.35">
      <c r="B509" t="s">
        <v>266</v>
      </c>
      <c r="C509" s="17">
        <v>0.41835370153714901</v>
      </c>
      <c r="D509" s="17">
        <v>0.51308071217084705</v>
      </c>
      <c r="E509" s="17">
        <v>0.31610430887159802</v>
      </c>
      <c r="F509" s="17"/>
      <c r="G509" s="17">
        <v>0.38649393759551298</v>
      </c>
      <c r="H509" s="17">
        <v>0.37820280707028198</v>
      </c>
      <c r="I509" s="17">
        <v>0.464571269107732</v>
      </c>
      <c r="J509" s="17">
        <v>0.45321881166366601</v>
      </c>
      <c r="K509" s="17">
        <v>0.48741742076248001</v>
      </c>
      <c r="L509" s="17">
        <v>0.36179939840534198</v>
      </c>
      <c r="M509" s="17"/>
      <c r="N509" s="17">
        <v>0.40644629053516501</v>
      </c>
      <c r="O509" s="17">
        <v>0.47341721671137199</v>
      </c>
      <c r="P509" s="17"/>
      <c r="Q509" s="17">
        <v>0.44626974231516497</v>
      </c>
      <c r="R509" s="17">
        <v>0.423704692919675</v>
      </c>
      <c r="S509" s="17">
        <v>0.43129645934253202</v>
      </c>
      <c r="T509" s="17">
        <v>0.39067237139630401</v>
      </c>
      <c r="U509" s="17">
        <v>0.43447420161371902</v>
      </c>
      <c r="V509" s="17">
        <v>0.43319838397771199</v>
      </c>
      <c r="W509" s="17">
        <v>0.40815941983846099</v>
      </c>
      <c r="X509" s="17">
        <v>0.44823042486384901</v>
      </c>
      <c r="Y509" s="17">
        <v>0.37888684256433502</v>
      </c>
      <c r="Z509" s="17">
        <v>0.43169737194478702</v>
      </c>
      <c r="AA509" s="17">
        <v>0.36226621201360398</v>
      </c>
      <c r="AB509" s="17">
        <v>0.41888480590600002</v>
      </c>
      <c r="AC509" s="17"/>
      <c r="AD509" s="17">
        <v>0.49261548159294799</v>
      </c>
      <c r="AE509" s="17">
        <v>0.16861359433422499</v>
      </c>
      <c r="AF509" s="17"/>
      <c r="AG509" s="17">
        <v>0.58342001440181701</v>
      </c>
      <c r="AH509" s="17">
        <v>0.33375868548160997</v>
      </c>
      <c r="AI509" s="17"/>
      <c r="AJ509" s="17">
        <v>0.42532729660650498</v>
      </c>
      <c r="AK509" s="17">
        <v>0.411702940867196</v>
      </c>
      <c r="AL509" s="17"/>
      <c r="AM509" s="17">
        <v>0.35992231498969701</v>
      </c>
      <c r="AN509" s="17">
        <v>0.43479093578619699</v>
      </c>
      <c r="AO509" s="17"/>
      <c r="AP509" s="17">
        <v>3.2718162554936203E-2</v>
      </c>
      <c r="AQ509" s="17">
        <v>0.201367191996041</v>
      </c>
      <c r="AR509" s="17">
        <v>0.35495912547716202</v>
      </c>
      <c r="AS509" s="17">
        <v>0.58639606701387603</v>
      </c>
      <c r="AT509" s="17">
        <v>0.565414217849325</v>
      </c>
      <c r="AU509" s="17">
        <v>0.65944542630008696</v>
      </c>
    </row>
    <row r="510" spans="2:47" x14ac:dyDescent="0.35">
      <c r="B510" t="s">
        <v>267</v>
      </c>
      <c r="C510" s="17">
        <v>0.388088357549012</v>
      </c>
      <c r="D510" s="17">
        <v>0.41922346767125501</v>
      </c>
      <c r="E510" s="17">
        <v>0.35305143648815801</v>
      </c>
      <c r="F510" s="17"/>
      <c r="G510" s="17">
        <v>0.61360328556350197</v>
      </c>
      <c r="H510" s="17">
        <v>0.52559592879726902</v>
      </c>
      <c r="I510" s="17">
        <v>0.49321484747237299</v>
      </c>
      <c r="J510" s="17">
        <v>0.35011538719784002</v>
      </c>
      <c r="K510" s="17">
        <v>0.23751435823105899</v>
      </c>
      <c r="L510" s="17">
        <v>0.15524041819862999</v>
      </c>
      <c r="M510" s="17"/>
      <c r="N510" s="17">
        <v>0.34612544696307301</v>
      </c>
      <c r="O510" s="17">
        <v>0.58213770743861404</v>
      </c>
      <c r="P510" s="17"/>
      <c r="Q510" s="17">
        <v>0.47045184903827802</v>
      </c>
      <c r="R510" s="17">
        <v>0.35445048214608199</v>
      </c>
      <c r="S510" s="17">
        <v>0.36365818252953003</v>
      </c>
      <c r="T510" s="17">
        <v>0.29569833846508597</v>
      </c>
      <c r="U510" s="17">
        <v>0.38840776135981198</v>
      </c>
      <c r="V510" s="17">
        <v>0.46234189565464701</v>
      </c>
      <c r="W510" s="17">
        <v>0.32894940292825497</v>
      </c>
      <c r="X510" s="17">
        <v>0.39735597684344498</v>
      </c>
      <c r="Y510" s="17">
        <v>0.42114344631936701</v>
      </c>
      <c r="Z510" s="17">
        <v>0.37769329443455402</v>
      </c>
      <c r="AA510" s="17">
        <v>0.38070488908410399</v>
      </c>
      <c r="AB510" s="17">
        <v>0.31630334103500002</v>
      </c>
      <c r="AC510" s="17"/>
      <c r="AD510" s="17">
        <v>0.44506830854342999</v>
      </c>
      <c r="AE510" s="17">
        <v>0.213998676396701</v>
      </c>
      <c r="AF510" s="17"/>
      <c r="AG510" s="17">
        <v>0.48844333571395299</v>
      </c>
      <c r="AH510" s="17">
        <v>0.333527271269147</v>
      </c>
      <c r="AI510" s="17"/>
      <c r="AJ510" s="17">
        <v>0.35235364435098998</v>
      </c>
      <c r="AK510" s="17">
        <v>0.43313277141775602</v>
      </c>
      <c r="AL510" s="17"/>
      <c r="AM510" s="17">
        <v>0.29243628092164298</v>
      </c>
      <c r="AN510" s="17">
        <v>0.415208033127695</v>
      </c>
      <c r="AO510" s="17"/>
      <c r="AP510" s="17">
        <v>0.18964594477722899</v>
      </c>
      <c r="AQ510" s="17">
        <v>0.17760007905712399</v>
      </c>
      <c r="AR510" s="17">
        <v>0.55269581650069399</v>
      </c>
      <c r="AS510" s="17">
        <v>0.20824679325818801</v>
      </c>
      <c r="AT510" s="17">
        <v>0.65773535667409</v>
      </c>
      <c r="AU510" s="17">
        <v>0.63200244035461195</v>
      </c>
    </row>
    <row r="511" spans="2:47" x14ac:dyDescent="0.35">
      <c r="B511" t="s">
        <v>268</v>
      </c>
      <c r="C511" s="17">
        <v>0.34827704470359799</v>
      </c>
      <c r="D511" s="17">
        <v>0.41626457480796603</v>
      </c>
      <c r="E511" s="17">
        <v>0.27499088732353999</v>
      </c>
      <c r="F511" s="17"/>
      <c r="G511" s="17">
        <v>0.46509726325686401</v>
      </c>
      <c r="H511" s="17">
        <v>0.452684543077151</v>
      </c>
      <c r="I511" s="17">
        <v>0.44511703991970403</v>
      </c>
      <c r="J511" s="17">
        <v>0.350764491011824</v>
      </c>
      <c r="K511" s="17">
        <v>0.20856348430111099</v>
      </c>
      <c r="L511" s="17">
        <v>0.18611023310568101</v>
      </c>
      <c r="M511" s="17"/>
      <c r="N511" s="17">
        <v>0.32099293982538502</v>
      </c>
      <c r="O511" s="17">
        <v>0.47444710154686398</v>
      </c>
      <c r="P511" s="17"/>
      <c r="Q511" s="17">
        <v>0.400071806252567</v>
      </c>
      <c r="R511" s="17">
        <v>0.31384064578487098</v>
      </c>
      <c r="S511" s="17">
        <v>0.314962498634409</v>
      </c>
      <c r="T511" s="17">
        <v>0.35090414955500299</v>
      </c>
      <c r="U511" s="17">
        <v>0.344668704689232</v>
      </c>
      <c r="V511" s="17">
        <v>0.35984033629272499</v>
      </c>
      <c r="W511" s="17">
        <v>0.28801610653855297</v>
      </c>
      <c r="X511" s="17">
        <v>0.34958281039919697</v>
      </c>
      <c r="Y511" s="17">
        <v>0.37926450680964002</v>
      </c>
      <c r="Z511" s="17">
        <v>0.32608886123795799</v>
      </c>
      <c r="AA511" s="17">
        <v>0.32316359479791401</v>
      </c>
      <c r="AB511" s="17">
        <v>0.44670118746875698</v>
      </c>
      <c r="AC511" s="17"/>
      <c r="AD511" s="17">
        <v>0.40201141792739897</v>
      </c>
      <c r="AE511" s="17">
        <v>0.18907202491201699</v>
      </c>
      <c r="AF511" s="17"/>
      <c r="AG511" s="17">
        <v>0.47727491102273101</v>
      </c>
      <c r="AH511" s="17">
        <v>0.27385175938237599</v>
      </c>
      <c r="AI511" s="17"/>
      <c r="AJ511" s="17">
        <v>0.330390993481259</v>
      </c>
      <c r="AK511" s="17">
        <v>0.372987800244172</v>
      </c>
      <c r="AL511" s="17"/>
      <c r="AM511" s="17">
        <v>0.32433625413599398</v>
      </c>
      <c r="AN511" s="17">
        <v>0.35493748113072998</v>
      </c>
      <c r="AO511" s="17"/>
      <c r="AP511" s="17">
        <v>8.75273332323529E-2</v>
      </c>
      <c r="AQ511" s="17">
        <v>0.142296483887278</v>
      </c>
      <c r="AR511" s="17">
        <v>0.39547273168413599</v>
      </c>
      <c r="AS511" s="17">
        <v>0.28759518317964899</v>
      </c>
      <c r="AT511" s="17">
        <v>0.56425688468174096</v>
      </c>
      <c r="AU511" s="17">
        <v>0.62049694311188297</v>
      </c>
    </row>
    <row r="512" spans="2:47" x14ac:dyDescent="0.35">
      <c r="B512" t="s">
        <v>269</v>
      </c>
      <c r="C512" s="17">
        <v>0.22835516768365199</v>
      </c>
      <c r="D512" s="17">
        <v>0.302496090796746</v>
      </c>
      <c r="E512" s="17">
        <v>0.148543988234076</v>
      </c>
      <c r="F512" s="17"/>
      <c r="G512" s="17">
        <v>0.22369220541049301</v>
      </c>
      <c r="H512" s="17">
        <v>0.217127936461497</v>
      </c>
      <c r="I512" s="17">
        <v>0.23065183287184199</v>
      </c>
      <c r="J512" s="17">
        <v>0.222357922533651</v>
      </c>
      <c r="K512" s="17">
        <v>0.27084842425497302</v>
      </c>
      <c r="L512" s="17">
        <v>0.21624579260216401</v>
      </c>
      <c r="M512" s="17"/>
      <c r="N512" s="17">
        <v>0.23832488386620401</v>
      </c>
      <c r="O512" s="17">
        <v>0.18225214678270599</v>
      </c>
      <c r="P512" s="17"/>
      <c r="Q512" s="17">
        <v>0.19207695420179999</v>
      </c>
      <c r="R512" s="17">
        <v>0.24351445662922699</v>
      </c>
      <c r="S512" s="17">
        <v>0.21965960296020101</v>
      </c>
      <c r="T512" s="17">
        <v>0.22871913820776299</v>
      </c>
      <c r="U512" s="17">
        <v>0.22442341112886699</v>
      </c>
      <c r="V512" s="17">
        <v>0.22895316017327699</v>
      </c>
      <c r="W512" s="17">
        <v>0.22338130801994599</v>
      </c>
      <c r="X512" s="17">
        <v>0.24124307513405399</v>
      </c>
      <c r="Y512" s="17">
        <v>0.237783863882462</v>
      </c>
      <c r="Z512" s="17">
        <v>0.243314339583794</v>
      </c>
      <c r="AA512" s="17">
        <v>0.22170167469879301</v>
      </c>
      <c r="AB512" s="17">
        <v>0.29704690779093301</v>
      </c>
      <c r="AC512" s="17"/>
      <c r="AD512" s="17">
        <v>0.27570941993324699</v>
      </c>
      <c r="AE512" s="17">
        <v>7.9827965241017595E-2</v>
      </c>
      <c r="AF512" s="17"/>
      <c r="AG512" s="17">
        <v>0.332231159818691</v>
      </c>
      <c r="AH512" s="17">
        <v>0.17147400306606</v>
      </c>
      <c r="AI512" s="17"/>
      <c r="AJ512" s="17">
        <v>0.246252320631519</v>
      </c>
      <c r="AK512" s="17">
        <v>0.20834363666596001</v>
      </c>
      <c r="AL512" s="17"/>
      <c r="AM512" s="17">
        <v>0.20906121898962601</v>
      </c>
      <c r="AN512" s="17">
        <v>0.233557288714246</v>
      </c>
      <c r="AO512" s="17"/>
      <c r="AP512" s="17">
        <v>3.0112319743550199E-2</v>
      </c>
      <c r="AQ512" s="17">
        <v>8.6580537042478395E-2</v>
      </c>
      <c r="AR512" s="17">
        <v>0.12982627168275199</v>
      </c>
      <c r="AS512" s="17">
        <v>0.33958141698007499</v>
      </c>
      <c r="AT512" s="17">
        <v>0.33442802968706498</v>
      </c>
      <c r="AU512" s="17">
        <v>0.392367761549481</v>
      </c>
    </row>
    <row r="513" spans="2:47" x14ac:dyDescent="0.35">
      <c r="B513" t="s">
        <v>270</v>
      </c>
      <c r="C513" s="17">
        <v>0.207642069954973</v>
      </c>
      <c r="D513" s="17">
        <v>0.28845106108503099</v>
      </c>
      <c r="E513" s="17">
        <v>0.120368275422379</v>
      </c>
      <c r="F513" s="17"/>
      <c r="G513" s="17">
        <v>0.164699193952905</v>
      </c>
      <c r="H513" s="17">
        <v>0.18261418564416301</v>
      </c>
      <c r="I513" s="17">
        <v>0.252043422706622</v>
      </c>
      <c r="J513" s="17">
        <v>0.254264770750879</v>
      </c>
      <c r="K513" s="17">
        <v>0.24145518490444801</v>
      </c>
      <c r="L513" s="17">
        <v>0.160769178562682</v>
      </c>
      <c r="M513" s="17"/>
      <c r="N513" s="17">
        <v>0.214012114104627</v>
      </c>
      <c r="O513" s="17">
        <v>0.17818503495076399</v>
      </c>
      <c r="P513" s="17"/>
      <c r="Q513" s="17">
        <v>0.20596405087880501</v>
      </c>
      <c r="R513" s="17">
        <v>0.20413607616219101</v>
      </c>
      <c r="S513" s="17">
        <v>0.23989902975333899</v>
      </c>
      <c r="T513" s="17">
        <v>0.194236398271177</v>
      </c>
      <c r="U513" s="17">
        <v>0.20414874532987201</v>
      </c>
      <c r="V513" s="17">
        <v>0.23713684682226199</v>
      </c>
      <c r="W513" s="17">
        <v>0.17825008118154401</v>
      </c>
      <c r="X513" s="17">
        <v>0.22535117747960101</v>
      </c>
      <c r="Y513" s="17">
        <v>0.19466760063411401</v>
      </c>
      <c r="Z513" s="17">
        <v>0.21667173736126399</v>
      </c>
      <c r="AA513" s="17">
        <v>0.17080061058839499</v>
      </c>
      <c r="AB513" s="17">
        <v>0.24179073467772699</v>
      </c>
      <c r="AC513" s="17"/>
      <c r="AD513" s="17">
        <v>0.239144861897819</v>
      </c>
      <c r="AE513" s="17">
        <v>0.107542729831969</v>
      </c>
      <c r="AF513" s="17"/>
      <c r="AG513" s="17">
        <v>0.27201517859954899</v>
      </c>
      <c r="AH513" s="17">
        <v>0.17457389820713501</v>
      </c>
      <c r="AI513" s="17"/>
      <c r="AJ513" s="17">
        <v>0.208663240465184</v>
      </c>
      <c r="AK513" s="17">
        <v>0.20809082044914501</v>
      </c>
      <c r="AL513" s="17"/>
      <c r="AM513" s="17">
        <v>0.16251700407570799</v>
      </c>
      <c r="AN513" s="17">
        <v>0.22211276147290601</v>
      </c>
      <c r="AO513" s="17"/>
      <c r="AP513" s="17">
        <v>4.7817200377989803E-2</v>
      </c>
      <c r="AQ513" s="17">
        <v>6.6691918336448303E-2</v>
      </c>
      <c r="AR513" s="17">
        <v>0.14949877729743899</v>
      </c>
      <c r="AS513" s="17">
        <v>0.232605129507722</v>
      </c>
      <c r="AT513" s="17">
        <v>0.28287023002977602</v>
      </c>
      <c r="AU513" s="17">
        <v>0.41729690104350597</v>
      </c>
    </row>
    <row r="514" spans="2:47" x14ac:dyDescent="0.35">
      <c r="B514" t="s">
        <v>94</v>
      </c>
      <c r="C514" s="17">
        <v>2.7311207894269201E-2</v>
      </c>
      <c r="D514" s="17">
        <v>2.13406227309615E-2</v>
      </c>
      <c r="E514" s="17">
        <v>3.3003769978981801E-2</v>
      </c>
      <c r="F514" s="17"/>
      <c r="G514" s="17">
        <v>3.2739997972476002E-2</v>
      </c>
      <c r="H514" s="17">
        <v>2.67753542240876E-2</v>
      </c>
      <c r="I514" s="17">
        <v>4.2447528090935903E-2</v>
      </c>
      <c r="J514" s="17">
        <v>1.5555609589614E-2</v>
      </c>
      <c r="K514" s="17">
        <v>2.1032027631846702E-2</v>
      </c>
      <c r="L514" s="17">
        <v>2.56688978098213E-2</v>
      </c>
      <c r="M514" s="17"/>
      <c r="N514" s="17">
        <v>2.7587313960389999E-2</v>
      </c>
      <c r="O514" s="17">
        <v>2.60344088857354E-2</v>
      </c>
      <c r="P514" s="17"/>
      <c r="Q514" s="17">
        <v>1.7837884659829099E-2</v>
      </c>
      <c r="R514" s="17">
        <v>2.2039384952201601E-2</v>
      </c>
      <c r="S514" s="17">
        <v>2.6537559017683201E-2</v>
      </c>
      <c r="T514" s="17">
        <v>2.0205220040533999E-2</v>
      </c>
      <c r="U514" s="17">
        <v>4.2808463867892201E-2</v>
      </c>
      <c r="V514" s="17">
        <v>4.6337870365844303E-2</v>
      </c>
      <c r="W514" s="17">
        <v>4.0322823146605201E-2</v>
      </c>
      <c r="X514" s="17">
        <v>0</v>
      </c>
      <c r="Y514" s="17">
        <v>3.2618294630111899E-2</v>
      </c>
      <c r="Z514" s="17">
        <v>2.0490251630232999E-2</v>
      </c>
      <c r="AA514" s="17">
        <v>1.3369903616927199E-2</v>
      </c>
      <c r="AB514" s="17">
        <v>5.3191949549631697E-2</v>
      </c>
      <c r="AC514" s="17"/>
      <c r="AD514" s="17">
        <v>1.3139924812242699E-2</v>
      </c>
      <c r="AE514" s="17">
        <v>6.1633067941856502E-2</v>
      </c>
      <c r="AF514" s="17"/>
      <c r="AG514" s="17">
        <v>7.9509035902976602E-3</v>
      </c>
      <c r="AH514" s="17">
        <v>3.2297187931254301E-2</v>
      </c>
      <c r="AI514" s="17"/>
      <c r="AJ514" s="17">
        <v>2.3702903901345999E-2</v>
      </c>
      <c r="AK514" s="17">
        <v>2.8358514265949899E-2</v>
      </c>
      <c r="AL514" s="17"/>
      <c r="AM514" s="17">
        <v>3.3495162650894798E-2</v>
      </c>
      <c r="AN514" s="17">
        <v>2.4847240939103898E-2</v>
      </c>
      <c r="AO514" s="17"/>
      <c r="AP514" s="17">
        <v>0.144517698256794</v>
      </c>
      <c r="AQ514" s="17">
        <v>1.4660862259328399E-2</v>
      </c>
      <c r="AR514" s="17">
        <v>1.57314679093867E-2</v>
      </c>
      <c r="AS514" s="17">
        <v>7.6039433492414103E-3</v>
      </c>
      <c r="AT514" s="17">
        <v>0</v>
      </c>
      <c r="AU514" s="17">
        <v>7.5079502415861697E-3</v>
      </c>
    </row>
    <row r="515" spans="2:47" x14ac:dyDescent="0.35">
      <c r="B515" t="s">
        <v>271</v>
      </c>
      <c r="C515" s="17">
        <v>1.0403876549850701E-2</v>
      </c>
      <c r="D515" s="17">
        <v>1.03903557863157E-2</v>
      </c>
      <c r="E515" s="17">
        <v>1.0490491818052901E-2</v>
      </c>
      <c r="F515" s="17"/>
      <c r="G515" s="17">
        <v>0</v>
      </c>
      <c r="H515" s="17">
        <v>5.6057974240066701E-3</v>
      </c>
      <c r="I515" s="17">
        <v>2.8978208759950401E-3</v>
      </c>
      <c r="J515" s="17">
        <v>1.48265092314004E-2</v>
      </c>
      <c r="K515" s="17">
        <v>1.10127080947273E-2</v>
      </c>
      <c r="L515" s="17">
        <v>2.3951112429715302E-2</v>
      </c>
      <c r="M515" s="17"/>
      <c r="N515" s="17">
        <v>1.0842328603074601E-2</v>
      </c>
      <c r="O515" s="17">
        <v>8.3763399777239504E-3</v>
      </c>
      <c r="P515" s="17"/>
      <c r="Q515" s="17">
        <v>3.7320030668064001E-3</v>
      </c>
      <c r="R515" s="17">
        <v>1.6425515689060401E-2</v>
      </c>
      <c r="S515" s="17">
        <v>6.8668417674333003E-3</v>
      </c>
      <c r="T515" s="17">
        <v>5.9262201986736698E-3</v>
      </c>
      <c r="U515" s="17">
        <v>1.5620868659583001E-2</v>
      </c>
      <c r="V515" s="17">
        <v>1.57309560176257E-2</v>
      </c>
      <c r="W515" s="17">
        <v>1.2175080485664401E-2</v>
      </c>
      <c r="X515" s="17">
        <v>2.5506273884887701E-2</v>
      </c>
      <c r="Y515" s="17">
        <v>0</v>
      </c>
      <c r="Z515" s="17">
        <v>2.50695860464153E-2</v>
      </c>
      <c r="AA515" s="17">
        <v>0</v>
      </c>
      <c r="AB515" s="17">
        <v>0</v>
      </c>
      <c r="AC515" s="17"/>
      <c r="AD515" s="17">
        <v>9.6980019763169105E-3</v>
      </c>
      <c r="AE515" s="17">
        <v>1.1631533401455899E-2</v>
      </c>
      <c r="AF515" s="17"/>
      <c r="AG515" s="17">
        <v>2.8809182941693001E-3</v>
      </c>
      <c r="AH515" s="17">
        <v>1.51382618829548E-2</v>
      </c>
      <c r="AI515" s="17"/>
      <c r="AJ515" s="17">
        <v>1.51884211191936E-2</v>
      </c>
      <c r="AK515" s="17">
        <v>4.6401754588529702E-3</v>
      </c>
      <c r="AL515" s="17"/>
      <c r="AM515" s="17">
        <v>1.9281550612624598E-2</v>
      </c>
      <c r="AN515" s="17">
        <v>8.2110737226990596E-3</v>
      </c>
      <c r="AO515" s="17"/>
      <c r="AP515" s="17">
        <v>1.23922682459828E-2</v>
      </c>
      <c r="AQ515" s="17">
        <v>2.4934502439432099E-2</v>
      </c>
      <c r="AR515" s="17">
        <v>7.16551804944508E-3</v>
      </c>
      <c r="AS515" s="17">
        <v>9.2682448373788105E-3</v>
      </c>
      <c r="AT515" s="17">
        <v>0</v>
      </c>
      <c r="AU515" s="17">
        <v>4.7098637971630698E-3</v>
      </c>
    </row>
    <row r="516" spans="2:47" x14ac:dyDescent="0.35">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c r="AR516" s="17"/>
      <c r="AS516" s="17"/>
      <c r="AT516" s="17"/>
      <c r="AU516" s="17"/>
    </row>
    <row r="517" spans="2:47" x14ac:dyDescent="0.35">
      <c r="B517" s="6" t="s">
        <v>282</v>
      </c>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c r="AR517" s="17"/>
      <c r="AS517" s="17"/>
      <c r="AT517" s="17"/>
      <c r="AU517" s="17"/>
    </row>
    <row r="518" spans="2:47" x14ac:dyDescent="0.35">
      <c r="B518" s="24" t="s">
        <v>748</v>
      </c>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c r="AT518" s="17"/>
      <c r="AU518" s="17"/>
    </row>
    <row r="519" spans="2:47" x14ac:dyDescent="0.35">
      <c r="B519" t="s">
        <v>274</v>
      </c>
      <c r="C519" s="17">
        <v>0.67782584193670403</v>
      </c>
      <c r="D519" s="17">
        <v>0.71999417413697897</v>
      </c>
      <c r="E519" s="17">
        <v>0.63380619506587199</v>
      </c>
      <c r="F519" s="17"/>
      <c r="G519" s="17">
        <v>0.520817070891889</v>
      </c>
      <c r="H519" s="17">
        <v>0.58007235943178304</v>
      </c>
      <c r="I519" s="17">
        <v>0.62419836337262502</v>
      </c>
      <c r="J519" s="17">
        <v>0.73728674843025099</v>
      </c>
      <c r="K519" s="17">
        <v>0.80133467017681903</v>
      </c>
      <c r="L519" s="17">
        <v>0.78490863372331499</v>
      </c>
      <c r="M519" s="17"/>
      <c r="N519" s="17">
        <v>0.69353958894907797</v>
      </c>
      <c r="O519" s="17">
        <v>0.60516066334199603</v>
      </c>
      <c r="P519" s="17"/>
      <c r="Q519" s="17">
        <v>0.64549521159615997</v>
      </c>
      <c r="R519" s="17">
        <v>0.68692137941253995</v>
      </c>
      <c r="S519" s="17">
        <v>0.69026720597562397</v>
      </c>
      <c r="T519" s="17">
        <v>0.71348247233818896</v>
      </c>
      <c r="U519" s="17">
        <v>0.69573388737427699</v>
      </c>
      <c r="V519" s="17">
        <v>0.64625193191237695</v>
      </c>
      <c r="W519" s="17">
        <v>0.69625281718847498</v>
      </c>
      <c r="X519" s="17">
        <v>0.62928756417395004</v>
      </c>
      <c r="Y519" s="17">
        <v>0.60999942750413605</v>
      </c>
      <c r="Z519" s="17">
        <v>0.70599387825062099</v>
      </c>
      <c r="AA519" s="17">
        <v>0.724596055278794</v>
      </c>
      <c r="AB519" s="17">
        <v>0.81489386049288104</v>
      </c>
      <c r="AC519" s="17"/>
      <c r="AD519" s="17">
        <v>0.72213985204944398</v>
      </c>
      <c r="AE519" s="17">
        <v>0.560430571150487</v>
      </c>
      <c r="AF519" s="17"/>
      <c r="AG519" s="17">
        <v>0.72652439697291704</v>
      </c>
      <c r="AH519" s="17">
        <v>0.66406962168415096</v>
      </c>
      <c r="AI519" s="17"/>
      <c r="AJ519" s="17">
        <v>0.70323256865960604</v>
      </c>
      <c r="AK519" s="17">
        <v>0.64953207517456901</v>
      </c>
      <c r="AL519" s="17"/>
      <c r="AM519" s="17">
        <v>0.70441132243858695</v>
      </c>
      <c r="AN519" s="17">
        <v>0.67196156865974899</v>
      </c>
      <c r="AO519" s="17"/>
      <c r="AP519" s="17">
        <v>0.43493251684008599</v>
      </c>
      <c r="AQ519" s="17">
        <v>0.702573079101808</v>
      </c>
      <c r="AR519" s="17">
        <v>0.511310862440297</v>
      </c>
      <c r="AS519" s="17">
        <v>0.90048156697243598</v>
      </c>
      <c r="AT519" s="17">
        <v>0.720419892484228</v>
      </c>
      <c r="AU519" s="17">
        <v>0.69047702037974801</v>
      </c>
    </row>
    <row r="520" spans="2:47" x14ac:dyDescent="0.35">
      <c r="B520" t="s">
        <v>275</v>
      </c>
      <c r="C520" s="17">
        <v>0.31686107661820201</v>
      </c>
      <c r="D520" s="17">
        <v>0.34095779069106102</v>
      </c>
      <c r="E520" s="17">
        <v>0.28914090004742599</v>
      </c>
      <c r="F520" s="17"/>
      <c r="G520" s="17">
        <v>0.39516114908545602</v>
      </c>
      <c r="H520" s="17">
        <v>0.37679062009350001</v>
      </c>
      <c r="I520" s="17">
        <v>0.28221146310476902</v>
      </c>
      <c r="J520" s="17">
        <v>0.28000303573212798</v>
      </c>
      <c r="K520" s="17">
        <v>0.30872514000822399</v>
      </c>
      <c r="L520" s="17">
        <v>0.27480694746491402</v>
      </c>
      <c r="M520" s="17"/>
      <c r="N520" s="17">
        <v>0.295375153003755</v>
      </c>
      <c r="O520" s="17">
        <v>0.416218567577334</v>
      </c>
      <c r="P520" s="17"/>
      <c r="Q520" s="17">
        <v>0.37906522728399999</v>
      </c>
      <c r="R520" s="17">
        <v>0.30664206400084199</v>
      </c>
      <c r="S520" s="17">
        <v>0.34053996907408202</v>
      </c>
      <c r="T520" s="17">
        <v>0.32435032791825003</v>
      </c>
      <c r="U520" s="17">
        <v>0.33335774660530498</v>
      </c>
      <c r="V520" s="17">
        <v>0.34577752798380701</v>
      </c>
      <c r="W520" s="17">
        <v>0.22673373406098499</v>
      </c>
      <c r="X520" s="17">
        <v>0.30602328701259301</v>
      </c>
      <c r="Y520" s="17">
        <v>0.30441265150418501</v>
      </c>
      <c r="Z520" s="17">
        <v>0.33385557068267102</v>
      </c>
      <c r="AA520" s="17">
        <v>0.27711749561121402</v>
      </c>
      <c r="AB520" s="17">
        <v>0.160296870507391</v>
      </c>
      <c r="AC520" s="17"/>
      <c r="AD520" s="17">
        <v>0.33492262208409102</v>
      </c>
      <c r="AE520" s="17">
        <v>0.26038945907295102</v>
      </c>
      <c r="AF520" s="17"/>
      <c r="AG520" s="17">
        <v>0.323373732473139</v>
      </c>
      <c r="AH520" s="17">
        <v>0.31885768487044402</v>
      </c>
      <c r="AI520" s="17"/>
      <c r="AJ520" s="17">
        <v>0.29772332123752898</v>
      </c>
      <c r="AK520" s="17">
        <v>0.33948959256640598</v>
      </c>
      <c r="AL520" s="17"/>
      <c r="AM520" s="17">
        <v>0.26792063046820402</v>
      </c>
      <c r="AN520" s="17">
        <v>0.33173498358925801</v>
      </c>
      <c r="AO520" s="17"/>
      <c r="AP520" s="17">
        <v>0.14555629261855199</v>
      </c>
      <c r="AQ520" s="17">
        <v>0.25126178270293598</v>
      </c>
      <c r="AR520" s="17">
        <v>0.38797141892778397</v>
      </c>
      <c r="AS520" s="17">
        <v>0.34448312480901799</v>
      </c>
      <c r="AT520" s="17">
        <v>0.35118834776385099</v>
      </c>
      <c r="AU520" s="17">
        <v>0.37996830007383697</v>
      </c>
    </row>
    <row r="521" spans="2:47" x14ac:dyDescent="0.35">
      <c r="B521" t="s">
        <v>276</v>
      </c>
      <c r="C521" s="17">
        <v>0.269026414473439</v>
      </c>
      <c r="D521" s="17">
        <v>0.31748266592009999</v>
      </c>
      <c r="E521" s="17">
        <v>0.21663355339860199</v>
      </c>
      <c r="F521" s="17"/>
      <c r="G521" s="17">
        <v>0.25776229545227902</v>
      </c>
      <c r="H521" s="17">
        <v>0.20192905859496599</v>
      </c>
      <c r="I521" s="17">
        <v>0.26750724483303601</v>
      </c>
      <c r="J521" s="17">
        <v>0.30294911005640701</v>
      </c>
      <c r="K521" s="17">
        <v>0.29212300008233399</v>
      </c>
      <c r="L521" s="17">
        <v>0.29236186046166202</v>
      </c>
      <c r="M521" s="17"/>
      <c r="N521" s="17">
        <v>0.265204499978344</v>
      </c>
      <c r="O521" s="17">
        <v>0.28670011757818298</v>
      </c>
      <c r="P521" s="17"/>
      <c r="Q521" s="17">
        <v>0.31797587743952899</v>
      </c>
      <c r="R521" s="17">
        <v>0.28104242202678498</v>
      </c>
      <c r="S521" s="17">
        <v>0.25825314734106403</v>
      </c>
      <c r="T521" s="17">
        <v>0.24793950268492199</v>
      </c>
      <c r="U521" s="17">
        <v>0.27505269342373301</v>
      </c>
      <c r="V521" s="17">
        <v>0.218880057765411</v>
      </c>
      <c r="W521" s="17">
        <v>0.23828813565894599</v>
      </c>
      <c r="X521" s="17">
        <v>0.24747699621730601</v>
      </c>
      <c r="Y521" s="17">
        <v>0.23836132274906799</v>
      </c>
      <c r="Z521" s="17">
        <v>0.31259217812921902</v>
      </c>
      <c r="AA521" s="17">
        <v>0.25388484949967499</v>
      </c>
      <c r="AB521" s="17">
        <v>0.331433194139027</v>
      </c>
      <c r="AC521" s="17"/>
      <c r="AD521" s="17">
        <v>0.30756977560687998</v>
      </c>
      <c r="AE521" s="17">
        <v>0.15159597843755199</v>
      </c>
      <c r="AF521" s="17"/>
      <c r="AG521" s="17">
        <v>0.36870517754081999</v>
      </c>
      <c r="AH521" s="17">
        <v>0.21534271231208801</v>
      </c>
      <c r="AI521" s="17"/>
      <c r="AJ521" s="17">
        <v>0.26805484103294003</v>
      </c>
      <c r="AK521" s="17">
        <v>0.27086755420282199</v>
      </c>
      <c r="AL521" s="17"/>
      <c r="AM521" s="17">
        <v>0.28421156470578401</v>
      </c>
      <c r="AN521" s="17">
        <v>0.26427179290862701</v>
      </c>
      <c r="AO521" s="17"/>
      <c r="AP521" s="17">
        <v>7.1221286766923894E-2</v>
      </c>
      <c r="AQ521" s="17">
        <v>0.22159957246095899</v>
      </c>
      <c r="AR521" s="17">
        <v>0.16246306111282999</v>
      </c>
      <c r="AS521" s="17">
        <v>0.37432853890038997</v>
      </c>
      <c r="AT521" s="17">
        <v>0.30493944345456703</v>
      </c>
      <c r="AU521" s="17">
        <v>0.39306479130608402</v>
      </c>
    </row>
    <row r="522" spans="2:47" x14ac:dyDescent="0.35">
      <c r="B522" t="s">
        <v>277</v>
      </c>
      <c r="C522" s="17">
        <v>0.18402302026433601</v>
      </c>
      <c r="D522" s="17">
        <v>0.188494368620821</v>
      </c>
      <c r="E522" s="17">
        <v>0.177030853537889</v>
      </c>
      <c r="F522" s="17"/>
      <c r="G522" s="17">
        <v>0.21361585723224299</v>
      </c>
      <c r="H522" s="17">
        <v>0.225398900659082</v>
      </c>
      <c r="I522" s="17">
        <v>0.23193336943224299</v>
      </c>
      <c r="J522" s="17">
        <v>0.17403737773505701</v>
      </c>
      <c r="K522" s="17">
        <v>0.13372845378668799</v>
      </c>
      <c r="L522" s="17">
        <v>0.129641815237833</v>
      </c>
      <c r="M522" s="17"/>
      <c r="N522" s="17">
        <v>0.17658840094970399</v>
      </c>
      <c r="O522" s="17">
        <v>0.218402976862588</v>
      </c>
      <c r="P522" s="17"/>
      <c r="Q522" s="17">
        <v>0.21627721051996299</v>
      </c>
      <c r="R522" s="17">
        <v>0.200496782020334</v>
      </c>
      <c r="S522" s="17">
        <v>0.175557134526763</v>
      </c>
      <c r="T522" s="17">
        <v>0.19186147499141301</v>
      </c>
      <c r="U522" s="17">
        <v>0.17840139774500499</v>
      </c>
      <c r="V522" s="17">
        <v>0.123992880759709</v>
      </c>
      <c r="W522" s="17">
        <v>0.17680976267403301</v>
      </c>
      <c r="X522" s="17">
        <v>0.16486813916024201</v>
      </c>
      <c r="Y522" s="17">
        <v>0.21069945354410399</v>
      </c>
      <c r="Z522" s="17">
        <v>0.187136320120632</v>
      </c>
      <c r="AA522" s="17">
        <v>0.16567672873759401</v>
      </c>
      <c r="AB522" s="17">
        <v>0.11779352959089801</v>
      </c>
      <c r="AC522" s="17"/>
      <c r="AD522" s="17">
        <v>0.19922826286249501</v>
      </c>
      <c r="AE522" s="17">
        <v>0.141392962579346</v>
      </c>
      <c r="AF522" s="17"/>
      <c r="AG522" s="17">
        <v>0.22833226993687</v>
      </c>
      <c r="AH522" s="17">
        <v>0.16152659457847099</v>
      </c>
      <c r="AI522" s="17"/>
      <c r="AJ522" s="17">
        <v>0.173183527966044</v>
      </c>
      <c r="AK522" s="17">
        <v>0.198777465936605</v>
      </c>
      <c r="AL522" s="17"/>
      <c r="AM522" s="17">
        <v>0.18236729990349301</v>
      </c>
      <c r="AN522" s="17">
        <v>0.18710445517431301</v>
      </c>
      <c r="AO522" s="17"/>
      <c r="AP522" s="17">
        <v>8.3246603695636107E-2</v>
      </c>
      <c r="AQ522" s="17">
        <v>0.118430146508927</v>
      </c>
      <c r="AR522" s="17">
        <v>0.26971609599568802</v>
      </c>
      <c r="AS522" s="17">
        <v>0.13676453963569499</v>
      </c>
      <c r="AT522" s="17">
        <v>0.27228190226492399</v>
      </c>
      <c r="AU522" s="17">
        <v>0.24581698904774499</v>
      </c>
    </row>
    <row r="523" spans="2:47" x14ac:dyDescent="0.35">
      <c r="B523" t="s">
        <v>278</v>
      </c>
      <c r="C523" s="17">
        <v>0.15143326261134299</v>
      </c>
      <c r="D523" s="17">
        <v>0.18859761416339599</v>
      </c>
      <c r="E523" s="17">
        <v>0.111681622757919</v>
      </c>
      <c r="F523" s="17"/>
      <c r="G523" s="17">
        <v>0.131513104772706</v>
      </c>
      <c r="H523" s="17">
        <v>0.155782944692894</v>
      </c>
      <c r="I523" s="17">
        <v>0.185075567668957</v>
      </c>
      <c r="J523" s="17">
        <v>0.167185107239847</v>
      </c>
      <c r="K523" s="17">
        <v>0.130407955945821</v>
      </c>
      <c r="L523" s="17">
        <v>0.134556555786569</v>
      </c>
      <c r="M523" s="17"/>
      <c r="N523" s="17">
        <v>0.14575871821670899</v>
      </c>
      <c r="O523" s="17">
        <v>0.177674093748241</v>
      </c>
      <c r="P523" s="17"/>
      <c r="Q523" s="17">
        <v>0.16190680852404701</v>
      </c>
      <c r="R523" s="17">
        <v>0.133585836822252</v>
      </c>
      <c r="S523" s="17">
        <v>0.113308446822144</v>
      </c>
      <c r="T523" s="17">
        <v>0.186903086475744</v>
      </c>
      <c r="U523" s="17">
        <v>8.5385576148067202E-2</v>
      </c>
      <c r="V523" s="17">
        <v>0.11448366018841</v>
      </c>
      <c r="W523" s="17">
        <v>0.159512380662584</v>
      </c>
      <c r="X523" s="17">
        <v>0.225413632557731</v>
      </c>
      <c r="Y523" s="17">
        <v>0.186764453811258</v>
      </c>
      <c r="Z523" s="17">
        <v>0.13722095472957699</v>
      </c>
      <c r="AA523" s="17">
        <v>0.14982032606080301</v>
      </c>
      <c r="AB523" s="17">
        <v>0.22247451889782999</v>
      </c>
      <c r="AC523" s="17"/>
      <c r="AD523" s="17">
        <v>0.17691123884057999</v>
      </c>
      <c r="AE523" s="17">
        <v>6.62603029594791E-2</v>
      </c>
      <c r="AF523" s="17"/>
      <c r="AG523" s="17">
        <v>0.23668834267755801</v>
      </c>
      <c r="AH523" s="17">
        <v>0.10559383282573299</v>
      </c>
      <c r="AI523" s="17"/>
      <c r="AJ523" s="17">
        <v>0.15332479147448699</v>
      </c>
      <c r="AK523" s="17">
        <v>0.150358675398438</v>
      </c>
      <c r="AL523" s="17"/>
      <c r="AM523" s="17">
        <v>0.14374490594507799</v>
      </c>
      <c r="AN523" s="17">
        <v>0.153900278730455</v>
      </c>
      <c r="AO523" s="17"/>
      <c r="AP523" s="17">
        <v>1.17638464847401E-2</v>
      </c>
      <c r="AQ523" s="17">
        <v>7.7511002921432204E-2</v>
      </c>
      <c r="AR523" s="17">
        <v>0.12299717148785499</v>
      </c>
      <c r="AS523" s="17">
        <v>0.18621484743442901</v>
      </c>
      <c r="AT523" s="17">
        <v>0.22841737629754599</v>
      </c>
      <c r="AU523" s="17">
        <v>0.25558391695003002</v>
      </c>
    </row>
    <row r="524" spans="2:47" x14ac:dyDescent="0.35">
      <c r="B524" t="s">
        <v>279</v>
      </c>
      <c r="C524" s="17">
        <v>0.10351673035461099</v>
      </c>
      <c r="D524" s="17">
        <v>9.9527921545522799E-2</v>
      </c>
      <c r="E524" s="17">
        <v>0.108609485739248</v>
      </c>
      <c r="F524" s="17"/>
      <c r="G524" s="17">
        <v>0.16378509627572399</v>
      </c>
      <c r="H524" s="17">
        <v>0.14387585051312399</v>
      </c>
      <c r="I524" s="17">
        <v>0.106349563816227</v>
      </c>
      <c r="J524" s="17">
        <v>6.9413039158948295E-2</v>
      </c>
      <c r="K524" s="17">
        <v>6.8113241144787798E-2</v>
      </c>
      <c r="L524" s="17">
        <v>7.6187271486500299E-2</v>
      </c>
      <c r="M524" s="17"/>
      <c r="N524" s="17">
        <v>9.8938185189375596E-2</v>
      </c>
      <c r="O524" s="17">
        <v>0.12468932539981301</v>
      </c>
      <c r="P524" s="17"/>
      <c r="Q524" s="17">
        <v>8.9746189008770794E-2</v>
      </c>
      <c r="R524" s="17">
        <v>0.11324777698572901</v>
      </c>
      <c r="S524" s="17">
        <v>8.4008302764538703E-2</v>
      </c>
      <c r="T524" s="17">
        <v>5.9922990454511799E-2</v>
      </c>
      <c r="U524" s="17">
        <v>0.10864832310929699</v>
      </c>
      <c r="V524" s="17">
        <v>0.133151290043905</v>
      </c>
      <c r="W524" s="17">
        <v>7.2990122295523693E-2</v>
      </c>
      <c r="X524" s="17">
        <v>6.6209002071495396E-2</v>
      </c>
      <c r="Y524" s="17">
        <v>0.108415053192302</v>
      </c>
      <c r="Z524" s="17">
        <v>0.15106909463668</v>
      </c>
      <c r="AA524" s="17">
        <v>0.14081188007656101</v>
      </c>
      <c r="AB524" s="17">
        <v>0.118562546806987</v>
      </c>
      <c r="AC524" s="17"/>
      <c r="AD524" s="17">
        <v>0.121956324621911</v>
      </c>
      <c r="AE524" s="17">
        <v>5.3200875555902097E-2</v>
      </c>
      <c r="AF524" s="17"/>
      <c r="AG524" s="17">
        <v>0.12665408259859101</v>
      </c>
      <c r="AH524" s="17">
        <v>9.0985252508257897E-2</v>
      </c>
      <c r="AI524" s="17"/>
      <c r="AJ524" s="17">
        <v>0.110963145141057</v>
      </c>
      <c r="AK524" s="17">
        <v>9.31641771604E-2</v>
      </c>
      <c r="AL524" s="17"/>
      <c r="AM524" s="17">
        <v>9.9439815928132905E-2</v>
      </c>
      <c r="AN524" s="17">
        <v>0.104543411012746</v>
      </c>
      <c r="AO524" s="17"/>
      <c r="AP524" s="17">
        <v>5.3181538735693298E-2</v>
      </c>
      <c r="AQ524" s="17">
        <v>6.6188667448330296E-2</v>
      </c>
      <c r="AR524" s="17">
        <v>0.12817480248471999</v>
      </c>
      <c r="AS524" s="17">
        <v>7.3071061490556199E-2</v>
      </c>
      <c r="AT524" s="17">
        <v>0.17740786557049501</v>
      </c>
      <c r="AU524" s="17">
        <v>0.14692518567047799</v>
      </c>
    </row>
    <row r="525" spans="2:47" x14ac:dyDescent="0.35">
      <c r="B525" t="s">
        <v>280</v>
      </c>
      <c r="C525" s="17">
        <v>9.6669332515562104E-2</v>
      </c>
      <c r="D525" s="17">
        <v>0.124946728528278</v>
      </c>
      <c r="E525" s="17">
        <v>6.6295348774334004E-2</v>
      </c>
      <c r="F525" s="17"/>
      <c r="G525" s="17">
        <v>0.12570840265498401</v>
      </c>
      <c r="H525" s="17">
        <v>0.20444754539913801</v>
      </c>
      <c r="I525" s="17">
        <v>0.132796731428479</v>
      </c>
      <c r="J525" s="17">
        <v>5.8690342458980402E-2</v>
      </c>
      <c r="K525" s="17">
        <v>4.3500168332201099E-2</v>
      </c>
      <c r="L525" s="17">
        <v>2.0311472374341302E-2</v>
      </c>
      <c r="M525" s="17"/>
      <c r="N525" s="17">
        <v>8.3401566567553195E-2</v>
      </c>
      <c r="O525" s="17">
        <v>0.158023545575351</v>
      </c>
      <c r="P525" s="17"/>
      <c r="Q525" s="17">
        <v>0.10760752058626299</v>
      </c>
      <c r="R525" s="17">
        <v>7.1644120935376698E-2</v>
      </c>
      <c r="S525" s="17">
        <v>3.8010724912086798E-2</v>
      </c>
      <c r="T525" s="17">
        <v>0.110142327336332</v>
      </c>
      <c r="U525" s="17">
        <v>0.13517819515402901</v>
      </c>
      <c r="V525" s="17">
        <v>8.8358714094044596E-2</v>
      </c>
      <c r="W525" s="17">
        <v>7.8822845040137604E-2</v>
      </c>
      <c r="X525" s="17">
        <v>0.12020118829691299</v>
      </c>
      <c r="Y525" s="17">
        <v>0.10663018940245</v>
      </c>
      <c r="Z525" s="17">
        <v>0.16408224676908201</v>
      </c>
      <c r="AA525" s="17">
        <v>8.2309255414216895E-2</v>
      </c>
      <c r="AB525" s="17">
        <v>0</v>
      </c>
      <c r="AC525" s="17"/>
      <c r="AD525" s="17">
        <v>0.11362225879310001</v>
      </c>
      <c r="AE525" s="17">
        <v>3.7816680313836698E-2</v>
      </c>
      <c r="AF525" s="17"/>
      <c r="AG525" s="17">
        <v>0.153762772615673</v>
      </c>
      <c r="AH525" s="17">
        <v>6.2876350314651899E-2</v>
      </c>
      <c r="AI525" s="17"/>
      <c r="AJ525" s="17">
        <v>8.6159633779866296E-2</v>
      </c>
      <c r="AK525" s="17">
        <v>0.11030669261769099</v>
      </c>
      <c r="AL525" s="17"/>
      <c r="AM525" s="17">
        <v>8.0956809443050198E-2</v>
      </c>
      <c r="AN525" s="17">
        <v>0.10007986735442299</v>
      </c>
      <c r="AO525" s="17"/>
      <c r="AP525" s="17">
        <v>2.2590902297811501E-2</v>
      </c>
      <c r="AQ525" s="17">
        <v>1.1265786023363899E-2</v>
      </c>
      <c r="AR525" s="17">
        <v>9.0102589722139498E-2</v>
      </c>
      <c r="AS525" s="17">
        <v>1.5776546348304499E-2</v>
      </c>
      <c r="AT525" s="17">
        <v>0.211147848624643</v>
      </c>
      <c r="AU525" s="17">
        <v>0.255889424940826</v>
      </c>
    </row>
    <row r="526" spans="2:47" x14ac:dyDescent="0.35">
      <c r="B526" t="s">
        <v>94</v>
      </c>
      <c r="C526" s="17">
        <v>7.1760119873959902E-2</v>
      </c>
      <c r="D526" s="17">
        <v>4.4649747444452097E-2</v>
      </c>
      <c r="E526" s="17">
        <v>0.100677713527249</v>
      </c>
      <c r="F526" s="17"/>
      <c r="G526" s="17">
        <v>7.8146148024512002E-2</v>
      </c>
      <c r="H526" s="17">
        <v>6.84590378628364E-2</v>
      </c>
      <c r="I526" s="17">
        <v>9.7292846256168797E-2</v>
      </c>
      <c r="J526" s="17">
        <v>5.6603633433669101E-2</v>
      </c>
      <c r="K526" s="17">
        <v>5.7890139988076197E-2</v>
      </c>
      <c r="L526" s="17">
        <v>7.1242964627084696E-2</v>
      </c>
      <c r="M526" s="17"/>
      <c r="N526" s="17">
        <v>7.4737999335359503E-2</v>
      </c>
      <c r="O526" s="17">
        <v>5.7989493254751202E-2</v>
      </c>
      <c r="P526" s="17"/>
      <c r="Q526" s="17">
        <v>7.0164775183530301E-2</v>
      </c>
      <c r="R526" s="17">
        <v>6.8557758817097303E-2</v>
      </c>
      <c r="S526" s="17">
        <v>4.9432166741386403E-2</v>
      </c>
      <c r="T526" s="17">
        <v>7.2203657088867501E-2</v>
      </c>
      <c r="U526" s="17">
        <v>6.4378522093740398E-2</v>
      </c>
      <c r="V526" s="17">
        <v>9.2053781142417496E-2</v>
      </c>
      <c r="W526" s="17">
        <v>7.9444942666914695E-2</v>
      </c>
      <c r="X526" s="17">
        <v>5.1156351251905499E-2</v>
      </c>
      <c r="Y526" s="17">
        <v>8.5524771368649902E-2</v>
      </c>
      <c r="Z526" s="17">
        <v>7.03770297959566E-2</v>
      </c>
      <c r="AA526" s="17">
        <v>6.3317372058207894E-2</v>
      </c>
      <c r="AB526" s="17">
        <v>7.9550853217053699E-2</v>
      </c>
      <c r="AC526" s="17"/>
      <c r="AD526" s="17">
        <v>4.6181653701232901E-2</v>
      </c>
      <c r="AE526" s="17">
        <v>0.139259851438612</v>
      </c>
      <c r="AF526" s="17"/>
      <c r="AG526" s="17">
        <v>2.09113069020118E-2</v>
      </c>
      <c r="AH526" s="17">
        <v>9.0414906736526496E-2</v>
      </c>
      <c r="AI526" s="17"/>
      <c r="AJ526" s="17">
        <v>6.2576663836359694E-2</v>
      </c>
      <c r="AK526" s="17">
        <v>8.2081825232759906E-2</v>
      </c>
      <c r="AL526" s="17"/>
      <c r="AM526" s="17">
        <v>7.3147862543933406E-2</v>
      </c>
      <c r="AN526" s="17">
        <v>7.1379132874071494E-2</v>
      </c>
      <c r="AO526" s="17"/>
      <c r="AP526" s="17">
        <v>0.28837912122336401</v>
      </c>
      <c r="AQ526" s="17">
        <v>9.3214330698522405E-2</v>
      </c>
      <c r="AR526" s="17">
        <v>7.3427834251236695E-2</v>
      </c>
      <c r="AS526" s="17">
        <v>1.1026374289587301E-2</v>
      </c>
      <c r="AT526" s="17">
        <v>7.2168284302697302E-3</v>
      </c>
      <c r="AU526" s="17">
        <v>8.7117469690689599E-3</v>
      </c>
    </row>
    <row r="527" spans="2:47" x14ac:dyDescent="0.35">
      <c r="B527" t="s">
        <v>281</v>
      </c>
      <c r="C527" s="17">
        <v>6.1092573391444097E-2</v>
      </c>
      <c r="D527" s="17">
        <v>6.9481189211064595E-2</v>
      </c>
      <c r="E527" s="17">
        <v>5.23056178737559E-2</v>
      </c>
      <c r="F527" s="17"/>
      <c r="G527" s="17">
        <v>0.14727682344337401</v>
      </c>
      <c r="H527" s="17">
        <v>7.5383412947990697E-2</v>
      </c>
      <c r="I527" s="17">
        <v>8.0029619681012298E-2</v>
      </c>
      <c r="J527" s="17">
        <v>3.0059579787368101E-2</v>
      </c>
      <c r="K527" s="17">
        <v>3.3008829098518301E-2</v>
      </c>
      <c r="L527" s="17">
        <v>1.73832608626871E-2</v>
      </c>
      <c r="M527" s="17"/>
      <c r="N527" s="17">
        <v>4.8726193243269399E-2</v>
      </c>
      <c r="O527" s="17">
        <v>0.11827850245912599</v>
      </c>
      <c r="P527" s="17"/>
      <c r="Q527" s="17">
        <v>0.100140566504411</v>
      </c>
      <c r="R527" s="17">
        <v>3.09101221609515E-2</v>
      </c>
      <c r="S527" s="17">
        <v>3.5353788414104102E-2</v>
      </c>
      <c r="T527" s="17">
        <v>4.3854736068020102E-2</v>
      </c>
      <c r="U527" s="17">
        <v>2.8228750281640999E-2</v>
      </c>
      <c r="V527" s="17">
        <v>8.2806986407452099E-2</v>
      </c>
      <c r="W527" s="17">
        <v>9.7220152069625296E-2</v>
      </c>
      <c r="X527" s="17">
        <v>2.93646661790385E-2</v>
      </c>
      <c r="Y527" s="17">
        <v>8.7455519299188295E-2</v>
      </c>
      <c r="Z527" s="17">
        <v>5.1946233390878699E-2</v>
      </c>
      <c r="AA527" s="17">
        <v>2.4937750402601402E-2</v>
      </c>
      <c r="AB527" s="17">
        <v>6.3435567051880595E-2</v>
      </c>
      <c r="AC527" s="17"/>
      <c r="AD527" s="17">
        <v>6.3080542759965705E-2</v>
      </c>
      <c r="AE527" s="17">
        <v>4.8521595426278999E-2</v>
      </c>
      <c r="AF527" s="17"/>
      <c r="AG527" s="17">
        <v>7.2317988387682899E-2</v>
      </c>
      <c r="AH527" s="17">
        <v>5.2281070011882702E-2</v>
      </c>
      <c r="AI527" s="17"/>
      <c r="AJ527" s="17">
        <v>4.7551057289628301E-2</v>
      </c>
      <c r="AK527" s="17">
        <v>7.6335013695376097E-2</v>
      </c>
      <c r="AL527" s="17"/>
      <c r="AM527" s="17">
        <v>4.2079819300190002E-2</v>
      </c>
      <c r="AN527" s="17">
        <v>6.5491089098621197E-2</v>
      </c>
      <c r="AO527" s="17"/>
      <c r="AP527" s="17">
        <v>1.6262923865590601E-2</v>
      </c>
      <c r="AQ527" s="17">
        <v>9.5702395201832692E-3</v>
      </c>
      <c r="AR527" s="17">
        <v>0.116324479497983</v>
      </c>
      <c r="AS527" s="17">
        <v>3.2388575587713998E-2</v>
      </c>
      <c r="AT527" s="17">
        <v>0.120670934082964</v>
      </c>
      <c r="AU527" s="17">
        <v>9.3648425902584195E-2</v>
      </c>
    </row>
    <row r="528" spans="2:47" x14ac:dyDescent="0.35">
      <c r="B528" t="s">
        <v>258</v>
      </c>
      <c r="C528" s="17">
        <v>7.2587466885431001E-3</v>
      </c>
      <c r="D528" s="17">
        <v>8.9035442924269795E-3</v>
      </c>
      <c r="E528" s="17">
        <v>5.5032829599553999E-3</v>
      </c>
      <c r="F528" s="17"/>
      <c r="G528" s="17">
        <v>0</v>
      </c>
      <c r="H528" s="17">
        <v>0</v>
      </c>
      <c r="I528" s="17">
        <v>5.6355737548116798E-3</v>
      </c>
      <c r="J528" s="17">
        <v>1.5497639587697299E-2</v>
      </c>
      <c r="K528" s="17">
        <v>0</v>
      </c>
      <c r="L528" s="17">
        <v>1.7879208199896801E-2</v>
      </c>
      <c r="M528" s="17"/>
      <c r="N528" s="17">
        <v>8.8284408845329503E-3</v>
      </c>
      <c r="O528" s="17">
        <v>0</v>
      </c>
      <c r="P528" s="17"/>
      <c r="Q528" s="17">
        <v>3.7320030668064001E-3</v>
      </c>
      <c r="R528" s="17">
        <v>1.6426792660670601E-2</v>
      </c>
      <c r="S528" s="17">
        <v>1.3662279646279999E-2</v>
      </c>
      <c r="T528" s="17">
        <v>5.0964868627851904E-3</v>
      </c>
      <c r="U528" s="17">
        <v>0</v>
      </c>
      <c r="V528" s="17">
        <v>0</v>
      </c>
      <c r="W528" s="17">
        <v>1.9378895191694102E-2</v>
      </c>
      <c r="X528" s="17">
        <v>2.3255846862509699E-2</v>
      </c>
      <c r="Y528" s="17">
        <v>0</v>
      </c>
      <c r="Z528" s="17">
        <v>0</v>
      </c>
      <c r="AA528" s="17">
        <v>1.3052435486752801E-2</v>
      </c>
      <c r="AB528" s="17">
        <v>0</v>
      </c>
      <c r="AC528" s="17"/>
      <c r="AD528" s="17">
        <v>4.7556376620120503E-3</v>
      </c>
      <c r="AE528" s="17">
        <v>1.42754801375716E-2</v>
      </c>
      <c r="AF528" s="17"/>
      <c r="AG528" s="17">
        <v>2.8809182941693001E-3</v>
      </c>
      <c r="AH528" s="17">
        <v>1.00522073234848E-2</v>
      </c>
      <c r="AI528" s="17"/>
      <c r="AJ528" s="17">
        <v>9.3044285521715897E-3</v>
      </c>
      <c r="AK528" s="17">
        <v>4.81738605744897E-3</v>
      </c>
      <c r="AL528" s="17"/>
      <c r="AM528" s="17">
        <v>1.2107629473780799E-2</v>
      </c>
      <c r="AN528" s="17">
        <v>6.0893432299074096E-3</v>
      </c>
      <c r="AO528" s="17"/>
      <c r="AP528" s="17">
        <v>2.45798099992941E-2</v>
      </c>
      <c r="AQ528" s="17">
        <v>1.38803955117211E-2</v>
      </c>
      <c r="AR528" s="17">
        <v>2.8038662405206901E-3</v>
      </c>
      <c r="AS528" s="17">
        <v>4.8102395789490901E-3</v>
      </c>
      <c r="AT528" s="17">
        <v>0</v>
      </c>
      <c r="AU528" s="17">
        <v>0</v>
      </c>
    </row>
    <row r="529" spans="2:47" x14ac:dyDescent="0.35">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c r="AT529" s="17"/>
      <c r="AU529" s="17"/>
    </row>
    <row r="530" spans="2:47" x14ac:dyDescent="0.35">
      <c r="B530" s="6" t="s">
        <v>296</v>
      </c>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c r="AT530" s="17"/>
      <c r="AU530" s="17"/>
    </row>
    <row r="531" spans="2:47" x14ac:dyDescent="0.35">
      <c r="B531" s="24" t="s">
        <v>65</v>
      </c>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c r="AT531" s="17"/>
      <c r="AU531" s="17"/>
    </row>
    <row r="532" spans="2:47" x14ac:dyDescent="0.35">
      <c r="B532" t="s">
        <v>289</v>
      </c>
      <c r="C532" s="17">
        <v>8.31111390352504E-2</v>
      </c>
      <c r="D532" s="17">
        <v>0.116852326122849</v>
      </c>
      <c r="E532" s="17">
        <v>5.0939476136021497E-2</v>
      </c>
      <c r="F532" s="17"/>
      <c r="G532" s="17">
        <v>8.8311300612442301E-2</v>
      </c>
      <c r="H532" s="17">
        <v>7.9119593542934505E-2</v>
      </c>
      <c r="I532" s="17">
        <v>9.20681721405468E-2</v>
      </c>
      <c r="J532" s="17">
        <v>7.8680589000859003E-2</v>
      </c>
      <c r="K532" s="17">
        <v>6.0294314773284501E-2</v>
      </c>
      <c r="L532" s="17">
        <v>9.44315791954978E-2</v>
      </c>
      <c r="M532" s="17"/>
      <c r="N532" s="17">
        <v>7.5830760190556207E-2</v>
      </c>
      <c r="O532" s="17">
        <v>0.11927097023358001</v>
      </c>
      <c r="P532" s="17"/>
      <c r="Q532" s="17">
        <v>8.1053904199052104E-2</v>
      </c>
      <c r="R532" s="17">
        <v>6.6091697209470598E-2</v>
      </c>
      <c r="S532" s="17">
        <v>5.1741531397939203E-2</v>
      </c>
      <c r="T532" s="17">
        <v>9.5466431185998499E-2</v>
      </c>
      <c r="U532" s="17">
        <v>8.9085792996053001E-2</v>
      </c>
      <c r="V532" s="17">
        <v>7.7466835229236697E-2</v>
      </c>
      <c r="W532" s="17">
        <v>9.0871896318146794E-2</v>
      </c>
      <c r="X532" s="17">
        <v>5.8278182704006802E-2</v>
      </c>
      <c r="Y532" s="17">
        <v>8.4484011565430298E-2</v>
      </c>
      <c r="Z532" s="17">
        <v>0.128892455013252</v>
      </c>
      <c r="AA532" s="17">
        <v>9.5392169587368597E-2</v>
      </c>
      <c r="AB532" s="17">
        <v>6.5135221775076899E-2</v>
      </c>
      <c r="AC532" s="17"/>
      <c r="AD532" s="17">
        <v>0.10664890198493</v>
      </c>
      <c r="AE532" s="17">
        <v>2.98496276502144E-2</v>
      </c>
      <c r="AF532" s="17"/>
      <c r="AG532" s="17">
        <v>0.17033016122375899</v>
      </c>
      <c r="AH532" s="17">
        <v>4.2550788452932899E-2</v>
      </c>
      <c r="AI532" s="17"/>
      <c r="AJ532" s="17">
        <v>8.7839095544290993E-2</v>
      </c>
      <c r="AK532" s="17">
        <v>7.8241825258200101E-2</v>
      </c>
      <c r="AL532" s="17"/>
      <c r="AM532" s="17">
        <v>9.1351355246473698E-2</v>
      </c>
      <c r="AN532" s="17">
        <v>8.1300752404872306E-2</v>
      </c>
      <c r="AO532" s="17"/>
      <c r="AP532" s="17">
        <v>1.04161717076301E-2</v>
      </c>
      <c r="AQ532" s="17">
        <v>1.6949496562918501E-2</v>
      </c>
      <c r="AR532" s="17">
        <v>4.63402222918066E-2</v>
      </c>
      <c r="AS532" s="17">
        <v>9.5052697143009901E-2</v>
      </c>
      <c r="AT532" s="17">
        <v>0.16945712170169999</v>
      </c>
      <c r="AU532" s="17">
        <v>0.20925174165463101</v>
      </c>
    </row>
    <row r="533" spans="2:47" x14ac:dyDescent="0.35">
      <c r="B533" t="s">
        <v>290</v>
      </c>
      <c r="C533" s="17">
        <v>7.3773982943841507E-2</v>
      </c>
      <c r="D533" s="17">
        <v>0.100118172530753</v>
      </c>
      <c r="E533" s="17">
        <v>4.8734155343745499E-2</v>
      </c>
      <c r="F533" s="17"/>
      <c r="G533" s="17">
        <v>9.8084629121634306E-2</v>
      </c>
      <c r="H533" s="17">
        <v>9.0036104590131796E-2</v>
      </c>
      <c r="I533" s="17">
        <v>6.3568825632234205E-2</v>
      </c>
      <c r="J533" s="17">
        <v>6.5030681804085E-2</v>
      </c>
      <c r="K533" s="17">
        <v>7.4010602577275805E-2</v>
      </c>
      <c r="L533" s="17">
        <v>5.9554465220321297E-2</v>
      </c>
      <c r="M533" s="17"/>
      <c r="N533" s="17">
        <v>6.7725500470389596E-2</v>
      </c>
      <c r="O533" s="17">
        <v>0.103815291220741</v>
      </c>
      <c r="P533" s="17"/>
      <c r="Q533" s="17">
        <v>9.2097118195212505E-2</v>
      </c>
      <c r="R533" s="17">
        <v>6.16462851632225E-2</v>
      </c>
      <c r="S533" s="17">
        <v>0.111275835914855</v>
      </c>
      <c r="T533" s="17">
        <v>5.8061877961783602E-2</v>
      </c>
      <c r="U533" s="17">
        <v>0.10653562105640101</v>
      </c>
      <c r="V533" s="17">
        <v>7.7082093109191299E-2</v>
      </c>
      <c r="W533" s="17">
        <v>5.7360571457127002E-2</v>
      </c>
      <c r="X533" s="17">
        <v>6.8113585620334705E-2</v>
      </c>
      <c r="Y533" s="17">
        <v>8.2709836137943304E-2</v>
      </c>
      <c r="Z533" s="17">
        <v>3.78033910933833E-2</v>
      </c>
      <c r="AA533" s="17">
        <v>5.2097348502951099E-2</v>
      </c>
      <c r="AB533" s="17">
        <v>6.4178612959762807E-2</v>
      </c>
      <c r="AC533" s="17"/>
      <c r="AD533" s="17">
        <v>9.50822040987402E-2</v>
      </c>
      <c r="AE533" s="17">
        <v>2.6725422286239E-2</v>
      </c>
      <c r="AF533" s="17"/>
      <c r="AG533" s="17">
        <v>0.15738472391247799</v>
      </c>
      <c r="AH533" s="17">
        <v>3.3671423523515098E-2</v>
      </c>
      <c r="AI533" s="17"/>
      <c r="AJ533" s="17">
        <v>8.3879228209223194E-2</v>
      </c>
      <c r="AK533" s="17">
        <v>6.24400466956632E-2</v>
      </c>
      <c r="AL533" s="17"/>
      <c r="AM533" s="17">
        <v>6.9034941121984994E-2</v>
      </c>
      <c r="AN533" s="17">
        <v>7.6481097149353194E-2</v>
      </c>
      <c r="AO533" s="17"/>
      <c r="AP533" s="17">
        <v>5.7666732894669599E-3</v>
      </c>
      <c r="AQ533" s="17">
        <v>1.91358729065546E-2</v>
      </c>
      <c r="AR533" s="17">
        <v>4.4698260401156799E-2</v>
      </c>
      <c r="AS533" s="17">
        <v>8.3927665378680197E-2</v>
      </c>
      <c r="AT533" s="17">
        <v>0.17549199649865799</v>
      </c>
      <c r="AU533" s="17">
        <v>0.172996353178485</v>
      </c>
    </row>
    <row r="534" spans="2:47" x14ac:dyDescent="0.35">
      <c r="B534" t="s">
        <v>215</v>
      </c>
      <c r="C534" s="17">
        <v>0.228814147030103</v>
      </c>
      <c r="D534" s="17">
        <v>0.29692187151194899</v>
      </c>
      <c r="E534" s="17">
        <v>0.16441696446596199</v>
      </c>
      <c r="F534" s="17"/>
      <c r="G534" s="17">
        <v>0.150648163380107</v>
      </c>
      <c r="H534" s="17">
        <v>0.235626339363805</v>
      </c>
      <c r="I534" s="17">
        <v>0.26063680060578898</v>
      </c>
      <c r="J534" s="17">
        <v>0.23314860650813499</v>
      </c>
      <c r="K534" s="17">
        <v>0.24384594440113599</v>
      </c>
      <c r="L534" s="17">
        <v>0.23576136416886101</v>
      </c>
      <c r="M534" s="17"/>
      <c r="N534" s="17">
        <v>0.235754650904373</v>
      </c>
      <c r="O534" s="17">
        <v>0.194342390287956</v>
      </c>
      <c r="P534" s="17"/>
      <c r="Q534" s="17">
        <v>0.23657479734966</v>
      </c>
      <c r="R534" s="17">
        <v>0.19032269749420599</v>
      </c>
      <c r="S534" s="17">
        <v>0.24019997202770099</v>
      </c>
      <c r="T534" s="17">
        <v>0.25408280282565499</v>
      </c>
      <c r="U534" s="17">
        <v>0.164591167358382</v>
      </c>
      <c r="V534" s="17">
        <v>0.20067489158910501</v>
      </c>
      <c r="W534" s="17">
        <v>0.23845958733686301</v>
      </c>
      <c r="X534" s="17">
        <v>0.38066247913733697</v>
      </c>
      <c r="Y534" s="17">
        <v>0.26548217887243503</v>
      </c>
      <c r="Z534" s="17">
        <v>0.24155787593795</v>
      </c>
      <c r="AA534" s="17">
        <v>0.20313689839324001</v>
      </c>
      <c r="AB534" s="17">
        <v>0.13030262325057601</v>
      </c>
      <c r="AC534" s="17"/>
      <c r="AD534" s="17">
        <v>0.30131820275110799</v>
      </c>
      <c r="AE534" s="17">
        <v>7.06346396618735E-2</v>
      </c>
      <c r="AF534" s="17"/>
      <c r="AG534" s="17">
        <v>0.36778706792008897</v>
      </c>
      <c r="AH534" s="17">
        <v>0.16611103153912199</v>
      </c>
      <c r="AI534" s="17"/>
      <c r="AJ534" s="17">
        <v>0.25568559782135902</v>
      </c>
      <c r="AK534" s="17">
        <v>0.19896657147008501</v>
      </c>
      <c r="AL534" s="17"/>
      <c r="AM534" s="17">
        <v>0.21387925408067099</v>
      </c>
      <c r="AN534" s="17">
        <v>0.23519237413462801</v>
      </c>
      <c r="AO534" s="17"/>
      <c r="AP534" s="17">
        <v>8.1525098071021599E-3</v>
      </c>
      <c r="AQ534" s="17">
        <v>9.0497591742191602E-2</v>
      </c>
      <c r="AR534" s="17">
        <v>0.12210466025580401</v>
      </c>
      <c r="AS534" s="17">
        <v>0.44756765767299</v>
      </c>
      <c r="AT534" s="17">
        <v>0.42017607339570401</v>
      </c>
      <c r="AU534" s="17">
        <v>0.39514564652832401</v>
      </c>
    </row>
    <row r="535" spans="2:47" x14ac:dyDescent="0.35">
      <c r="B535" t="s">
        <v>216</v>
      </c>
      <c r="C535" s="17">
        <v>0.134250450137023</v>
      </c>
      <c r="D535" s="17">
        <v>0.15244616231785299</v>
      </c>
      <c r="E535" s="17">
        <v>0.116734730362197</v>
      </c>
      <c r="F535" s="17"/>
      <c r="G535" s="17">
        <v>0.14926900296619999</v>
      </c>
      <c r="H535" s="17">
        <v>0.110137619820582</v>
      </c>
      <c r="I535" s="17">
        <v>0.126314620340685</v>
      </c>
      <c r="J535" s="17">
        <v>0.13725789099129501</v>
      </c>
      <c r="K535" s="17">
        <v>0.14647947470606101</v>
      </c>
      <c r="L535" s="17">
        <v>0.13983494377481201</v>
      </c>
      <c r="M535" s="17"/>
      <c r="N535" s="17">
        <v>0.13678915284266599</v>
      </c>
      <c r="O535" s="17">
        <v>0.12164134513616499</v>
      </c>
      <c r="P535" s="17"/>
      <c r="Q535" s="17">
        <v>0.120002829770801</v>
      </c>
      <c r="R535" s="17">
        <v>0.122337202884949</v>
      </c>
      <c r="S535" s="17">
        <v>0.127199846303232</v>
      </c>
      <c r="T535" s="17">
        <v>0.104772195067144</v>
      </c>
      <c r="U535" s="17">
        <v>0.13796561836264201</v>
      </c>
      <c r="V535" s="17">
        <v>0.16449950528787199</v>
      </c>
      <c r="W535" s="17">
        <v>0.15716047077543599</v>
      </c>
      <c r="X535" s="17">
        <v>0.12639226980547599</v>
      </c>
      <c r="Y535" s="17">
        <v>0.150501112811602</v>
      </c>
      <c r="Z535" s="17">
        <v>0.12532244477547999</v>
      </c>
      <c r="AA535" s="17">
        <v>0.122486666774553</v>
      </c>
      <c r="AB535" s="17">
        <v>0.196526798674723</v>
      </c>
      <c r="AC535" s="17"/>
      <c r="AD535" s="17">
        <v>0.15877124611243801</v>
      </c>
      <c r="AE535" s="17">
        <v>8.4081976955548601E-2</v>
      </c>
      <c r="AF535" s="17"/>
      <c r="AG535" s="17">
        <v>0.13002440628963699</v>
      </c>
      <c r="AH535" s="17">
        <v>0.13910015274205401</v>
      </c>
      <c r="AI535" s="17"/>
      <c r="AJ535" s="17">
        <v>0.13252790668820899</v>
      </c>
      <c r="AK535" s="17">
        <v>0.13749227635096301</v>
      </c>
      <c r="AL535" s="17"/>
      <c r="AM535" s="17">
        <v>0.120583227227155</v>
      </c>
      <c r="AN535" s="17">
        <v>0.138686719828753</v>
      </c>
      <c r="AO535" s="17"/>
      <c r="AP535" s="17">
        <v>1.24869486597292E-2</v>
      </c>
      <c r="AQ535" s="17">
        <v>0.139413106574999</v>
      </c>
      <c r="AR535" s="17">
        <v>0.232728566947043</v>
      </c>
      <c r="AS535" s="17">
        <v>0.22954412861231699</v>
      </c>
      <c r="AT535" s="17">
        <v>0.119476656637109</v>
      </c>
      <c r="AU535" s="17">
        <v>0.10640337627778799</v>
      </c>
    </row>
    <row r="536" spans="2:47" x14ac:dyDescent="0.35">
      <c r="B536" t="s">
        <v>291</v>
      </c>
      <c r="C536" s="17">
        <v>9.67793921465325E-2</v>
      </c>
      <c r="D536" s="17">
        <v>9.1310346750822599E-2</v>
      </c>
      <c r="E536" s="17">
        <v>0.102091081602045</v>
      </c>
      <c r="F536" s="17"/>
      <c r="G536" s="17">
        <v>0.120351456256501</v>
      </c>
      <c r="H536" s="17">
        <v>8.9545836388828598E-2</v>
      </c>
      <c r="I536" s="17">
        <v>6.6891135386605599E-2</v>
      </c>
      <c r="J536" s="17">
        <v>0.123018011700489</v>
      </c>
      <c r="K536" s="17">
        <v>9.9937289923102995E-2</v>
      </c>
      <c r="L536" s="17">
        <v>8.8010477486520397E-2</v>
      </c>
      <c r="M536" s="17"/>
      <c r="N536" s="17">
        <v>9.7790870116130801E-2</v>
      </c>
      <c r="O536" s="17">
        <v>9.1755632611249596E-2</v>
      </c>
      <c r="P536" s="17"/>
      <c r="Q536" s="17">
        <v>0.12526290639225299</v>
      </c>
      <c r="R536" s="17">
        <v>0.109200561406278</v>
      </c>
      <c r="S536" s="17">
        <v>9.1890671901730697E-2</v>
      </c>
      <c r="T536" s="17">
        <v>0.12991161957928801</v>
      </c>
      <c r="U536" s="17">
        <v>8.8131422326787001E-2</v>
      </c>
      <c r="V536" s="17">
        <v>8.3928255119386105E-2</v>
      </c>
      <c r="W536" s="17">
        <v>7.0988024740976499E-2</v>
      </c>
      <c r="X536" s="17">
        <v>7.0091589634411797E-2</v>
      </c>
      <c r="Y536" s="17">
        <v>0.102775515778069</v>
      </c>
      <c r="Z536" s="17">
        <v>8.3102896820295993E-2</v>
      </c>
      <c r="AA536" s="17">
        <v>5.65191821010326E-2</v>
      </c>
      <c r="AB536" s="17">
        <v>7.3349175204276099E-2</v>
      </c>
      <c r="AC536" s="17"/>
      <c r="AD536" s="17">
        <v>0.109932206486613</v>
      </c>
      <c r="AE536" s="17">
        <v>6.9989575932965106E-2</v>
      </c>
      <c r="AF536" s="17"/>
      <c r="AG536" s="17">
        <v>6.0642128983367398E-2</v>
      </c>
      <c r="AH536" s="17">
        <v>0.113531332169489</v>
      </c>
      <c r="AI536" s="17"/>
      <c r="AJ536" s="17">
        <v>8.0115030767131903E-2</v>
      </c>
      <c r="AK536" s="17">
        <v>0.116346045250297</v>
      </c>
      <c r="AL536" s="17"/>
      <c r="AM536" s="17">
        <v>8.6543397060020996E-2</v>
      </c>
      <c r="AN536" s="17">
        <v>9.8503232917301994E-2</v>
      </c>
      <c r="AO536" s="17"/>
      <c r="AP536" s="17">
        <v>1.0766559819766999E-2</v>
      </c>
      <c r="AQ536" s="17">
        <v>0.20532821105377699</v>
      </c>
      <c r="AR536" s="17">
        <v>0.211101112882396</v>
      </c>
      <c r="AS536" s="17">
        <v>8.0479308085999998E-2</v>
      </c>
      <c r="AT536" s="17">
        <v>5.9291258436972298E-2</v>
      </c>
      <c r="AU536" s="17">
        <v>4.5734754144712501E-2</v>
      </c>
    </row>
    <row r="537" spans="2:47" x14ac:dyDescent="0.35">
      <c r="B537" t="s">
        <v>218</v>
      </c>
      <c r="C537" s="17">
        <v>4.8082153402015701E-2</v>
      </c>
      <c r="D537" s="17">
        <v>4.1140544379421502E-2</v>
      </c>
      <c r="E537" s="17">
        <v>5.5279952210180297E-2</v>
      </c>
      <c r="F537" s="17"/>
      <c r="G537" s="17">
        <v>5.9039448983154802E-2</v>
      </c>
      <c r="H537" s="17">
        <v>5.33766075354528E-2</v>
      </c>
      <c r="I537" s="17">
        <v>3.7045135457167103E-2</v>
      </c>
      <c r="J537" s="17">
        <v>6.3616435824251194E-2</v>
      </c>
      <c r="K537" s="17">
        <v>4.49436402238396E-2</v>
      </c>
      <c r="L537" s="17">
        <v>3.4970864803962699E-2</v>
      </c>
      <c r="M537" s="17"/>
      <c r="N537" s="17">
        <v>5.20227554297409E-2</v>
      </c>
      <c r="O537" s="17">
        <v>2.8510163100139499E-2</v>
      </c>
      <c r="P537" s="17"/>
      <c r="Q537" s="17">
        <v>6.7665204802288298E-2</v>
      </c>
      <c r="R537" s="17">
        <v>5.3445286761578198E-2</v>
      </c>
      <c r="S537" s="17">
        <v>3.3703360088476401E-2</v>
      </c>
      <c r="T537" s="17">
        <v>5.05958625072115E-2</v>
      </c>
      <c r="U537" s="17">
        <v>4.6190528018665099E-2</v>
      </c>
      <c r="V537" s="17">
        <v>3.7324659136138701E-2</v>
      </c>
      <c r="W537" s="17">
        <v>5.2372136896973502E-2</v>
      </c>
      <c r="X537" s="17">
        <v>6.2375910247457603E-2</v>
      </c>
      <c r="Y537" s="17">
        <v>3.3182702486659298E-2</v>
      </c>
      <c r="Z537" s="17">
        <v>2.4698378879108699E-2</v>
      </c>
      <c r="AA537" s="17">
        <v>8.8843124585239103E-2</v>
      </c>
      <c r="AB537" s="17">
        <v>2.71758319054567E-2</v>
      </c>
      <c r="AC537" s="17"/>
      <c r="AD537" s="17">
        <v>5.1330646744712903E-2</v>
      </c>
      <c r="AE537" s="17">
        <v>3.7724151548137401E-2</v>
      </c>
      <c r="AF537" s="17"/>
      <c r="AG537" s="17">
        <v>2.2364189652658201E-2</v>
      </c>
      <c r="AH537" s="17">
        <v>6.0795294794217802E-2</v>
      </c>
      <c r="AI537" s="17"/>
      <c r="AJ537" s="17">
        <v>4.7413236675867998E-2</v>
      </c>
      <c r="AK537" s="17">
        <v>4.7727006841893599E-2</v>
      </c>
      <c r="AL537" s="17"/>
      <c r="AM537" s="17">
        <v>4.2574833014886897E-2</v>
      </c>
      <c r="AN537" s="17">
        <v>4.6437875264488698E-2</v>
      </c>
      <c r="AO537" s="17"/>
      <c r="AP537" s="17">
        <v>1.46892863600803E-2</v>
      </c>
      <c r="AQ537" s="17">
        <v>0.129169478062195</v>
      </c>
      <c r="AR537" s="17">
        <v>9.3259233716616999E-2</v>
      </c>
      <c r="AS537" s="17">
        <v>2.31563218173488E-2</v>
      </c>
      <c r="AT537" s="17">
        <v>1.7446471336608899E-2</v>
      </c>
      <c r="AU537" s="17">
        <v>1.9072414651807298E-2</v>
      </c>
    </row>
    <row r="538" spans="2:47" x14ac:dyDescent="0.35">
      <c r="B538" t="s">
        <v>292</v>
      </c>
      <c r="C538" s="17">
        <v>0.108829510813688</v>
      </c>
      <c r="D538" s="17">
        <v>5.65267154602071E-2</v>
      </c>
      <c r="E538" s="17">
        <v>0.158887806340612</v>
      </c>
      <c r="F538" s="17"/>
      <c r="G538" s="17">
        <v>0.107074020582497</v>
      </c>
      <c r="H538" s="17">
        <v>8.9269094964722698E-2</v>
      </c>
      <c r="I538" s="17">
        <v>8.6385554452108396E-2</v>
      </c>
      <c r="J538" s="17">
        <v>0.114982171476035</v>
      </c>
      <c r="K538" s="17">
        <v>0.119841046200068</v>
      </c>
      <c r="L538" s="17">
        <v>0.13195554391141701</v>
      </c>
      <c r="M538" s="17"/>
      <c r="N538" s="17">
        <v>0.116360522121513</v>
      </c>
      <c r="O538" s="17">
        <v>7.1424850499599804E-2</v>
      </c>
      <c r="P538" s="17"/>
      <c r="Q538" s="17">
        <v>9.7002310370201295E-2</v>
      </c>
      <c r="R538" s="17">
        <v>9.8315298301381998E-2</v>
      </c>
      <c r="S538" s="17">
        <v>0.13190707567323201</v>
      </c>
      <c r="T538" s="17">
        <v>9.9990092212154505E-2</v>
      </c>
      <c r="U538" s="17">
        <v>0.11331452553949301</v>
      </c>
      <c r="V538" s="17">
        <v>0.117031736405225</v>
      </c>
      <c r="W538" s="17">
        <v>0.106046153504607</v>
      </c>
      <c r="X538" s="17">
        <v>8.4905872476796401E-2</v>
      </c>
      <c r="Y538" s="17">
        <v>0.107163912589188</v>
      </c>
      <c r="Z538" s="17">
        <v>9.6869361352293903E-2</v>
      </c>
      <c r="AA538" s="17">
        <v>0.15053307591440601</v>
      </c>
      <c r="AB538" s="17">
        <v>0.15079336157107601</v>
      </c>
      <c r="AC538" s="17"/>
      <c r="AD538" s="17">
        <v>8.0975007802566695E-2</v>
      </c>
      <c r="AE538" s="17">
        <v>0.171188787743909</v>
      </c>
      <c r="AF538" s="17"/>
      <c r="AG538" s="17">
        <v>3.3460914668410599E-2</v>
      </c>
      <c r="AH538" s="17">
        <v>0.14635801613086999</v>
      </c>
      <c r="AI538" s="17"/>
      <c r="AJ538" s="17">
        <v>0.108269640118608</v>
      </c>
      <c r="AK538" s="17">
        <v>0.10911789673003899</v>
      </c>
      <c r="AL538" s="17"/>
      <c r="AM538" s="17">
        <v>0.13280309627786399</v>
      </c>
      <c r="AN538" s="17">
        <v>0.10354289664159</v>
      </c>
      <c r="AO538" s="17"/>
      <c r="AP538" s="17">
        <v>0.18619033853495601</v>
      </c>
      <c r="AQ538" s="17">
        <v>0.288285097577412</v>
      </c>
      <c r="AR538" s="17">
        <v>9.1762136554353599E-2</v>
      </c>
      <c r="AS538" s="17">
        <v>8.9421893127141407E-3</v>
      </c>
      <c r="AT538" s="17">
        <v>1.1868838349482901E-2</v>
      </c>
      <c r="AU538" s="17">
        <v>1.4199882554930999E-2</v>
      </c>
    </row>
    <row r="539" spans="2:47" x14ac:dyDescent="0.35">
      <c r="B539" t="s">
        <v>293</v>
      </c>
      <c r="C539" s="17">
        <v>2.8768459072967399E-2</v>
      </c>
      <c r="D539" s="17">
        <v>1.9547459398620098E-2</v>
      </c>
      <c r="E539" s="17">
        <v>3.8017911102291697E-2</v>
      </c>
      <c r="F539" s="17"/>
      <c r="G539" s="17">
        <v>4.7619397637419798E-2</v>
      </c>
      <c r="H539" s="17">
        <v>2.2791587724028999E-2</v>
      </c>
      <c r="I539" s="17">
        <v>3.35511838661623E-2</v>
      </c>
      <c r="J539" s="17">
        <v>2.2746501643361901E-2</v>
      </c>
      <c r="K539" s="17">
        <v>2.14853329805474E-2</v>
      </c>
      <c r="L539" s="17">
        <v>2.6949521308151699E-2</v>
      </c>
      <c r="M539" s="17"/>
      <c r="N539" s="17">
        <v>2.39681170040183E-2</v>
      </c>
      <c r="O539" s="17">
        <v>5.2610564354884599E-2</v>
      </c>
      <c r="P539" s="17"/>
      <c r="Q539" s="17">
        <v>2.1247084080979198E-2</v>
      </c>
      <c r="R539" s="17">
        <v>5.9882835572963297E-2</v>
      </c>
      <c r="S539" s="17">
        <v>1.2434962728378801E-2</v>
      </c>
      <c r="T539" s="17">
        <v>4.30227551214599E-2</v>
      </c>
      <c r="U539" s="17">
        <v>2.14202507401191E-2</v>
      </c>
      <c r="V539" s="17">
        <v>2.6052584341045199E-2</v>
      </c>
      <c r="W539" s="17">
        <v>2.93095498792907E-2</v>
      </c>
      <c r="X539" s="17">
        <v>1.01809849868607E-2</v>
      </c>
      <c r="Y539" s="17">
        <v>2.69230266839042E-2</v>
      </c>
      <c r="Z539" s="17">
        <v>1.7298849996450399E-2</v>
      </c>
      <c r="AA539" s="17">
        <v>2.69439383545685E-2</v>
      </c>
      <c r="AB539" s="17">
        <v>2.2728207510670801E-2</v>
      </c>
      <c r="AC539" s="17"/>
      <c r="AD539" s="17">
        <v>1.42433965946342E-2</v>
      </c>
      <c r="AE539" s="17">
        <v>5.6861777037550597E-2</v>
      </c>
      <c r="AF539" s="17"/>
      <c r="AG539" s="17">
        <v>1.20060705745909E-2</v>
      </c>
      <c r="AH539" s="17">
        <v>3.42957427754427E-2</v>
      </c>
      <c r="AI539" s="17"/>
      <c r="AJ539" s="17">
        <v>2.6772650431514101E-2</v>
      </c>
      <c r="AK539" s="17">
        <v>2.95667084565851E-2</v>
      </c>
      <c r="AL539" s="17"/>
      <c r="AM539" s="17">
        <v>2.54812771362854E-2</v>
      </c>
      <c r="AN539" s="17">
        <v>2.90142311742441E-2</v>
      </c>
      <c r="AO539" s="17"/>
      <c r="AP539" s="17">
        <v>0.102501952082745</v>
      </c>
      <c r="AQ539" s="17">
        <v>7.4874308955281896E-3</v>
      </c>
      <c r="AR539" s="17">
        <v>1.7368450605082301E-2</v>
      </c>
      <c r="AS539" s="17">
        <v>5.2822535304521698E-3</v>
      </c>
      <c r="AT539" s="17">
        <v>0</v>
      </c>
      <c r="AU539" s="17">
        <v>4.5253165964824404E-3</v>
      </c>
    </row>
    <row r="540" spans="2:47" x14ac:dyDescent="0.35">
      <c r="B540" t="s">
        <v>294</v>
      </c>
      <c r="C540" s="17">
        <v>3.8011116142092398E-2</v>
      </c>
      <c r="D540" s="17">
        <v>2.23934389350194E-2</v>
      </c>
      <c r="E540" s="17">
        <v>5.3581793998016401E-2</v>
      </c>
      <c r="F540" s="17"/>
      <c r="G540" s="17">
        <v>3.4694244714158697E-2</v>
      </c>
      <c r="H540" s="17">
        <v>5.7518819600411601E-2</v>
      </c>
      <c r="I540" s="17">
        <v>5.19032769171031E-2</v>
      </c>
      <c r="J540" s="17">
        <v>2.8707537005828399E-2</v>
      </c>
      <c r="K540" s="17">
        <v>3.0112399400086001E-2</v>
      </c>
      <c r="L540" s="17">
        <v>2.57553396739079E-2</v>
      </c>
      <c r="M540" s="17"/>
      <c r="N540" s="17">
        <v>3.2609390091433002E-2</v>
      </c>
      <c r="O540" s="17">
        <v>6.4840146105803007E-2</v>
      </c>
      <c r="P540" s="17"/>
      <c r="Q540" s="17">
        <v>3.1681377432552803E-2</v>
      </c>
      <c r="R540" s="17">
        <v>4.1329865311824698E-2</v>
      </c>
      <c r="S540" s="17">
        <v>2.63992195942853E-2</v>
      </c>
      <c r="T540" s="17">
        <v>3.2160060656160699E-2</v>
      </c>
      <c r="U540" s="17">
        <v>6.7536157430076293E-2</v>
      </c>
      <c r="V540" s="17">
        <v>3.3594546720617E-2</v>
      </c>
      <c r="W540" s="17">
        <v>3.2889199621377999E-2</v>
      </c>
      <c r="X540" s="17">
        <v>1.8771022309263301E-2</v>
      </c>
      <c r="Y540" s="17">
        <v>2.3684781566115299E-2</v>
      </c>
      <c r="Z540" s="17">
        <v>6.9983887928824304E-2</v>
      </c>
      <c r="AA540" s="17">
        <v>4.8682878246868101E-2</v>
      </c>
      <c r="AB540" s="17">
        <v>2.3729951560512299E-2</v>
      </c>
      <c r="AC540" s="17"/>
      <c r="AD540" s="17">
        <v>3.0762208997072701E-2</v>
      </c>
      <c r="AE540" s="17">
        <v>5.7379984714954903E-2</v>
      </c>
      <c r="AF540" s="17"/>
      <c r="AG540" s="17">
        <v>1.4383842447390801E-2</v>
      </c>
      <c r="AH540" s="17">
        <v>4.8232311766849202E-2</v>
      </c>
      <c r="AI540" s="17"/>
      <c r="AJ540" s="17">
        <v>3.5539750638370199E-2</v>
      </c>
      <c r="AK540" s="17">
        <v>4.1283028556443502E-2</v>
      </c>
      <c r="AL540" s="17"/>
      <c r="AM540" s="17">
        <v>4.3933328006670602E-2</v>
      </c>
      <c r="AN540" s="17">
        <v>3.7040369104847502E-2</v>
      </c>
      <c r="AO540" s="17"/>
      <c r="AP540" s="17">
        <v>8.6016874616233599E-2</v>
      </c>
      <c r="AQ540" s="17">
        <v>3.0401035038793101E-2</v>
      </c>
      <c r="AR540" s="17">
        <v>5.0376787698922697E-2</v>
      </c>
      <c r="AS540" s="17">
        <v>7.5780761679415699E-3</v>
      </c>
      <c r="AT540" s="17">
        <v>2.0660849023703302E-2</v>
      </c>
      <c r="AU540" s="17">
        <v>1.5846662911051999E-2</v>
      </c>
    </row>
    <row r="541" spans="2:47" x14ac:dyDescent="0.35">
      <c r="B541" t="s">
        <v>106</v>
      </c>
      <c r="C541" s="17">
        <v>0.15030279918994099</v>
      </c>
      <c r="D541" s="17">
        <v>9.7217411857326894E-2</v>
      </c>
      <c r="E541" s="17">
        <v>0.19829796433049801</v>
      </c>
      <c r="F541" s="17"/>
      <c r="G541" s="17">
        <v>0.12678862617443801</v>
      </c>
      <c r="H541" s="17">
        <v>0.163038584762045</v>
      </c>
      <c r="I541" s="17">
        <v>0.16692962877852699</v>
      </c>
      <c r="J541" s="17">
        <v>0.124501791275858</v>
      </c>
      <c r="K541" s="17">
        <v>0.153718226765586</v>
      </c>
      <c r="L541" s="17">
        <v>0.16060993886653199</v>
      </c>
      <c r="M541" s="17"/>
      <c r="N541" s="17">
        <v>0.15299253969354601</v>
      </c>
      <c r="O541" s="17">
        <v>0.13694352700748399</v>
      </c>
      <c r="P541" s="17"/>
      <c r="Q541" s="17">
        <v>0.113209627357792</v>
      </c>
      <c r="R541" s="17">
        <v>0.178554793676271</v>
      </c>
      <c r="S541" s="17">
        <v>0.17324752437016999</v>
      </c>
      <c r="T541" s="17">
        <v>0.13193630288314401</v>
      </c>
      <c r="U541" s="17">
        <v>0.165228916171382</v>
      </c>
      <c r="V541" s="17">
        <v>0.17381099357605101</v>
      </c>
      <c r="W541" s="17">
        <v>0.15304155626525301</v>
      </c>
      <c r="X541" s="17">
        <v>0.120228103078056</v>
      </c>
      <c r="Y541" s="17">
        <v>0.106297807147305</v>
      </c>
      <c r="Z541" s="17">
        <v>0.16789735238810599</v>
      </c>
      <c r="AA541" s="17">
        <v>0.15536471753977299</v>
      </c>
      <c r="AB541" s="17">
        <v>0.222217688039926</v>
      </c>
      <c r="AC541" s="17"/>
      <c r="AD541" s="17">
        <v>4.5515738105679299E-2</v>
      </c>
      <c r="AE541" s="17">
        <v>0.38376910598281699</v>
      </c>
      <c r="AF541" s="17"/>
      <c r="AG541" s="17">
        <v>2.9035337517155799E-2</v>
      </c>
      <c r="AH541" s="17">
        <v>0.20787692684158501</v>
      </c>
      <c r="AI541" s="17"/>
      <c r="AJ541" s="17">
        <v>0.132284448555369</v>
      </c>
      <c r="AK541" s="17">
        <v>0.17122904588945301</v>
      </c>
      <c r="AL541" s="17"/>
      <c r="AM541" s="17">
        <v>0.173815290827987</v>
      </c>
      <c r="AN541" s="17">
        <v>0.14342255831696399</v>
      </c>
      <c r="AO541" s="17"/>
      <c r="AP541" s="17">
        <v>0.53296306587816</v>
      </c>
      <c r="AQ541" s="17">
        <v>6.8495607122828595E-2</v>
      </c>
      <c r="AR541" s="17">
        <v>8.2181532523718404E-2</v>
      </c>
      <c r="AS541" s="17">
        <v>1.5844591871156301E-2</v>
      </c>
      <c r="AT541" s="17">
        <v>6.1307346200614801E-3</v>
      </c>
      <c r="AU541" s="17">
        <v>1.6823851501785801E-2</v>
      </c>
    </row>
    <row r="542" spans="2:47" x14ac:dyDescent="0.35">
      <c r="B542" t="s">
        <v>94</v>
      </c>
      <c r="C542" s="17">
        <v>9.2768500865444692E-3</v>
      </c>
      <c r="D542" s="17">
        <v>5.5255507351795298E-3</v>
      </c>
      <c r="E542" s="17">
        <v>1.30181641084308E-2</v>
      </c>
      <c r="F542" s="17"/>
      <c r="G542" s="17">
        <v>1.8119709571448098E-2</v>
      </c>
      <c r="H542" s="17">
        <v>9.5398117070568302E-3</v>
      </c>
      <c r="I542" s="17">
        <v>1.4705666423071501E-2</v>
      </c>
      <c r="J542" s="17">
        <v>8.3097827698029696E-3</v>
      </c>
      <c r="K542" s="17">
        <v>5.3317280490126299E-3</v>
      </c>
      <c r="L542" s="17">
        <v>2.1659615900172899E-3</v>
      </c>
      <c r="M542" s="17"/>
      <c r="N542" s="17">
        <v>8.1557411356326208E-3</v>
      </c>
      <c r="O542" s="17">
        <v>1.4845119442397201E-2</v>
      </c>
      <c r="P542" s="17"/>
      <c r="Q542" s="17">
        <v>1.42028400492069E-2</v>
      </c>
      <c r="R542" s="17">
        <v>1.8873476217855099E-2</v>
      </c>
      <c r="S542" s="17">
        <v>0</v>
      </c>
      <c r="T542" s="17">
        <v>0</v>
      </c>
      <c r="U542" s="17">
        <v>0</v>
      </c>
      <c r="V542" s="17">
        <v>8.5338994861326196E-3</v>
      </c>
      <c r="W542" s="17">
        <v>1.15008532039492E-2</v>
      </c>
      <c r="X542" s="17">
        <v>0</v>
      </c>
      <c r="Y542" s="17">
        <v>1.6795114361348801E-2</v>
      </c>
      <c r="Z542" s="17">
        <v>6.5731058148561401E-3</v>
      </c>
      <c r="AA542" s="17">
        <v>0</v>
      </c>
      <c r="AB542" s="17">
        <v>2.3862527547941999E-2</v>
      </c>
      <c r="AC542" s="17"/>
      <c r="AD542" s="17">
        <v>5.4202403215055303E-3</v>
      </c>
      <c r="AE542" s="17">
        <v>1.1794950485790099E-2</v>
      </c>
      <c r="AF542" s="17"/>
      <c r="AG542" s="17">
        <v>2.5811568104634301E-3</v>
      </c>
      <c r="AH542" s="17">
        <v>7.4769792639220699E-3</v>
      </c>
      <c r="AI542" s="17"/>
      <c r="AJ542" s="17">
        <v>9.6734145500558706E-3</v>
      </c>
      <c r="AK542" s="17">
        <v>7.5895485003775803E-3</v>
      </c>
      <c r="AL542" s="17"/>
      <c r="AM542" s="17">
        <v>0</v>
      </c>
      <c r="AN542" s="17">
        <v>1.0377893062957701E-2</v>
      </c>
      <c r="AO542" s="17"/>
      <c r="AP542" s="17">
        <v>3.00496192441305E-2</v>
      </c>
      <c r="AQ542" s="17">
        <v>4.83707246280229E-3</v>
      </c>
      <c r="AR542" s="17">
        <v>8.0790361230994E-3</v>
      </c>
      <c r="AS542" s="17">
        <v>2.6251104073903098E-3</v>
      </c>
      <c r="AT542" s="17">
        <v>0</v>
      </c>
      <c r="AU542" s="17">
        <v>0</v>
      </c>
    </row>
    <row r="543" spans="2:47" x14ac:dyDescent="0.35">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c r="AT543" s="17"/>
      <c r="AU543" s="17"/>
    </row>
    <row r="544" spans="2:47" x14ac:dyDescent="0.35">
      <c r="B544" s="6" t="s">
        <v>297</v>
      </c>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c r="AT544" s="17"/>
      <c r="AU544" s="17"/>
    </row>
    <row r="545" spans="2:47" x14ac:dyDescent="0.35">
      <c r="B545" s="24" t="s">
        <v>65</v>
      </c>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c r="AT545" s="17"/>
      <c r="AU545" s="17"/>
    </row>
    <row r="546" spans="2:47" x14ac:dyDescent="0.35">
      <c r="B546" t="s">
        <v>289</v>
      </c>
      <c r="C546" s="17">
        <v>9.8519598902213998E-2</v>
      </c>
      <c r="D546" s="17">
        <v>0.13336940418797599</v>
      </c>
      <c r="E546" s="17">
        <v>6.5403520482996802E-2</v>
      </c>
      <c r="F546" s="17"/>
      <c r="G546" s="17">
        <v>0.21300743628424701</v>
      </c>
      <c r="H546" s="17">
        <v>0.16243634746728799</v>
      </c>
      <c r="I546" s="17">
        <v>0.114253489336759</v>
      </c>
      <c r="J546" s="17">
        <v>7.6621395138088494E-2</v>
      </c>
      <c r="K546" s="17">
        <v>3.1566450890919202E-2</v>
      </c>
      <c r="L546" s="17">
        <v>1.9694924498555401E-2</v>
      </c>
      <c r="M546" s="17"/>
      <c r="N546" s="17">
        <v>6.8884131917714295E-2</v>
      </c>
      <c r="O546" s="17">
        <v>0.245711593508944</v>
      </c>
      <c r="P546" s="17"/>
      <c r="Q546" s="17">
        <v>0.14493299793980399</v>
      </c>
      <c r="R546" s="17">
        <v>6.7719691815169902E-2</v>
      </c>
      <c r="S546" s="17">
        <v>6.9004437647423297E-2</v>
      </c>
      <c r="T546" s="17">
        <v>8.4545419137609698E-2</v>
      </c>
      <c r="U546" s="17">
        <v>0.10753913890007499</v>
      </c>
      <c r="V546" s="17">
        <v>0.111131916218044</v>
      </c>
      <c r="W546" s="17">
        <v>0.13757851686127001</v>
      </c>
      <c r="X546" s="17">
        <v>6.5970320233779994E-2</v>
      </c>
      <c r="Y546" s="17">
        <v>0.113314730854397</v>
      </c>
      <c r="Z546" s="17">
        <v>7.6025502315306706E-2</v>
      </c>
      <c r="AA546" s="17">
        <v>8.8257221546520201E-2</v>
      </c>
      <c r="AB546" s="17">
        <v>4.6462882192330399E-2</v>
      </c>
      <c r="AC546" s="17"/>
      <c r="AD546" s="17">
        <v>0.123896163484688</v>
      </c>
      <c r="AE546" s="17">
        <v>3.5818394376838002E-2</v>
      </c>
      <c r="AF546" s="17"/>
      <c r="AG546" s="17">
        <v>0.18619432547460399</v>
      </c>
      <c r="AH546" s="17">
        <v>5.4080835683095699E-2</v>
      </c>
      <c r="AI546" s="17"/>
      <c r="AJ546" s="17">
        <v>8.9502675218464306E-2</v>
      </c>
      <c r="AK546" s="17">
        <v>0.110099041314364</v>
      </c>
      <c r="AL546" s="17"/>
      <c r="AM546" s="17">
        <v>8.6248291856772102E-2</v>
      </c>
      <c r="AN546" s="17">
        <v>0.102795902616063</v>
      </c>
      <c r="AO546" s="17"/>
      <c r="AP546" s="17">
        <v>2.2113324452635998E-2</v>
      </c>
      <c r="AQ546" s="17">
        <v>7.8045476349661901E-3</v>
      </c>
      <c r="AR546" s="17">
        <v>0.116879212869663</v>
      </c>
      <c r="AS546" s="17">
        <v>1.2014874209771501E-2</v>
      </c>
      <c r="AT546" s="17">
        <v>0.23997422483450701</v>
      </c>
      <c r="AU546" s="17">
        <v>0.28429442297774099</v>
      </c>
    </row>
    <row r="547" spans="2:47" x14ac:dyDescent="0.35">
      <c r="B547" t="s">
        <v>290</v>
      </c>
      <c r="C547" s="17">
        <v>4.4106802006652901E-2</v>
      </c>
      <c r="D547" s="17">
        <v>6.15150191641528E-2</v>
      </c>
      <c r="E547" s="17">
        <v>2.7519256122664901E-2</v>
      </c>
      <c r="F547" s="17"/>
      <c r="G547" s="17">
        <v>0.110118724403133</v>
      </c>
      <c r="H547" s="17">
        <v>5.0197175111418899E-2</v>
      </c>
      <c r="I547" s="17">
        <v>5.1690939192487503E-2</v>
      </c>
      <c r="J547" s="17">
        <v>3.2857766871987597E-2</v>
      </c>
      <c r="K547" s="17">
        <v>2.0763072827119498E-2</v>
      </c>
      <c r="L547" s="17">
        <v>1.37109379719419E-2</v>
      </c>
      <c r="M547" s="17"/>
      <c r="N547" s="17">
        <v>3.6509382658244299E-2</v>
      </c>
      <c r="O547" s="17">
        <v>8.1841294543616203E-2</v>
      </c>
      <c r="P547" s="17"/>
      <c r="Q547" s="17">
        <v>5.5794870191330503E-2</v>
      </c>
      <c r="R547" s="17">
        <v>5.7330467149237299E-2</v>
      </c>
      <c r="S547" s="17">
        <v>5.9243336083353096E-3</v>
      </c>
      <c r="T547" s="17">
        <v>3.2901809081255701E-2</v>
      </c>
      <c r="U547" s="17">
        <v>5.23104045215056E-2</v>
      </c>
      <c r="V547" s="17">
        <v>3.9745094597890003E-2</v>
      </c>
      <c r="W547" s="17">
        <v>3.9711806352267197E-2</v>
      </c>
      <c r="X547" s="17">
        <v>0.123925519447322</v>
      </c>
      <c r="Y547" s="17">
        <v>4.1999075763020699E-2</v>
      </c>
      <c r="Z547" s="17">
        <v>1.2867231723397699E-2</v>
      </c>
      <c r="AA547" s="17">
        <v>5.2915541257636103E-2</v>
      </c>
      <c r="AB547" s="17">
        <v>5.4512772353132302E-2</v>
      </c>
      <c r="AC547" s="17"/>
      <c r="AD547" s="17">
        <v>6.1007712131370302E-2</v>
      </c>
      <c r="AE547" s="17">
        <v>7.4625494108101903E-3</v>
      </c>
      <c r="AF547" s="17"/>
      <c r="AG547" s="17">
        <v>8.2644815670884594E-2</v>
      </c>
      <c r="AH547" s="17">
        <v>2.5322831061203799E-2</v>
      </c>
      <c r="AI547" s="17"/>
      <c r="AJ547" s="17">
        <v>3.9074813951829102E-2</v>
      </c>
      <c r="AK547" s="17">
        <v>5.0471831127492497E-2</v>
      </c>
      <c r="AL547" s="17"/>
      <c r="AM547" s="17">
        <v>3.7548521063184598E-2</v>
      </c>
      <c r="AN547" s="17">
        <v>4.4493307562650498E-2</v>
      </c>
      <c r="AO547" s="17"/>
      <c r="AP547" s="17">
        <v>4.1536451908397703E-3</v>
      </c>
      <c r="AQ547" s="17">
        <v>3.7449534161144299E-3</v>
      </c>
      <c r="AR547" s="17">
        <v>3.9966952002355401E-2</v>
      </c>
      <c r="AS547" s="17">
        <v>4.57170341844562E-3</v>
      </c>
      <c r="AT547" s="17">
        <v>0.130723929405061</v>
      </c>
      <c r="AU547" s="17">
        <v>0.13454437004574399</v>
      </c>
    </row>
    <row r="548" spans="2:47" x14ac:dyDescent="0.35">
      <c r="B548" t="s">
        <v>215</v>
      </c>
      <c r="C548" s="17">
        <v>0.11863916181952799</v>
      </c>
      <c r="D548" s="17">
        <v>0.156509922991942</v>
      </c>
      <c r="E548" s="17">
        <v>8.2755291275534396E-2</v>
      </c>
      <c r="F548" s="17"/>
      <c r="G548" s="17">
        <v>0.17051109019260099</v>
      </c>
      <c r="H548" s="17">
        <v>0.200802031179631</v>
      </c>
      <c r="I548" s="17">
        <v>0.135447440247698</v>
      </c>
      <c r="J548" s="17">
        <v>0.103530207408273</v>
      </c>
      <c r="K548" s="17">
        <v>7.2275022914969095E-2</v>
      </c>
      <c r="L548" s="17">
        <v>4.6448815645188303E-2</v>
      </c>
      <c r="M548" s="17"/>
      <c r="N548" s="17">
        <v>0.109165104748717</v>
      </c>
      <c r="O548" s="17">
        <v>0.16569444723143001</v>
      </c>
      <c r="P548" s="17"/>
      <c r="Q548" s="17">
        <v>0.169177436121832</v>
      </c>
      <c r="R548" s="17">
        <v>0.103701443915483</v>
      </c>
      <c r="S548" s="17">
        <v>0.111342582332739</v>
      </c>
      <c r="T548" s="17">
        <v>0.10981689713686101</v>
      </c>
      <c r="U548" s="17">
        <v>8.6096769977354798E-2</v>
      </c>
      <c r="V548" s="17">
        <v>0.12399208237691201</v>
      </c>
      <c r="W548" s="17">
        <v>5.8391394082360201E-2</v>
      </c>
      <c r="X548" s="17">
        <v>0.17435073430290501</v>
      </c>
      <c r="Y548" s="17">
        <v>0.13098889844822001</v>
      </c>
      <c r="Z548" s="17">
        <v>0.11057548031522001</v>
      </c>
      <c r="AA548" s="17">
        <v>0.13919827788657099</v>
      </c>
      <c r="AB548" s="17">
        <v>8.5081517883741201E-2</v>
      </c>
      <c r="AC548" s="17"/>
      <c r="AD548" s="17">
        <v>0.16134473849570399</v>
      </c>
      <c r="AE548" s="17">
        <v>2.94533057046375E-2</v>
      </c>
      <c r="AF548" s="17"/>
      <c r="AG548" s="17">
        <v>0.18417811120522501</v>
      </c>
      <c r="AH548" s="17">
        <v>8.8801329001032797E-2</v>
      </c>
      <c r="AI548" s="17"/>
      <c r="AJ548" s="17">
        <v>0.118044553309909</v>
      </c>
      <c r="AK548" s="17">
        <v>0.120403178492879</v>
      </c>
      <c r="AL548" s="17"/>
      <c r="AM548" s="17">
        <v>0.103183624006268</v>
      </c>
      <c r="AN548" s="17">
        <v>0.123220189048854</v>
      </c>
      <c r="AO548" s="17"/>
      <c r="AP548" s="17">
        <v>3.7218242027209302E-3</v>
      </c>
      <c r="AQ548" s="17">
        <v>8.3329414195486892E-3</v>
      </c>
      <c r="AR548" s="17">
        <v>0.16468973475487</v>
      </c>
      <c r="AS548" s="17">
        <v>6.7979917602100995E-2</v>
      </c>
      <c r="AT548" s="17">
        <v>0.31595380657722</v>
      </c>
      <c r="AU548" s="17">
        <v>0.28504550830322201</v>
      </c>
    </row>
    <row r="549" spans="2:47" x14ac:dyDescent="0.35">
      <c r="B549" t="s">
        <v>216</v>
      </c>
      <c r="C549" s="17">
        <v>5.6782740344469902E-2</v>
      </c>
      <c r="D549" s="17">
        <v>7.3274506894751804E-2</v>
      </c>
      <c r="E549" s="17">
        <v>4.12016882562131E-2</v>
      </c>
      <c r="F549" s="17"/>
      <c r="G549" s="17">
        <v>7.8817091434752407E-2</v>
      </c>
      <c r="H549" s="17">
        <v>8.6642984365013206E-2</v>
      </c>
      <c r="I549" s="17">
        <v>7.1229752516947506E-2</v>
      </c>
      <c r="J549" s="17">
        <v>5.8571319376838897E-2</v>
      </c>
      <c r="K549" s="17">
        <v>3.6871130178777703E-2</v>
      </c>
      <c r="L549" s="17">
        <v>1.7771057004249202E-2</v>
      </c>
      <c r="M549" s="17"/>
      <c r="N549" s="17">
        <v>5.7599927232666701E-2</v>
      </c>
      <c r="O549" s="17">
        <v>5.2723976293170598E-2</v>
      </c>
      <c r="P549" s="17"/>
      <c r="Q549" s="17">
        <v>6.0472619007932799E-2</v>
      </c>
      <c r="R549" s="17">
        <v>3.8567120471821599E-2</v>
      </c>
      <c r="S549" s="17">
        <v>6.16463333639031E-2</v>
      </c>
      <c r="T549" s="17">
        <v>4.1178365459858299E-2</v>
      </c>
      <c r="U549" s="17">
        <v>8.9565831581989705E-2</v>
      </c>
      <c r="V549" s="17">
        <v>8.88690727972693E-2</v>
      </c>
      <c r="W549" s="17">
        <v>3.80224392624674E-2</v>
      </c>
      <c r="X549" s="17">
        <v>4.9532962206552997E-2</v>
      </c>
      <c r="Y549" s="17">
        <v>6.9767379373202196E-2</v>
      </c>
      <c r="Z549" s="17">
        <v>5.7845211108875701E-2</v>
      </c>
      <c r="AA549" s="17">
        <v>0</v>
      </c>
      <c r="AB549" s="17">
        <v>8.34786312461991E-2</v>
      </c>
      <c r="AC549" s="17"/>
      <c r="AD549" s="17">
        <v>6.9702262478989196E-2</v>
      </c>
      <c r="AE549" s="17">
        <v>2.6114344820838301E-2</v>
      </c>
      <c r="AF549" s="17"/>
      <c r="AG549" s="17">
        <v>7.2726142957648496E-2</v>
      </c>
      <c r="AH549" s="17">
        <v>4.8113539300719002E-2</v>
      </c>
      <c r="AI549" s="17"/>
      <c r="AJ549" s="17">
        <v>5.5401089446596899E-2</v>
      </c>
      <c r="AK549" s="17">
        <v>5.8928931122994403E-2</v>
      </c>
      <c r="AL549" s="17"/>
      <c r="AM549" s="17">
        <v>4.6797380211107097E-2</v>
      </c>
      <c r="AN549" s="17">
        <v>5.9270997035817903E-2</v>
      </c>
      <c r="AO549" s="17"/>
      <c r="AP549" s="17">
        <v>0</v>
      </c>
      <c r="AQ549" s="17">
        <v>1.0876436482276101E-2</v>
      </c>
      <c r="AR549" s="17">
        <v>0.13689681721785599</v>
      </c>
      <c r="AS549" s="17">
        <v>3.9284175318010199E-2</v>
      </c>
      <c r="AT549" s="17">
        <v>9.5131241038664494E-2</v>
      </c>
      <c r="AU549" s="17">
        <v>0.103570076108884</v>
      </c>
    </row>
    <row r="550" spans="2:47" x14ac:dyDescent="0.35">
      <c r="B550" t="s">
        <v>291</v>
      </c>
      <c r="C550" s="17">
        <v>5.29590979985331E-2</v>
      </c>
      <c r="D550" s="17">
        <v>5.6229474414434599E-2</v>
      </c>
      <c r="E550" s="17">
        <v>4.9357324642780698E-2</v>
      </c>
      <c r="F550" s="17"/>
      <c r="G550" s="17">
        <v>7.1834995093385798E-2</v>
      </c>
      <c r="H550" s="17">
        <v>6.9544689215987901E-2</v>
      </c>
      <c r="I550" s="17">
        <v>7.1168219679050002E-2</v>
      </c>
      <c r="J550" s="17">
        <v>5.5955198398099398E-2</v>
      </c>
      <c r="K550" s="17">
        <v>3.2895911176112902E-2</v>
      </c>
      <c r="L550" s="17">
        <v>2.29535982295478E-2</v>
      </c>
      <c r="M550" s="17"/>
      <c r="N550" s="17">
        <v>5.0321670732295001E-2</v>
      </c>
      <c r="O550" s="17">
        <v>6.60585433405219E-2</v>
      </c>
      <c r="P550" s="17"/>
      <c r="Q550" s="17">
        <v>6.69937389355688E-2</v>
      </c>
      <c r="R550" s="17">
        <v>4.6709595357218699E-2</v>
      </c>
      <c r="S550" s="17">
        <v>5.7048694725411402E-2</v>
      </c>
      <c r="T550" s="17">
        <v>7.4620991594310196E-2</v>
      </c>
      <c r="U550" s="17">
        <v>6.2072568636017799E-3</v>
      </c>
      <c r="V550" s="17">
        <v>5.0153809354451503E-2</v>
      </c>
      <c r="W550" s="17">
        <v>4.7839650410194702E-2</v>
      </c>
      <c r="X550" s="17">
        <v>2.9143111367306899E-2</v>
      </c>
      <c r="Y550" s="17">
        <v>5.9757789087690902E-2</v>
      </c>
      <c r="Z550" s="17">
        <v>6.7582697559569305E-2</v>
      </c>
      <c r="AA550" s="17">
        <v>4.1404739387824498E-2</v>
      </c>
      <c r="AB550" s="17">
        <v>5.2227393733353299E-2</v>
      </c>
      <c r="AC550" s="17"/>
      <c r="AD550" s="17">
        <v>6.8024945867921502E-2</v>
      </c>
      <c r="AE550" s="17">
        <v>2.1304036475687699E-2</v>
      </c>
      <c r="AF550" s="17"/>
      <c r="AG550" s="17">
        <v>6.2996249251755204E-2</v>
      </c>
      <c r="AH550" s="17">
        <v>4.8915202828013898E-2</v>
      </c>
      <c r="AI550" s="17"/>
      <c r="AJ550" s="17">
        <v>4.44385222123901E-2</v>
      </c>
      <c r="AK550" s="17">
        <v>6.1965163997106401E-2</v>
      </c>
      <c r="AL550" s="17"/>
      <c r="AM550" s="17">
        <v>2.92284911617385E-2</v>
      </c>
      <c r="AN550" s="17">
        <v>5.9632325104203798E-2</v>
      </c>
      <c r="AO550" s="17"/>
      <c r="AP550" s="17">
        <v>0</v>
      </c>
      <c r="AQ550" s="17">
        <v>1.39834090594451E-2</v>
      </c>
      <c r="AR550" s="17">
        <v>0.14164170456870601</v>
      </c>
      <c r="AS550" s="17">
        <v>5.1564993524657501E-2</v>
      </c>
      <c r="AT550" s="17">
        <v>8.8053393662522905E-2</v>
      </c>
      <c r="AU550" s="17">
        <v>6.6968167719000798E-2</v>
      </c>
    </row>
    <row r="551" spans="2:47" x14ac:dyDescent="0.35">
      <c r="B551" t="s">
        <v>218</v>
      </c>
      <c r="C551" s="17">
        <v>3.33675091326118E-2</v>
      </c>
      <c r="D551" s="17">
        <v>3.1213053629041101E-2</v>
      </c>
      <c r="E551" s="17">
        <v>3.48043974124643E-2</v>
      </c>
      <c r="F551" s="17"/>
      <c r="G551" s="17">
        <v>3.1739742357102599E-2</v>
      </c>
      <c r="H551" s="17">
        <v>4.3565124566858897E-2</v>
      </c>
      <c r="I551" s="17">
        <v>4.4506429178781198E-2</v>
      </c>
      <c r="J551" s="17">
        <v>4.4581874767501598E-2</v>
      </c>
      <c r="K551" s="17">
        <v>2.5844177094953999E-2</v>
      </c>
      <c r="L551" s="17">
        <v>1.2963726246184699E-2</v>
      </c>
      <c r="M551" s="17"/>
      <c r="N551" s="17">
        <v>3.4815134719324403E-2</v>
      </c>
      <c r="O551" s="17">
        <v>2.61775128466274E-2</v>
      </c>
      <c r="P551" s="17"/>
      <c r="Q551" s="17">
        <v>3.06883489060399E-2</v>
      </c>
      <c r="R551" s="17">
        <v>2.4809939701866599E-2</v>
      </c>
      <c r="S551" s="17">
        <v>4.2068302684307203E-2</v>
      </c>
      <c r="T551" s="17">
        <v>2.9468585990817101E-2</v>
      </c>
      <c r="U551" s="17">
        <v>3.6743426630514497E-2</v>
      </c>
      <c r="V551" s="17">
        <v>1.8155685555839001E-2</v>
      </c>
      <c r="W551" s="17">
        <v>3.6108429167825001E-2</v>
      </c>
      <c r="X551" s="17">
        <v>1.8190273180482299E-2</v>
      </c>
      <c r="Y551" s="17">
        <v>3.1171477277546E-2</v>
      </c>
      <c r="Z551" s="17">
        <v>5.17849462187134E-2</v>
      </c>
      <c r="AA551" s="17">
        <v>3.1708469285515503E-2</v>
      </c>
      <c r="AB551" s="17">
        <v>7.7726815786326495E-2</v>
      </c>
      <c r="AC551" s="17"/>
      <c r="AD551" s="17">
        <v>3.5808547772953003E-2</v>
      </c>
      <c r="AE551" s="17">
        <v>2.7933188982112001E-2</v>
      </c>
      <c r="AF551" s="17"/>
      <c r="AG551" s="17">
        <v>2.7735290124724098E-2</v>
      </c>
      <c r="AH551" s="17">
        <v>3.5705554015682497E-2</v>
      </c>
      <c r="AI551" s="17"/>
      <c r="AJ551" s="17">
        <v>3.1928412243618802E-2</v>
      </c>
      <c r="AK551" s="17">
        <v>3.5372984018775401E-2</v>
      </c>
      <c r="AL551" s="17"/>
      <c r="AM551" s="17">
        <v>1.9394079044146698E-2</v>
      </c>
      <c r="AN551" s="17">
        <v>3.7937767189598799E-2</v>
      </c>
      <c r="AO551" s="17"/>
      <c r="AP551" s="17">
        <v>6.5559861066550804E-3</v>
      </c>
      <c r="AQ551" s="17">
        <v>2.28530672869727E-2</v>
      </c>
      <c r="AR551" s="17">
        <v>9.7104856363555994E-2</v>
      </c>
      <c r="AS551" s="17">
        <v>3.34974730836856E-2</v>
      </c>
      <c r="AT551" s="17">
        <v>3.8776473172147698E-2</v>
      </c>
      <c r="AU551" s="17">
        <v>2.1732387518864901E-2</v>
      </c>
    </row>
    <row r="552" spans="2:47" x14ac:dyDescent="0.35">
      <c r="B552" t="s">
        <v>292</v>
      </c>
      <c r="C552" s="17">
        <v>4.9888290189915203E-2</v>
      </c>
      <c r="D552" s="17">
        <v>3.7513903513275201E-2</v>
      </c>
      <c r="E552" s="17">
        <v>6.1526118184553502E-2</v>
      </c>
      <c r="F552" s="17"/>
      <c r="G552" s="17">
        <v>9.5004992331239199E-2</v>
      </c>
      <c r="H552" s="17">
        <v>6.6110531144377593E-2</v>
      </c>
      <c r="I552" s="17">
        <v>6.1666717020560403E-2</v>
      </c>
      <c r="J552" s="17">
        <v>3.0947022394931301E-2</v>
      </c>
      <c r="K552" s="17">
        <v>3.55945708158893E-2</v>
      </c>
      <c r="L552" s="17">
        <v>2.1887953193540598E-2</v>
      </c>
      <c r="M552" s="17"/>
      <c r="N552" s="17">
        <v>4.6881945771296299E-2</v>
      </c>
      <c r="O552" s="17">
        <v>6.4820055283503306E-2</v>
      </c>
      <c r="P552" s="17"/>
      <c r="Q552" s="17">
        <v>4.3153114904595002E-2</v>
      </c>
      <c r="R552" s="17">
        <v>3.0932741009065502E-2</v>
      </c>
      <c r="S552" s="17">
        <v>6.6404301743448704E-2</v>
      </c>
      <c r="T552" s="17">
        <v>3.9920372553636597E-2</v>
      </c>
      <c r="U552" s="17">
        <v>5.4781120892133099E-2</v>
      </c>
      <c r="V552" s="17">
        <v>5.1031385854351602E-2</v>
      </c>
      <c r="W552" s="17">
        <v>5.08652616495541E-2</v>
      </c>
      <c r="X552" s="17">
        <v>4.0396661125538497E-2</v>
      </c>
      <c r="Y552" s="17">
        <v>5.1049699406771502E-2</v>
      </c>
      <c r="Z552" s="17">
        <v>5.4236156405830502E-2</v>
      </c>
      <c r="AA552" s="17">
        <v>5.2181740650622602E-2</v>
      </c>
      <c r="AB552" s="17">
        <v>0.123478081091089</v>
      </c>
      <c r="AC552" s="17"/>
      <c r="AD552" s="17">
        <v>5.0473298915446198E-2</v>
      </c>
      <c r="AE552" s="17">
        <v>4.8722670452139197E-2</v>
      </c>
      <c r="AF552" s="17"/>
      <c r="AG552" s="17">
        <v>4.2667692699601897E-2</v>
      </c>
      <c r="AH552" s="17">
        <v>5.2246148254901099E-2</v>
      </c>
      <c r="AI552" s="17"/>
      <c r="AJ552" s="17">
        <v>3.8809723126997299E-2</v>
      </c>
      <c r="AK552" s="17">
        <v>6.3480480337655701E-2</v>
      </c>
      <c r="AL552" s="17"/>
      <c r="AM552" s="17">
        <v>4.0670955521847199E-2</v>
      </c>
      <c r="AN552" s="17">
        <v>5.1777985947507599E-2</v>
      </c>
      <c r="AO552" s="17"/>
      <c r="AP552" s="17">
        <v>4.3914492048318599E-2</v>
      </c>
      <c r="AQ552" s="17">
        <v>6.3981487726126995E-2</v>
      </c>
      <c r="AR552" s="17">
        <v>9.9401008991221396E-2</v>
      </c>
      <c r="AS552" s="17">
        <v>4.5323244823308198E-2</v>
      </c>
      <c r="AT552" s="17">
        <v>2.66977787840737E-2</v>
      </c>
      <c r="AU552" s="17">
        <v>1.98188498744594E-2</v>
      </c>
    </row>
    <row r="553" spans="2:47" x14ac:dyDescent="0.35">
      <c r="B553" t="s">
        <v>293</v>
      </c>
      <c r="C553" s="17">
        <v>1.46103969923455E-2</v>
      </c>
      <c r="D553" s="17">
        <v>1.0569083523289301E-2</v>
      </c>
      <c r="E553" s="17">
        <v>1.8681966545983902E-2</v>
      </c>
      <c r="F553" s="17"/>
      <c r="G553" s="17">
        <v>2.64971625675374E-2</v>
      </c>
      <c r="H553" s="17">
        <v>1.6676168877092501E-2</v>
      </c>
      <c r="I553" s="17">
        <v>1.82760897653984E-2</v>
      </c>
      <c r="J553" s="17">
        <v>1.2821110242578501E-2</v>
      </c>
      <c r="K553" s="17">
        <v>6.18912982242531E-3</v>
      </c>
      <c r="L553" s="17">
        <v>9.0933467628010797E-3</v>
      </c>
      <c r="M553" s="17"/>
      <c r="N553" s="17">
        <v>1.26074811966804E-2</v>
      </c>
      <c r="O553" s="17">
        <v>2.45583816536795E-2</v>
      </c>
      <c r="P553" s="17"/>
      <c r="Q553" s="17">
        <v>1.1278284348514E-2</v>
      </c>
      <c r="R553" s="17">
        <v>3.4423083505555299E-2</v>
      </c>
      <c r="S553" s="17">
        <v>6.7288463721704899E-3</v>
      </c>
      <c r="T553" s="17">
        <v>1.5114014620108701E-2</v>
      </c>
      <c r="U553" s="17">
        <v>1.3406370257127299E-2</v>
      </c>
      <c r="V553" s="17">
        <v>1.49954834111412E-2</v>
      </c>
      <c r="W553" s="17">
        <v>1.1367872124511701E-2</v>
      </c>
      <c r="X553" s="17">
        <v>0</v>
      </c>
      <c r="Y553" s="17">
        <v>8.2503346179165007E-3</v>
      </c>
      <c r="Z553" s="17">
        <v>5.8957398116238E-3</v>
      </c>
      <c r="AA553" s="17">
        <v>2.66142369756311E-2</v>
      </c>
      <c r="AB553" s="17">
        <v>2.3017221435954999E-2</v>
      </c>
      <c r="AC553" s="17"/>
      <c r="AD553" s="17">
        <v>1.3165944875090501E-2</v>
      </c>
      <c r="AE553" s="17">
        <v>1.5924642369752998E-2</v>
      </c>
      <c r="AF553" s="17"/>
      <c r="AG553" s="17">
        <v>9.4916744642719805E-3</v>
      </c>
      <c r="AH553" s="17">
        <v>1.6941686275320899E-2</v>
      </c>
      <c r="AI553" s="17"/>
      <c r="AJ553" s="17">
        <v>1.22180137029966E-2</v>
      </c>
      <c r="AK553" s="17">
        <v>1.75798211692265E-2</v>
      </c>
      <c r="AL553" s="17"/>
      <c r="AM553" s="17">
        <v>1.4405351533522801E-2</v>
      </c>
      <c r="AN553" s="17">
        <v>1.4397411619808301E-2</v>
      </c>
      <c r="AO553" s="17"/>
      <c r="AP553" s="17">
        <v>2.1135112625539399E-2</v>
      </c>
      <c r="AQ553" s="17">
        <v>2.5601239203802799E-2</v>
      </c>
      <c r="AR553" s="17">
        <v>1.6192475438064902E-2</v>
      </c>
      <c r="AS553" s="17">
        <v>1.21980108515591E-2</v>
      </c>
      <c r="AT553" s="17">
        <v>0</v>
      </c>
      <c r="AU553" s="17">
        <v>4.5253165964824404E-3</v>
      </c>
    </row>
    <row r="554" spans="2:47" x14ac:dyDescent="0.35">
      <c r="B554" t="s">
        <v>294</v>
      </c>
      <c r="C554" s="17">
        <v>7.4626467869402302E-2</v>
      </c>
      <c r="D554" s="17">
        <v>5.7305564414435399E-2</v>
      </c>
      <c r="E554" s="17">
        <v>9.1307190535925495E-2</v>
      </c>
      <c r="F554" s="17"/>
      <c r="G554" s="17">
        <v>4.5060548562040802E-2</v>
      </c>
      <c r="H554" s="17">
        <v>5.4382514214785703E-2</v>
      </c>
      <c r="I554" s="17">
        <v>9.0641006231944501E-2</v>
      </c>
      <c r="J554" s="17">
        <v>8.5515718688577505E-2</v>
      </c>
      <c r="K554" s="17">
        <v>8.8693930705270096E-2</v>
      </c>
      <c r="L554" s="17">
        <v>7.9569497596622296E-2</v>
      </c>
      <c r="M554" s="17"/>
      <c r="N554" s="17">
        <v>7.7570792843220396E-2</v>
      </c>
      <c r="O554" s="17">
        <v>6.00027379348149E-2</v>
      </c>
      <c r="P554" s="17"/>
      <c r="Q554" s="17">
        <v>8.4657214228591099E-2</v>
      </c>
      <c r="R554" s="17">
        <v>8.2097859847367199E-2</v>
      </c>
      <c r="S554" s="17">
        <v>7.0760661803048894E-2</v>
      </c>
      <c r="T554" s="17">
        <v>7.5856023395058106E-2</v>
      </c>
      <c r="U554" s="17">
        <v>7.8897716630718095E-2</v>
      </c>
      <c r="V554" s="17">
        <v>9.7000186225370599E-2</v>
      </c>
      <c r="W554" s="17">
        <v>3.69488744108354E-2</v>
      </c>
      <c r="X554" s="17">
        <v>6.4162671864232204E-2</v>
      </c>
      <c r="Y554" s="17">
        <v>7.0903421971233102E-2</v>
      </c>
      <c r="Z554" s="17">
        <v>8.5003229996945207E-2</v>
      </c>
      <c r="AA554" s="17">
        <v>7.1688873732066005E-2</v>
      </c>
      <c r="AB554" s="17">
        <v>2.6696244027777798E-2</v>
      </c>
      <c r="AC554" s="17"/>
      <c r="AD554" s="17">
        <v>7.5200582170928107E-2</v>
      </c>
      <c r="AE554" s="17">
        <v>6.6279633574806096E-2</v>
      </c>
      <c r="AF554" s="17"/>
      <c r="AG554" s="17">
        <v>7.2747245563137303E-2</v>
      </c>
      <c r="AH554" s="17">
        <v>7.3665281146819597E-2</v>
      </c>
      <c r="AI554" s="17"/>
      <c r="AJ554" s="17">
        <v>8.4611004245970498E-2</v>
      </c>
      <c r="AK554" s="17">
        <v>6.3443384080212897E-2</v>
      </c>
      <c r="AL554" s="17"/>
      <c r="AM554" s="17">
        <v>8.6465376550253104E-2</v>
      </c>
      <c r="AN554" s="17">
        <v>7.1375293291364703E-2</v>
      </c>
      <c r="AO554" s="17"/>
      <c r="AP554" s="17">
        <v>6.5399552787903201E-2</v>
      </c>
      <c r="AQ554" s="17">
        <v>0.118411879677363</v>
      </c>
      <c r="AR554" s="17">
        <v>6.2631021193453207E-2</v>
      </c>
      <c r="AS554" s="17">
        <v>0.12424104639662201</v>
      </c>
      <c r="AT554" s="17">
        <v>3.70100604115624E-2</v>
      </c>
      <c r="AU554" s="17">
        <v>2.1667315888620899E-2</v>
      </c>
    </row>
    <row r="555" spans="2:47" x14ac:dyDescent="0.35">
      <c r="B555" t="s">
        <v>106</v>
      </c>
      <c r="C555" s="17">
        <v>0.44650194163278101</v>
      </c>
      <c r="D555" s="17">
        <v>0.37629238594191999</v>
      </c>
      <c r="E555" s="17">
        <v>0.51470753671175495</v>
      </c>
      <c r="F555" s="17"/>
      <c r="G555" s="17">
        <v>0.14770435812905899</v>
      </c>
      <c r="H555" s="17">
        <v>0.24457087945008801</v>
      </c>
      <c r="I555" s="17">
        <v>0.311723537538385</v>
      </c>
      <c r="J555" s="17">
        <v>0.48976095504644801</v>
      </c>
      <c r="K555" s="17">
        <v>0.64344234876547002</v>
      </c>
      <c r="L555" s="17">
        <v>0.75380885768257599</v>
      </c>
      <c r="M555" s="17"/>
      <c r="N555" s="17">
        <v>0.49592426037249698</v>
      </c>
      <c r="O555" s="17">
        <v>0.20103357505724301</v>
      </c>
      <c r="P555" s="17"/>
      <c r="Q555" s="17">
        <v>0.31533789510092203</v>
      </c>
      <c r="R555" s="17">
        <v>0.498255501158759</v>
      </c>
      <c r="S555" s="17">
        <v>0.496573092471087</v>
      </c>
      <c r="T555" s="17">
        <v>0.49205327013276501</v>
      </c>
      <c r="U555" s="17">
        <v>0.47445196374498</v>
      </c>
      <c r="V555" s="17">
        <v>0.38628395298414703</v>
      </c>
      <c r="W555" s="17">
        <v>0.53166490247476506</v>
      </c>
      <c r="X555" s="17">
        <v>0.43432774627187998</v>
      </c>
      <c r="Y555" s="17">
        <v>0.414222277854077</v>
      </c>
      <c r="Z555" s="17">
        <v>0.47161069872966199</v>
      </c>
      <c r="AA555" s="17">
        <v>0.49603089927761301</v>
      </c>
      <c r="AB555" s="17">
        <v>0.42731844025009502</v>
      </c>
      <c r="AC555" s="17"/>
      <c r="AD555" s="17">
        <v>0.33354510504881402</v>
      </c>
      <c r="AE555" s="17">
        <v>0.713250199490851</v>
      </c>
      <c r="AF555" s="17"/>
      <c r="AG555" s="17">
        <v>0.25279961745652701</v>
      </c>
      <c r="AH555" s="17">
        <v>0.54765620382059599</v>
      </c>
      <c r="AI555" s="17"/>
      <c r="AJ555" s="17">
        <v>0.473387172535159</v>
      </c>
      <c r="AK555" s="17">
        <v>0.41253633395815598</v>
      </c>
      <c r="AL555" s="17"/>
      <c r="AM555" s="17">
        <v>0.52529297902836203</v>
      </c>
      <c r="AN555" s="17">
        <v>0.42625164720556802</v>
      </c>
      <c r="AO555" s="17"/>
      <c r="AP555" s="17">
        <v>0.80080846984489595</v>
      </c>
      <c r="AQ555" s="17">
        <v>0.71658298497829498</v>
      </c>
      <c r="AR555" s="17">
        <v>0.124596216600254</v>
      </c>
      <c r="AS555" s="17">
        <v>0.60178325512489705</v>
      </c>
      <c r="AT555" s="17">
        <v>2.76790921142403E-2</v>
      </c>
      <c r="AU555" s="17">
        <v>5.7833584966979698E-2</v>
      </c>
    </row>
    <row r="556" spans="2:47" x14ac:dyDescent="0.35">
      <c r="B556" t="s">
        <v>94</v>
      </c>
      <c r="C556" s="17">
        <v>9.9979931115466193E-3</v>
      </c>
      <c r="D556" s="17">
        <v>6.2076813247817202E-3</v>
      </c>
      <c r="E556" s="17">
        <v>1.2735709829128E-2</v>
      </c>
      <c r="F556" s="17"/>
      <c r="G556" s="17">
        <v>9.7038586449022402E-3</v>
      </c>
      <c r="H556" s="17">
        <v>5.0715544074581096E-3</v>
      </c>
      <c r="I556" s="17">
        <v>2.9396379291987799E-2</v>
      </c>
      <c r="J556" s="17">
        <v>8.8374316666762504E-3</v>
      </c>
      <c r="K556" s="17">
        <v>5.8642548080933303E-3</v>
      </c>
      <c r="L556" s="17">
        <v>2.0972851687925398E-3</v>
      </c>
      <c r="M556" s="17"/>
      <c r="N556" s="17">
        <v>9.7201678073440094E-3</v>
      </c>
      <c r="O556" s="17">
        <v>1.13778823064492E-2</v>
      </c>
      <c r="P556" s="17"/>
      <c r="Q556" s="17">
        <v>1.75134803148707E-2</v>
      </c>
      <c r="R556" s="17">
        <v>1.54525560684562E-2</v>
      </c>
      <c r="S556" s="17">
        <v>1.2498413248125201E-2</v>
      </c>
      <c r="T556" s="17">
        <v>4.5242508977200602E-3</v>
      </c>
      <c r="U556" s="17">
        <v>0</v>
      </c>
      <c r="V556" s="17">
        <v>1.8641330624584802E-2</v>
      </c>
      <c r="W556" s="17">
        <v>1.15008532039492E-2</v>
      </c>
      <c r="X556" s="17">
        <v>0</v>
      </c>
      <c r="Y556" s="17">
        <v>8.5749153459252006E-3</v>
      </c>
      <c r="Z556" s="17">
        <v>6.5731058148561401E-3</v>
      </c>
      <c r="AA556" s="17">
        <v>0</v>
      </c>
      <c r="AB556" s="17">
        <v>0</v>
      </c>
      <c r="AC556" s="17"/>
      <c r="AD556" s="17">
        <v>7.83069875809469E-3</v>
      </c>
      <c r="AE556" s="17">
        <v>7.7370343415265703E-3</v>
      </c>
      <c r="AF556" s="17"/>
      <c r="AG556" s="17">
        <v>5.8188351316205197E-3</v>
      </c>
      <c r="AH556" s="17">
        <v>8.5513886126150195E-3</v>
      </c>
      <c r="AI556" s="17"/>
      <c r="AJ556" s="17">
        <v>1.25840200060691E-2</v>
      </c>
      <c r="AK556" s="17">
        <v>5.7188503811372304E-3</v>
      </c>
      <c r="AL556" s="17"/>
      <c r="AM556" s="17">
        <v>1.0764950022797599E-2</v>
      </c>
      <c r="AN556" s="17">
        <v>8.8471733785631407E-3</v>
      </c>
      <c r="AO556" s="17"/>
      <c r="AP556" s="17">
        <v>3.2197592740490902E-2</v>
      </c>
      <c r="AQ556" s="17">
        <v>7.82705311508918E-3</v>
      </c>
      <c r="AR556" s="17">
        <v>0</v>
      </c>
      <c r="AS556" s="17">
        <v>7.5413056469413797E-3</v>
      </c>
      <c r="AT556" s="17">
        <v>0</v>
      </c>
      <c r="AU556" s="17">
        <v>0</v>
      </c>
    </row>
    <row r="557" spans="2:47" x14ac:dyDescent="0.35">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c r="AT557" s="17"/>
      <c r="AU557" s="17"/>
    </row>
    <row r="558" spans="2:47" x14ac:dyDescent="0.35">
      <c r="B558" s="6" t="s">
        <v>298</v>
      </c>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c r="AT558" s="17"/>
      <c r="AU558" s="17"/>
    </row>
    <row r="559" spans="2:47" x14ac:dyDescent="0.35">
      <c r="B559" s="24" t="s">
        <v>65</v>
      </c>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c r="AS559" s="17"/>
      <c r="AT559" s="17"/>
      <c r="AU559" s="17"/>
    </row>
    <row r="560" spans="2:47" x14ac:dyDescent="0.35">
      <c r="B560" t="s">
        <v>289</v>
      </c>
      <c r="C560" s="17">
        <v>3.74099118232811E-2</v>
      </c>
      <c r="D560" s="17">
        <v>4.9933593998069403E-2</v>
      </c>
      <c r="E560" s="17">
        <v>2.5527084360416199E-2</v>
      </c>
      <c r="F560" s="17"/>
      <c r="G560" s="17">
        <v>6.8861885310014095E-2</v>
      </c>
      <c r="H560" s="17">
        <v>6.8594374002421798E-2</v>
      </c>
      <c r="I560" s="17">
        <v>3.3025893444607303E-2</v>
      </c>
      <c r="J560" s="17">
        <v>1.9455569924255699E-2</v>
      </c>
      <c r="K560" s="17">
        <v>2.0715592285309899E-2</v>
      </c>
      <c r="L560" s="17">
        <v>2.0261619457786598E-2</v>
      </c>
      <c r="M560" s="17"/>
      <c r="N560" s="17">
        <v>2.8827913199943499E-2</v>
      </c>
      <c r="O560" s="17">
        <v>8.0034564768415403E-2</v>
      </c>
      <c r="P560" s="17"/>
      <c r="Q560" s="17">
        <v>4.5036827880057598E-2</v>
      </c>
      <c r="R560" s="17">
        <v>2.73902880491507E-2</v>
      </c>
      <c r="S560" s="17">
        <v>6.0148464391025502E-3</v>
      </c>
      <c r="T560" s="17">
        <v>2.02871041751914E-2</v>
      </c>
      <c r="U560" s="17">
        <v>6.90863857778828E-2</v>
      </c>
      <c r="V560" s="17">
        <v>5.83062208419413E-2</v>
      </c>
      <c r="W560" s="17">
        <v>5.0120485970985097E-2</v>
      </c>
      <c r="X560" s="17">
        <v>3.03195906547934E-2</v>
      </c>
      <c r="Y560" s="17">
        <v>3.8947849133241799E-2</v>
      </c>
      <c r="Z560" s="17">
        <v>3.0232901064017801E-2</v>
      </c>
      <c r="AA560" s="17">
        <v>3.92037127947455E-2</v>
      </c>
      <c r="AB560" s="17">
        <v>3.1999916904633399E-2</v>
      </c>
      <c r="AC560" s="17"/>
      <c r="AD560" s="17">
        <v>4.7518082729826501E-2</v>
      </c>
      <c r="AE560" s="17">
        <v>1.18921063258239E-2</v>
      </c>
      <c r="AF560" s="17"/>
      <c r="AG560" s="17">
        <v>7.9554996162931005E-2</v>
      </c>
      <c r="AH560" s="17">
        <v>1.6688338488212499E-2</v>
      </c>
      <c r="AI560" s="17"/>
      <c r="AJ560" s="17">
        <v>4.4196987758623497E-2</v>
      </c>
      <c r="AK560" s="17">
        <v>2.9689301728267999E-2</v>
      </c>
      <c r="AL560" s="17"/>
      <c r="AM560" s="17">
        <v>4.1279172299388898E-2</v>
      </c>
      <c r="AN560" s="17">
        <v>3.70086576893515E-2</v>
      </c>
      <c r="AO560" s="17"/>
      <c r="AP560" s="17">
        <v>3.7489527718385599E-3</v>
      </c>
      <c r="AQ560" s="17">
        <v>8.6789303164926893E-3</v>
      </c>
      <c r="AR560" s="17">
        <v>2.42501145225297E-2</v>
      </c>
      <c r="AS560" s="17">
        <v>8.7665222435836694E-3</v>
      </c>
      <c r="AT560" s="17">
        <v>9.9715500809607394E-2</v>
      </c>
      <c r="AU560" s="17">
        <v>0.11647176563598099</v>
      </c>
    </row>
    <row r="561" spans="2:47" x14ac:dyDescent="0.35">
      <c r="B561" t="s">
        <v>290</v>
      </c>
      <c r="C561" s="17">
        <v>3.1427242936688603E-2</v>
      </c>
      <c r="D561" s="17">
        <v>3.7829811388866597E-2</v>
      </c>
      <c r="E561" s="17">
        <v>2.5461597870327601E-2</v>
      </c>
      <c r="F561" s="17"/>
      <c r="G561" s="17">
        <v>5.7825925216911399E-2</v>
      </c>
      <c r="H561" s="17">
        <v>3.5856894067105301E-2</v>
      </c>
      <c r="I561" s="17">
        <v>3.7969653249608298E-2</v>
      </c>
      <c r="J561" s="17">
        <v>3.00616377923432E-2</v>
      </c>
      <c r="K561" s="17">
        <v>1.19103773504203E-2</v>
      </c>
      <c r="L561" s="17">
        <v>1.9038003289935899E-2</v>
      </c>
      <c r="M561" s="17"/>
      <c r="N561" s="17">
        <v>2.6994539181513299E-2</v>
      </c>
      <c r="O561" s="17">
        <v>5.34433801403391E-2</v>
      </c>
      <c r="P561" s="17"/>
      <c r="Q561" s="17">
        <v>4.2110085875803997E-2</v>
      </c>
      <c r="R561" s="17">
        <v>1.6897476086658599E-2</v>
      </c>
      <c r="S561" s="17">
        <v>3.6952080619431497E-2</v>
      </c>
      <c r="T561" s="17">
        <v>2.8302708640596901E-2</v>
      </c>
      <c r="U561" s="17">
        <v>3.6775634031018398E-2</v>
      </c>
      <c r="V561" s="17">
        <v>1.9284650376084799E-2</v>
      </c>
      <c r="W561" s="17">
        <v>3.7602393350255399E-2</v>
      </c>
      <c r="X561" s="17">
        <v>4.9280567501853799E-2</v>
      </c>
      <c r="Y561" s="17">
        <v>4.7832157833001501E-2</v>
      </c>
      <c r="Z561" s="17">
        <v>1.87578945160745E-2</v>
      </c>
      <c r="AA561" s="17">
        <v>3.18274154497587E-2</v>
      </c>
      <c r="AB561" s="17">
        <v>0</v>
      </c>
      <c r="AC561" s="17"/>
      <c r="AD561" s="17">
        <v>4.12303878413827E-2</v>
      </c>
      <c r="AE561" s="17">
        <v>1.10171970663418E-2</v>
      </c>
      <c r="AF561" s="17"/>
      <c r="AG561" s="17">
        <v>5.9807616596965298E-2</v>
      </c>
      <c r="AH561" s="17">
        <v>1.8365372021160401E-2</v>
      </c>
      <c r="AI561" s="17"/>
      <c r="AJ561" s="17">
        <v>3.3379208937710597E-2</v>
      </c>
      <c r="AK561" s="17">
        <v>2.9391173256924401E-2</v>
      </c>
      <c r="AL561" s="17"/>
      <c r="AM561" s="17">
        <v>2.7949868051557799E-2</v>
      </c>
      <c r="AN561" s="17">
        <v>3.1266319370831297E-2</v>
      </c>
      <c r="AO561" s="17"/>
      <c r="AP561" s="17">
        <v>0</v>
      </c>
      <c r="AQ561" s="17">
        <v>9.0718825407455107E-3</v>
      </c>
      <c r="AR561" s="17">
        <v>1.11730769290525E-2</v>
      </c>
      <c r="AS561" s="17">
        <v>1.23736278963239E-2</v>
      </c>
      <c r="AT561" s="17">
        <v>0.12781181854944701</v>
      </c>
      <c r="AU561" s="17">
        <v>8.3072620533615596E-2</v>
      </c>
    </row>
    <row r="562" spans="2:47" x14ac:dyDescent="0.35">
      <c r="B562" t="s">
        <v>215</v>
      </c>
      <c r="C562" s="17">
        <v>7.9264753889837697E-2</v>
      </c>
      <c r="D562" s="17">
        <v>0.106195027199447</v>
      </c>
      <c r="E562" s="17">
        <v>5.37020614025552E-2</v>
      </c>
      <c r="F562" s="17"/>
      <c r="G562" s="17">
        <v>9.3319573496370004E-2</v>
      </c>
      <c r="H562" s="17">
        <v>0.12122725309344499</v>
      </c>
      <c r="I562" s="17">
        <v>0.108449618836073</v>
      </c>
      <c r="J562" s="17">
        <v>7.3004782689000305E-2</v>
      </c>
      <c r="K562" s="17">
        <v>6.0535980308927102E-2</v>
      </c>
      <c r="L562" s="17">
        <v>2.93828943224274E-2</v>
      </c>
      <c r="M562" s="17"/>
      <c r="N562" s="17">
        <v>6.6186071325243206E-2</v>
      </c>
      <c r="O562" s="17">
        <v>0.14422331771195701</v>
      </c>
      <c r="P562" s="17"/>
      <c r="Q562" s="17">
        <v>0.11834176577278301</v>
      </c>
      <c r="R562" s="17">
        <v>8.3397307328267695E-2</v>
      </c>
      <c r="S562" s="17">
        <v>8.9849695765972903E-2</v>
      </c>
      <c r="T562" s="17">
        <v>8.1221639347215602E-2</v>
      </c>
      <c r="U562" s="17">
        <v>6.5442720161986795E-2</v>
      </c>
      <c r="V562" s="17">
        <v>8.3350704600301098E-2</v>
      </c>
      <c r="W562" s="17">
        <v>6.28985549083622E-2</v>
      </c>
      <c r="X562" s="17">
        <v>0.121031982145897</v>
      </c>
      <c r="Y562" s="17">
        <v>5.6629750964171797E-2</v>
      </c>
      <c r="Z562" s="17">
        <v>6.9859969856738993E-2</v>
      </c>
      <c r="AA562" s="17">
        <v>4.3981495182049302E-2</v>
      </c>
      <c r="AB562" s="17">
        <v>2.35043939127813E-2</v>
      </c>
      <c r="AC562" s="17"/>
      <c r="AD562" s="17">
        <v>0.10925344282220301</v>
      </c>
      <c r="AE562" s="17">
        <v>1.8506585503069599E-2</v>
      </c>
      <c r="AF562" s="17"/>
      <c r="AG562" s="17">
        <v>0.15276519823861701</v>
      </c>
      <c r="AH562" s="17">
        <v>4.5370635284145699E-2</v>
      </c>
      <c r="AI562" s="17"/>
      <c r="AJ562" s="17">
        <v>7.9621043093143107E-2</v>
      </c>
      <c r="AK562" s="17">
        <v>7.9549062677711502E-2</v>
      </c>
      <c r="AL562" s="17"/>
      <c r="AM562" s="17">
        <v>5.4444972584657997E-2</v>
      </c>
      <c r="AN562" s="17">
        <v>8.6652475132765805E-2</v>
      </c>
      <c r="AO562" s="17"/>
      <c r="AP562" s="17">
        <v>2.0265815718790501E-3</v>
      </c>
      <c r="AQ562" s="17">
        <v>2.5138170978487801E-3</v>
      </c>
      <c r="AR562" s="17">
        <v>8.1808289723948199E-2</v>
      </c>
      <c r="AS562" s="17">
        <v>6.4092485642829294E-2</v>
      </c>
      <c r="AT562" s="17">
        <v>0.212120327473796</v>
      </c>
      <c r="AU562" s="17">
        <v>0.19658713337835099</v>
      </c>
    </row>
    <row r="563" spans="2:47" x14ac:dyDescent="0.35">
      <c r="B563" t="s">
        <v>216</v>
      </c>
      <c r="C563" s="17">
        <v>6.5445809292546606E-2</v>
      </c>
      <c r="D563" s="17">
        <v>8.8613870739991593E-2</v>
      </c>
      <c r="E563" s="17">
        <v>4.3429882874192201E-2</v>
      </c>
      <c r="F563" s="17"/>
      <c r="G563" s="17">
        <v>9.8965411434819794E-2</v>
      </c>
      <c r="H563" s="17">
        <v>7.7178647967019495E-2</v>
      </c>
      <c r="I563" s="17">
        <v>7.5229328633397305E-2</v>
      </c>
      <c r="J563" s="17">
        <v>5.18082031885903E-2</v>
      </c>
      <c r="K563" s="17">
        <v>3.45349722235994E-2</v>
      </c>
      <c r="L563" s="17">
        <v>5.7257490515361803E-2</v>
      </c>
      <c r="M563" s="17"/>
      <c r="N563" s="17">
        <v>5.8508455929155899E-2</v>
      </c>
      <c r="O563" s="17">
        <v>9.9901918230639902E-2</v>
      </c>
      <c r="P563" s="17"/>
      <c r="Q563" s="17">
        <v>0.100542172188212</v>
      </c>
      <c r="R563" s="17">
        <v>4.5574309604079301E-2</v>
      </c>
      <c r="S563" s="17">
        <v>5.3320053408408598E-2</v>
      </c>
      <c r="T563" s="17">
        <v>5.4547856519220901E-2</v>
      </c>
      <c r="U563" s="17">
        <v>5.7051366768099201E-2</v>
      </c>
      <c r="V563" s="17">
        <v>8.6118818680672907E-2</v>
      </c>
      <c r="W563" s="17">
        <v>6.7814590851525303E-2</v>
      </c>
      <c r="X563" s="17">
        <v>8.0133071822943006E-2</v>
      </c>
      <c r="Y563" s="17">
        <v>8.1126554172637894E-2</v>
      </c>
      <c r="Z563" s="17">
        <v>5.31793423210844E-2</v>
      </c>
      <c r="AA563" s="17">
        <v>2.1773208668999101E-2</v>
      </c>
      <c r="AB563" s="17">
        <v>3.7114713994984901E-2</v>
      </c>
      <c r="AC563" s="17"/>
      <c r="AD563" s="17">
        <v>8.3612617974893E-2</v>
      </c>
      <c r="AE563" s="17">
        <v>2.61876335998142E-2</v>
      </c>
      <c r="AF563" s="17"/>
      <c r="AG563" s="17">
        <v>9.3571868584828993E-2</v>
      </c>
      <c r="AH563" s="17">
        <v>5.1741668646257802E-2</v>
      </c>
      <c r="AI563" s="17"/>
      <c r="AJ563" s="17">
        <v>6.7175364185485198E-2</v>
      </c>
      <c r="AK563" s="17">
        <v>6.2399255052285198E-2</v>
      </c>
      <c r="AL563" s="17"/>
      <c r="AM563" s="17">
        <v>5.4724752573530301E-2</v>
      </c>
      <c r="AN563" s="17">
        <v>6.7042944151095796E-2</v>
      </c>
      <c r="AO563" s="17"/>
      <c r="AP563" s="17">
        <v>3.4801372641055702E-3</v>
      </c>
      <c r="AQ563" s="17">
        <v>1.03967184896016E-2</v>
      </c>
      <c r="AR563" s="17">
        <v>0.10897594997655501</v>
      </c>
      <c r="AS563" s="17">
        <v>8.4846717881975495E-2</v>
      </c>
      <c r="AT563" s="17">
        <v>0.113555386854219</v>
      </c>
      <c r="AU563" s="17">
        <v>0.113621093074388</v>
      </c>
    </row>
    <row r="564" spans="2:47" x14ac:dyDescent="0.35">
      <c r="B564" t="s">
        <v>291</v>
      </c>
      <c r="C564" s="17">
        <v>5.2197578537419999E-2</v>
      </c>
      <c r="D564" s="17">
        <v>5.2821964228793199E-2</v>
      </c>
      <c r="E564" s="17">
        <v>5.2052315870430903E-2</v>
      </c>
      <c r="F564" s="17"/>
      <c r="G564" s="17">
        <v>8.5961196977206597E-2</v>
      </c>
      <c r="H564" s="17">
        <v>7.5049246808126899E-2</v>
      </c>
      <c r="I564" s="17">
        <v>6.9644170155467505E-2</v>
      </c>
      <c r="J564" s="17">
        <v>4.4837662963152301E-2</v>
      </c>
      <c r="K564" s="17">
        <v>2.68342806602406E-2</v>
      </c>
      <c r="L564" s="17">
        <v>1.9715748937433698E-2</v>
      </c>
      <c r="M564" s="17"/>
      <c r="N564" s="17">
        <v>4.8701996397462102E-2</v>
      </c>
      <c r="O564" s="17">
        <v>6.9559265726664696E-2</v>
      </c>
      <c r="P564" s="17"/>
      <c r="Q564" s="17">
        <v>4.7338582766620597E-2</v>
      </c>
      <c r="R564" s="17">
        <v>4.3338095101034702E-2</v>
      </c>
      <c r="S564" s="17">
        <v>4.4773116269642699E-2</v>
      </c>
      <c r="T564" s="17">
        <v>5.0650797498312299E-2</v>
      </c>
      <c r="U564" s="17">
        <v>6.2548096403942696E-2</v>
      </c>
      <c r="V564" s="17">
        <v>4.6448847030075902E-2</v>
      </c>
      <c r="W564" s="17">
        <v>4.0808399846282602E-2</v>
      </c>
      <c r="X564" s="17">
        <v>7.11956627424601E-2</v>
      </c>
      <c r="Y564" s="17">
        <v>8.7632211401189194E-2</v>
      </c>
      <c r="Z564" s="17">
        <v>5.2849172395526098E-2</v>
      </c>
      <c r="AA564" s="17">
        <v>5.4472068973247301E-2</v>
      </c>
      <c r="AB564" s="17">
        <v>0</v>
      </c>
      <c r="AC564" s="17"/>
      <c r="AD564" s="17">
        <v>6.7319866732727204E-2</v>
      </c>
      <c r="AE564" s="17">
        <v>2.0961468507837401E-2</v>
      </c>
      <c r="AF564" s="17"/>
      <c r="AG564" s="17">
        <v>8.2706228591219094E-2</v>
      </c>
      <c r="AH564" s="17">
        <v>3.7370476248110997E-2</v>
      </c>
      <c r="AI564" s="17"/>
      <c r="AJ564" s="17">
        <v>5.5062096315363802E-2</v>
      </c>
      <c r="AK564" s="17">
        <v>4.92638601137999E-2</v>
      </c>
      <c r="AL564" s="17"/>
      <c r="AM564" s="17">
        <v>5.1567790029373603E-2</v>
      </c>
      <c r="AN564" s="17">
        <v>5.2614231992851798E-2</v>
      </c>
      <c r="AO564" s="17"/>
      <c r="AP564" s="17">
        <v>4.8839066064211498E-3</v>
      </c>
      <c r="AQ564" s="17">
        <v>2.8422004732574599E-2</v>
      </c>
      <c r="AR564" s="17">
        <v>0.12074273453529499</v>
      </c>
      <c r="AS564" s="17">
        <v>4.0047215472138201E-2</v>
      </c>
      <c r="AT564" s="17">
        <v>8.2615448844228001E-2</v>
      </c>
      <c r="AU564" s="17">
        <v>7.5026827285186906E-2</v>
      </c>
    </row>
    <row r="565" spans="2:47" x14ac:dyDescent="0.35">
      <c r="B565" t="s">
        <v>218</v>
      </c>
      <c r="C565" s="17">
        <v>3.6777181265537702E-2</v>
      </c>
      <c r="D565" s="17">
        <v>4.5256522931246497E-2</v>
      </c>
      <c r="E565" s="17">
        <v>2.79509869290375E-2</v>
      </c>
      <c r="F565" s="17"/>
      <c r="G565" s="17">
        <v>8.4091627571250202E-2</v>
      </c>
      <c r="H565" s="17">
        <v>3.04433821994812E-2</v>
      </c>
      <c r="I565" s="17">
        <v>2.5403685961544499E-2</v>
      </c>
      <c r="J565" s="17">
        <v>3.16493819232379E-2</v>
      </c>
      <c r="K565" s="17">
        <v>3.0555353916250499E-2</v>
      </c>
      <c r="L565" s="17">
        <v>2.8051867630530799E-2</v>
      </c>
      <c r="M565" s="17"/>
      <c r="N565" s="17">
        <v>3.5033592260716201E-2</v>
      </c>
      <c r="O565" s="17">
        <v>4.54371542475146E-2</v>
      </c>
      <c r="P565" s="17"/>
      <c r="Q565" s="17">
        <v>3.9803009299577502E-2</v>
      </c>
      <c r="R565" s="17">
        <v>3.06610786231231E-2</v>
      </c>
      <c r="S565" s="17">
        <v>2.53696683454399E-2</v>
      </c>
      <c r="T565" s="17">
        <v>4.7640300252467002E-2</v>
      </c>
      <c r="U565" s="17">
        <v>3.9401790086566697E-2</v>
      </c>
      <c r="V565" s="17">
        <v>4.0977741774365799E-2</v>
      </c>
      <c r="W565" s="17">
        <v>2.9220055750143699E-2</v>
      </c>
      <c r="X565" s="17">
        <v>3.4447489088298297E-2</v>
      </c>
      <c r="Y565" s="17">
        <v>1.9714289278759602E-2</v>
      </c>
      <c r="Z565" s="17">
        <v>2.1661469833234699E-2</v>
      </c>
      <c r="AA565" s="17">
        <v>5.6962654303672401E-2</v>
      </c>
      <c r="AB565" s="17">
        <v>0.12607333536368501</v>
      </c>
      <c r="AC565" s="17"/>
      <c r="AD565" s="17">
        <v>3.8164966880073703E-2</v>
      </c>
      <c r="AE565" s="17">
        <v>3.3820165110799397E-2</v>
      </c>
      <c r="AF565" s="17"/>
      <c r="AG565" s="17">
        <v>4.1114389127747099E-2</v>
      </c>
      <c r="AH565" s="17">
        <v>3.3513344334513299E-2</v>
      </c>
      <c r="AI565" s="17"/>
      <c r="AJ565" s="17">
        <v>2.9369333008284398E-2</v>
      </c>
      <c r="AK565" s="17">
        <v>4.5896298664507999E-2</v>
      </c>
      <c r="AL565" s="17"/>
      <c r="AM565" s="17">
        <v>3.6850461712239498E-2</v>
      </c>
      <c r="AN565" s="17">
        <v>3.6418217270022903E-2</v>
      </c>
      <c r="AO565" s="17"/>
      <c r="AP565" s="17">
        <v>4.3366433520335597E-3</v>
      </c>
      <c r="AQ565" s="17">
        <v>2.2428015368502498E-2</v>
      </c>
      <c r="AR565" s="17">
        <v>8.7140428636363204E-2</v>
      </c>
      <c r="AS565" s="17">
        <v>3.5771244277293703E-2</v>
      </c>
      <c r="AT565" s="17">
        <v>3.30225314107696E-2</v>
      </c>
      <c r="AU565" s="17">
        <v>5.1184310695280802E-2</v>
      </c>
    </row>
    <row r="566" spans="2:47" x14ac:dyDescent="0.35">
      <c r="B566" t="s">
        <v>292</v>
      </c>
      <c r="C566" s="17">
        <v>4.4219431723605103E-2</v>
      </c>
      <c r="D566" s="17">
        <v>4.6633049182876897E-2</v>
      </c>
      <c r="E566" s="17">
        <v>4.2258129919353897E-2</v>
      </c>
      <c r="F566" s="17"/>
      <c r="G566" s="17">
        <v>5.2079431691992001E-2</v>
      </c>
      <c r="H566" s="17">
        <v>4.9682038339255802E-2</v>
      </c>
      <c r="I566" s="17">
        <v>5.6653632028675301E-2</v>
      </c>
      <c r="J566" s="17">
        <v>2.9257615525075099E-2</v>
      </c>
      <c r="K566" s="17">
        <v>3.9444269778975603E-2</v>
      </c>
      <c r="L566" s="17">
        <v>3.9694473844033101E-2</v>
      </c>
      <c r="M566" s="17"/>
      <c r="N566" s="17">
        <v>4.5018877902595303E-2</v>
      </c>
      <c r="O566" s="17">
        <v>4.0248781363081E-2</v>
      </c>
      <c r="P566" s="17"/>
      <c r="Q566" s="17">
        <v>5.49179910939053E-2</v>
      </c>
      <c r="R566" s="17">
        <v>4.2818484003546702E-2</v>
      </c>
      <c r="S566" s="17">
        <v>1.8682872162087302E-2</v>
      </c>
      <c r="T566" s="17">
        <v>3.96161953345949E-2</v>
      </c>
      <c r="U566" s="17">
        <v>4.6631792376799701E-2</v>
      </c>
      <c r="V566" s="17">
        <v>6.5361646360366996E-2</v>
      </c>
      <c r="W566" s="17">
        <v>2.4854336615467099E-2</v>
      </c>
      <c r="X566" s="17">
        <v>3.3886604246767101E-2</v>
      </c>
      <c r="Y566" s="17">
        <v>3.1010333630173699E-2</v>
      </c>
      <c r="Z566" s="17">
        <v>6.7158092036562894E-2</v>
      </c>
      <c r="AA566" s="17">
        <v>7.8900989840373803E-2</v>
      </c>
      <c r="AB566" s="17">
        <v>0</v>
      </c>
      <c r="AC566" s="17"/>
      <c r="AD566" s="17">
        <v>5.33222935013049E-2</v>
      </c>
      <c r="AE566" s="17">
        <v>2.14744577290823E-2</v>
      </c>
      <c r="AF566" s="17"/>
      <c r="AG566" s="17">
        <v>5.22398871090268E-2</v>
      </c>
      <c r="AH566" s="17">
        <v>3.7171672817306399E-2</v>
      </c>
      <c r="AI566" s="17"/>
      <c r="AJ566" s="17">
        <v>3.8862357776320397E-2</v>
      </c>
      <c r="AK566" s="17">
        <v>5.0971250899466698E-2</v>
      </c>
      <c r="AL566" s="17"/>
      <c r="AM566" s="17">
        <v>4.0429859767602903E-2</v>
      </c>
      <c r="AN566" s="17">
        <v>4.6110463714745802E-2</v>
      </c>
      <c r="AO566" s="17"/>
      <c r="AP566" s="17">
        <v>1.63011137953404E-2</v>
      </c>
      <c r="AQ566" s="17">
        <v>4.2635721138036202E-2</v>
      </c>
      <c r="AR566" s="17">
        <v>8.6742942909878898E-2</v>
      </c>
      <c r="AS566" s="17">
        <v>6.3616672397726295E-2</v>
      </c>
      <c r="AT566" s="17">
        <v>3.16037763539447E-2</v>
      </c>
      <c r="AU566" s="17">
        <v>3.09221910271067E-2</v>
      </c>
    </row>
    <row r="567" spans="2:47" x14ac:dyDescent="0.35">
      <c r="B567" t="s">
        <v>293</v>
      </c>
      <c r="C567" s="17">
        <v>1.34933850079265E-2</v>
      </c>
      <c r="D567" s="17">
        <v>1.2239894936838301E-2</v>
      </c>
      <c r="E567" s="17">
        <v>1.38749318572564E-2</v>
      </c>
      <c r="F567" s="17"/>
      <c r="G567" s="17">
        <v>6.2824427591437696E-3</v>
      </c>
      <c r="H567" s="17">
        <v>2.6651139601679402E-2</v>
      </c>
      <c r="I567" s="17">
        <v>7.9014876951783806E-3</v>
      </c>
      <c r="J567" s="17">
        <v>1.7252171099801501E-2</v>
      </c>
      <c r="K567" s="17">
        <v>5.7665130752779202E-3</v>
      </c>
      <c r="L567" s="17">
        <v>1.42121293529894E-2</v>
      </c>
      <c r="M567" s="17"/>
      <c r="N567" s="17">
        <v>1.06932892524817E-2</v>
      </c>
      <c r="O567" s="17">
        <v>2.74007642825413E-2</v>
      </c>
      <c r="P567" s="17"/>
      <c r="Q567" s="17">
        <v>2.49714133486728E-2</v>
      </c>
      <c r="R567" s="17">
        <v>2.2910567827586999E-2</v>
      </c>
      <c r="S567" s="17">
        <v>0</v>
      </c>
      <c r="T567" s="17">
        <v>4.8224727712393401E-3</v>
      </c>
      <c r="U567" s="17">
        <v>1.40377524754396E-2</v>
      </c>
      <c r="V567" s="17">
        <v>1.0497620251239501E-2</v>
      </c>
      <c r="W567" s="17">
        <v>1.2902291963944299E-2</v>
      </c>
      <c r="X567" s="17">
        <v>8.4492895622469005E-3</v>
      </c>
      <c r="Y567" s="17">
        <v>7.3589163568686302E-3</v>
      </c>
      <c r="Z567" s="17">
        <v>1.26272725068863E-2</v>
      </c>
      <c r="AA567" s="17">
        <v>2.6812665547781101E-2</v>
      </c>
      <c r="AB567" s="17">
        <v>0</v>
      </c>
      <c r="AC567" s="17"/>
      <c r="AD567" s="17">
        <v>1.46617307354072E-2</v>
      </c>
      <c r="AE567" s="17">
        <v>1.05950878393384E-2</v>
      </c>
      <c r="AF567" s="17"/>
      <c r="AG567" s="17">
        <v>1.0242505808632301E-2</v>
      </c>
      <c r="AH567" s="17">
        <v>1.43130676692246E-2</v>
      </c>
      <c r="AI567" s="17"/>
      <c r="AJ567" s="17">
        <v>1.24525433888507E-2</v>
      </c>
      <c r="AK567" s="17">
        <v>1.40530987287583E-2</v>
      </c>
      <c r="AL567" s="17"/>
      <c r="AM567" s="17">
        <v>8.6986307820563196E-3</v>
      </c>
      <c r="AN567" s="17">
        <v>1.50994603834284E-2</v>
      </c>
      <c r="AO567" s="17"/>
      <c r="AP567" s="17">
        <v>1.20541712261589E-2</v>
      </c>
      <c r="AQ567" s="17">
        <v>1.7074410785690799E-2</v>
      </c>
      <c r="AR567" s="17">
        <v>1.5494471673715799E-2</v>
      </c>
      <c r="AS567" s="17">
        <v>1.2550431969051199E-2</v>
      </c>
      <c r="AT567" s="17">
        <v>1.37543985171917E-2</v>
      </c>
      <c r="AU567" s="17">
        <v>1.12995600289028E-2</v>
      </c>
    </row>
    <row r="568" spans="2:47" x14ac:dyDescent="0.35">
      <c r="B568" t="s">
        <v>294</v>
      </c>
      <c r="C568" s="17">
        <v>7.9020527363740004E-2</v>
      </c>
      <c r="D568" s="17">
        <v>6.9977622743877102E-2</v>
      </c>
      <c r="E568" s="17">
        <v>8.8542729416541496E-2</v>
      </c>
      <c r="F568" s="17"/>
      <c r="G568" s="17">
        <v>8.5327100643869794E-2</v>
      </c>
      <c r="H568" s="17">
        <v>6.6276167863764196E-2</v>
      </c>
      <c r="I568" s="17">
        <v>9.4932769111451196E-2</v>
      </c>
      <c r="J568" s="17">
        <v>8.8896963407745402E-2</v>
      </c>
      <c r="K568" s="17">
        <v>5.5684349435849198E-2</v>
      </c>
      <c r="L568" s="17">
        <v>7.9836914366564302E-2</v>
      </c>
      <c r="M568" s="17"/>
      <c r="N568" s="17">
        <v>7.5129118821843602E-2</v>
      </c>
      <c r="O568" s="17">
        <v>9.8348185855201706E-2</v>
      </c>
      <c r="P568" s="17"/>
      <c r="Q568" s="17">
        <v>8.3454934281813498E-2</v>
      </c>
      <c r="R568" s="17">
        <v>8.2631930093269704E-2</v>
      </c>
      <c r="S568" s="17">
        <v>5.9393522646093301E-2</v>
      </c>
      <c r="T568" s="17">
        <v>7.1459257235325799E-2</v>
      </c>
      <c r="U568" s="17">
        <v>6.5338250742169396E-2</v>
      </c>
      <c r="V568" s="17">
        <v>7.4486761085731504E-2</v>
      </c>
      <c r="W568" s="17">
        <v>5.8896324380619897E-2</v>
      </c>
      <c r="X568" s="17">
        <v>8.0697055743929894E-2</v>
      </c>
      <c r="Y568" s="17">
        <v>6.7886835878085597E-2</v>
      </c>
      <c r="Z568" s="17">
        <v>0.128165865650643</v>
      </c>
      <c r="AA568" s="17">
        <v>7.3305908869799305E-2</v>
      </c>
      <c r="AB568" s="17">
        <v>0.118018146523446</v>
      </c>
      <c r="AC568" s="17"/>
      <c r="AD568" s="17">
        <v>8.7156893604603103E-2</v>
      </c>
      <c r="AE568" s="17">
        <v>6.1389662028082499E-2</v>
      </c>
      <c r="AF568" s="17"/>
      <c r="AG568" s="17">
        <v>8.3432427413174998E-2</v>
      </c>
      <c r="AH568" s="17">
        <v>7.5893173626544103E-2</v>
      </c>
      <c r="AI568" s="17"/>
      <c r="AJ568" s="17">
        <v>8.6510440603534397E-2</v>
      </c>
      <c r="AK568" s="17">
        <v>7.0837057320332603E-2</v>
      </c>
      <c r="AL568" s="17"/>
      <c r="AM568" s="17">
        <v>8.2712222397716903E-2</v>
      </c>
      <c r="AN568" s="17">
        <v>7.8201824847367402E-2</v>
      </c>
      <c r="AO568" s="17"/>
      <c r="AP568" s="17">
        <v>5.1601496239246203E-2</v>
      </c>
      <c r="AQ568" s="17">
        <v>0.11140831855458801</v>
      </c>
      <c r="AR568" s="17">
        <v>8.9350553725123294E-2</v>
      </c>
      <c r="AS568" s="17">
        <v>8.4009856470749503E-2</v>
      </c>
      <c r="AT568" s="17">
        <v>0.101496180913748</v>
      </c>
      <c r="AU568" s="17">
        <v>6.0096600785054202E-2</v>
      </c>
    </row>
    <row r="569" spans="2:47" x14ac:dyDescent="0.35">
      <c r="B569" t="s">
        <v>106</v>
      </c>
      <c r="C569" s="17">
        <v>0.54929733908367195</v>
      </c>
      <c r="D569" s="17">
        <v>0.47613584487562999</v>
      </c>
      <c r="E569" s="17">
        <v>0.61849587343216195</v>
      </c>
      <c r="F569" s="17"/>
      <c r="G569" s="17">
        <v>0.36137245285723701</v>
      </c>
      <c r="H569" s="17">
        <v>0.43252541804098499</v>
      </c>
      <c r="I569" s="17">
        <v>0.46875761335549199</v>
      </c>
      <c r="J569" s="17">
        <v>0.60024721649627399</v>
      </c>
      <c r="K569" s="17">
        <v>0.71106874428515299</v>
      </c>
      <c r="L569" s="17">
        <v>0.68621042518511499</v>
      </c>
      <c r="M569" s="17"/>
      <c r="N569" s="17">
        <v>0.59326816803461702</v>
      </c>
      <c r="O569" s="17">
        <v>0.33090516658353603</v>
      </c>
      <c r="P569" s="17"/>
      <c r="Q569" s="17">
        <v>0.43428245624786599</v>
      </c>
      <c r="R569" s="17">
        <v>0.59729480609810504</v>
      </c>
      <c r="S569" s="17">
        <v>0.64713088465659396</v>
      </c>
      <c r="T569" s="17">
        <v>0.59608671102239597</v>
      </c>
      <c r="U569" s="17">
        <v>0.54368621117609495</v>
      </c>
      <c r="V569" s="17">
        <v>0.50201109592127002</v>
      </c>
      <c r="W569" s="17">
        <v>0.58405536481608999</v>
      </c>
      <c r="X569" s="17">
        <v>0.48035636688643002</v>
      </c>
      <c r="Y569" s="17">
        <v>0.53801114607067002</v>
      </c>
      <c r="Z569" s="17">
        <v>0.53893491400437499</v>
      </c>
      <c r="AA569" s="17">
        <v>0.57275988036957404</v>
      </c>
      <c r="AB569" s="17">
        <v>0.66328949330046905</v>
      </c>
      <c r="AC569" s="17"/>
      <c r="AD569" s="17">
        <v>0.44572916080708103</v>
      </c>
      <c r="AE569" s="17">
        <v>0.77997393922292901</v>
      </c>
      <c r="AF569" s="17"/>
      <c r="AG569" s="17">
        <v>0.33610672157399402</v>
      </c>
      <c r="AH569" s="17">
        <v>0.66032523351680705</v>
      </c>
      <c r="AI569" s="17"/>
      <c r="AJ569" s="17">
        <v>0.54190845480314898</v>
      </c>
      <c r="AK569" s="17">
        <v>0.55771832897078799</v>
      </c>
      <c r="AL569" s="17"/>
      <c r="AM569" s="17">
        <v>0.59920955397126996</v>
      </c>
      <c r="AN569" s="17">
        <v>0.53641133679564201</v>
      </c>
      <c r="AO569" s="17"/>
      <c r="AP569" s="17">
        <v>0.87496324714700602</v>
      </c>
      <c r="AQ569" s="17">
        <v>0.74263172085017304</v>
      </c>
      <c r="AR569" s="17">
        <v>0.36397145822146798</v>
      </c>
      <c r="AS569" s="17">
        <v>0.58425928972534802</v>
      </c>
      <c r="AT569" s="17">
        <v>0.17835717062590101</v>
      </c>
      <c r="AU569" s="17">
        <v>0.25748555717015298</v>
      </c>
    </row>
    <row r="570" spans="2:47" x14ac:dyDescent="0.35">
      <c r="B570" t="s">
        <v>94</v>
      </c>
      <c r="C570" s="17">
        <v>1.1446839075744999E-2</v>
      </c>
      <c r="D570" s="17">
        <v>1.43627977743632E-2</v>
      </c>
      <c r="E570" s="17">
        <v>8.7044060677263797E-3</v>
      </c>
      <c r="F570" s="17"/>
      <c r="G570" s="17">
        <v>5.9129520411854803E-3</v>
      </c>
      <c r="H570" s="17">
        <v>1.6515438016715199E-2</v>
      </c>
      <c r="I570" s="17">
        <v>2.2032147528506199E-2</v>
      </c>
      <c r="J570" s="17">
        <v>1.3528794990524701E-2</v>
      </c>
      <c r="K570" s="17">
        <v>2.94956667999628E-3</v>
      </c>
      <c r="L570" s="17">
        <v>6.3384330978223796E-3</v>
      </c>
      <c r="M570" s="17"/>
      <c r="N570" s="17">
        <v>1.1637977694428699E-2</v>
      </c>
      <c r="O570" s="17">
        <v>1.049750109011E-2</v>
      </c>
      <c r="P570" s="17"/>
      <c r="Q570" s="17">
        <v>9.2007612446866806E-3</v>
      </c>
      <c r="R570" s="17">
        <v>7.08565718517717E-3</v>
      </c>
      <c r="S570" s="17">
        <v>1.85132596872278E-2</v>
      </c>
      <c r="T570" s="17">
        <v>5.3649572034399897E-3</v>
      </c>
      <c r="U570" s="17">
        <v>0</v>
      </c>
      <c r="V570" s="17">
        <v>1.31558930779505E-2</v>
      </c>
      <c r="W570" s="17">
        <v>3.0827201546324099E-2</v>
      </c>
      <c r="X570" s="17">
        <v>1.02023196043807E-2</v>
      </c>
      <c r="Y570" s="17">
        <v>2.3849955281200201E-2</v>
      </c>
      <c r="Z570" s="17">
        <v>6.5731058148561401E-3</v>
      </c>
      <c r="AA570" s="17">
        <v>0</v>
      </c>
      <c r="AB570" s="17">
        <v>0</v>
      </c>
      <c r="AC570" s="17"/>
      <c r="AD570" s="17">
        <v>1.20305563704975E-2</v>
      </c>
      <c r="AE570" s="17">
        <v>4.1816970668819096E-3</v>
      </c>
      <c r="AF570" s="17"/>
      <c r="AG570" s="17">
        <v>8.4581607928634703E-3</v>
      </c>
      <c r="AH570" s="17">
        <v>9.2470173477171395E-3</v>
      </c>
      <c r="AI570" s="17"/>
      <c r="AJ570" s="17">
        <v>1.14621701295348E-2</v>
      </c>
      <c r="AK570" s="17">
        <v>1.02313125871571E-2</v>
      </c>
      <c r="AL570" s="17"/>
      <c r="AM570" s="17">
        <v>2.1327158306063201E-3</v>
      </c>
      <c r="AN570" s="17">
        <v>1.3174068651897301E-2</v>
      </c>
      <c r="AO570" s="17"/>
      <c r="AP570" s="17">
        <v>2.6603750025970301E-2</v>
      </c>
      <c r="AQ570" s="17">
        <v>4.7384601257461599E-3</v>
      </c>
      <c r="AR570" s="17">
        <v>1.03499791460703E-2</v>
      </c>
      <c r="AS570" s="17">
        <v>9.6659360229808707E-3</v>
      </c>
      <c r="AT570" s="17">
        <v>5.9474596471487196E-3</v>
      </c>
      <c r="AU570" s="17">
        <v>4.2323403859807198E-3</v>
      </c>
    </row>
    <row r="571" spans="2:47" x14ac:dyDescent="0.35">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c r="AT571" s="17"/>
      <c r="AU571" s="17"/>
    </row>
    <row r="572" spans="2:47" x14ac:dyDescent="0.35">
      <c r="B572" s="6" t="s">
        <v>299</v>
      </c>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c r="AT572" s="17"/>
      <c r="AU572" s="17"/>
    </row>
    <row r="573" spans="2:47" x14ac:dyDescent="0.35">
      <c r="B573" s="24" t="s">
        <v>65</v>
      </c>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c r="AS573" s="17"/>
      <c r="AT573" s="17"/>
      <c r="AU573" s="17"/>
    </row>
    <row r="574" spans="2:47" x14ac:dyDescent="0.35">
      <c r="B574" t="s">
        <v>289</v>
      </c>
      <c r="C574" s="17">
        <v>4.4586224785269801E-2</v>
      </c>
      <c r="D574" s="17">
        <v>6.8301260363848607E-2</v>
      </c>
      <c r="E574" s="17">
        <v>2.1851473307007201E-2</v>
      </c>
      <c r="F574" s="17"/>
      <c r="G574" s="17">
        <v>7.8193749010941296E-2</v>
      </c>
      <c r="H574" s="17">
        <v>6.85011003512285E-2</v>
      </c>
      <c r="I574" s="17">
        <v>4.57861197923142E-2</v>
      </c>
      <c r="J574" s="17">
        <v>2.62499889821836E-2</v>
      </c>
      <c r="K574" s="17">
        <v>1.75118525127732E-2</v>
      </c>
      <c r="L574" s="17">
        <v>3.4630486428578598E-2</v>
      </c>
      <c r="M574" s="17"/>
      <c r="N574" s="17">
        <v>3.2701820364616302E-2</v>
      </c>
      <c r="O574" s="17">
        <v>0.10361310606586401</v>
      </c>
      <c r="P574" s="17"/>
      <c r="Q574" s="17">
        <v>7.4511984645692697E-2</v>
      </c>
      <c r="R574" s="17">
        <v>2.8814555616373302E-2</v>
      </c>
      <c r="S574" s="17">
        <v>5.9980155606574404E-3</v>
      </c>
      <c r="T574" s="17">
        <v>3.42576814167816E-2</v>
      </c>
      <c r="U574" s="17">
        <v>5.4269501708805401E-2</v>
      </c>
      <c r="V574" s="17">
        <v>2.5995349371019098E-2</v>
      </c>
      <c r="W574" s="17">
        <v>9.2506689863651403E-2</v>
      </c>
      <c r="X574" s="17">
        <v>5.57770255503965E-2</v>
      </c>
      <c r="Y574" s="17">
        <v>4.5916493506516498E-2</v>
      </c>
      <c r="Z574" s="17">
        <v>4.0389659016373397E-2</v>
      </c>
      <c r="AA574" s="17">
        <v>4.7747899748367198E-2</v>
      </c>
      <c r="AB574" s="17">
        <v>0</v>
      </c>
      <c r="AC574" s="17"/>
      <c r="AD574" s="17">
        <v>5.6941307756408099E-2</v>
      </c>
      <c r="AE574" s="17">
        <v>2.0078059529831899E-2</v>
      </c>
      <c r="AF574" s="17"/>
      <c r="AG574" s="17">
        <v>8.0154427698047107E-2</v>
      </c>
      <c r="AH574" s="17">
        <v>2.6198984517486801E-2</v>
      </c>
      <c r="AI574" s="17"/>
      <c r="AJ574" s="17">
        <v>4.4329680473261801E-2</v>
      </c>
      <c r="AK574" s="17">
        <v>4.52884257864377E-2</v>
      </c>
      <c r="AL574" s="17"/>
      <c r="AM574" s="17">
        <v>3.7919470734471099E-2</v>
      </c>
      <c r="AN574" s="17">
        <v>4.7297798542966597E-2</v>
      </c>
      <c r="AO574" s="17"/>
      <c r="AP574" s="17">
        <v>8.74463774153845E-3</v>
      </c>
      <c r="AQ574" s="17">
        <v>1.1424313845779899E-2</v>
      </c>
      <c r="AR574" s="17">
        <v>3.9679005159927901E-2</v>
      </c>
      <c r="AS574" s="17">
        <v>3.0807327256180701E-2</v>
      </c>
      <c r="AT574" s="17">
        <v>8.1596221221968607E-2</v>
      </c>
      <c r="AU574" s="17">
        <v>0.119361822271096</v>
      </c>
    </row>
    <row r="575" spans="2:47" x14ac:dyDescent="0.35">
      <c r="B575" t="s">
        <v>290</v>
      </c>
      <c r="C575" s="17">
        <v>4.7466767242296301E-2</v>
      </c>
      <c r="D575" s="17">
        <v>6.8364226756428004E-2</v>
      </c>
      <c r="E575" s="17">
        <v>2.6629248400179099E-2</v>
      </c>
      <c r="F575" s="17"/>
      <c r="G575" s="17">
        <v>0.11836628946911799</v>
      </c>
      <c r="H575" s="17">
        <v>7.4271130219060705E-2</v>
      </c>
      <c r="I575" s="17">
        <v>4.34340171789315E-2</v>
      </c>
      <c r="J575" s="17">
        <v>2.89163899928442E-2</v>
      </c>
      <c r="K575" s="17">
        <v>1.90221322527994E-2</v>
      </c>
      <c r="L575" s="17">
        <v>1.5686353578000099E-2</v>
      </c>
      <c r="M575" s="17"/>
      <c r="N575" s="17">
        <v>3.8715435035958298E-2</v>
      </c>
      <c r="O575" s="17">
        <v>9.0932457983418299E-2</v>
      </c>
      <c r="P575" s="17"/>
      <c r="Q575" s="17">
        <v>7.2943177456516295E-2</v>
      </c>
      <c r="R575" s="17">
        <v>4.7511788081828599E-2</v>
      </c>
      <c r="S575" s="17">
        <v>1.19513502309481E-2</v>
      </c>
      <c r="T575" s="17">
        <v>5.1937093649185799E-2</v>
      </c>
      <c r="U575" s="17">
        <v>5.2890593860025502E-2</v>
      </c>
      <c r="V575" s="17">
        <v>6.8918111057088005E-2</v>
      </c>
      <c r="W575" s="17">
        <v>2.4701760767405899E-2</v>
      </c>
      <c r="X575" s="17">
        <v>4.7261832284120502E-2</v>
      </c>
      <c r="Y575" s="17">
        <v>4.4771964520652303E-2</v>
      </c>
      <c r="Z575" s="17">
        <v>4.6733793325800001E-2</v>
      </c>
      <c r="AA575" s="17">
        <v>3.19119226260439E-2</v>
      </c>
      <c r="AB575" s="17">
        <v>3.1999916904633399E-2</v>
      </c>
      <c r="AC575" s="17"/>
      <c r="AD575" s="17">
        <v>6.1250171497012E-2</v>
      </c>
      <c r="AE575" s="17">
        <v>1.1167354429640401E-2</v>
      </c>
      <c r="AF575" s="17"/>
      <c r="AG575" s="17">
        <v>8.9173615121314304E-2</v>
      </c>
      <c r="AH575" s="17">
        <v>2.8311305435107299E-2</v>
      </c>
      <c r="AI575" s="17"/>
      <c r="AJ575" s="17">
        <v>4.4347221511698197E-2</v>
      </c>
      <c r="AK575" s="17">
        <v>5.1592240990938697E-2</v>
      </c>
      <c r="AL575" s="17"/>
      <c r="AM575" s="17">
        <v>4.7355326696302699E-2</v>
      </c>
      <c r="AN575" s="17">
        <v>4.7567711777526098E-2</v>
      </c>
      <c r="AO575" s="17"/>
      <c r="AP575" s="17">
        <v>4.1655829649539398E-3</v>
      </c>
      <c r="AQ575" s="17">
        <v>6.25877051396321E-3</v>
      </c>
      <c r="AR575" s="17">
        <v>3.38402933035356E-2</v>
      </c>
      <c r="AS575" s="17">
        <v>1.39982528711239E-2</v>
      </c>
      <c r="AT575" s="17">
        <v>0.141023611703334</v>
      </c>
      <c r="AU575" s="17">
        <v>0.141007766446996</v>
      </c>
    </row>
    <row r="576" spans="2:47" x14ac:dyDescent="0.35">
      <c r="B576" t="s">
        <v>215</v>
      </c>
      <c r="C576" s="17">
        <v>0.108951559624289</v>
      </c>
      <c r="D576" s="17">
        <v>0.15025283174302601</v>
      </c>
      <c r="E576" s="17">
        <v>6.9635612329818797E-2</v>
      </c>
      <c r="F576" s="17"/>
      <c r="G576" s="17">
        <v>0.167795410350528</v>
      </c>
      <c r="H576" s="17">
        <v>0.14280324667359601</v>
      </c>
      <c r="I576" s="17">
        <v>0.13441249537674799</v>
      </c>
      <c r="J576" s="17">
        <v>0.113490875908832</v>
      </c>
      <c r="K576" s="17">
        <v>8.38768091277136E-2</v>
      </c>
      <c r="L576" s="17">
        <v>3.4412350196928697E-2</v>
      </c>
      <c r="M576" s="17"/>
      <c r="N576" s="17">
        <v>9.1393255927159994E-2</v>
      </c>
      <c r="O576" s="17">
        <v>0.196159287595737</v>
      </c>
      <c r="P576" s="17"/>
      <c r="Q576" s="17">
        <v>0.15152530860608801</v>
      </c>
      <c r="R576" s="17">
        <v>0.113816948010466</v>
      </c>
      <c r="S576" s="17">
        <v>0.12592072542622099</v>
      </c>
      <c r="T576" s="17">
        <v>0.10519957861096001</v>
      </c>
      <c r="U576" s="17">
        <v>0.13032838323893201</v>
      </c>
      <c r="V576" s="17">
        <v>0.10537646728679199</v>
      </c>
      <c r="W576" s="17">
        <v>7.7723108146867101E-2</v>
      </c>
      <c r="X576" s="17">
        <v>9.9869015113847798E-2</v>
      </c>
      <c r="Y576" s="17">
        <v>0.118088983096654</v>
      </c>
      <c r="Z576" s="17">
        <v>7.0812158229046601E-2</v>
      </c>
      <c r="AA576" s="17">
        <v>0.104216983041102</v>
      </c>
      <c r="AB576" s="17">
        <v>0</v>
      </c>
      <c r="AC576" s="17"/>
      <c r="AD576" s="17">
        <v>0.14540369544506901</v>
      </c>
      <c r="AE576" s="17">
        <v>3.1410849856627697E-2</v>
      </c>
      <c r="AF576" s="17"/>
      <c r="AG576" s="17">
        <v>0.17624677885016299</v>
      </c>
      <c r="AH576" s="17">
        <v>7.8239302835361804E-2</v>
      </c>
      <c r="AI576" s="17"/>
      <c r="AJ576" s="17">
        <v>0.102497740285046</v>
      </c>
      <c r="AK576" s="17">
        <v>0.117582383845601</v>
      </c>
      <c r="AL576" s="17"/>
      <c r="AM576" s="17">
        <v>8.3674717240808202E-2</v>
      </c>
      <c r="AN576" s="17">
        <v>0.116168911574206</v>
      </c>
      <c r="AO576" s="17"/>
      <c r="AP576" s="17">
        <v>7.9264618693795207E-3</v>
      </c>
      <c r="AQ576" s="17">
        <v>8.3469569344738499E-3</v>
      </c>
      <c r="AR576" s="17">
        <v>9.6361110934321398E-2</v>
      </c>
      <c r="AS576" s="17">
        <v>9.4639890564979706E-2</v>
      </c>
      <c r="AT576" s="17">
        <v>0.27284005250299898</v>
      </c>
      <c r="AU576" s="17">
        <v>0.27391323153083902</v>
      </c>
    </row>
    <row r="577" spans="2:47" x14ac:dyDescent="0.35">
      <c r="B577" t="s">
        <v>216</v>
      </c>
      <c r="C577" s="17">
        <v>6.6118048561265505E-2</v>
      </c>
      <c r="D577" s="17">
        <v>9.0780207481806804E-2</v>
      </c>
      <c r="E577" s="17">
        <v>4.1689853881482997E-2</v>
      </c>
      <c r="F577" s="17"/>
      <c r="G577" s="17">
        <v>6.2122572026476801E-2</v>
      </c>
      <c r="H577" s="17">
        <v>9.4647094273376101E-2</v>
      </c>
      <c r="I577" s="17">
        <v>7.0506061242970403E-2</v>
      </c>
      <c r="J577" s="17">
        <v>7.0835392759076604E-2</v>
      </c>
      <c r="K577" s="17">
        <v>7.0574386410787698E-2</v>
      </c>
      <c r="L577" s="17">
        <v>3.5080206280353701E-2</v>
      </c>
      <c r="M577" s="17"/>
      <c r="N577" s="17">
        <v>6.2268276737098803E-2</v>
      </c>
      <c r="O577" s="17">
        <v>8.5238907830203894E-2</v>
      </c>
      <c r="P577" s="17"/>
      <c r="Q577" s="17">
        <v>8.7035541913130302E-2</v>
      </c>
      <c r="R577" s="17">
        <v>4.6236886779959199E-2</v>
      </c>
      <c r="S577" s="17">
        <v>7.3861794805373499E-2</v>
      </c>
      <c r="T577" s="17">
        <v>5.0703644042436401E-2</v>
      </c>
      <c r="U577" s="17">
        <v>6.1050671570165603E-2</v>
      </c>
      <c r="V577" s="17">
        <v>6.2539327983971299E-2</v>
      </c>
      <c r="W577" s="17">
        <v>5.5795556224190301E-2</v>
      </c>
      <c r="X577" s="17">
        <v>0.10223492947731</v>
      </c>
      <c r="Y577" s="17">
        <v>8.2169253145923299E-2</v>
      </c>
      <c r="Z577" s="17">
        <v>7.3567999668686601E-2</v>
      </c>
      <c r="AA577" s="17">
        <v>2.0501899757466899E-2</v>
      </c>
      <c r="AB577" s="17">
        <v>7.7802064458409106E-2</v>
      </c>
      <c r="AC577" s="17"/>
      <c r="AD577" s="17">
        <v>8.2297594509807295E-2</v>
      </c>
      <c r="AE577" s="17">
        <v>2.7422830030785501E-2</v>
      </c>
      <c r="AF577" s="17"/>
      <c r="AG577" s="17">
        <v>9.8559541487093394E-2</v>
      </c>
      <c r="AH577" s="17">
        <v>5.0354793609576398E-2</v>
      </c>
      <c r="AI577" s="17"/>
      <c r="AJ577" s="17">
        <v>7.1280568986048495E-2</v>
      </c>
      <c r="AK577" s="17">
        <v>6.0581434015984897E-2</v>
      </c>
      <c r="AL577" s="17"/>
      <c r="AM577" s="17">
        <v>5.621439028584E-2</v>
      </c>
      <c r="AN577" s="17">
        <v>6.8233682265782705E-2</v>
      </c>
      <c r="AO577" s="17"/>
      <c r="AP577" s="17">
        <v>1.9139337338090099E-3</v>
      </c>
      <c r="AQ577" s="17">
        <v>2.4548744431190799E-2</v>
      </c>
      <c r="AR577" s="17">
        <v>9.5630570318369995E-2</v>
      </c>
      <c r="AS577" s="17">
        <v>8.2429692645808905E-2</v>
      </c>
      <c r="AT577" s="17">
        <v>0.11106788742144599</v>
      </c>
      <c r="AU577" s="17">
        <v>0.120728517521012</v>
      </c>
    </row>
    <row r="578" spans="2:47" x14ac:dyDescent="0.35">
      <c r="B578" t="s">
        <v>291</v>
      </c>
      <c r="C578" s="17">
        <v>5.8198123789076399E-2</v>
      </c>
      <c r="D578" s="17">
        <v>7.0718345138193694E-2</v>
      </c>
      <c r="E578" s="17">
        <v>4.6503362136589503E-2</v>
      </c>
      <c r="F578" s="17"/>
      <c r="G578" s="17">
        <v>9.2632434965269198E-2</v>
      </c>
      <c r="H578" s="17">
        <v>8.1601996217765094E-2</v>
      </c>
      <c r="I578" s="17">
        <v>5.9237992106868198E-2</v>
      </c>
      <c r="J578" s="17">
        <v>7.0556645461307396E-2</v>
      </c>
      <c r="K578" s="17">
        <v>2.16232145254058E-2</v>
      </c>
      <c r="L578" s="17">
        <v>2.9706966522214499E-2</v>
      </c>
      <c r="M578" s="17"/>
      <c r="N578" s="17">
        <v>5.4218555072232999E-2</v>
      </c>
      <c r="O578" s="17">
        <v>7.79636519453593E-2</v>
      </c>
      <c r="P578" s="17"/>
      <c r="Q578" s="17">
        <v>7.3694142444438199E-2</v>
      </c>
      <c r="R578" s="17">
        <v>5.48702675918884E-2</v>
      </c>
      <c r="S578" s="17">
        <v>7.4909089583278896E-2</v>
      </c>
      <c r="T578" s="17">
        <v>5.09919559442603E-2</v>
      </c>
      <c r="U578" s="17">
        <v>4.6300125726202401E-2</v>
      </c>
      <c r="V578" s="17">
        <v>6.4124155186319795E-2</v>
      </c>
      <c r="W578" s="17">
        <v>5.2950908426941203E-2</v>
      </c>
      <c r="X578" s="17">
        <v>5.8090968574072602E-2</v>
      </c>
      <c r="Y578" s="17">
        <v>4.6631237079238198E-2</v>
      </c>
      <c r="Z578" s="17">
        <v>4.8372617785628499E-2</v>
      </c>
      <c r="AA578" s="17">
        <v>9.0274981192341106E-2</v>
      </c>
      <c r="AB578" s="17">
        <v>1.9561241272948501E-2</v>
      </c>
      <c r="AC578" s="17"/>
      <c r="AD578" s="17">
        <v>7.5486273843267407E-2</v>
      </c>
      <c r="AE578" s="17">
        <v>2.2121440301044799E-2</v>
      </c>
      <c r="AF578" s="17"/>
      <c r="AG578" s="17">
        <v>8.4561988258150506E-2</v>
      </c>
      <c r="AH578" s="17">
        <v>4.6965135702644698E-2</v>
      </c>
      <c r="AI578" s="17"/>
      <c r="AJ578" s="17">
        <v>4.4897801312278399E-2</v>
      </c>
      <c r="AK578" s="17">
        <v>7.4501043398809599E-2</v>
      </c>
      <c r="AL578" s="17"/>
      <c r="AM578" s="17">
        <v>2.4781939692623399E-2</v>
      </c>
      <c r="AN578" s="17">
        <v>6.6688165130158503E-2</v>
      </c>
      <c r="AO578" s="17"/>
      <c r="AP578" s="17">
        <v>1.6917403400848799E-3</v>
      </c>
      <c r="AQ578" s="17">
        <v>2.71419057466026E-2</v>
      </c>
      <c r="AR578" s="17">
        <v>0.130650581014494</v>
      </c>
      <c r="AS578" s="17">
        <v>4.4176414316561802E-2</v>
      </c>
      <c r="AT578" s="17">
        <v>9.4364138926497698E-2</v>
      </c>
      <c r="AU578" s="17">
        <v>9.4911492013531801E-2</v>
      </c>
    </row>
    <row r="579" spans="2:47" x14ac:dyDescent="0.35">
      <c r="B579" t="s">
        <v>218</v>
      </c>
      <c r="C579" s="17">
        <v>4.4616610670881997E-2</v>
      </c>
      <c r="D579" s="17">
        <v>4.9494579887068103E-2</v>
      </c>
      <c r="E579" s="17">
        <v>4.0255189233881702E-2</v>
      </c>
      <c r="F579" s="17"/>
      <c r="G579" s="17">
        <v>7.1458378262825001E-2</v>
      </c>
      <c r="H579" s="17">
        <v>4.6218317120438702E-2</v>
      </c>
      <c r="I579" s="17">
        <v>4.2735153654534501E-2</v>
      </c>
      <c r="J579" s="17">
        <v>3.6274272338022197E-2</v>
      </c>
      <c r="K579" s="17">
        <v>2.89569944857134E-2</v>
      </c>
      <c r="L579" s="17">
        <v>4.4194470840401297E-2</v>
      </c>
      <c r="M579" s="17"/>
      <c r="N579" s="17">
        <v>4.5916578593533298E-2</v>
      </c>
      <c r="O579" s="17">
        <v>3.8159993281998199E-2</v>
      </c>
      <c r="P579" s="17"/>
      <c r="Q579" s="17">
        <v>5.4840637008385103E-2</v>
      </c>
      <c r="R579" s="17">
        <v>4.30692166316749E-2</v>
      </c>
      <c r="S579" s="17">
        <v>4.3112436774314998E-2</v>
      </c>
      <c r="T579" s="17">
        <v>4.1336342666803499E-2</v>
      </c>
      <c r="U579" s="17">
        <v>2.8923860641406701E-2</v>
      </c>
      <c r="V579" s="17">
        <v>4.0866817272301799E-2</v>
      </c>
      <c r="W579" s="17">
        <v>2.7566678478208199E-2</v>
      </c>
      <c r="X579" s="17">
        <v>6.1511745241173602E-2</v>
      </c>
      <c r="Y579" s="17">
        <v>6.3679561502927695E-2</v>
      </c>
      <c r="Z579" s="17">
        <v>2.9350396160527498E-2</v>
      </c>
      <c r="AA579" s="17">
        <v>4.6715785360058402E-2</v>
      </c>
      <c r="AB579" s="17">
        <v>6.1111533547575203E-2</v>
      </c>
      <c r="AC579" s="17"/>
      <c r="AD579" s="17">
        <v>5.1955590690492597E-2</v>
      </c>
      <c r="AE579" s="17">
        <v>3.0868996779397799E-2</v>
      </c>
      <c r="AF579" s="17"/>
      <c r="AG579" s="17">
        <v>5.3501202068997798E-2</v>
      </c>
      <c r="AH579" s="17">
        <v>4.1607674827835797E-2</v>
      </c>
      <c r="AI579" s="17"/>
      <c r="AJ579" s="17">
        <v>4.1594811699384601E-2</v>
      </c>
      <c r="AK579" s="17">
        <v>4.8600660235705098E-2</v>
      </c>
      <c r="AL579" s="17"/>
      <c r="AM579" s="17">
        <v>4.5370827930927601E-2</v>
      </c>
      <c r="AN579" s="17">
        <v>4.4129387803771097E-2</v>
      </c>
      <c r="AO579" s="17"/>
      <c r="AP579" s="17">
        <v>3.9387894298074898E-3</v>
      </c>
      <c r="AQ579" s="17">
        <v>4.0399721485820501E-2</v>
      </c>
      <c r="AR579" s="17">
        <v>9.4539630228079694E-2</v>
      </c>
      <c r="AS579" s="17">
        <v>4.4249354851407401E-2</v>
      </c>
      <c r="AT579" s="17">
        <v>4.9826021369172503E-2</v>
      </c>
      <c r="AU579" s="17">
        <v>5.5730420880592602E-2</v>
      </c>
    </row>
    <row r="580" spans="2:47" x14ac:dyDescent="0.35">
      <c r="B580" t="s">
        <v>292</v>
      </c>
      <c r="C580" s="17">
        <v>5.3602463788467898E-2</v>
      </c>
      <c r="D580" s="17">
        <v>5.9862409657252598E-2</v>
      </c>
      <c r="E580" s="17">
        <v>4.79729410762533E-2</v>
      </c>
      <c r="F580" s="17"/>
      <c r="G580" s="17">
        <v>7.8075877144749603E-2</v>
      </c>
      <c r="H580" s="17">
        <v>7.0180523720254795E-2</v>
      </c>
      <c r="I580" s="17">
        <v>6.8128248398298799E-2</v>
      </c>
      <c r="J580" s="17">
        <v>3.2420981013291099E-2</v>
      </c>
      <c r="K580" s="17">
        <v>4.1958473076548201E-2</v>
      </c>
      <c r="L580" s="17">
        <v>3.6855771208907401E-2</v>
      </c>
      <c r="M580" s="17"/>
      <c r="N580" s="17">
        <v>5.1066447851865697E-2</v>
      </c>
      <c r="O580" s="17">
        <v>6.6198224275662396E-2</v>
      </c>
      <c r="P580" s="17"/>
      <c r="Q580" s="17">
        <v>6.3493520776164505E-2</v>
      </c>
      <c r="R580" s="17">
        <v>6.5516637195336805E-2</v>
      </c>
      <c r="S580" s="17">
        <v>5.0406546199015002E-2</v>
      </c>
      <c r="T580" s="17">
        <v>2.12351085379924E-2</v>
      </c>
      <c r="U580" s="17">
        <v>2.9235911049658999E-2</v>
      </c>
      <c r="V580" s="17">
        <v>4.1336467161533497E-2</v>
      </c>
      <c r="W580" s="17">
        <v>5.13451656573298E-2</v>
      </c>
      <c r="X580" s="17">
        <v>7.4720342716041804E-2</v>
      </c>
      <c r="Y580" s="17">
        <v>4.6058748859607999E-2</v>
      </c>
      <c r="Z580" s="17">
        <v>5.8239598503690503E-2</v>
      </c>
      <c r="AA580" s="17">
        <v>7.8226781942207502E-2</v>
      </c>
      <c r="AB580" s="17">
        <v>0.10619654900445399</v>
      </c>
      <c r="AC580" s="17"/>
      <c r="AD580" s="17">
        <v>6.1433877662635701E-2</v>
      </c>
      <c r="AE580" s="17">
        <v>3.7421918508701503E-2</v>
      </c>
      <c r="AF580" s="17"/>
      <c r="AG580" s="17">
        <v>5.5092385058686202E-2</v>
      </c>
      <c r="AH580" s="17">
        <v>5.1647496913648797E-2</v>
      </c>
      <c r="AI580" s="17"/>
      <c r="AJ580" s="17">
        <v>4.4763322388989002E-2</v>
      </c>
      <c r="AK580" s="17">
        <v>6.2992316824224806E-2</v>
      </c>
      <c r="AL580" s="17"/>
      <c r="AM580" s="17">
        <v>6.7818141472191701E-2</v>
      </c>
      <c r="AN580" s="17">
        <v>4.9999509066478702E-2</v>
      </c>
      <c r="AO580" s="17"/>
      <c r="AP580" s="17">
        <v>2.8489013439784699E-2</v>
      </c>
      <c r="AQ580" s="17">
        <v>6.00159206582885E-2</v>
      </c>
      <c r="AR580" s="17">
        <v>0.108391874871272</v>
      </c>
      <c r="AS580" s="17">
        <v>5.4557989579326303E-2</v>
      </c>
      <c r="AT580" s="17">
        <v>5.08798242326352E-2</v>
      </c>
      <c r="AU580" s="17">
        <v>3.4670991447765698E-2</v>
      </c>
    </row>
    <row r="581" spans="2:47" x14ac:dyDescent="0.35">
      <c r="B581" t="s">
        <v>293</v>
      </c>
      <c r="C581" s="17">
        <v>2.5764828475852701E-2</v>
      </c>
      <c r="D581" s="17">
        <v>2.0124833636308501E-2</v>
      </c>
      <c r="E581" s="17">
        <v>3.1494799823194697E-2</v>
      </c>
      <c r="F581" s="17"/>
      <c r="G581" s="17">
        <v>3.4852715292772597E-2</v>
      </c>
      <c r="H581" s="17">
        <v>3.35484057056585E-2</v>
      </c>
      <c r="I581" s="17">
        <v>2.4901302204923099E-2</v>
      </c>
      <c r="J581" s="17">
        <v>3.3150568804957002E-2</v>
      </c>
      <c r="K581" s="17">
        <v>2.01023884011357E-2</v>
      </c>
      <c r="L581" s="17">
        <v>1.1853597483706201E-2</v>
      </c>
      <c r="M581" s="17"/>
      <c r="N581" s="17">
        <v>2.4996582160772E-2</v>
      </c>
      <c r="O581" s="17">
        <v>2.9580516871285802E-2</v>
      </c>
      <c r="P581" s="17"/>
      <c r="Q581" s="17">
        <v>3.5711602669682797E-2</v>
      </c>
      <c r="R581" s="17">
        <v>2.4818839229831802E-2</v>
      </c>
      <c r="S581" s="17">
        <v>1.04617201009334E-2</v>
      </c>
      <c r="T581" s="17">
        <v>2.5362079831590199E-2</v>
      </c>
      <c r="U581" s="17">
        <v>2.1112182501690599E-2</v>
      </c>
      <c r="V581" s="17">
        <v>2.6356536324611698E-2</v>
      </c>
      <c r="W581" s="17">
        <v>1.2987329396553201E-2</v>
      </c>
      <c r="X581" s="17">
        <v>2.8655940429567799E-2</v>
      </c>
      <c r="Y581" s="17">
        <v>2.3465387884184299E-2</v>
      </c>
      <c r="Z581" s="17">
        <v>2.4941054429043499E-2</v>
      </c>
      <c r="AA581" s="17">
        <v>4.2844954429423598E-2</v>
      </c>
      <c r="AB581" s="17">
        <v>4.7365661301055698E-2</v>
      </c>
      <c r="AC581" s="17"/>
      <c r="AD581" s="17">
        <v>2.3813391434550898E-2</v>
      </c>
      <c r="AE581" s="17">
        <v>2.7567251216954101E-2</v>
      </c>
      <c r="AF581" s="17"/>
      <c r="AG581" s="17">
        <v>1.8172703217441698E-2</v>
      </c>
      <c r="AH581" s="17">
        <v>2.8575095873870901E-2</v>
      </c>
      <c r="AI581" s="17"/>
      <c r="AJ581" s="17">
        <v>2.3852242111054901E-2</v>
      </c>
      <c r="AK581" s="17">
        <v>2.6917483539115401E-2</v>
      </c>
      <c r="AL581" s="17"/>
      <c r="AM581" s="17">
        <v>2.3058611321130101E-2</v>
      </c>
      <c r="AN581" s="17">
        <v>2.6279043574578099E-2</v>
      </c>
      <c r="AO581" s="17"/>
      <c r="AP581" s="17">
        <v>3.2735248162275001E-2</v>
      </c>
      <c r="AQ581" s="17">
        <v>2.9407874137173901E-2</v>
      </c>
      <c r="AR581" s="17">
        <v>4.7699534658440901E-2</v>
      </c>
      <c r="AS581" s="17">
        <v>1.7975708722934899E-2</v>
      </c>
      <c r="AT581" s="17">
        <v>1.8268168166090198E-2</v>
      </c>
      <c r="AU581" s="17">
        <v>7.8774106279533608E-3</v>
      </c>
    </row>
    <row r="582" spans="2:47" x14ac:dyDescent="0.35">
      <c r="B582" t="s">
        <v>294</v>
      </c>
      <c r="C582" s="17">
        <v>8.2733615158776003E-2</v>
      </c>
      <c r="D582" s="17">
        <v>7.8896943265134495E-2</v>
      </c>
      <c r="E582" s="17">
        <v>8.6335844772569698E-2</v>
      </c>
      <c r="F582" s="17"/>
      <c r="G582" s="17">
        <v>6.0678388133798597E-2</v>
      </c>
      <c r="H582" s="17">
        <v>7.5867309056184107E-2</v>
      </c>
      <c r="I582" s="17">
        <v>7.6360580078780105E-2</v>
      </c>
      <c r="J582" s="17">
        <v>8.2000294270923202E-2</v>
      </c>
      <c r="K582" s="17">
        <v>8.0814285770636193E-2</v>
      </c>
      <c r="L582" s="17">
        <v>0.110099397967137</v>
      </c>
      <c r="M582" s="17"/>
      <c r="N582" s="17">
        <v>7.8962002054484504E-2</v>
      </c>
      <c r="O582" s="17">
        <v>0.10146627950301899</v>
      </c>
      <c r="P582" s="17"/>
      <c r="Q582" s="17">
        <v>6.0740735169863398E-2</v>
      </c>
      <c r="R582" s="17">
        <v>9.1989507506965495E-2</v>
      </c>
      <c r="S582" s="17">
        <v>9.6775939745849804E-2</v>
      </c>
      <c r="T582" s="17">
        <v>7.98826628877954E-2</v>
      </c>
      <c r="U582" s="17">
        <v>8.8496995799164105E-2</v>
      </c>
      <c r="V582" s="17">
        <v>7.7786020906463901E-2</v>
      </c>
      <c r="W582" s="17">
        <v>7.1747379227616606E-2</v>
      </c>
      <c r="X582" s="17">
        <v>0.116835346891006</v>
      </c>
      <c r="Y582" s="17">
        <v>6.9220913489524194E-2</v>
      </c>
      <c r="Z582" s="17">
        <v>0.13920250193500699</v>
      </c>
      <c r="AA582" s="17">
        <v>5.8678793676603599E-2</v>
      </c>
      <c r="AB582" s="17">
        <v>2.1710483039621101E-2</v>
      </c>
      <c r="AC582" s="17"/>
      <c r="AD582" s="17">
        <v>8.9721660739352602E-2</v>
      </c>
      <c r="AE582" s="17">
        <v>6.8762168191888101E-2</v>
      </c>
      <c r="AF582" s="17"/>
      <c r="AG582" s="17">
        <v>7.20955641787666E-2</v>
      </c>
      <c r="AH582" s="17">
        <v>8.8871983521719503E-2</v>
      </c>
      <c r="AI582" s="17"/>
      <c r="AJ582" s="17">
        <v>8.2762595183879101E-2</v>
      </c>
      <c r="AK582" s="17">
        <v>8.3437293472184704E-2</v>
      </c>
      <c r="AL582" s="17"/>
      <c r="AM582" s="17">
        <v>8.1229727631414297E-2</v>
      </c>
      <c r="AN582" s="17">
        <v>8.4143602448194299E-2</v>
      </c>
      <c r="AO582" s="17"/>
      <c r="AP582" s="17">
        <v>5.6118564669998303E-2</v>
      </c>
      <c r="AQ582" s="17">
        <v>0.12624404809102799</v>
      </c>
      <c r="AR582" s="17">
        <v>7.2674886472637701E-2</v>
      </c>
      <c r="AS582" s="17">
        <v>0.128521746963664</v>
      </c>
      <c r="AT582" s="17">
        <v>4.8955842302237103E-2</v>
      </c>
      <c r="AU582" s="17">
        <v>5.1724103636964197E-2</v>
      </c>
    </row>
    <row r="583" spans="2:47" x14ac:dyDescent="0.35">
      <c r="B583" t="s">
        <v>106</v>
      </c>
      <c r="C583" s="17">
        <v>0.45560930379525899</v>
      </c>
      <c r="D583" s="17">
        <v>0.33022967532912201</v>
      </c>
      <c r="E583" s="17">
        <v>0.57577638253163799</v>
      </c>
      <c r="F583" s="17"/>
      <c r="G583" s="17">
        <v>0.22991123330233601</v>
      </c>
      <c r="H583" s="17">
        <v>0.29611458597572898</v>
      </c>
      <c r="I583" s="17">
        <v>0.408359059655654</v>
      </c>
      <c r="J583" s="17">
        <v>0.49476014991564699</v>
      </c>
      <c r="K583" s="17">
        <v>0.60896853546890295</v>
      </c>
      <c r="L583" s="17">
        <v>0.64060706418100399</v>
      </c>
      <c r="M583" s="17"/>
      <c r="N583" s="17">
        <v>0.50830652259930098</v>
      </c>
      <c r="O583" s="17">
        <v>0.19387532301975599</v>
      </c>
      <c r="P583" s="17"/>
      <c r="Q583" s="17">
        <v>0.30449905242313302</v>
      </c>
      <c r="R583" s="17">
        <v>0.464054355899647</v>
      </c>
      <c r="S583" s="17">
        <v>0.49410396832528197</v>
      </c>
      <c r="T583" s="17">
        <v>0.53437033897323805</v>
      </c>
      <c r="U583" s="17">
        <v>0.480136553464453</v>
      </c>
      <c r="V583" s="17">
        <v>0.47347194054741398</v>
      </c>
      <c r="W583" s="17">
        <v>0.51296555458056103</v>
      </c>
      <c r="X583" s="17">
        <v>0.35504285372246303</v>
      </c>
      <c r="Y583" s="17">
        <v>0.44533243593208499</v>
      </c>
      <c r="Z583" s="17">
        <v>0.46181711513134099</v>
      </c>
      <c r="AA583" s="17">
        <v>0.47887999822638599</v>
      </c>
      <c r="AB583" s="17">
        <v>0.63425255047130302</v>
      </c>
      <c r="AC583" s="17"/>
      <c r="AD583" s="17">
        <v>0.34155221083318199</v>
      </c>
      <c r="AE583" s="17">
        <v>0.71728800167563</v>
      </c>
      <c r="AF583" s="17"/>
      <c r="AG583" s="17">
        <v>0.265320899145217</v>
      </c>
      <c r="AH583" s="17">
        <v>0.55120338015186598</v>
      </c>
      <c r="AI583" s="17"/>
      <c r="AJ583" s="17">
        <v>0.48298844386564299</v>
      </c>
      <c r="AK583" s="17">
        <v>0.42248570684271097</v>
      </c>
      <c r="AL583" s="17"/>
      <c r="AM583" s="17">
        <v>0.52643526163981502</v>
      </c>
      <c r="AN583" s="17">
        <v>0.436273411974198</v>
      </c>
      <c r="AO583" s="17"/>
      <c r="AP583" s="17">
        <v>0.82694732152575801</v>
      </c>
      <c r="AQ583" s="17">
        <v>0.65462679013255398</v>
      </c>
      <c r="AR583" s="17">
        <v>0.27335808183230897</v>
      </c>
      <c r="AS583" s="17">
        <v>0.48360356453693898</v>
      </c>
      <c r="AT583" s="17">
        <v>0.12057562144053401</v>
      </c>
      <c r="AU583" s="17">
        <v>9.2695147246117895E-2</v>
      </c>
    </row>
    <row r="584" spans="2:47" x14ac:dyDescent="0.35">
      <c r="B584" t="s">
        <v>94</v>
      </c>
      <c r="C584" s="17">
        <v>1.2352454108565499E-2</v>
      </c>
      <c r="D584" s="17">
        <v>1.29746867418115E-2</v>
      </c>
      <c r="E584" s="17">
        <v>1.18552925073846E-2</v>
      </c>
      <c r="F584" s="17"/>
      <c r="G584" s="17">
        <v>5.9129520411854803E-3</v>
      </c>
      <c r="H584" s="17">
        <v>1.6246290686708999E-2</v>
      </c>
      <c r="I584" s="17">
        <v>2.6138970309977801E-2</v>
      </c>
      <c r="J584" s="17">
        <v>1.1344440552916101E-2</v>
      </c>
      <c r="K584" s="17">
        <v>6.5909279675838098E-3</v>
      </c>
      <c r="L584" s="17">
        <v>6.8733353127684504E-3</v>
      </c>
      <c r="M584" s="17"/>
      <c r="N584" s="17">
        <v>1.1454523602977501E-2</v>
      </c>
      <c r="O584" s="17">
        <v>1.68122516276955E-2</v>
      </c>
      <c r="P584" s="17"/>
      <c r="Q584" s="17">
        <v>2.1004296886906099E-2</v>
      </c>
      <c r="R584" s="17">
        <v>1.9300997456028299E-2</v>
      </c>
      <c r="S584" s="17">
        <v>1.2498413248125201E-2</v>
      </c>
      <c r="T584" s="17">
        <v>4.7235134389563699E-3</v>
      </c>
      <c r="U584" s="17">
        <v>7.2552204394959298E-3</v>
      </c>
      <c r="V584" s="17">
        <v>1.32288069024849E-2</v>
      </c>
      <c r="W584" s="17">
        <v>1.97098692306754E-2</v>
      </c>
      <c r="X584" s="17">
        <v>0</v>
      </c>
      <c r="Y584" s="17">
        <v>1.4665020982686801E-2</v>
      </c>
      <c r="Z584" s="17">
        <v>6.5731058148561401E-3</v>
      </c>
      <c r="AA584" s="17">
        <v>0</v>
      </c>
      <c r="AB584" s="17">
        <v>0</v>
      </c>
      <c r="AC584" s="17"/>
      <c r="AD584" s="17">
        <v>1.01442255882231E-2</v>
      </c>
      <c r="AE584" s="17">
        <v>5.8911294794985296E-3</v>
      </c>
      <c r="AF584" s="17"/>
      <c r="AG584" s="17">
        <v>7.1208949161223403E-3</v>
      </c>
      <c r="AH584" s="17">
        <v>8.0248466108816703E-3</v>
      </c>
      <c r="AI584" s="17"/>
      <c r="AJ584" s="17">
        <v>1.6685572182716199E-2</v>
      </c>
      <c r="AK584" s="17">
        <v>6.0210110482867797E-3</v>
      </c>
      <c r="AL584" s="17"/>
      <c r="AM584" s="17">
        <v>6.1415853544757402E-3</v>
      </c>
      <c r="AN584" s="17">
        <v>1.3218775842139799E-2</v>
      </c>
      <c r="AO584" s="17"/>
      <c r="AP584" s="17">
        <v>2.7328706122610399E-2</v>
      </c>
      <c r="AQ584" s="17">
        <v>1.15849540231244E-2</v>
      </c>
      <c r="AR584" s="17">
        <v>7.1744312066114504E-3</v>
      </c>
      <c r="AS584" s="17">
        <v>5.0400576910740397E-3</v>
      </c>
      <c r="AT584" s="17">
        <v>1.0602610713086101E-2</v>
      </c>
      <c r="AU584" s="17">
        <v>7.3790963771312897E-3</v>
      </c>
    </row>
    <row r="585" spans="2:47" x14ac:dyDescent="0.35">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c r="AT585" s="17"/>
      <c r="AU585" s="17"/>
    </row>
    <row r="586" spans="2:47" x14ac:dyDescent="0.35">
      <c r="B586" s="6" t="s">
        <v>300</v>
      </c>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c r="AT586" s="17"/>
      <c r="AU586" s="17"/>
    </row>
    <row r="587" spans="2:47" x14ac:dyDescent="0.35">
      <c r="B587" s="24" t="s">
        <v>65</v>
      </c>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c r="AR587" s="17"/>
      <c r="AS587" s="17"/>
      <c r="AT587" s="17"/>
      <c r="AU587" s="17"/>
    </row>
    <row r="588" spans="2:47" x14ac:dyDescent="0.35">
      <c r="B588" t="s">
        <v>289</v>
      </c>
      <c r="C588" s="17">
        <v>7.9784451837108493E-3</v>
      </c>
      <c r="D588" s="17">
        <v>1.2234047753896899E-2</v>
      </c>
      <c r="E588" s="17">
        <v>3.8985527354945902E-3</v>
      </c>
      <c r="F588" s="17"/>
      <c r="G588" s="17">
        <v>2.17523894190715E-2</v>
      </c>
      <c r="H588" s="17">
        <v>2.6151091011217601E-2</v>
      </c>
      <c r="I588" s="17">
        <v>0</v>
      </c>
      <c r="J588" s="17">
        <v>0</v>
      </c>
      <c r="K588" s="17">
        <v>0</v>
      </c>
      <c r="L588" s="17">
        <v>2.25888094241422E-3</v>
      </c>
      <c r="M588" s="17"/>
      <c r="N588" s="17">
        <v>6.0833726900996797E-3</v>
      </c>
      <c r="O588" s="17">
        <v>1.7390798982787899E-2</v>
      </c>
      <c r="P588" s="17"/>
      <c r="Q588" s="17">
        <v>1.70890448368647E-2</v>
      </c>
      <c r="R588" s="17">
        <v>6.8679281148377198E-3</v>
      </c>
      <c r="S588" s="17">
        <v>6.6115245528659099E-3</v>
      </c>
      <c r="T588" s="17">
        <v>5.8918326260102198E-3</v>
      </c>
      <c r="U588" s="17">
        <v>1.03708149303598E-2</v>
      </c>
      <c r="V588" s="17">
        <v>7.5476242535375696E-3</v>
      </c>
      <c r="W588" s="17">
        <v>0</v>
      </c>
      <c r="X588" s="17">
        <v>0</v>
      </c>
      <c r="Y588" s="17">
        <v>5.3477528545953102E-3</v>
      </c>
      <c r="Z588" s="17">
        <v>0</v>
      </c>
      <c r="AA588" s="17">
        <v>1.36758508015658E-2</v>
      </c>
      <c r="AB588" s="17">
        <v>3.1999916904633399E-2</v>
      </c>
      <c r="AC588" s="17"/>
      <c r="AD588" s="17">
        <v>6.8451731816954698E-3</v>
      </c>
      <c r="AE588" s="17">
        <v>6.2840879271436403E-3</v>
      </c>
      <c r="AF588" s="17"/>
      <c r="AG588" s="17">
        <v>1.7966116010622101E-2</v>
      </c>
      <c r="AH588" s="17">
        <v>2.4765143110709398E-3</v>
      </c>
      <c r="AI588" s="17"/>
      <c r="AJ588" s="17">
        <v>7.3887137224777997E-3</v>
      </c>
      <c r="AK588" s="17">
        <v>8.7494661106311596E-3</v>
      </c>
      <c r="AL588" s="17"/>
      <c r="AM588" s="17">
        <v>9.6084599820541201E-3</v>
      </c>
      <c r="AN588" s="17">
        <v>6.9748007406669598E-3</v>
      </c>
      <c r="AO588" s="17"/>
      <c r="AP588" s="17">
        <v>0</v>
      </c>
      <c r="AQ588" s="17">
        <v>0</v>
      </c>
      <c r="AR588" s="17">
        <v>1.1443584445260901E-2</v>
      </c>
      <c r="AS588" s="17">
        <v>0</v>
      </c>
      <c r="AT588" s="17">
        <v>1.2166391092862499E-2</v>
      </c>
      <c r="AU588" s="17">
        <v>2.8333681266907801E-2</v>
      </c>
    </row>
    <row r="589" spans="2:47" x14ac:dyDescent="0.35">
      <c r="B589" t="s">
        <v>290</v>
      </c>
      <c r="C589" s="17">
        <v>1.45152833359659E-2</v>
      </c>
      <c r="D589" s="17">
        <v>2.5741072900397202E-2</v>
      </c>
      <c r="E589" s="17">
        <v>3.69497356468894E-3</v>
      </c>
      <c r="F589" s="17"/>
      <c r="G589" s="17">
        <v>3.8013923143991497E-2</v>
      </c>
      <c r="H589" s="17">
        <v>3.0806889047195501E-2</v>
      </c>
      <c r="I589" s="17">
        <v>2.04027204044127E-2</v>
      </c>
      <c r="J589" s="17">
        <v>2.7299742869230799E-3</v>
      </c>
      <c r="K589" s="17">
        <v>0</v>
      </c>
      <c r="L589" s="17">
        <v>0</v>
      </c>
      <c r="M589" s="17"/>
      <c r="N589" s="17">
        <v>1.1151371655189E-2</v>
      </c>
      <c r="O589" s="17">
        <v>3.1222996098967299E-2</v>
      </c>
      <c r="P589" s="17"/>
      <c r="Q589" s="17">
        <v>2.6926481019036001E-2</v>
      </c>
      <c r="R589" s="17">
        <v>3.8211982597206201E-3</v>
      </c>
      <c r="S589" s="17">
        <v>0</v>
      </c>
      <c r="T589" s="17">
        <v>5.2714156801556998E-3</v>
      </c>
      <c r="U589" s="17">
        <v>2.4701125311826701E-2</v>
      </c>
      <c r="V589" s="17">
        <v>4.0865963512389698E-2</v>
      </c>
      <c r="W589" s="17">
        <v>8.7937738139118992E-3</v>
      </c>
      <c r="X589" s="17">
        <v>3.3394044938709302E-2</v>
      </c>
      <c r="Y589" s="17">
        <v>2.1223497452604701E-2</v>
      </c>
      <c r="Z589" s="17">
        <v>0</v>
      </c>
      <c r="AA589" s="17">
        <v>0</v>
      </c>
      <c r="AB589" s="17">
        <v>0</v>
      </c>
      <c r="AC589" s="17"/>
      <c r="AD589" s="17">
        <v>2.0916641009585402E-2</v>
      </c>
      <c r="AE589" s="17">
        <v>1.6369356424836201E-3</v>
      </c>
      <c r="AF589" s="17"/>
      <c r="AG589" s="17">
        <v>3.1933548330824998E-2</v>
      </c>
      <c r="AH589" s="17">
        <v>6.35040874315616E-3</v>
      </c>
      <c r="AI589" s="17"/>
      <c r="AJ589" s="17">
        <v>1.2026558296512E-2</v>
      </c>
      <c r="AK589" s="17">
        <v>1.6020284860895899E-2</v>
      </c>
      <c r="AL589" s="17"/>
      <c r="AM589" s="17">
        <v>5.8335949935494997E-3</v>
      </c>
      <c r="AN589" s="17">
        <v>1.7239623044460799E-2</v>
      </c>
      <c r="AO589" s="17"/>
      <c r="AP589" s="17">
        <v>2.2037000257613699E-3</v>
      </c>
      <c r="AQ589" s="17">
        <v>0</v>
      </c>
      <c r="AR589" s="17">
        <v>7.9367829008921299E-3</v>
      </c>
      <c r="AS589" s="17">
        <v>0</v>
      </c>
      <c r="AT589" s="17">
        <v>2.29243282600292E-2</v>
      </c>
      <c r="AU589" s="17">
        <v>5.8826437103527598E-2</v>
      </c>
    </row>
    <row r="590" spans="2:47" x14ac:dyDescent="0.35">
      <c r="B590" t="s">
        <v>215</v>
      </c>
      <c r="C590" s="17">
        <v>3.08669226552514E-2</v>
      </c>
      <c r="D590" s="17">
        <v>3.3561160020688402E-2</v>
      </c>
      <c r="E590" s="17">
        <v>2.8513284673963201E-2</v>
      </c>
      <c r="F590" s="17"/>
      <c r="G590" s="17">
        <v>4.80205473449411E-2</v>
      </c>
      <c r="H590" s="17">
        <v>6.8946418195358003E-2</v>
      </c>
      <c r="I590" s="17">
        <v>4.1313377545692899E-2</v>
      </c>
      <c r="J590" s="17">
        <v>2.35778636121622E-2</v>
      </c>
      <c r="K590" s="17">
        <v>2.80251383894303E-3</v>
      </c>
      <c r="L590" s="17">
        <v>4.4493702696559697E-3</v>
      </c>
      <c r="M590" s="17"/>
      <c r="N590" s="17">
        <v>2.0106308298964801E-2</v>
      </c>
      <c r="O590" s="17">
        <v>8.4312218156215396E-2</v>
      </c>
      <c r="P590" s="17"/>
      <c r="Q590" s="17">
        <v>5.1684873418664901E-2</v>
      </c>
      <c r="R590" s="17">
        <v>1.04477927737191E-2</v>
      </c>
      <c r="S590" s="17">
        <v>3.2172815913472402E-2</v>
      </c>
      <c r="T590" s="17">
        <v>2.46017577802814E-2</v>
      </c>
      <c r="U590" s="17">
        <v>1.9993805755512101E-2</v>
      </c>
      <c r="V590" s="17">
        <v>5.6688376835758399E-2</v>
      </c>
      <c r="W590" s="17">
        <v>2.6856330250798598E-2</v>
      </c>
      <c r="X590" s="17">
        <v>5.8785401927062102E-2</v>
      </c>
      <c r="Y590" s="17">
        <v>4.2889279585502003E-2</v>
      </c>
      <c r="Z590" s="17">
        <v>1.32004235565715E-2</v>
      </c>
      <c r="AA590" s="17">
        <v>1.17300623040241E-2</v>
      </c>
      <c r="AB590" s="17">
        <v>0</v>
      </c>
      <c r="AC590" s="17"/>
      <c r="AD590" s="17">
        <v>4.1742568211305398E-2</v>
      </c>
      <c r="AE590" s="17">
        <v>3.9581079471949897E-3</v>
      </c>
      <c r="AF590" s="17"/>
      <c r="AG590" s="17">
        <v>6.9246186487301395E-2</v>
      </c>
      <c r="AH590" s="17">
        <v>1.1804845728242801E-2</v>
      </c>
      <c r="AI590" s="17"/>
      <c r="AJ590" s="17">
        <v>3.7346961424929402E-2</v>
      </c>
      <c r="AK590" s="17">
        <v>2.3452308860866199E-2</v>
      </c>
      <c r="AL590" s="17"/>
      <c r="AM590" s="17">
        <v>2.7491443843392398E-2</v>
      </c>
      <c r="AN590" s="17">
        <v>3.2393460817760997E-2</v>
      </c>
      <c r="AO590" s="17"/>
      <c r="AP590" s="17">
        <v>0</v>
      </c>
      <c r="AQ590" s="17">
        <v>2.7693405134067502E-3</v>
      </c>
      <c r="AR590" s="17">
        <v>2.08262264101657E-2</v>
      </c>
      <c r="AS590" s="17">
        <v>0</v>
      </c>
      <c r="AT590" s="17">
        <v>0.14848381169477501</v>
      </c>
      <c r="AU590" s="17">
        <v>8.1708339858198004E-2</v>
      </c>
    </row>
    <row r="591" spans="2:47" x14ac:dyDescent="0.35">
      <c r="B591" t="s">
        <v>216</v>
      </c>
      <c r="C591" s="17">
        <v>2.6474341957515302E-2</v>
      </c>
      <c r="D591" s="17">
        <v>4.1383115675210899E-2</v>
      </c>
      <c r="E591" s="17">
        <v>1.21680183190594E-2</v>
      </c>
      <c r="F591" s="17"/>
      <c r="G591" s="17">
        <v>6.6859510739283395E-2</v>
      </c>
      <c r="H591" s="17">
        <v>5.54822878681559E-2</v>
      </c>
      <c r="I591" s="17">
        <v>2.0024605708087499E-2</v>
      </c>
      <c r="J591" s="17">
        <v>1.40176319239267E-2</v>
      </c>
      <c r="K591" s="17">
        <v>5.8548290266416001E-3</v>
      </c>
      <c r="L591" s="17">
        <v>5.0098618783916199E-3</v>
      </c>
      <c r="M591" s="17"/>
      <c r="N591" s="17">
        <v>1.5917384608097999E-2</v>
      </c>
      <c r="O591" s="17">
        <v>7.8908123751865303E-2</v>
      </c>
      <c r="P591" s="17"/>
      <c r="Q591" s="17">
        <v>6.7321142058724998E-2</v>
      </c>
      <c r="R591" s="17">
        <v>1.0819888966806799E-2</v>
      </c>
      <c r="S591" s="17">
        <v>0</v>
      </c>
      <c r="T591" s="17">
        <v>1.7378331107557501E-2</v>
      </c>
      <c r="U591" s="17">
        <v>3.7819389577556102E-2</v>
      </c>
      <c r="V591" s="17">
        <v>3.4616045919396203E-2</v>
      </c>
      <c r="W591" s="17">
        <v>2.84162743070203E-2</v>
      </c>
      <c r="X591" s="17">
        <v>2.3908244960409501E-2</v>
      </c>
      <c r="Y591" s="17">
        <v>2.0508620731614299E-2</v>
      </c>
      <c r="Z591" s="17">
        <v>2.5915359316573398E-2</v>
      </c>
      <c r="AA591" s="17">
        <v>1.0085159340016799E-2</v>
      </c>
      <c r="AB591" s="17">
        <v>0</v>
      </c>
      <c r="AC591" s="17"/>
      <c r="AD591" s="17">
        <v>3.54883831589827E-2</v>
      </c>
      <c r="AE591" s="17">
        <v>8.8701440032694905E-3</v>
      </c>
      <c r="AF591" s="17"/>
      <c r="AG591" s="17">
        <v>5.4825056675408802E-2</v>
      </c>
      <c r="AH591" s="17">
        <v>1.3273314897745201E-2</v>
      </c>
      <c r="AI591" s="17"/>
      <c r="AJ591" s="17">
        <v>2.6413156132212401E-2</v>
      </c>
      <c r="AK591" s="17">
        <v>2.6783130794621701E-2</v>
      </c>
      <c r="AL591" s="17"/>
      <c r="AM591" s="17">
        <v>1.29306046597301E-2</v>
      </c>
      <c r="AN591" s="17">
        <v>2.87730467039936E-2</v>
      </c>
      <c r="AO591" s="17"/>
      <c r="AP591" s="17">
        <v>0</v>
      </c>
      <c r="AQ591" s="17">
        <v>0</v>
      </c>
      <c r="AR591" s="17">
        <v>2.61063847763463E-2</v>
      </c>
      <c r="AS591" s="17">
        <v>0</v>
      </c>
      <c r="AT591" s="17">
        <v>5.63125571145352E-2</v>
      </c>
      <c r="AU591" s="17">
        <v>9.6547627258280505E-2</v>
      </c>
    </row>
    <row r="592" spans="2:47" x14ac:dyDescent="0.35">
      <c r="B592" t="s">
        <v>291</v>
      </c>
      <c r="C592" s="17">
        <v>1.6105900662425902E-2</v>
      </c>
      <c r="D592" s="17">
        <v>1.84413176738157E-2</v>
      </c>
      <c r="E592" s="17">
        <v>1.39711019214241E-2</v>
      </c>
      <c r="F592" s="17"/>
      <c r="G592" s="17">
        <v>3.0227599963088901E-2</v>
      </c>
      <c r="H592" s="17">
        <v>4.5439180076598099E-2</v>
      </c>
      <c r="I592" s="17">
        <v>1.8762977250218998E-2</v>
      </c>
      <c r="J592" s="17">
        <v>3.0331728724486699E-3</v>
      </c>
      <c r="K592" s="17">
        <v>2.8636932574199899E-3</v>
      </c>
      <c r="L592" s="17">
        <v>0</v>
      </c>
      <c r="M592" s="17"/>
      <c r="N592" s="17">
        <v>1.3594587465036201E-2</v>
      </c>
      <c r="O592" s="17">
        <v>2.8578968787160701E-2</v>
      </c>
      <c r="P592" s="17"/>
      <c r="Q592" s="17">
        <v>1.5742424960111901E-2</v>
      </c>
      <c r="R592" s="17">
        <v>2.3344222227522499E-2</v>
      </c>
      <c r="S592" s="17">
        <v>1.16948820855376E-2</v>
      </c>
      <c r="T592" s="17">
        <v>1.0159966577505499E-2</v>
      </c>
      <c r="U592" s="17">
        <v>6.1266603832994902E-3</v>
      </c>
      <c r="V592" s="17">
        <v>0</v>
      </c>
      <c r="W592" s="17">
        <v>1.9265101537161201E-2</v>
      </c>
      <c r="X592" s="17">
        <v>4.83367885825738E-2</v>
      </c>
      <c r="Y592" s="17">
        <v>2.9478221905737002E-2</v>
      </c>
      <c r="Z592" s="17">
        <v>7.9432550851618999E-3</v>
      </c>
      <c r="AA592" s="17">
        <v>2.32592912674572E-2</v>
      </c>
      <c r="AB592" s="17">
        <v>0</v>
      </c>
      <c r="AC592" s="17"/>
      <c r="AD592" s="17">
        <v>2.24248177977187E-2</v>
      </c>
      <c r="AE592" s="17">
        <v>3.5496357232973601E-3</v>
      </c>
      <c r="AF592" s="17"/>
      <c r="AG592" s="17">
        <v>3.5651271489680503E-2</v>
      </c>
      <c r="AH592" s="17">
        <v>6.9382856695325897E-3</v>
      </c>
      <c r="AI592" s="17"/>
      <c r="AJ592" s="17">
        <v>1.8629552025615299E-2</v>
      </c>
      <c r="AK592" s="17">
        <v>1.3254719448501699E-2</v>
      </c>
      <c r="AL592" s="17"/>
      <c r="AM592" s="17">
        <v>1.94998420709744E-3</v>
      </c>
      <c r="AN592" s="17">
        <v>2.0407971599824801E-2</v>
      </c>
      <c r="AO592" s="17"/>
      <c r="AP592" s="17">
        <v>0</v>
      </c>
      <c r="AQ592" s="17">
        <v>0</v>
      </c>
      <c r="AR592" s="17">
        <v>3.6858796733363598E-2</v>
      </c>
      <c r="AS592" s="17">
        <v>2.0855122512926198E-3</v>
      </c>
      <c r="AT592" s="17">
        <v>4.9947502781630897E-2</v>
      </c>
      <c r="AU592" s="17">
        <v>3.301683785363E-2</v>
      </c>
    </row>
    <row r="593" spans="2:47" x14ac:dyDescent="0.35">
      <c r="B593" t="s">
        <v>218</v>
      </c>
      <c r="C593" s="17">
        <v>1.0481273721501001E-2</v>
      </c>
      <c r="D593" s="17">
        <v>1.10146179215915E-2</v>
      </c>
      <c r="E593" s="17">
        <v>1.00541867336181E-2</v>
      </c>
      <c r="F593" s="17"/>
      <c r="G593" s="17">
        <v>3.37224615056569E-2</v>
      </c>
      <c r="H593" s="17">
        <v>1.7059423934271099E-2</v>
      </c>
      <c r="I593" s="17">
        <v>8.0525333231897499E-3</v>
      </c>
      <c r="J593" s="17">
        <v>6.3111171974690704E-3</v>
      </c>
      <c r="K593" s="17">
        <v>0</v>
      </c>
      <c r="L593" s="17">
        <v>1.9954137360908399E-3</v>
      </c>
      <c r="M593" s="17"/>
      <c r="N593" s="17">
        <v>8.6027485118578308E-3</v>
      </c>
      <c r="O593" s="17">
        <v>1.98114412761753E-2</v>
      </c>
      <c r="P593" s="17"/>
      <c r="Q593" s="17">
        <v>1.5709227518840699E-2</v>
      </c>
      <c r="R593" s="17">
        <v>1.01764172201659E-2</v>
      </c>
      <c r="S593" s="17">
        <v>1.24257128970507E-2</v>
      </c>
      <c r="T593" s="17">
        <v>0</v>
      </c>
      <c r="U593" s="17">
        <v>8.3470195226260594E-3</v>
      </c>
      <c r="V593" s="17">
        <v>1.52947214027307E-2</v>
      </c>
      <c r="W593" s="17">
        <v>1.08645749867849E-2</v>
      </c>
      <c r="X593" s="17">
        <v>0</v>
      </c>
      <c r="Y593" s="17">
        <v>1.2082892377726501E-2</v>
      </c>
      <c r="Z593" s="17">
        <v>1.5426511187220099E-2</v>
      </c>
      <c r="AA593" s="17">
        <v>8.3134697777671896E-3</v>
      </c>
      <c r="AB593" s="17">
        <v>0</v>
      </c>
      <c r="AC593" s="17"/>
      <c r="AD593" s="17">
        <v>1.3744756862804E-2</v>
      </c>
      <c r="AE593" s="17">
        <v>2.7448926059729399E-3</v>
      </c>
      <c r="AF593" s="17"/>
      <c r="AG593" s="17">
        <v>1.44453544761356E-2</v>
      </c>
      <c r="AH593" s="17">
        <v>8.8460254911771202E-3</v>
      </c>
      <c r="AI593" s="17"/>
      <c r="AJ593" s="17">
        <v>7.7391273950289498E-3</v>
      </c>
      <c r="AK593" s="17">
        <v>1.3828931940732399E-2</v>
      </c>
      <c r="AL593" s="17"/>
      <c r="AM593" s="17">
        <v>3.9680409413021898E-3</v>
      </c>
      <c r="AN593" s="17">
        <v>1.2517577910599801E-2</v>
      </c>
      <c r="AO593" s="17"/>
      <c r="AP593" s="17">
        <v>0</v>
      </c>
      <c r="AQ593" s="17">
        <v>4.9715698889158198E-3</v>
      </c>
      <c r="AR593" s="17">
        <v>3.8945004831932403E-2</v>
      </c>
      <c r="AS593" s="17">
        <v>0</v>
      </c>
      <c r="AT593" s="17">
        <v>2.4278433575364699E-2</v>
      </c>
      <c r="AU593" s="17">
        <v>1.0096671514923401E-2</v>
      </c>
    </row>
    <row r="594" spans="2:47" x14ac:dyDescent="0.35">
      <c r="B594" t="s">
        <v>292</v>
      </c>
      <c r="C594" s="17">
        <v>1.0911137163189401E-2</v>
      </c>
      <c r="D594" s="17">
        <v>1.07519452273617E-2</v>
      </c>
      <c r="E594" s="17">
        <v>1.1163346399629501E-2</v>
      </c>
      <c r="F594" s="17"/>
      <c r="G594" s="17">
        <v>3.4047266652195297E-2</v>
      </c>
      <c r="H594" s="17">
        <v>8.8203293542522005E-3</v>
      </c>
      <c r="I594" s="17">
        <v>1.9461276511188601E-2</v>
      </c>
      <c r="J594" s="17">
        <v>5.8397179063211097E-3</v>
      </c>
      <c r="K594" s="17">
        <v>2.46016617257775E-3</v>
      </c>
      <c r="L594" s="17">
        <v>0</v>
      </c>
      <c r="M594" s="17"/>
      <c r="N594" s="17">
        <v>9.1685939216132294E-3</v>
      </c>
      <c r="O594" s="17">
        <v>1.95659160991929E-2</v>
      </c>
      <c r="P594" s="17"/>
      <c r="Q594" s="17">
        <v>1.9992857914646198E-2</v>
      </c>
      <c r="R594" s="17">
        <v>1.7491843987506001E-2</v>
      </c>
      <c r="S594" s="17">
        <v>6.7116763420038599E-3</v>
      </c>
      <c r="T594" s="17">
        <v>1.05479941755916E-2</v>
      </c>
      <c r="U594" s="17">
        <v>7.1792106766841004E-3</v>
      </c>
      <c r="V594" s="17">
        <v>9.3776004818432405E-3</v>
      </c>
      <c r="W594" s="17">
        <v>1.10216782052561E-2</v>
      </c>
      <c r="X594" s="17">
        <v>2.9818928265338499E-2</v>
      </c>
      <c r="Y594" s="17">
        <v>3.9047734907145201E-3</v>
      </c>
      <c r="Z594" s="17">
        <v>5.6672628518484904E-3</v>
      </c>
      <c r="AA594" s="17">
        <v>0</v>
      </c>
      <c r="AB594" s="17">
        <v>0</v>
      </c>
      <c r="AC594" s="17"/>
      <c r="AD594" s="17">
        <v>1.1870920930919101E-2</v>
      </c>
      <c r="AE594" s="17">
        <v>4.8734073661241403E-3</v>
      </c>
      <c r="AF594" s="17"/>
      <c r="AG594" s="17">
        <v>1.2768946361143001E-2</v>
      </c>
      <c r="AH594" s="17">
        <v>9.5371871897442194E-3</v>
      </c>
      <c r="AI594" s="17"/>
      <c r="AJ594" s="17">
        <v>1.08812457688596E-2</v>
      </c>
      <c r="AK594" s="17">
        <v>1.1043948449521E-2</v>
      </c>
      <c r="AL594" s="17"/>
      <c r="AM594" s="17">
        <v>1.5730856088807098E-2</v>
      </c>
      <c r="AN594" s="17">
        <v>9.7501344324503296E-3</v>
      </c>
      <c r="AO594" s="17"/>
      <c r="AP594" s="17">
        <v>6.9647904046139597E-3</v>
      </c>
      <c r="AQ594" s="17">
        <v>3.23236059896864E-3</v>
      </c>
      <c r="AR594" s="17">
        <v>3.1931737610759202E-2</v>
      </c>
      <c r="AS594" s="17">
        <v>0</v>
      </c>
      <c r="AT594" s="17">
        <v>2.4542189597591999E-2</v>
      </c>
      <c r="AU594" s="17">
        <v>1.10271496336513E-2</v>
      </c>
    </row>
    <row r="595" spans="2:47" x14ac:dyDescent="0.35">
      <c r="B595" t="s">
        <v>293</v>
      </c>
      <c r="C595" s="17">
        <v>9.9123932356573394E-3</v>
      </c>
      <c r="D595" s="17">
        <v>7.4103330601136804E-3</v>
      </c>
      <c r="E595" s="17">
        <v>1.24408865170471E-2</v>
      </c>
      <c r="F595" s="17"/>
      <c r="G595" s="17">
        <v>3.8748166808372703E-2</v>
      </c>
      <c r="H595" s="17">
        <v>1.01883123692875E-2</v>
      </c>
      <c r="I595" s="17">
        <v>7.8362575372629192E-3</v>
      </c>
      <c r="J595" s="17">
        <v>3.0671244005589901E-3</v>
      </c>
      <c r="K595" s="17">
        <v>2.94956667999628E-3</v>
      </c>
      <c r="L595" s="17">
        <v>2.3855312230889902E-3</v>
      </c>
      <c r="M595" s="17"/>
      <c r="N595" s="17">
        <v>5.8890840991610502E-3</v>
      </c>
      <c r="O595" s="17">
        <v>2.9895169178756498E-2</v>
      </c>
      <c r="P595" s="17"/>
      <c r="Q595" s="17">
        <v>1.8728359528227399E-2</v>
      </c>
      <c r="R595" s="17">
        <v>6.99857653679884E-3</v>
      </c>
      <c r="S595" s="17">
        <v>5.6968665248801802E-3</v>
      </c>
      <c r="T595" s="17">
        <v>0</v>
      </c>
      <c r="U595" s="17">
        <v>1.77885774529579E-2</v>
      </c>
      <c r="V595" s="17">
        <v>9.3546513355271897E-3</v>
      </c>
      <c r="W595" s="17">
        <v>4.9990856786157603E-3</v>
      </c>
      <c r="X595" s="17">
        <v>1.2095498886542501E-2</v>
      </c>
      <c r="Y595" s="17">
        <v>1.3868561355892201E-2</v>
      </c>
      <c r="Z595" s="17">
        <v>0</v>
      </c>
      <c r="AA595" s="17">
        <v>2.8499583876304701E-2</v>
      </c>
      <c r="AB595" s="17">
        <v>0</v>
      </c>
      <c r="AC595" s="17"/>
      <c r="AD595" s="17">
        <v>1.01526599148058E-2</v>
      </c>
      <c r="AE595" s="17">
        <v>1.02523295112933E-2</v>
      </c>
      <c r="AF595" s="17"/>
      <c r="AG595" s="17">
        <v>9.4149745741857107E-3</v>
      </c>
      <c r="AH595" s="17">
        <v>8.8032578140217702E-3</v>
      </c>
      <c r="AI595" s="17"/>
      <c r="AJ595" s="17">
        <v>4.3875607028776601E-3</v>
      </c>
      <c r="AK595" s="17">
        <v>1.5761393552690899E-2</v>
      </c>
      <c r="AL595" s="17"/>
      <c r="AM595" s="17">
        <v>1.28108629079066E-2</v>
      </c>
      <c r="AN595" s="17">
        <v>9.2762693515903907E-3</v>
      </c>
      <c r="AO595" s="17"/>
      <c r="AP595" s="17">
        <v>7.9730218273900196E-3</v>
      </c>
      <c r="AQ595" s="17">
        <v>2.4806614969778802E-3</v>
      </c>
      <c r="AR595" s="17">
        <v>2.34857392039616E-2</v>
      </c>
      <c r="AS595" s="17">
        <v>2.6019316891638901E-3</v>
      </c>
      <c r="AT595" s="17">
        <v>2.5559041167756699E-2</v>
      </c>
      <c r="AU595" s="17">
        <v>8.7482639912159193E-3</v>
      </c>
    </row>
    <row r="596" spans="2:47" x14ac:dyDescent="0.35">
      <c r="B596" t="s">
        <v>294</v>
      </c>
      <c r="C596" s="17">
        <v>3.8130501954106603E-2</v>
      </c>
      <c r="D596" s="17">
        <v>4.1010492538162802E-2</v>
      </c>
      <c r="E596" s="17">
        <v>3.4699271945113998E-2</v>
      </c>
      <c r="F596" s="17"/>
      <c r="G596" s="17">
        <v>6.6291989085183897E-2</v>
      </c>
      <c r="H596" s="17">
        <v>4.4220724928004503E-2</v>
      </c>
      <c r="I596" s="17">
        <v>4.56988126223523E-2</v>
      </c>
      <c r="J596" s="17">
        <v>3.1839645067450198E-2</v>
      </c>
      <c r="K596" s="17">
        <v>2.7367376658752302E-2</v>
      </c>
      <c r="L596" s="17">
        <v>2.0520767784581999E-2</v>
      </c>
      <c r="M596" s="17"/>
      <c r="N596" s="17">
        <v>2.8586701927005301E-2</v>
      </c>
      <c r="O596" s="17">
        <v>8.5532183285855296E-2</v>
      </c>
      <c r="P596" s="17"/>
      <c r="Q596" s="17">
        <v>5.11278876722287E-2</v>
      </c>
      <c r="R596" s="17">
        <v>4.7937198556342799E-2</v>
      </c>
      <c r="S596" s="17">
        <v>3.0943204841100101E-2</v>
      </c>
      <c r="T596" s="17">
        <v>3.2428046997765497E-2</v>
      </c>
      <c r="U596" s="17">
        <v>6.3151146175862802E-2</v>
      </c>
      <c r="V596" s="17">
        <v>3.1446432938313701E-2</v>
      </c>
      <c r="W596" s="17">
        <v>2.12023645346253E-2</v>
      </c>
      <c r="X596" s="17">
        <v>3.9964153222291798E-2</v>
      </c>
      <c r="Y596" s="17">
        <v>4.0547339782251897E-2</v>
      </c>
      <c r="Z596" s="17">
        <v>4.17489816987857E-2</v>
      </c>
      <c r="AA596" s="17">
        <v>1.1762977732601401E-2</v>
      </c>
      <c r="AB596" s="17">
        <v>0</v>
      </c>
      <c r="AC596" s="17"/>
      <c r="AD596" s="17">
        <v>4.6542355859376203E-2</v>
      </c>
      <c r="AE596" s="17">
        <v>2.1298491487880999E-2</v>
      </c>
      <c r="AF596" s="17"/>
      <c r="AG596" s="17">
        <v>6.2637320468220001E-2</v>
      </c>
      <c r="AH596" s="17">
        <v>2.6308874958764099E-2</v>
      </c>
      <c r="AI596" s="17"/>
      <c r="AJ596" s="17">
        <v>4.2811947724992999E-2</v>
      </c>
      <c r="AK596" s="17">
        <v>3.2915109494447099E-2</v>
      </c>
      <c r="AL596" s="17"/>
      <c r="AM596" s="17">
        <v>2.5635270475822401E-2</v>
      </c>
      <c r="AN596" s="17">
        <v>4.2370926902492098E-2</v>
      </c>
      <c r="AO596" s="17"/>
      <c r="AP596" s="17">
        <v>1.54009799608162E-2</v>
      </c>
      <c r="AQ596" s="17">
        <v>1.10655139588392E-2</v>
      </c>
      <c r="AR596" s="17">
        <v>6.2347032446735298E-2</v>
      </c>
      <c r="AS596" s="17">
        <v>1.32360149749316E-2</v>
      </c>
      <c r="AT596" s="17">
        <v>0.10069359241404501</v>
      </c>
      <c r="AU596" s="17">
        <v>6.8715208078818493E-2</v>
      </c>
    </row>
    <row r="597" spans="2:47" x14ac:dyDescent="0.35">
      <c r="B597" t="s">
        <v>106</v>
      </c>
      <c r="C597" s="17">
        <v>0.81318764842567803</v>
      </c>
      <c r="D597" s="17">
        <v>0.77609934006500503</v>
      </c>
      <c r="E597" s="17">
        <v>0.84866361070473095</v>
      </c>
      <c r="F597" s="17"/>
      <c r="G597" s="17">
        <v>0.59666143572059605</v>
      </c>
      <c r="H597" s="17">
        <v>0.67613357378991201</v>
      </c>
      <c r="I597" s="17">
        <v>0.77045237163267499</v>
      </c>
      <c r="J597" s="17">
        <v>0.89296493207300798</v>
      </c>
      <c r="K597" s="17">
        <v>0.94339198887918496</v>
      </c>
      <c r="L597" s="17">
        <v>0.95258994536503405</v>
      </c>
      <c r="M597" s="17"/>
      <c r="N597" s="17">
        <v>0.86331899801325196</v>
      </c>
      <c r="O597" s="17">
        <v>0.56419770195438701</v>
      </c>
      <c r="P597" s="17"/>
      <c r="Q597" s="17">
        <v>0.68467894221960202</v>
      </c>
      <c r="R597" s="17">
        <v>0.85444192966719801</v>
      </c>
      <c r="S597" s="17">
        <v>0.88130294636362605</v>
      </c>
      <c r="T597" s="17">
        <v>0.870404017000314</v>
      </c>
      <c r="U597" s="17">
        <v>0.79113602526395799</v>
      </c>
      <c r="V597" s="17">
        <v>0.78627468383437105</v>
      </c>
      <c r="W597" s="17">
        <v>0.82448600526168903</v>
      </c>
      <c r="X597" s="17">
        <v>0.72985372200877496</v>
      </c>
      <c r="Y597" s="17">
        <v>0.77417508848578998</v>
      </c>
      <c r="Z597" s="17">
        <v>0.88352510048898303</v>
      </c>
      <c r="AA597" s="17">
        <v>0.86100344278034802</v>
      </c>
      <c r="AB597" s="17">
        <v>0.94504159481581695</v>
      </c>
      <c r="AC597" s="17"/>
      <c r="AD597" s="17">
        <v>0.76989176518197</v>
      </c>
      <c r="AE597" s="17">
        <v>0.92317446731102204</v>
      </c>
      <c r="AF597" s="17"/>
      <c r="AG597" s="17">
        <v>0.67238821878492105</v>
      </c>
      <c r="AH597" s="17">
        <v>0.88843089388432495</v>
      </c>
      <c r="AI597" s="17"/>
      <c r="AJ597" s="17">
        <v>0.80996823414458297</v>
      </c>
      <c r="AK597" s="17">
        <v>0.81901482773774703</v>
      </c>
      <c r="AL597" s="17"/>
      <c r="AM597" s="17">
        <v>0.86770283645891699</v>
      </c>
      <c r="AN597" s="17">
        <v>0.79876539242379496</v>
      </c>
      <c r="AO597" s="17"/>
      <c r="AP597" s="17">
        <v>0.94549176388321299</v>
      </c>
      <c r="AQ597" s="17">
        <v>0.96489171417716002</v>
      </c>
      <c r="AR597" s="17">
        <v>0.70494869777872005</v>
      </c>
      <c r="AS597" s="17">
        <v>0.97077399571294198</v>
      </c>
      <c r="AT597" s="17">
        <v>0.491658959513879</v>
      </c>
      <c r="AU597" s="17">
        <v>0.58263348466660103</v>
      </c>
    </row>
    <row r="598" spans="2:47" x14ac:dyDescent="0.35">
      <c r="B598" t="s">
        <v>94</v>
      </c>
      <c r="C598" s="17">
        <v>2.1436151704998199E-2</v>
      </c>
      <c r="D598" s="17">
        <v>2.2352557163756E-2</v>
      </c>
      <c r="E598" s="17">
        <v>2.0732766485229599E-2</v>
      </c>
      <c r="F598" s="17"/>
      <c r="G598" s="17">
        <v>2.56547096176186E-2</v>
      </c>
      <c r="H598" s="17">
        <v>1.67517694257481E-2</v>
      </c>
      <c r="I598" s="17">
        <v>4.7995067464919702E-2</v>
      </c>
      <c r="J598" s="17">
        <v>1.6618820659732199E-2</v>
      </c>
      <c r="K598" s="17">
        <v>1.2309865486484399E-2</v>
      </c>
      <c r="L598" s="17">
        <v>1.0790228800741901E-2</v>
      </c>
      <c r="M598" s="17"/>
      <c r="N598" s="17">
        <v>1.7580848809723101E-2</v>
      </c>
      <c r="O598" s="17">
        <v>4.0584482428635799E-2</v>
      </c>
      <c r="P598" s="17"/>
      <c r="Q598" s="17">
        <v>3.0998758853052401E-2</v>
      </c>
      <c r="R598" s="17">
        <v>7.6530036893820404E-3</v>
      </c>
      <c r="S598" s="17">
        <v>1.2440370479463199E-2</v>
      </c>
      <c r="T598" s="17">
        <v>2.33166380548183E-2</v>
      </c>
      <c r="U598" s="17">
        <v>1.33862249493567E-2</v>
      </c>
      <c r="V598" s="17">
        <v>8.5338994861326196E-3</v>
      </c>
      <c r="W598" s="17">
        <v>4.4094811424136397E-2</v>
      </c>
      <c r="X598" s="17">
        <v>2.3843217208297299E-2</v>
      </c>
      <c r="Y598" s="17">
        <v>3.5973971977571899E-2</v>
      </c>
      <c r="Z598" s="17">
        <v>6.5731058148561401E-3</v>
      </c>
      <c r="AA598" s="17">
        <v>3.16701621199144E-2</v>
      </c>
      <c r="AB598" s="17">
        <v>2.2958488279549199E-2</v>
      </c>
      <c r="AC598" s="17"/>
      <c r="AD598" s="17">
        <v>2.03799578908367E-2</v>
      </c>
      <c r="AE598" s="17">
        <v>1.3357500474317399E-2</v>
      </c>
      <c r="AF598" s="17"/>
      <c r="AG598" s="17">
        <v>1.87230063415573E-2</v>
      </c>
      <c r="AH598" s="17">
        <v>1.7230391312220199E-2</v>
      </c>
      <c r="AI598" s="17"/>
      <c r="AJ598" s="17">
        <v>2.2406942661910699E-2</v>
      </c>
      <c r="AK598" s="17">
        <v>1.9175878749344601E-2</v>
      </c>
      <c r="AL598" s="17"/>
      <c r="AM598" s="17">
        <v>1.6338045441420899E-2</v>
      </c>
      <c r="AN598" s="17">
        <v>2.15307960723655E-2</v>
      </c>
      <c r="AO598" s="17"/>
      <c r="AP598" s="17">
        <v>2.19657438982057E-2</v>
      </c>
      <c r="AQ598" s="17">
        <v>1.05888393657316E-2</v>
      </c>
      <c r="AR598" s="17">
        <v>3.5170012861863199E-2</v>
      </c>
      <c r="AS598" s="17">
        <v>1.1302545371669699E-2</v>
      </c>
      <c r="AT598" s="17">
        <v>4.3433192787530203E-2</v>
      </c>
      <c r="AU598" s="17">
        <v>2.03462987742461E-2</v>
      </c>
    </row>
    <row r="599" spans="2:47" x14ac:dyDescent="0.35">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c r="AS599" s="17"/>
      <c r="AT599" s="17"/>
      <c r="AU599" s="17"/>
    </row>
    <row r="600" spans="2:47" x14ac:dyDescent="0.35">
      <c r="B600" s="6" t="s">
        <v>301</v>
      </c>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c r="AT600" s="17"/>
      <c r="AU600" s="17"/>
    </row>
    <row r="601" spans="2:47" x14ac:dyDescent="0.35">
      <c r="B601" s="24" t="s">
        <v>65</v>
      </c>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AT601" s="17"/>
      <c r="AU601" s="17"/>
    </row>
    <row r="602" spans="2:47" x14ac:dyDescent="0.35">
      <c r="B602" t="s">
        <v>289</v>
      </c>
      <c r="C602" s="17">
        <v>3.8121080417406902E-2</v>
      </c>
      <c r="D602" s="17">
        <v>5.4734535405398202E-2</v>
      </c>
      <c r="E602" s="17">
        <v>2.2255540244475201E-2</v>
      </c>
      <c r="F602" s="17"/>
      <c r="G602" s="17">
        <v>3.9953348549926403E-2</v>
      </c>
      <c r="H602" s="17">
        <v>3.9159748948275702E-2</v>
      </c>
      <c r="I602" s="17">
        <v>5.9196175103962398E-2</v>
      </c>
      <c r="J602" s="17">
        <v>4.1471590712548398E-2</v>
      </c>
      <c r="K602" s="17">
        <v>3.5561987438026597E-2</v>
      </c>
      <c r="L602" s="17">
        <v>1.7854257767318901E-2</v>
      </c>
      <c r="M602" s="17"/>
      <c r="N602" s="17">
        <v>3.1882109304394599E-2</v>
      </c>
      <c r="O602" s="17">
        <v>6.9108498395276705E-2</v>
      </c>
      <c r="P602" s="17"/>
      <c r="Q602" s="17">
        <v>5.0086187160742902E-2</v>
      </c>
      <c r="R602" s="17">
        <v>2.74442517164682E-2</v>
      </c>
      <c r="S602" s="17">
        <v>3.1567980404125201E-2</v>
      </c>
      <c r="T602" s="17">
        <v>4.8242486692539999E-2</v>
      </c>
      <c r="U602" s="17">
        <v>6.7099682662006901E-2</v>
      </c>
      <c r="V602" s="17">
        <v>3.1500562701554401E-2</v>
      </c>
      <c r="W602" s="17">
        <v>3.9450981082956998E-2</v>
      </c>
      <c r="X602" s="17">
        <v>2.0995062189029901E-2</v>
      </c>
      <c r="Y602" s="17">
        <v>5.0390306597074802E-2</v>
      </c>
      <c r="Z602" s="17">
        <v>1.89555150936031E-2</v>
      </c>
      <c r="AA602" s="17">
        <v>2.3761010141582599E-2</v>
      </c>
      <c r="AB602" s="17">
        <v>2.35043939127813E-2</v>
      </c>
      <c r="AC602" s="17"/>
      <c r="AD602" s="17">
        <v>4.9011667306325502E-2</v>
      </c>
      <c r="AE602" s="17">
        <v>1.6282856044474801E-2</v>
      </c>
      <c r="AF602" s="17"/>
      <c r="AG602" s="17">
        <v>6.8056345044683594E-2</v>
      </c>
      <c r="AH602" s="17">
        <v>2.4498001851845402E-2</v>
      </c>
      <c r="AI602" s="17"/>
      <c r="AJ602" s="17">
        <v>4.1117997855864799E-2</v>
      </c>
      <c r="AK602" s="17">
        <v>3.49046640082726E-2</v>
      </c>
      <c r="AL602" s="17"/>
      <c r="AM602" s="17">
        <v>5.2969809637336301E-2</v>
      </c>
      <c r="AN602" s="17">
        <v>3.4627705713887298E-2</v>
      </c>
      <c r="AO602" s="17"/>
      <c r="AP602" s="17">
        <v>5.7666732894669599E-3</v>
      </c>
      <c r="AQ602" s="17">
        <v>5.6728117119755096E-3</v>
      </c>
      <c r="AR602" s="17">
        <v>3.9986671290879301E-2</v>
      </c>
      <c r="AS602" s="17">
        <v>8.0842488539385506E-3</v>
      </c>
      <c r="AT602" s="17">
        <v>8.1509948634642101E-2</v>
      </c>
      <c r="AU602" s="17">
        <v>0.116594995083555</v>
      </c>
    </row>
    <row r="603" spans="2:47" x14ac:dyDescent="0.35">
      <c r="B603" t="s">
        <v>290</v>
      </c>
      <c r="C603" s="17">
        <v>3.9335700797455297E-2</v>
      </c>
      <c r="D603" s="17">
        <v>5.1010687368827599E-2</v>
      </c>
      <c r="E603" s="17">
        <v>2.8297772770485501E-2</v>
      </c>
      <c r="F603" s="17"/>
      <c r="G603" s="17">
        <v>6.6177705423161301E-2</v>
      </c>
      <c r="H603" s="17">
        <v>4.6568194609579602E-2</v>
      </c>
      <c r="I603" s="17">
        <v>2.7324661807274199E-2</v>
      </c>
      <c r="J603" s="17">
        <v>3.6448283225055798E-2</v>
      </c>
      <c r="K603" s="17">
        <v>4.1841998894554797E-2</v>
      </c>
      <c r="L603" s="17">
        <v>2.6023753615415101E-2</v>
      </c>
      <c r="M603" s="17"/>
      <c r="N603" s="17">
        <v>3.7714157484861101E-2</v>
      </c>
      <c r="O603" s="17">
        <v>4.7389503177109799E-2</v>
      </c>
      <c r="P603" s="17"/>
      <c r="Q603" s="17">
        <v>4.0092281046886301E-2</v>
      </c>
      <c r="R603" s="17">
        <v>4.0690534938461601E-2</v>
      </c>
      <c r="S603" s="17">
        <v>3.1346832407797703E-2</v>
      </c>
      <c r="T603" s="17">
        <v>4.3700964232487302E-2</v>
      </c>
      <c r="U603" s="17">
        <v>6.7512093557719893E-2</v>
      </c>
      <c r="V603" s="17">
        <v>1.49492713461628E-2</v>
      </c>
      <c r="W603" s="17">
        <v>4.2447323686018099E-2</v>
      </c>
      <c r="X603" s="17">
        <v>2.7654248495737301E-2</v>
      </c>
      <c r="Y603" s="17">
        <v>5.8162856834063303E-2</v>
      </c>
      <c r="Z603" s="17">
        <v>1.7064784754509899E-2</v>
      </c>
      <c r="AA603" s="17">
        <v>3.7468000893820699E-2</v>
      </c>
      <c r="AB603" s="17">
        <v>5.37103999442545E-2</v>
      </c>
      <c r="AC603" s="17"/>
      <c r="AD603" s="17">
        <v>5.0759753464657699E-2</v>
      </c>
      <c r="AE603" s="17">
        <v>1.27205005816884E-2</v>
      </c>
      <c r="AF603" s="17"/>
      <c r="AG603" s="17">
        <v>7.7349728341992205E-2</v>
      </c>
      <c r="AH603" s="17">
        <v>2.1754304656814799E-2</v>
      </c>
      <c r="AI603" s="17"/>
      <c r="AJ603" s="17">
        <v>4.5478031163596902E-2</v>
      </c>
      <c r="AK603" s="17">
        <v>3.2397401907207198E-2</v>
      </c>
      <c r="AL603" s="17"/>
      <c r="AM603" s="17">
        <v>3.8054199973422902E-2</v>
      </c>
      <c r="AN603" s="17">
        <v>4.0426902168233803E-2</v>
      </c>
      <c r="AO603" s="17"/>
      <c r="AP603" s="17">
        <v>6.3918400437466098E-3</v>
      </c>
      <c r="AQ603" s="17">
        <v>5.4625734422164302E-3</v>
      </c>
      <c r="AR603" s="17">
        <v>4.4343945683741698E-2</v>
      </c>
      <c r="AS603" s="17">
        <v>2.4688009032413801E-2</v>
      </c>
      <c r="AT603" s="17">
        <v>8.5131992682900295E-2</v>
      </c>
      <c r="AU603" s="17">
        <v>0.10040209473921</v>
      </c>
    </row>
    <row r="604" spans="2:47" x14ac:dyDescent="0.35">
      <c r="B604" t="s">
        <v>215</v>
      </c>
      <c r="C604" s="17">
        <v>0.10804043529299499</v>
      </c>
      <c r="D604" s="17">
        <v>0.14375140664976099</v>
      </c>
      <c r="E604" s="17">
        <v>7.4168990242548902E-2</v>
      </c>
      <c r="F604" s="17"/>
      <c r="G604" s="17">
        <v>0.10118244344402801</v>
      </c>
      <c r="H604" s="17">
        <v>0.13375258822526401</v>
      </c>
      <c r="I604" s="17">
        <v>0.118225369198181</v>
      </c>
      <c r="J604" s="17">
        <v>0.1274617477759</v>
      </c>
      <c r="K604" s="17">
        <v>0.120695613994781</v>
      </c>
      <c r="L604" s="17">
        <v>5.9090246829928299E-2</v>
      </c>
      <c r="M604" s="17"/>
      <c r="N604" s="17">
        <v>0.10038902309693699</v>
      </c>
      <c r="O604" s="17">
        <v>0.14604309687700201</v>
      </c>
      <c r="P604" s="17"/>
      <c r="Q604" s="17">
        <v>0.116689550216122</v>
      </c>
      <c r="R604" s="17">
        <v>8.60102978247584E-2</v>
      </c>
      <c r="S604" s="17">
        <v>9.3052733162303503E-2</v>
      </c>
      <c r="T604" s="17">
        <v>9.0255231284204804E-2</v>
      </c>
      <c r="U604" s="17">
        <v>6.3467657170113503E-2</v>
      </c>
      <c r="V604" s="17">
        <v>0.136184971162085</v>
      </c>
      <c r="W604" s="17">
        <v>9.7575445902859395E-2</v>
      </c>
      <c r="X604" s="17">
        <v>0.15625202134631</v>
      </c>
      <c r="Y604" s="17">
        <v>0.13359266064377301</v>
      </c>
      <c r="Z604" s="17">
        <v>0.13313802944859099</v>
      </c>
      <c r="AA604" s="17">
        <v>0.10531990104217499</v>
      </c>
      <c r="AB604" s="17">
        <v>7.5631029339282604E-2</v>
      </c>
      <c r="AC604" s="17"/>
      <c r="AD604" s="17">
        <v>0.14748326878793799</v>
      </c>
      <c r="AE604" s="17">
        <v>1.7508624694072199E-2</v>
      </c>
      <c r="AF604" s="17"/>
      <c r="AG604" s="17">
        <v>0.178967699783911</v>
      </c>
      <c r="AH604" s="17">
        <v>7.4466343325034004E-2</v>
      </c>
      <c r="AI604" s="17"/>
      <c r="AJ604" s="17">
        <v>0.12415763691482</v>
      </c>
      <c r="AK604" s="17">
        <v>8.8299789769958698E-2</v>
      </c>
      <c r="AL604" s="17"/>
      <c r="AM604" s="17">
        <v>7.4045250040597699E-2</v>
      </c>
      <c r="AN604" s="17">
        <v>0.118049700303527</v>
      </c>
      <c r="AO604" s="17"/>
      <c r="AP604" s="17">
        <v>2.61767585395563E-3</v>
      </c>
      <c r="AQ604" s="17">
        <v>2.3398352815775202E-2</v>
      </c>
      <c r="AR604" s="17">
        <v>7.6331742273975198E-2</v>
      </c>
      <c r="AS604" s="17">
        <v>0.112715227643111</v>
      </c>
      <c r="AT604" s="17">
        <v>0.32403096400495601</v>
      </c>
      <c r="AU604" s="17">
        <v>0.237131202355675</v>
      </c>
    </row>
    <row r="605" spans="2:47" x14ac:dyDescent="0.35">
      <c r="B605" t="s">
        <v>216</v>
      </c>
      <c r="C605" s="17">
        <v>9.6461110686027501E-2</v>
      </c>
      <c r="D605" s="17">
        <v>0.13433347529911699</v>
      </c>
      <c r="E605" s="17">
        <v>6.0378638114497903E-2</v>
      </c>
      <c r="F605" s="17"/>
      <c r="G605" s="17">
        <v>8.3953981437632497E-2</v>
      </c>
      <c r="H605" s="17">
        <v>0.10725024729627999</v>
      </c>
      <c r="I605" s="17">
        <v>0.109684802986938</v>
      </c>
      <c r="J605" s="17">
        <v>0.122976805760974</v>
      </c>
      <c r="K605" s="17">
        <v>6.8922630016092806E-2</v>
      </c>
      <c r="L605" s="17">
        <v>8.2076862319646504E-2</v>
      </c>
      <c r="M605" s="17"/>
      <c r="N605" s="17">
        <v>9.5391746638329403E-2</v>
      </c>
      <c r="O605" s="17">
        <v>0.101772375975815</v>
      </c>
      <c r="P605" s="17"/>
      <c r="Q605" s="17">
        <v>9.6143538052676794E-2</v>
      </c>
      <c r="R605" s="17">
        <v>6.2774178147640206E-2</v>
      </c>
      <c r="S605" s="17">
        <v>0.11600705532903</v>
      </c>
      <c r="T605" s="17">
        <v>0.103293139543729</v>
      </c>
      <c r="U605" s="17">
        <v>0.123186370832623</v>
      </c>
      <c r="V605" s="17">
        <v>7.3844565227917297E-2</v>
      </c>
      <c r="W605" s="17">
        <v>0.112431821838106</v>
      </c>
      <c r="X605" s="17">
        <v>0.102402917295161</v>
      </c>
      <c r="Y605" s="17">
        <v>0.122095846183448</v>
      </c>
      <c r="Z605" s="17">
        <v>0.121737928703177</v>
      </c>
      <c r="AA605" s="17">
        <v>4.7913723182111803E-2</v>
      </c>
      <c r="AB605" s="17">
        <v>3.7114713994984901E-2</v>
      </c>
      <c r="AC605" s="17"/>
      <c r="AD605" s="17">
        <v>0.12152613352092601</v>
      </c>
      <c r="AE605" s="17">
        <v>3.97698340961107E-2</v>
      </c>
      <c r="AF605" s="17"/>
      <c r="AG605" s="17">
        <v>0.151619718793647</v>
      </c>
      <c r="AH605" s="17">
        <v>7.2173593253809107E-2</v>
      </c>
      <c r="AI605" s="17"/>
      <c r="AJ605" s="17">
        <v>0.112203469603344</v>
      </c>
      <c r="AK605" s="17">
        <v>7.86399028245236E-2</v>
      </c>
      <c r="AL605" s="17"/>
      <c r="AM605" s="17">
        <v>8.5636930598394001E-2</v>
      </c>
      <c r="AN605" s="17">
        <v>9.8745608974135396E-2</v>
      </c>
      <c r="AO605" s="17"/>
      <c r="AP605" s="17">
        <v>1.9451852950062799E-3</v>
      </c>
      <c r="AQ605" s="17">
        <v>2.7431680095673799E-2</v>
      </c>
      <c r="AR605" s="17">
        <v>7.6878859102644206E-2</v>
      </c>
      <c r="AS605" s="17">
        <v>0.15200019202573201</v>
      </c>
      <c r="AT605" s="17">
        <v>0.19132971958294401</v>
      </c>
      <c r="AU605" s="17">
        <v>0.189210428382074</v>
      </c>
    </row>
    <row r="606" spans="2:47" x14ac:dyDescent="0.35">
      <c r="B606" t="s">
        <v>291</v>
      </c>
      <c r="C606" s="17">
        <v>6.2443553186138701E-2</v>
      </c>
      <c r="D606" s="17">
        <v>7.0451489928067101E-2</v>
      </c>
      <c r="E606" s="17">
        <v>5.5187644732126902E-2</v>
      </c>
      <c r="F606" s="17"/>
      <c r="G606" s="17">
        <v>7.9290818562373896E-2</v>
      </c>
      <c r="H606" s="17">
        <v>8.8498079691996995E-2</v>
      </c>
      <c r="I606" s="17">
        <v>7.4985886566002302E-2</v>
      </c>
      <c r="J606" s="17">
        <v>5.6772303392066799E-2</v>
      </c>
      <c r="K606" s="17">
        <v>4.73159269601258E-2</v>
      </c>
      <c r="L606" s="17">
        <v>3.4400202415417198E-2</v>
      </c>
      <c r="M606" s="17"/>
      <c r="N606" s="17">
        <v>6.2875932488407699E-2</v>
      </c>
      <c r="O606" s="17">
        <v>6.0296032718149199E-2</v>
      </c>
      <c r="P606" s="17"/>
      <c r="Q606" s="17">
        <v>8.2403455876583195E-2</v>
      </c>
      <c r="R606" s="17">
        <v>9.69513144824031E-2</v>
      </c>
      <c r="S606" s="17">
        <v>3.5621363763726002E-2</v>
      </c>
      <c r="T606" s="17">
        <v>4.4483343787141097E-2</v>
      </c>
      <c r="U606" s="17">
        <v>4.5459225160683001E-2</v>
      </c>
      <c r="V606" s="17">
        <v>5.46895682077259E-2</v>
      </c>
      <c r="W606" s="17">
        <v>7.7223984641159496E-2</v>
      </c>
      <c r="X606" s="17">
        <v>9.9469717134161306E-2</v>
      </c>
      <c r="Y606" s="17">
        <v>6.9388189189774699E-2</v>
      </c>
      <c r="Z606" s="17">
        <v>4.9749121357249501E-2</v>
      </c>
      <c r="AA606" s="17">
        <v>2.2041528419574099E-2</v>
      </c>
      <c r="AB606" s="17">
        <v>0</v>
      </c>
      <c r="AC606" s="17"/>
      <c r="AD606" s="17">
        <v>7.3816605366957694E-2</v>
      </c>
      <c r="AE606" s="17">
        <v>3.3716079001519503E-2</v>
      </c>
      <c r="AF606" s="17"/>
      <c r="AG606" s="17">
        <v>8.4462206682247007E-2</v>
      </c>
      <c r="AH606" s="17">
        <v>5.2858083057890699E-2</v>
      </c>
      <c r="AI606" s="17"/>
      <c r="AJ606" s="17">
        <v>5.8740780149440799E-2</v>
      </c>
      <c r="AK606" s="17">
        <v>6.7394761702713801E-2</v>
      </c>
      <c r="AL606" s="17"/>
      <c r="AM606" s="17">
        <v>3.8859054306642403E-2</v>
      </c>
      <c r="AN606" s="17">
        <v>6.9711921692035397E-2</v>
      </c>
      <c r="AO606" s="17"/>
      <c r="AP606" s="17">
        <v>2.23763411700908E-3</v>
      </c>
      <c r="AQ606" s="17">
        <v>2.60733017410874E-2</v>
      </c>
      <c r="AR606" s="17">
        <v>0.120712150504168</v>
      </c>
      <c r="AS606" s="17">
        <v>7.7469339363855805E-2</v>
      </c>
      <c r="AT606" s="17">
        <v>8.9913009765176993E-2</v>
      </c>
      <c r="AU606" s="17">
        <v>9.3579726859011295E-2</v>
      </c>
    </row>
    <row r="607" spans="2:47" x14ac:dyDescent="0.35">
      <c r="B607" t="s">
        <v>218</v>
      </c>
      <c r="C607" s="17">
        <v>5.1409254755797801E-2</v>
      </c>
      <c r="D607" s="17">
        <v>6.7196792056963897E-2</v>
      </c>
      <c r="E607" s="17">
        <v>3.6467344854282997E-2</v>
      </c>
      <c r="F607" s="17"/>
      <c r="G607" s="17">
        <v>4.4006066866897502E-2</v>
      </c>
      <c r="H607" s="17">
        <v>5.74870003108763E-2</v>
      </c>
      <c r="I607" s="17">
        <v>4.7223065141807102E-2</v>
      </c>
      <c r="J607" s="17">
        <v>5.6827457279058302E-2</v>
      </c>
      <c r="K607" s="17">
        <v>4.86979003406912E-2</v>
      </c>
      <c r="L607" s="17">
        <v>5.2202592925940997E-2</v>
      </c>
      <c r="M607" s="17"/>
      <c r="N607" s="17">
        <v>5.2528411073972603E-2</v>
      </c>
      <c r="O607" s="17">
        <v>4.5850683641159101E-2</v>
      </c>
      <c r="P607" s="17"/>
      <c r="Q607" s="17">
        <v>4.0398798154390902E-2</v>
      </c>
      <c r="R607" s="17">
        <v>4.2993128146435002E-2</v>
      </c>
      <c r="S607" s="17">
        <v>4.1179496234380601E-2</v>
      </c>
      <c r="T607" s="17">
        <v>6.7467124013427596E-2</v>
      </c>
      <c r="U607" s="17">
        <v>6.5255685977084199E-2</v>
      </c>
      <c r="V607" s="17">
        <v>4.4029923166490702E-2</v>
      </c>
      <c r="W607" s="17">
        <v>4.4088324927207601E-2</v>
      </c>
      <c r="X607" s="17">
        <v>6.3234397176240797E-2</v>
      </c>
      <c r="Y607" s="17">
        <v>3.9088531591189801E-2</v>
      </c>
      <c r="Z607" s="17">
        <v>8.4398059150625801E-2</v>
      </c>
      <c r="AA607" s="17">
        <v>2.77561280559603E-2</v>
      </c>
      <c r="AB607" s="17">
        <v>9.7888502517120196E-2</v>
      </c>
      <c r="AC607" s="17"/>
      <c r="AD607" s="17">
        <v>6.2971884638904102E-2</v>
      </c>
      <c r="AE607" s="17">
        <v>3.0361363414645699E-2</v>
      </c>
      <c r="AF607" s="17"/>
      <c r="AG607" s="17">
        <v>5.5326379958763598E-2</v>
      </c>
      <c r="AH607" s="17">
        <v>5.10683678863263E-2</v>
      </c>
      <c r="AI607" s="17"/>
      <c r="AJ607" s="17">
        <v>5.15297978927306E-2</v>
      </c>
      <c r="AK607" s="17">
        <v>5.1724827777633202E-2</v>
      </c>
      <c r="AL607" s="17"/>
      <c r="AM607" s="17">
        <v>3.6048732552953003E-2</v>
      </c>
      <c r="AN607" s="17">
        <v>5.6079496212147098E-2</v>
      </c>
      <c r="AO607" s="17"/>
      <c r="AP607" s="17">
        <v>1.1727360979598899E-2</v>
      </c>
      <c r="AQ607" s="17">
        <v>3.9656931519129898E-2</v>
      </c>
      <c r="AR607" s="17">
        <v>8.7212853647760297E-2</v>
      </c>
      <c r="AS607" s="17">
        <v>9.3586735808075597E-2</v>
      </c>
      <c r="AT607" s="17">
        <v>2.43415313647493E-2</v>
      </c>
      <c r="AU607" s="17">
        <v>4.9587857649477797E-2</v>
      </c>
    </row>
    <row r="608" spans="2:47" x14ac:dyDescent="0.35">
      <c r="B608" t="s">
        <v>292</v>
      </c>
      <c r="C608" s="17">
        <v>7.2959470656802999E-2</v>
      </c>
      <c r="D608" s="17">
        <v>7.9308935816669507E-2</v>
      </c>
      <c r="E608" s="17">
        <v>6.7414608621757799E-2</v>
      </c>
      <c r="F608" s="17"/>
      <c r="G608" s="17">
        <v>0.10570975205747001</v>
      </c>
      <c r="H608" s="17">
        <v>8.8113064736455304E-2</v>
      </c>
      <c r="I608" s="17">
        <v>7.6142065402886705E-2</v>
      </c>
      <c r="J608" s="17">
        <v>5.8250080354228503E-2</v>
      </c>
      <c r="K608" s="17">
        <v>6.8236553101320999E-2</v>
      </c>
      <c r="L608" s="17">
        <v>5.1254912006624999E-2</v>
      </c>
      <c r="M608" s="17"/>
      <c r="N608" s="17">
        <v>7.5908515494519005E-2</v>
      </c>
      <c r="O608" s="17">
        <v>5.8312298331995603E-2</v>
      </c>
      <c r="P608" s="17"/>
      <c r="Q608" s="17">
        <v>7.5595961329185099E-2</v>
      </c>
      <c r="R608" s="17">
        <v>6.2508704493038497E-2</v>
      </c>
      <c r="S608" s="17">
        <v>8.0912986204805998E-2</v>
      </c>
      <c r="T608" s="17">
        <v>5.5241441750618299E-2</v>
      </c>
      <c r="U608" s="17">
        <v>5.6308240719575402E-2</v>
      </c>
      <c r="V608" s="17">
        <v>5.9248568641358398E-2</v>
      </c>
      <c r="W608" s="17">
        <v>6.0347027979584598E-2</v>
      </c>
      <c r="X608" s="17">
        <v>0.12494298492938399</v>
      </c>
      <c r="Y608" s="17">
        <v>4.2457763149237798E-2</v>
      </c>
      <c r="Z608" s="17">
        <v>8.10396966137827E-2</v>
      </c>
      <c r="AA608" s="17">
        <v>0.11509409007256199</v>
      </c>
      <c r="AB608" s="17">
        <v>0.20027914165050401</v>
      </c>
      <c r="AC608" s="17"/>
      <c r="AD608" s="17">
        <v>8.3048749184641904E-2</v>
      </c>
      <c r="AE608" s="17">
        <v>5.2453496944583199E-2</v>
      </c>
      <c r="AF608" s="17"/>
      <c r="AG608" s="17">
        <v>7.0561042117584599E-2</v>
      </c>
      <c r="AH608" s="17">
        <v>7.3188063236876599E-2</v>
      </c>
      <c r="AI608" s="17"/>
      <c r="AJ608" s="17">
        <v>6.3561067983820496E-2</v>
      </c>
      <c r="AK608" s="17">
        <v>8.4763598269023493E-2</v>
      </c>
      <c r="AL608" s="17"/>
      <c r="AM608" s="17">
        <v>8.0295095451386606E-2</v>
      </c>
      <c r="AN608" s="17">
        <v>6.9674788905370294E-2</v>
      </c>
      <c r="AO608" s="17"/>
      <c r="AP608" s="17">
        <v>3.2167533308851803E-2</v>
      </c>
      <c r="AQ608" s="17">
        <v>9.8908296451266101E-2</v>
      </c>
      <c r="AR608" s="17">
        <v>0.10796557584302501</v>
      </c>
      <c r="AS608" s="17">
        <v>8.5385688838389096E-2</v>
      </c>
      <c r="AT608" s="17">
        <v>5.0149592510675099E-2</v>
      </c>
      <c r="AU608" s="17">
        <v>6.8282304218820505E-2</v>
      </c>
    </row>
    <row r="609" spans="2:47" x14ac:dyDescent="0.35">
      <c r="B609" t="s">
        <v>293</v>
      </c>
      <c r="C609" s="17">
        <v>2.5944888296717501E-2</v>
      </c>
      <c r="D609" s="17">
        <v>1.7331764846013099E-2</v>
      </c>
      <c r="E609" s="17">
        <v>3.4576352029256102E-2</v>
      </c>
      <c r="F609" s="17"/>
      <c r="G609" s="17">
        <v>4.59023815578379E-2</v>
      </c>
      <c r="H609" s="17">
        <v>3.4238500338997301E-2</v>
      </c>
      <c r="I609" s="17">
        <v>7.4055271128319698E-3</v>
      </c>
      <c r="J609" s="17">
        <v>2.3465722827048899E-2</v>
      </c>
      <c r="K609" s="17">
        <v>3.01917979874806E-2</v>
      </c>
      <c r="L609" s="17">
        <v>2.0179904698213898E-2</v>
      </c>
      <c r="M609" s="17"/>
      <c r="N609" s="17">
        <v>2.36239272201632E-2</v>
      </c>
      <c r="O609" s="17">
        <v>3.7472524775038901E-2</v>
      </c>
      <c r="P609" s="17"/>
      <c r="Q609" s="17">
        <v>2.9822198050171601E-2</v>
      </c>
      <c r="R609" s="17">
        <v>3.9964443478493698E-2</v>
      </c>
      <c r="S609" s="17">
        <v>2.58503387243008E-2</v>
      </c>
      <c r="T609" s="17">
        <v>2.5108347833647699E-2</v>
      </c>
      <c r="U609" s="17">
        <v>1.6600854714935099E-2</v>
      </c>
      <c r="V609" s="17">
        <v>2.4098894007719199E-2</v>
      </c>
      <c r="W609" s="17">
        <v>2.7273774523761299E-2</v>
      </c>
      <c r="X609" s="17">
        <v>8.4492895622469005E-3</v>
      </c>
      <c r="Y609" s="17">
        <v>4.1862134809063497E-3</v>
      </c>
      <c r="Z609" s="17">
        <v>3.5672468398320903E-2</v>
      </c>
      <c r="AA609" s="17">
        <v>4.0229646180328801E-2</v>
      </c>
      <c r="AB609" s="17">
        <v>2.3635709740543399E-2</v>
      </c>
      <c r="AC609" s="17"/>
      <c r="AD609" s="17">
        <v>2.75056620502072E-2</v>
      </c>
      <c r="AE609" s="17">
        <v>2.1624885436608399E-2</v>
      </c>
      <c r="AF609" s="17"/>
      <c r="AG609" s="17">
        <v>2.7871322619814599E-2</v>
      </c>
      <c r="AH609" s="17">
        <v>2.2605611689274802E-2</v>
      </c>
      <c r="AI609" s="17"/>
      <c r="AJ609" s="17">
        <v>2.4609056991284201E-2</v>
      </c>
      <c r="AK609" s="17">
        <v>2.7761598599493099E-2</v>
      </c>
      <c r="AL609" s="17"/>
      <c r="AM609" s="17">
        <v>3.9459477250164E-2</v>
      </c>
      <c r="AN609" s="17">
        <v>2.26032614962275E-2</v>
      </c>
      <c r="AO609" s="17"/>
      <c r="AP609" s="17">
        <v>2.0381709835169098E-2</v>
      </c>
      <c r="AQ609" s="17">
        <v>2.5958139955274202E-2</v>
      </c>
      <c r="AR609" s="17">
        <v>4.3876218999628999E-2</v>
      </c>
      <c r="AS609" s="17">
        <v>3.02730507734753E-2</v>
      </c>
      <c r="AT609" s="17">
        <v>3.1573877031532298E-2</v>
      </c>
      <c r="AU609" s="17">
        <v>1.1432031334734799E-2</v>
      </c>
    </row>
    <row r="610" spans="2:47" x14ac:dyDescent="0.35">
      <c r="B610" t="s">
        <v>294</v>
      </c>
      <c r="C610" s="17">
        <v>9.26282759584071E-2</v>
      </c>
      <c r="D610" s="17">
        <v>7.6407747468289197E-2</v>
      </c>
      <c r="E610" s="17">
        <v>0.10831124777711799</v>
      </c>
      <c r="F610" s="17"/>
      <c r="G610" s="17">
        <v>6.9154302461085504E-2</v>
      </c>
      <c r="H610" s="17">
        <v>6.3600192607928999E-2</v>
      </c>
      <c r="I610" s="17">
        <v>0.10737848029805799</v>
      </c>
      <c r="J610" s="17">
        <v>8.4562729735294204E-2</v>
      </c>
      <c r="K610" s="17">
        <v>8.5225696792643496E-2</v>
      </c>
      <c r="L610" s="17">
        <v>0.13142549139568299</v>
      </c>
      <c r="M610" s="17"/>
      <c r="N610" s="17">
        <v>9.5369528003287102E-2</v>
      </c>
      <c r="O610" s="17">
        <v>7.9013158760601401E-2</v>
      </c>
      <c r="P610" s="17"/>
      <c r="Q610" s="17">
        <v>8.5136351549972594E-2</v>
      </c>
      <c r="R610" s="17">
        <v>7.8897638454281702E-2</v>
      </c>
      <c r="S610" s="17">
        <v>0.11941663575289101</v>
      </c>
      <c r="T610" s="17">
        <v>0.115478468638221</v>
      </c>
      <c r="U610" s="17">
        <v>9.1971846209582403E-2</v>
      </c>
      <c r="V610" s="17">
        <v>9.6628611080800994E-2</v>
      </c>
      <c r="W610" s="17">
        <v>8.7065306697730105E-2</v>
      </c>
      <c r="X610" s="17">
        <v>7.1662704694169799E-2</v>
      </c>
      <c r="Y610" s="17">
        <v>0.106674178115876</v>
      </c>
      <c r="Z610" s="17">
        <v>7.8869153515497906E-2</v>
      </c>
      <c r="AA610" s="17">
        <v>0.11921084211376699</v>
      </c>
      <c r="AB610" s="17">
        <v>2.39968195525904E-2</v>
      </c>
      <c r="AC610" s="17"/>
      <c r="AD610" s="17">
        <v>0.101888654298372</v>
      </c>
      <c r="AE610" s="17">
        <v>7.3951075428470597E-2</v>
      </c>
      <c r="AF610" s="17"/>
      <c r="AG610" s="17">
        <v>8.0138570938228099E-2</v>
      </c>
      <c r="AH610" s="17">
        <v>9.8251530254942099E-2</v>
      </c>
      <c r="AI610" s="17"/>
      <c r="AJ610" s="17">
        <v>9.59387449530959E-2</v>
      </c>
      <c r="AK610" s="17">
        <v>8.9526022841466296E-2</v>
      </c>
      <c r="AL610" s="17"/>
      <c r="AM610" s="17">
        <v>7.2598434772457296E-2</v>
      </c>
      <c r="AN610" s="17">
        <v>9.8732714892457996E-2</v>
      </c>
      <c r="AO610" s="17"/>
      <c r="AP610" s="17">
        <v>6.5948827833338303E-2</v>
      </c>
      <c r="AQ610" s="17">
        <v>0.16661261994943499</v>
      </c>
      <c r="AR610" s="17">
        <v>8.4936347314017002E-2</v>
      </c>
      <c r="AS610" s="17">
        <v>0.130745414358165</v>
      </c>
      <c r="AT610" s="17">
        <v>6.9993596539881506E-2</v>
      </c>
      <c r="AU610" s="17">
        <v>3.5700549022411703E-2</v>
      </c>
    </row>
    <row r="611" spans="2:47" x14ac:dyDescent="0.35">
      <c r="B611" t="s">
        <v>106</v>
      </c>
      <c r="C611" s="17">
        <v>0.40182864119108302</v>
      </c>
      <c r="D611" s="17">
        <v>0.30011430436165298</v>
      </c>
      <c r="E611" s="17">
        <v>0.49668405664346199</v>
      </c>
      <c r="F611" s="17"/>
      <c r="G611" s="17">
        <v>0.34375068650306401</v>
      </c>
      <c r="H611" s="17">
        <v>0.33748948958890901</v>
      </c>
      <c r="I611" s="17">
        <v>0.35184414920160401</v>
      </c>
      <c r="J611" s="17">
        <v>0.38317891717160701</v>
      </c>
      <c r="K611" s="17">
        <v>0.44671896650669901</v>
      </c>
      <c r="L611" s="17">
        <v>0.51898763956882699</v>
      </c>
      <c r="M611" s="17"/>
      <c r="N611" s="17">
        <v>0.41407577219855801</v>
      </c>
      <c r="O611" s="17">
        <v>0.34100018715852198</v>
      </c>
      <c r="P611" s="17"/>
      <c r="Q611" s="17">
        <v>0.37314739550206399</v>
      </c>
      <c r="R611" s="17">
        <v>0.45521227983887502</v>
      </c>
      <c r="S611" s="17">
        <v>0.40725662471756502</v>
      </c>
      <c r="T611" s="17">
        <v>0.40183932856724702</v>
      </c>
      <c r="U611" s="17">
        <v>0.39588312255618102</v>
      </c>
      <c r="V611" s="17">
        <v>0.444650398542069</v>
      </c>
      <c r="W611" s="17">
        <v>0.392386139489941</v>
      </c>
      <c r="X611" s="17">
        <v>0.32493665717755899</v>
      </c>
      <c r="Y611" s="17">
        <v>0.36538853886873002</v>
      </c>
      <c r="Z611" s="17">
        <v>0.37280213714978599</v>
      </c>
      <c r="AA611" s="17">
        <v>0.45136822665981102</v>
      </c>
      <c r="AB611" s="17">
        <v>0.44037676179999602</v>
      </c>
      <c r="AC611" s="17"/>
      <c r="AD611" s="17">
        <v>0.27318780099488699</v>
      </c>
      <c r="AE611" s="17">
        <v>0.69357012750332003</v>
      </c>
      <c r="AF611" s="17"/>
      <c r="AG611" s="17">
        <v>0.19526326374223699</v>
      </c>
      <c r="AH611" s="17">
        <v>0.50311588206939495</v>
      </c>
      <c r="AI611" s="17"/>
      <c r="AJ611" s="17">
        <v>0.37184231640262899</v>
      </c>
      <c r="AK611" s="17">
        <v>0.435750847239679</v>
      </c>
      <c r="AL611" s="17"/>
      <c r="AM611" s="17">
        <v>0.47990029958603903</v>
      </c>
      <c r="AN611" s="17">
        <v>0.378979694963269</v>
      </c>
      <c r="AO611" s="17"/>
      <c r="AP611" s="17">
        <v>0.82611200727713296</v>
      </c>
      <c r="AQ611" s="17">
        <v>0.57271812887012097</v>
      </c>
      <c r="AR611" s="17">
        <v>0.30421780937279802</v>
      </c>
      <c r="AS611" s="17">
        <v>0.27514247625392602</v>
      </c>
      <c r="AT611" s="17">
        <v>5.20257678825422E-2</v>
      </c>
      <c r="AU611" s="17">
        <v>9.8078810355029605E-2</v>
      </c>
    </row>
    <row r="612" spans="2:47" x14ac:dyDescent="0.35">
      <c r="B612" t="s">
        <v>94</v>
      </c>
      <c r="C612" s="17">
        <v>1.08275887611681E-2</v>
      </c>
      <c r="D612" s="17">
        <v>5.3588607992406702E-3</v>
      </c>
      <c r="E612" s="17">
        <v>1.6257803969989298E-2</v>
      </c>
      <c r="F612" s="17"/>
      <c r="G612" s="17">
        <v>2.0918513136523199E-2</v>
      </c>
      <c r="H612" s="17">
        <v>3.8428936454363801E-3</v>
      </c>
      <c r="I612" s="17">
        <v>2.05898171804553E-2</v>
      </c>
      <c r="J612" s="17">
        <v>8.5843617662179402E-3</v>
      </c>
      <c r="K612" s="17">
        <v>6.5909279675838098E-3</v>
      </c>
      <c r="L612" s="17">
        <v>6.5041364569836096E-3</v>
      </c>
      <c r="M612" s="17"/>
      <c r="N612" s="17">
        <v>1.024087699657E-2</v>
      </c>
      <c r="O612" s="17">
        <v>1.37416401893302E-2</v>
      </c>
      <c r="P612" s="17"/>
      <c r="Q612" s="17">
        <v>1.0484283061205E-2</v>
      </c>
      <c r="R612" s="17">
        <v>6.55322847914504E-3</v>
      </c>
      <c r="S612" s="17">
        <v>1.7787953299073601E-2</v>
      </c>
      <c r="T612" s="17">
        <v>4.8901236567354001E-3</v>
      </c>
      <c r="U612" s="17">
        <v>7.2552204394959298E-3</v>
      </c>
      <c r="V612" s="17">
        <v>2.0174665916116399E-2</v>
      </c>
      <c r="W612" s="17">
        <v>1.97098692306754E-2</v>
      </c>
      <c r="X612" s="17">
        <v>0</v>
      </c>
      <c r="Y612" s="17">
        <v>8.5749153459252006E-3</v>
      </c>
      <c r="Z612" s="17">
        <v>6.5731058148561401E-3</v>
      </c>
      <c r="AA612" s="17">
        <v>9.8369032383063496E-3</v>
      </c>
      <c r="AB612" s="17">
        <v>2.3862527547941999E-2</v>
      </c>
      <c r="AC612" s="17"/>
      <c r="AD612" s="17">
        <v>8.7998203861832103E-3</v>
      </c>
      <c r="AE612" s="17">
        <v>8.0411568545068896E-3</v>
      </c>
      <c r="AF612" s="17"/>
      <c r="AG612" s="17">
        <v>1.03837219768915E-2</v>
      </c>
      <c r="AH612" s="17">
        <v>6.0202187177907001E-3</v>
      </c>
      <c r="AI612" s="17"/>
      <c r="AJ612" s="17">
        <v>1.08211000893732E-2</v>
      </c>
      <c r="AK612" s="17">
        <v>8.8365850600291597E-3</v>
      </c>
      <c r="AL612" s="17"/>
      <c r="AM612" s="17">
        <v>2.1327158306063201E-3</v>
      </c>
      <c r="AN612" s="17">
        <v>1.23682046787094E-2</v>
      </c>
      <c r="AO612" s="17"/>
      <c r="AP612" s="17">
        <v>2.47035521667247E-2</v>
      </c>
      <c r="AQ612" s="17">
        <v>8.1071634480449593E-3</v>
      </c>
      <c r="AR612" s="17">
        <v>1.35378259673618E-2</v>
      </c>
      <c r="AS612" s="17">
        <v>9.9096170489186702E-3</v>
      </c>
      <c r="AT612" s="17">
        <v>0</v>
      </c>
      <c r="AU612" s="17">
        <v>0</v>
      </c>
    </row>
    <row r="613" spans="2:47" x14ac:dyDescent="0.35">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c r="AT613" s="17"/>
      <c r="AU613" s="17"/>
    </row>
    <row r="614" spans="2:47" x14ac:dyDescent="0.35">
      <c r="B614" s="6" t="s">
        <v>310</v>
      </c>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c r="AT614" s="17"/>
      <c r="AU614" s="17"/>
    </row>
    <row r="615" spans="2:47" x14ac:dyDescent="0.35">
      <c r="B615" s="24" t="s">
        <v>65</v>
      </c>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c r="AT615" s="17"/>
      <c r="AU615" s="17"/>
    </row>
    <row r="616" spans="2:47" x14ac:dyDescent="0.35">
      <c r="B616" t="s">
        <v>289</v>
      </c>
      <c r="C616" s="17">
        <v>3.6027131228754297E-2</v>
      </c>
      <c r="D616" s="17">
        <v>5.1411068137537902E-2</v>
      </c>
      <c r="E616" s="17">
        <v>2.1342219458389301E-2</v>
      </c>
      <c r="F616" s="17"/>
      <c r="G616" s="17">
        <v>9.9575092868998502E-2</v>
      </c>
      <c r="H616" s="17">
        <v>5.80311701469663E-2</v>
      </c>
      <c r="I616" s="17">
        <v>2.2244414812722501E-2</v>
      </c>
      <c r="J616" s="17">
        <v>1.33826494098677E-2</v>
      </c>
      <c r="K616" s="17">
        <v>1.4443623407088499E-2</v>
      </c>
      <c r="L616" s="17">
        <v>1.9753566868531001E-2</v>
      </c>
      <c r="M616" s="17"/>
      <c r="N616" s="17">
        <v>2.5343714509663901E-2</v>
      </c>
      <c r="O616" s="17">
        <v>8.9089005263683199E-2</v>
      </c>
      <c r="P616" s="17"/>
      <c r="Q616" s="17">
        <v>4.4936616404189701E-2</v>
      </c>
      <c r="R616" s="17">
        <v>2.38691909921405E-2</v>
      </c>
      <c r="S616" s="17">
        <v>1.40311012097054E-2</v>
      </c>
      <c r="T616" s="17">
        <v>4.52551932825409E-2</v>
      </c>
      <c r="U616" s="17">
        <v>3.8225262296809101E-2</v>
      </c>
      <c r="V616" s="17">
        <v>8.1744494363716003E-2</v>
      </c>
      <c r="W616" s="17">
        <v>6.0355336372125097E-2</v>
      </c>
      <c r="X616" s="17">
        <v>1.3860841287624199E-2</v>
      </c>
      <c r="Y616" s="17">
        <v>2.3420028265168299E-2</v>
      </c>
      <c r="Z616" s="17">
        <v>1.19350521132719E-2</v>
      </c>
      <c r="AA616" s="17">
        <v>4.7118170055806999E-2</v>
      </c>
      <c r="AB616" s="17">
        <v>0</v>
      </c>
      <c r="AC616" s="17"/>
      <c r="AD616" s="17">
        <v>4.9128443465599698E-2</v>
      </c>
      <c r="AE616" s="17">
        <v>7.09348016056233E-3</v>
      </c>
      <c r="AF616" s="17"/>
      <c r="AG616" s="17">
        <v>8.7250660485656106E-2</v>
      </c>
      <c r="AH616" s="17">
        <v>1.1809092540685601E-2</v>
      </c>
      <c r="AI616" s="17"/>
      <c r="AJ616" s="17">
        <v>3.1270304579104798E-2</v>
      </c>
      <c r="AK616" s="17">
        <v>4.19935423347121E-2</v>
      </c>
      <c r="AL616" s="17"/>
      <c r="AM616" s="17">
        <v>3.5157040433962498E-2</v>
      </c>
      <c r="AN616" s="17">
        <v>3.6940677896890699E-2</v>
      </c>
      <c r="AO616" s="17"/>
      <c r="AP616" s="17">
        <v>0</v>
      </c>
      <c r="AQ616" s="17">
        <v>2.6812707219304199E-3</v>
      </c>
      <c r="AR616" s="17">
        <v>2.0323694538312901E-2</v>
      </c>
      <c r="AS616" s="17">
        <v>1.8704691059914898E-2</v>
      </c>
      <c r="AT616" s="17">
        <v>0.103443689795403</v>
      </c>
      <c r="AU616" s="17">
        <v>0.11021401189244499</v>
      </c>
    </row>
    <row r="617" spans="2:47" x14ac:dyDescent="0.35">
      <c r="B617" t="s">
        <v>290</v>
      </c>
      <c r="C617" s="17">
        <v>4.9941314224654199E-2</v>
      </c>
      <c r="D617" s="17">
        <v>7.2912621398407804E-2</v>
      </c>
      <c r="E617" s="17">
        <v>2.79795477859709E-2</v>
      </c>
      <c r="F617" s="17"/>
      <c r="G617" s="17">
        <v>7.8060346961513802E-2</v>
      </c>
      <c r="H617" s="17">
        <v>9.0400518631844895E-2</v>
      </c>
      <c r="I617" s="17">
        <v>2.9817130105378099E-2</v>
      </c>
      <c r="J617" s="17">
        <v>2.15738864193031E-2</v>
      </c>
      <c r="K617" s="17">
        <v>4.11520133882433E-2</v>
      </c>
      <c r="L617" s="17">
        <v>4.3431315586955503E-2</v>
      </c>
      <c r="M617" s="17"/>
      <c r="N617" s="17">
        <v>3.9951909285627397E-2</v>
      </c>
      <c r="O617" s="17">
        <v>9.9556204338541704E-2</v>
      </c>
      <c r="P617" s="17"/>
      <c r="Q617" s="17">
        <v>6.4497957280270898E-2</v>
      </c>
      <c r="R617" s="17">
        <v>6.1607031411555699E-2</v>
      </c>
      <c r="S617" s="17">
        <v>3.8320574319663701E-2</v>
      </c>
      <c r="T617" s="17">
        <v>4.9979476687863698E-2</v>
      </c>
      <c r="U617" s="17">
        <v>5.0401601534927599E-2</v>
      </c>
      <c r="V617" s="17">
        <v>3.8383656632222103E-2</v>
      </c>
      <c r="W617" s="17">
        <v>3.7253993185817999E-2</v>
      </c>
      <c r="X617" s="17">
        <v>4.7972086896843E-2</v>
      </c>
      <c r="Y617" s="17">
        <v>6.4808259357576101E-2</v>
      </c>
      <c r="Z617" s="17">
        <v>4.5756066202723801E-2</v>
      </c>
      <c r="AA617" s="17">
        <v>2.5232527876454702E-2</v>
      </c>
      <c r="AB617" s="17">
        <v>3.1999916904633399E-2</v>
      </c>
      <c r="AC617" s="17"/>
      <c r="AD617" s="17">
        <v>6.4281956148032796E-2</v>
      </c>
      <c r="AE617" s="17">
        <v>1.23746541685015E-2</v>
      </c>
      <c r="AF617" s="17"/>
      <c r="AG617" s="17">
        <v>9.3359934162747904E-2</v>
      </c>
      <c r="AH617" s="17">
        <v>2.92065336763867E-2</v>
      </c>
      <c r="AI617" s="17"/>
      <c r="AJ617" s="17">
        <v>5.3963948319546699E-2</v>
      </c>
      <c r="AK617" s="17">
        <v>4.5613110105297998E-2</v>
      </c>
      <c r="AL617" s="17"/>
      <c r="AM617" s="17">
        <v>4.3520910425709297E-2</v>
      </c>
      <c r="AN617" s="17">
        <v>5.0265318472152001E-2</v>
      </c>
      <c r="AO617" s="17"/>
      <c r="AP617" s="17">
        <v>0</v>
      </c>
      <c r="AQ617" s="17">
        <v>9.98426497595074E-3</v>
      </c>
      <c r="AR617" s="17">
        <v>1.8565049961329901E-2</v>
      </c>
      <c r="AS617" s="17">
        <v>4.4782302052985397E-2</v>
      </c>
      <c r="AT617" s="17">
        <v>0.103113396097229</v>
      </c>
      <c r="AU617" s="17">
        <v>0.15300793756207101</v>
      </c>
    </row>
    <row r="618" spans="2:47" x14ac:dyDescent="0.35">
      <c r="B618" t="s">
        <v>215</v>
      </c>
      <c r="C618" s="17">
        <v>0.175359417375856</v>
      </c>
      <c r="D618" s="17">
        <v>0.24417730756445599</v>
      </c>
      <c r="E618" s="17">
        <v>0.10979465057710699</v>
      </c>
      <c r="F618" s="17"/>
      <c r="G618" s="17">
        <v>0.124519504398833</v>
      </c>
      <c r="H618" s="17">
        <v>0.20434471225610901</v>
      </c>
      <c r="I618" s="17">
        <v>0.20436615677549899</v>
      </c>
      <c r="J618" s="17">
        <v>0.20066191437797401</v>
      </c>
      <c r="K618" s="17">
        <v>0.14937381753627099</v>
      </c>
      <c r="L618" s="17">
        <v>0.158686228822985</v>
      </c>
      <c r="M618" s="17"/>
      <c r="N618" s="17">
        <v>0.17269753632666199</v>
      </c>
      <c r="O618" s="17">
        <v>0.18858031857648599</v>
      </c>
      <c r="P618" s="17"/>
      <c r="Q618" s="17">
        <v>0.19163657103082299</v>
      </c>
      <c r="R618" s="17">
        <v>0.14455306437014001</v>
      </c>
      <c r="S618" s="17">
        <v>0.19396468228641001</v>
      </c>
      <c r="T618" s="17">
        <v>0.176471447961869</v>
      </c>
      <c r="U618" s="17">
        <v>0.17384175779247399</v>
      </c>
      <c r="V618" s="17">
        <v>0.186745093514389</v>
      </c>
      <c r="W618" s="17">
        <v>0.15749535329209099</v>
      </c>
      <c r="X618" s="17">
        <v>0.271431246840802</v>
      </c>
      <c r="Y618" s="17">
        <v>0.16959979056952501</v>
      </c>
      <c r="Z618" s="17">
        <v>0.15485758100943001</v>
      </c>
      <c r="AA618" s="17">
        <v>0.18897433082791801</v>
      </c>
      <c r="AB618" s="17">
        <v>0.12905461801064799</v>
      </c>
      <c r="AC618" s="17"/>
      <c r="AD618" s="17">
        <v>0.24471306111215699</v>
      </c>
      <c r="AE618" s="17">
        <v>3.5007869563636503E-2</v>
      </c>
      <c r="AF618" s="17"/>
      <c r="AG618" s="17">
        <v>0.34810217475521099</v>
      </c>
      <c r="AH618" s="17">
        <v>9.3255360261329606E-2</v>
      </c>
      <c r="AI618" s="17"/>
      <c r="AJ618" s="17">
        <v>0.184024089759662</v>
      </c>
      <c r="AK618" s="17">
        <v>0.166641282062476</v>
      </c>
      <c r="AL618" s="17"/>
      <c r="AM618" s="17">
        <v>0.164043228025014</v>
      </c>
      <c r="AN618" s="17">
        <v>0.18023032439971101</v>
      </c>
      <c r="AO618" s="17"/>
      <c r="AP618" s="17">
        <v>0</v>
      </c>
      <c r="AQ618" s="17">
        <v>2.66641608876786E-2</v>
      </c>
      <c r="AR618" s="17">
        <v>3.79486391790693E-2</v>
      </c>
      <c r="AS618" s="17">
        <v>0.31441106701771698</v>
      </c>
      <c r="AT618" s="17">
        <v>0.39705364632017498</v>
      </c>
      <c r="AU618" s="17">
        <v>0.38955415358814999</v>
      </c>
    </row>
    <row r="619" spans="2:47" x14ac:dyDescent="0.35">
      <c r="B619" t="s">
        <v>216</v>
      </c>
      <c r="C619" s="17">
        <v>0.17055573342786301</v>
      </c>
      <c r="D619" s="17">
        <v>0.21815742822253401</v>
      </c>
      <c r="E619" s="17">
        <v>0.12379846382620099</v>
      </c>
      <c r="F619" s="17"/>
      <c r="G619" s="17">
        <v>0.165565700790619</v>
      </c>
      <c r="H619" s="17">
        <v>0.125274550633351</v>
      </c>
      <c r="I619" s="17">
        <v>0.17997813525968101</v>
      </c>
      <c r="J619" s="17">
        <v>0.206626291797251</v>
      </c>
      <c r="K619" s="17">
        <v>0.189420240516563</v>
      </c>
      <c r="L619" s="17">
        <v>0.16137313287177901</v>
      </c>
      <c r="M619" s="17"/>
      <c r="N619" s="17">
        <v>0.17583474533718499</v>
      </c>
      <c r="O619" s="17">
        <v>0.14433619408697199</v>
      </c>
      <c r="P619" s="17"/>
      <c r="Q619" s="17">
        <v>0.12716114710374299</v>
      </c>
      <c r="R619" s="17">
        <v>0.12697673389168701</v>
      </c>
      <c r="S619" s="17">
        <v>0.171660810344715</v>
      </c>
      <c r="T619" s="17">
        <v>0.18341964545652101</v>
      </c>
      <c r="U619" s="17">
        <v>0.20115024443163401</v>
      </c>
      <c r="V619" s="17">
        <v>0.165031098187229</v>
      </c>
      <c r="W619" s="17">
        <v>0.16927686571695399</v>
      </c>
      <c r="X619" s="17">
        <v>0.158119053581742</v>
      </c>
      <c r="Y619" s="17">
        <v>0.21448091132216299</v>
      </c>
      <c r="Z619" s="17">
        <v>0.20895211088320201</v>
      </c>
      <c r="AA619" s="17">
        <v>0.16111354477428999</v>
      </c>
      <c r="AB619" s="17">
        <v>0.22462753425919099</v>
      </c>
      <c r="AC619" s="17"/>
      <c r="AD619" s="17">
        <v>0.22055014584674201</v>
      </c>
      <c r="AE619" s="17">
        <v>5.7132372157245301E-2</v>
      </c>
      <c r="AF619" s="17"/>
      <c r="AG619" s="17">
        <v>0.23398964958864699</v>
      </c>
      <c r="AH619" s="17">
        <v>0.14352657409977099</v>
      </c>
      <c r="AI619" s="17"/>
      <c r="AJ619" s="17">
        <v>0.187843871420313</v>
      </c>
      <c r="AK619" s="17">
        <v>0.151561122389653</v>
      </c>
      <c r="AL619" s="17"/>
      <c r="AM619" s="17">
        <v>0.13429100570975999</v>
      </c>
      <c r="AN619" s="17">
        <v>0.182703275181446</v>
      </c>
      <c r="AO619" s="17"/>
      <c r="AP619" s="17">
        <v>0</v>
      </c>
      <c r="AQ619" s="17">
        <v>9.3022930844941107E-2</v>
      </c>
      <c r="AR619" s="17">
        <v>0.200595944672782</v>
      </c>
      <c r="AS619" s="17">
        <v>0.34358513484040099</v>
      </c>
      <c r="AT619" s="17">
        <v>0.26650695206507002</v>
      </c>
      <c r="AU619" s="17">
        <v>0.20170391129215501</v>
      </c>
    </row>
    <row r="620" spans="2:47" x14ac:dyDescent="0.35">
      <c r="B620" t="s">
        <v>291</v>
      </c>
      <c r="C620" s="17">
        <v>0.10674382471603901</v>
      </c>
      <c r="D620" s="17">
        <v>0.11888698362796001</v>
      </c>
      <c r="E620" s="17">
        <v>9.5848135591146799E-2</v>
      </c>
      <c r="F620" s="17"/>
      <c r="G620" s="17">
        <v>0.113207000367247</v>
      </c>
      <c r="H620" s="17">
        <v>0.115381933631653</v>
      </c>
      <c r="I620" s="17">
        <v>0.10776002279232801</v>
      </c>
      <c r="J620" s="17">
        <v>0.11319178914599</v>
      </c>
      <c r="K620" s="17">
        <v>0.108853881743743</v>
      </c>
      <c r="L620" s="17">
        <v>8.7918055355980199E-2</v>
      </c>
      <c r="M620" s="17"/>
      <c r="N620" s="17">
        <v>0.107741896244147</v>
      </c>
      <c r="O620" s="17">
        <v>0.101786651641655</v>
      </c>
      <c r="P620" s="17"/>
      <c r="Q620" s="17">
        <v>0.13692388124847499</v>
      </c>
      <c r="R620" s="17">
        <v>0.13963068361236</v>
      </c>
      <c r="S620" s="17">
        <v>0.10510304768122899</v>
      </c>
      <c r="T620" s="17">
        <v>0.110564460312728</v>
      </c>
      <c r="U620" s="17">
        <v>7.4994403628061396E-2</v>
      </c>
      <c r="V620" s="17">
        <v>9.80267006202859E-2</v>
      </c>
      <c r="W620" s="17">
        <v>8.9942857111682595E-2</v>
      </c>
      <c r="X620" s="17">
        <v>0.176091349303162</v>
      </c>
      <c r="Y620" s="17">
        <v>9.1278257583358405E-2</v>
      </c>
      <c r="Z620" s="17">
        <v>0.100806979979049</v>
      </c>
      <c r="AA620" s="17">
        <v>7.3255588238883507E-2</v>
      </c>
      <c r="AB620" s="17">
        <v>0</v>
      </c>
      <c r="AC620" s="17"/>
      <c r="AD620" s="17">
        <v>0.131864090871019</v>
      </c>
      <c r="AE620" s="17">
        <v>5.6102670441899302E-2</v>
      </c>
      <c r="AF620" s="17"/>
      <c r="AG620" s="17">
        <v>9.8175496456853195E-2</v>
      </c>
      <c r="AH620" s="17">
        <v>0.112468659171747</v>
      </c>
      <c r="AI620" s="17"/>
      <c r="AJ620" s="17">
        <v>0.111684246200699</v>
      </c>
      <c r="AK620" s="17">
        <v>0.101833202930287</v>
      </c>
      <c r="AL620" s="17"/>
      <c r="AM620" s="17">
        <v>0.108647575890157</v>
      </c>
      <c r="AN620" s="17">
        <v>0.105619017485202</v>
      </c>
      <c r="AO620" s="17"/>
      <c r="AP620" s="17">
        <v>2.5384863093484001E-3</v>
      </c>
      <c r="AQ620" s="17">
        <v>0.12935558055583299</v>
      </c>
      <c r="AR620" s="17">
        <v>0.22251836652798199</v>
      </c>
      <c r="AS620" s="17">
        <v>0.12654879846869199</v>
      </c>
      <c r="AT620" s="17">
        <v>9.0054912129323705E-2</v>
      </c>
      <c r="AU620" s="17">
        <v>0.106851142818241</v>
      </c>
    </row>
    <row r="621" spans="2:47" x14ac:dyDescent="0.35">
      <c r="B621" t="s">
        <v>218</v>
      </c>
      <c r="C621" s="17">
        <v>6.1689049076968899E-2</v>
      </c>
      <c r="D621" s="17">
        <v>5.64980102550941E-2</v>
      </c>
      <c r="E621" s="17">
        <v>6.73002875530678E-2</v>
      </c>
      <c r="F621" s="17"/>
      <c r="G621" s="17">
        <v>7.6962012017457296E-2</v>
      </c>
      <c r="H621" s="17">
        <v>7.5254250963029706E-2</v>
      </c>
      <c r="I621" s="17">
        <v>4.1618094923188201E-2</v>
      </c>
      <c r="J621" s="17">
        <v>5.8103131244906299E-2</v>
      </c>
      <c r="K621" s="17">
        <v>4.9760465837025598E-2</v>
      </c>
      <c r="L621" s="17">
        <v>6.7679570425511801E-2</v>
      </c>
      <c r="M621" s="17"/>
      <c r="N621" s="17">
        <v>6.4293680057452798E-2</v>
      </c>
      <c r="O621" s="17">
        <v>4.8752494730366899E-2</v>
      </c>
      <c r="P621" s="17"/>
      <c r="Q621" s="17">
        <v>6.4229511193795302E-2</v>
      </c>
      <c r="R621" s="17">
        <v>5.0179767333075401E-2</v>
      </c>
      <c r="S621" s="17">
        <v>5.83188470620606E-2</v>
      </c>
      <c r="T621" s="17">
        <v>5.64301363837071E-2</v>
      </c>
      <c r="U621" s="17">
        <v>2.5963515516458199E-2</v>
      </c>
      <c r="V621" s="17">
        <v>5.9367826572887299E-2</v>
      </c>
      <c r="W621" s="17">
        <v>4.8777321971864497E-2</v>
      </c>
      <c r="X621" s="17">
        <v>6.2066860662041201E-2</v>
      </c>
      <c r="Y621" s="17">
        <v>7.9221365512705005E-2</v>
      </c>
      <c r="Z621" s="17">
        <v>8.7585877167003404E-2</v>
      </c>
      <c r="AA621" s="17">
        <v>9.8545644831982596E-2</v>
      </c>
      <c r="AB621" s="17">
        <v>4.5136195926453397E-2</v>
      </c>
      <c r="AC621" s="17"/>
      <c r="AD621" s="17">
        <v>7.1634589973544799E-2</v>
      </c>
      <c r="AE621" s="17">
        <v>3.9040514111657702E-2</v>
      </c>
      <c r="AF621" s="17"/>
      <c r="AG621" s="17">
        <v>2.7135775404092798E-2</v>
      </c>
      <c r="AH621" s="17">
        <v>7.9253442274631103E-2</v>
      </c>
      <c r="AI621" s="17"/>
      <c r="AJ621" s="17">
        <v>5.6576908473599301E-2</v>
      </c>
      <c r="AK621" s="17">
        <v>6.6728143872913995E-2</v>
      </c>
      <c r="AL621" s="17"/>
      <c r="AM621" s="17">
        <v>5.0714611975271599E-2</v>
      </c>
      <c r="AN621" s="17">
        <v>6.4321280087229801E-2</v>
      </c>
      <c r="AO621" s="17"/>
      <c r="AP621" s="17">
        <v>1.2966540124551401E-2</v>
      </c>
      <c r="AQ621" s="17">
        <v>9.5573919152007303E-2</v>
      </c>
      <c r="AR621" s="17">
        <v>0.17136896238056101</v>
      </c>
      <c r="AS621" s="17">
        <v>6.4577250090736393E-2</v>
      </c>
      <c r="AT621" s="17">
        <v>2.3689803996676299E-2</v>
      </c>
      <c r="AU621" s="17">
        <v>1.6339386019035E-2</v>
      </c>
    </row>
    <row r="622" spans="2:47" x14ac:dyDescent="0.35">
      <c r="B622" t="s">
        <v>292</v>
      </c>
      <c r="C622" s="17">
        <v>0.11508465307117401</v>
      </c>
      <c r="D622" s="17">
        <v>7.8277058425419904E-2</v>
      </c>
      <c r="E622" s="17">
        <v>0.152008035269041</v>
      </c>
      <c r="F622" s="17"/>
      <c r="G622" s="17">
        <v>6.9974205869806502E-2</v>
      </c>
      <c r="H622" s="17">
        <v>0.100137096785989</v>
      </c>
      <c r="I622" s="17">
        <v>0.100238082706501</v>
      </c>
      <c r="J622" s="17">
        <v>0.12611553114349</v>
      </c>
      <c r="K622" s="17">
        <v>0.14998118396965099</v>
      </c>
      <c r="L622" s="17">
        <v>0.13719643432088799</v>
      </c>
      <c r="M622" s="17"/>
      <c r="N622" s="17">
        <v>0.120152391592624</v>
      </c>
      <c r="O622" s="17">
        <v>8.9914456107254501E-2</v>
      </c>
      <c r="P622" s="17"/>
      <c r="Q622" s="17">
        <v>0.119035933734216</v>
      </c>
      <c r="R622" s="17">
        <v>0.11651821106541201</v>
      </c>
      <c r="S622" s="17">
        <v>0.13560406847746601</v>
      </c>
      <c r="T622" s="17">
        <v>0.103389169232827</v>
      </c>
      <c r="U622" s="17">
        <v>0.10866428202427</v>
      </c>
      <c r="V622" s="17">
        <v>0.102171773941057</v>
      </c>
      <c r="W622" s="17">
        <v>0.12548353142692001</v>
      </c>
      <c r="X622" s="17">
        <v>6.0610993903364802E-2</v>
      </c>
      <c r="Y622" s="17">
        <v>0.105395409225744</v>
      </c>
      <c r="Z622" s="17">
        <v>0.10220699748959</v>
      </c>
      <c r="AA622" s="17">
        <v>0.136779645777691</v>
      </c>
      <c r="AB622" s="17">
        <v>0.20736311510383801</v>
      </c>
      <c r="AC622" s="17"/>
      <c r="AD622" s="17">
        <v>0.107505683350997</v>
      </c>
      <c r="AE622" s="17">
        <v>0.13520999549113599</v>
      </c>
      <c r="AF622" s="17"/>
      <c r="AG622" s="17">
        <v>4.2674885878881103E-2</v>
      </c>
      <c r="AH622" s="17">
        <v>0.15141707465365301</v>
      </c>
      <c r="AI622" s="17"/>
      <c r="AJ622" s="17">
        <v>0.108679562110698</v>
      </c>
      <c r="AK622" s="17">
        <v>0.121292852591473</v>
      </c>
      <c r="AL622" s="17"/>
      <c r="AM622" s="17">
        <v>0.151991477946439</v>
      </c>
      <c r="AN622" s="17">
        <v>0.104674023941566</v>
      </c>
      <c r="AO622" s="17"/>
      <c r="AP622" s="17">
        <v>8.6190017377818201E-2</v>
      </c>
      <c r="AQ622" s="17">
        <v>0.38329780541095998</v>
      </c>
      <c r="AR622" s="17">
        <v>0.15199547276849201</v>
      </c>
      <c r="AS622" s="17">
        <v>4.0263992927771899E-2</v>
      </c>
      <c r="AT622" s="17">
        <v>0</v>
      </c>
      <c r="AU622" s="17">
        <v>8.6458587898710897E-3</v>
      </c>
    </row>
    <row r="623" spans="2:47" x14ac:dyDescent="0.35">
      <c r="B623" t="s">
        <v>293</v>
      </c>
      <c r="C623" s="17">
        <v>4.2844776143476197E-2</v>
      </c>
      <c r="D623" s="17">
        <v>2.0426322754573401E-2</v>
      </c>
      <c r="E623" s="17">
        <v>6.5091653291477605E-2</v>
      </c>
      <c r="F623" s="17"/>
      <c r="G623" s="17">
        <v>4.1014070985165699E-2</v>
      </c>
      <c r="H623" s="17">
        <v>2.9350073646648898E-2</v>
      </c>
      <c r="I623" s="17">
        <v>4.9972824749761599E-2</v>
      </c>
      <c r="J623" s="17">
        <v>3.5486903036913903E-2</v>
      </c>
      <c r="K623" s="17">
        <v>4.1424878995428203E-2</v>
      </c>
      <c r="L623" s="17">
        <v>5.6190168651072403E-2</v>
      </c>
      <c r="M623" s="17"/>
      <c r="N623" s="17">
        <v>4.5483483284475601E-2</v>
      </c>
      <c r="O623" s="17">
        <v>2.97389739818344E-2</v>
      </c>
      <c r="P623" s="17"/>
      <c r="Q623" s="17">
        <v>3.5030044904417398E-2</v>
      </c>
      <c r="R623" s="17">
        <v>5.63349828755213E-2</v>
      </c>
      <c r="S623" s="17">
        <v>3.7192597672015701E-2</v>
      </c>
      <c r="T623" s="17">
        <v>6.8137618739244593E-2</v>
      </c>
      <c r="U623" s="17">
        <v>3.9449727647226901E-2</v>
      </c>
      <c r="V623" s="17">
        <v>4.5067177220318597E-2</v>
      </c>
      <c r="W623" s="17">
        <v>2.7497914494603998E-2</v>
      </c>
      <c r="X623" s="17">
        <v>2.3044601756260202E-2</v>
      </c>
      <c r="Y623" s="17">
        <v>4.4368428909847601E-2</v>
      </c>
      <c r="Z623" s="17">
        <v>4.0731308507179202E-2</v>
      </c>
      <c r="AA623" s="17">
        <v>3.2674864867117098E-2</v>
      </c>
      <c r="AB623" s="17">
        <v>4.63639172512142E-2</v>
      </c>
      <c r="AC623" s="17"/>
      <c r="AD623" s="17">
        <v>2.5493202005230399E-2</v>
      </c>
      <c r="AE623" s="17">
        <v>7.8336068564283795E-2</v>
      </c>
      <c r="AF623" s="17"/>
      <c r="AG623" s="17">
        <v>9.8568951845646301E-3</v>
      </c>
      <c r="AH623" s="17">
        <v>5.9707735631252097E-2</v>
      </c>
      <c r="AI623" s="17"/>
      <c r="AJ623" s="17">
        <v>4.6549690963090903E-2</v>
      </c>
      <c r="AK623" s="17">
        <v>3.8830306747623299E-2</v>
      </c>
      <c r="AL623" s="17"/>
      <c r="AM623" s="17">
        <v>3.9555107394820599E-2</v>
      </c>
      <c r="AN623" s="17">
        <v>4.3840441149079201E-2</v>
      </c>
      <c r="AO623" s="17"/>
      <c r="AP623" s="17">
        <v>9.34478043085534E-2</v>
      </c>
      <c r="AQ623" s="17">
        <v>8.0446996622921305E-2</v>
      </c>
      <c r="AR623" s="17">
        <v>3.99756751198126E-2</v>
      </c>
      <c r="AS623" s="17">
        <v>8.2962568178956107E-3</v>
      </c>
      <c r="AT623" s="17">
        <v>0</v>
      </c>
      <c r="AU623" s="17">
        <v>4.76290526359877E-3</v>
      </c>
    </row>
    <row r="624" spans="2:47" x14ac:dyDescent="0.35">
      <c r="B624" t="s">
        <v>294</v>
      </c>
      <c r="C624" s="17">
        <v>5.3555850862399099E-2</v>
      </c>
      <c r="D624" s="17">
        <v>1.9782838885540499E-2</v>
      </c>
      <c r="E624" s="17">
        <v>8.5049728283788303E-2</v>
      </c>
      <c r="F624" s="17"/>
      <c r="G624" s="17">
        <v>6.34506647364773E-2</v>
      </c>
      <c r="H624" s="17">
        <v>3.0877833045373799E-2</v>
      </c>
      <c r="I624" s="17">
        <v>6.4361969997286494E-2</v>
      </c>
      <c r="J624" s="17">
        <v>5.5747935481017599E-2</v>
      </c>
      <c r="K624" s="17">
        <v>4.5041737634608899E-2</v>
      </c>
      <c r="L624" s="17">
        <v>6.0600107715091799E-2</v>
      </c>
      <c r="M624" s="17"/>
      <c r="N624" s="17">
        <v>5.1406528584453902E-2</v>
      </c>
      <c r="O624" s="17">
        <v>6.4231000112076705E-2</v>
      </c>
      <c r="P624" s="17"/>
      <c r="Q624" s="17">
        <v>5.5719233789007498E-2</v>
      </c>
      <c r="R624" s="17">
        <v>6.95756689686826E-2</v>
      </c>
      <c r="S624" s="17">
        <v>3.6050929687663401E-2</v>
      </c>
      <c r="T624" s="17">
        <v>4.6017241165084398E-2</v>
      </c>
      <c r="U624" s="17">
        <v>7.1995829114004595E-2</v>
      </c>
      <c r="V624" s="17">
        <v>4.43545632334355E-2</v>
      </c>
      <c r="W624" s="17">
        <v>6.4588629655162905E-2</v>
      </c>
      <c r="X624" s="17">
        <v>4.4285836850021E-2</v>
      </c>
      <c r="Y624" s="17">
        <v>2.4681853965193699E-2</v>
      </c>
      <c r="Z624" s="17">
        <v>6.8444769041806894E-2</v>
      </c>
      <c r="AA624" s="17">
        <v>5.5042235903415997E-2</v>
      </c>
      <c r="AB624" s="17">
        <v>6.9578877611522899E-2</v>
      </c>
      <c r="AC624" s="17"/>
      <c r="AD624" s="17">
        <v>3.5282861661444599E-2</v>
      </c>
      <c r="AE624" s="17">
        <v>9.4470917930399995E-2</v>
      </c>
      <c r="AF624" s="17"/>
      <c r="AG624" s="17">
        <v>1.4542279416961099E-2</v>
      </c>
      <c r="AH624" s="17">
        <v>7.1653420638559506E-2</v>
      </c>
      <c r="AI624" s="17"/>
      <c r="AJ624" s="17">
        <v>5.2687363007373998E-2</v>
      </c>
      <c r="AK624" s="17">
        <v>5.5064274626742897E-2</v>
      </c>
      <c r="AL624" s="17"/>
      <c r="AM624" s="17">
        <v>6.2808249938320307E-2</v>
      </c>
      <c r="AN624" s="17">
        <v>5.0740264961508699E-2</v>
      </c>
      <c r="AO624" s="17"/>
      <c r="AP624" s="17">
        <v>0.130199979472399</v>
      </c>
      <c r="AQ624" s="17">
        <v>7.1922358626869506E-2</v>
      </c>
      <c r="AR624" s="17">
        <v>6.2549531728755894E-2</v>
      </c>
      <c r="AS624" s="17">
        <v>4.4721769397956098E-3</v>
      </c>
      <c r="AT624" s="17">
        <v>1.08003225166822E-2</v>
      </c>
      <c r="AU624" s="17">
        <v>6.6276275115785101E-3</v>
      </c>
    </row>
    <row r="625" spans="2:47" x14ac:dyDescent="0.35">
      <c r="B625" t="s">
        <v>106</v>
      </c>
      <c r="C625" s="17">
        <v>0.17167506552061801</v>
      </c>
      <c r="D625" s="17">
        <v>0.110512389658489</v>
      </c>
      <c r="E625" s="17">
        <v>0.227738433609848</v>
      </c>
      <c r="F625" s="17"/>
      <c r="G625" s="17">
        <v>0.146333977889057</v>
      </c>
      <c r="H625" s="17">
        <v>0.16504097543580501</v>
      </c>
      <c r="I625" s="17">
        <v>0.179234450494593</v>
      </c>
      <c r="J625" s="17">
        <v>0.15789036121584299</v>
      </c>
      <c r="K625" s="17">
        <v>0.194574898377327</v>
      </c>
      <c r="L625" s="17">
        <v>0.183678906346255</v>
      </c>
      <c r="M625" s="17"/>
      <c r="N625" s="17">
        <v>0.181112816016995</v>
      </c>
      <c r="O625" s="17">
        <v>0.124800105835014</v>
      </c>
      <c r="P625" s="17"/>
      <c r="Q625" s="17">
        <v>0.13706120811174599</v>
      </c>
      <c r="R625" s="17">
        <v>0.19260543014027801</v>
      </c>
      <c r="S625" s="17">
        <v>0.20396660435295</v>
      </c>
      <c r="T625" s="17">
        <v>0.150171120741276</v>
      </c>
      <c r="U625" s="17">
        <v>0.208058155574638</v>
      </c>
      <c r="V625" s="17">
        <v>0.15865916168906799</v>
      </c>
      <c r="W625" s="17">
        <v>0.201816605087005</v>
      </c>
      <c r="X625" s="17">
        <v>0.14251712891814</v>
      </c>
      <c r="Y625" s="17">
        <v>0.15325128493072501</v>
      </c>
      <c r="Z625" s="17">
        <v>0.15921542370922101</v>
      </c>
      <c r="AA625" s="17">
        <v>0.181263446846439</v>
      </c>
      <c r="AB625" s="17">
        <v>0.222013297384557</v>
      </c>
      <c r="AC625" s="17"/>
      <c r="AD625" s="17">
        <v>3.3339166104885701E-2</v>
      </c>
      <c r="AE625" s="17">
        <v>0.47803877769215902</v>
      </c>
      <c r="AF625" s="17"/>
      <c r="AG625" s="17">
        <v>3.32047298210143E-2</v>
      </c>
      <c r="AH625" s="17">
        <v>0.23293998498344801</v>
      </c>
      <c r="AI625" s="17"/>
      <c r="AJ625" s="17">
        <v>0.14468927353771699</v>
      </c>
      <c r="AK625" s="17">
        <v>0.201606941964179</v>
      </c>
      <c r="AL625" s="17"/>
      <c r="AM625" s="17">
        <v>0.19813933395291899</v>
      </c>
      <c r="AN625" s="17">
        <v>0.16414557478071701</v>
      </c>
      <c r="AO625" s="17"/>
      <c r="AP625" s="17">
        <v>0.64871758508121002</v>
      </c>
      <c r="AQ625" s="17">
        <v>7.2242184095867898E-2</v>
      </c>
      <c r="AR625" s="17">
        <v>5.0999353705712902E-2</v>
      </c>
      <c r="AS625" s="17">
        <v>2.68096950229985E-2</v>
      </c>
      <c r="AT625" s="17">
        <v>5.33727707944061E-3</v>
      </c>
      <c r="AU625" s="17">
        <v>2.29306526285426E-3</v>
      </c>
    </row>
    <row r="626" spans="2:47" x14ac:dyDescent="0.35">
      <c r="B626" t="s">
        <v>94</v>
      </c>
      <c r="C626" s="17">
        <v>1.6523184352198499E-2</v>
      </c>
      <c r="D626" s="17">
        <v>8.9579710699865395E-3</v>
      </c>
      <c r="E626" s="17">
        <v>2.40488447539625E-2</v>
      </c>
      <c r="F626" s="17"/>
      <c r="G626" s="17">
        <v>2.1337423114825602E-2</v>
      </c>
      <c r="H626" s="17">
        <v>5.9068848232295204E-3</v>
      </c>
      <c r="I626" s="17">
        <v>2.0408717383060802E-2</v>
      </c>
      <c r="J626" s="17">
        <v>1.1219606727441701E-2</v>
      </c>
      <c r="K626" s="17">
        <v>1.5973258594050799E-2</v>
      </c>
      <c r="L626" s="17">
        <v>2.3492513034950001E-2</v>
      </c>
      <c r="M626" s="17"/>
      <c r="N626" s="17">
        <v>1.5981298760714201E-2</v>
      </c>
      <c r="O626" s="17">
        <v>1.9214595326115198E-2</v>
      </c>
      <c r="P626" s="17"/>
      <c r="Q626" s="17">
        <v>2.37678951993162E-2</v>
      </c>
      <c r="R626" s="17">
        <v>1.8149235339146998E-2</v>
      </c>
      <c r="S626" s="17">
        <v>5.7867369061213496E-3</v>
      </c>
      <c r="T626" s="17">
        <v>1.0164490036338399E-2</v>
      </c>
      <c r="U626" s="17">
        <v>7.2552204394959298E-3</v>
      </c>
      <c r="V626" s="17">
        <v>2.04484540253911E-2</v>
      </c>
      <c r="W626" s="17">
        <v>1.75115916857723E-2</v>
      </c>
      <c r="X626" s="17">
        <v>0</v>
      </c>
      <c r="Y626" s="17">
        <v>2.9494410357993502E-2</v>
      </c>
      <c r="Z626" s="17">
        <v>1.95078338975232E-2</v>
      </c>
      <c r="AA626" s="17">
        <v>0</v>
      </c>
      <c r="AB626" s="17">
        <v>2.3862527547941999E-2</v>
      </c>
      <c r="AC626" s="17"/>
      <c r="AD626" s="17">
        <v>1.62067994603468E-2</v>
      </c>
      <c r="AE626" s="17">
        <v>7.19267971851881E-3</v>
      </c>
      <c r="AF626" s="17"/>
      <c r="AG626" s="17">
        <v>1.17075188453712E-2</v>
      </c>
      <c r="AH626" s="17">
        <v>1.4762122068536301E-2</v>
      </c>
      <c r="AI626" s="17"/>
      <c r="AJ626" s="17">
        <v>2.2030741628195599E-2</v>
      </c>
      <c r="AK626" s="17">
        <v>8.8352203746415708E-3</v>
      </c>
      <c r="AL626" s="17"/>
      <c r="AM626" s="17">
        <v>1.1131458307626199E-2</v>
      </c>
      <c r="AN626" s="17">
        <v>1.6519801644498001E-2</v>
      </c>
      <c r="AO626" s="17"/>
      <c r="AP626" s="17">
        <v>2.59395873261201E-2</v>
      </c>
      <c r="AQ626" s="17">
        <v>3.4808528105040197E-2</v>
      </c>
      <c r="AR626" s="17">
        <v>2.31593094171893E-2</v>
      </c>
      <c r="AS626" s="17">
        <v>7.5486347610916197E-3</v>
      </c>
      <c r="AT626" s="17">
        <v>0</v>
      </c>
      <c r="AU626" s="17">
        <v>0</v>
      </c>
    </row>
    <row r="627" spans="2:47" x14ac:dyDescent="0.35">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c r="AR627" s="17"/>
      <c r="AS627" s="17"/>
      <c r="AT627" s="17"/>
      <c r="AU627" s="17"/>
    </row>
    <row r="628" spans="2:47" x14ac:dyDescent="0.35">
      <c r="B628" s="6" t="s">
        <v>311</v>
      </c>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c r="AR628" s="17"/>
      <c r="AS628" s="17"/>
      <c r="AT628" s="17"/>
      <c r="AU628" s="17"/>
    </row>
    <row r="629" spans="2:47" x14ac:dyDescent="0.35">
      <c r="B629" s="24" t="s">
        <v>65</v>
      </c>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c r="AS629" s="17"/>
      <c r="AT629" s="17"/>
      <c r="AU629" s="17"/>
    </row>
    <row r="630" spans="2:47" x14ac:dyDescent="0.35">
      <c r="B630" t="s">
        <v>289</v>
      </c>
      <c r="C630" s="17">
        <v>7.7976487157332394E-2</v>
      </c>
      <c r="D630" s="17">
        <v>8.73070936751493E-2</v>
      </c>
      <c r="E630" s="17">
        <v>6.95684901309888E-2</v>
      </c>
      <c r="F630" s="17"/>
      <c r="G630" s="17">
        <v>0.13630495494799599</v>
      </c>
      <c r="H630" s="17">
        <v>8.2266711117623001E-2</v>
      </c>
      <c r="I630" s="17">
        <v>8.0053442883170706E-2</v>
      </c>
      <c r="J630" s="17">
        <v>7.1881832397433607E-2</v>
      </c>
      <c r="K630" s="17">
        <v>5.2302731695511598E-2</v>
      </c>
      <c r="L630" s="17">
        <v>5.6036472107937399E-2</v>
      </c>
      <c r="M630" s="17"/>
      <c r="N630" s="17">
        <v>6.9812716324549703E-2</v>
      </c>
      <c r="O630" s="17">
        <v>0.118523906673887</v>
      </c>
      <c r="P630" s="17"/>
      <c r="Q630" s="17">
        <v>7.7050173468732303E-2</v>
      </c>
      <c r="R630" s="17">
        <v>6.0960734366337199E-2</v>
      </c>
      <c r="S630" s="17">
        <v>8.0569742700202507E-2</v>
      </c>
      <c r="T630" s="17">
        <v>7.6080331390223799E-2</v>
      </c>
      <c r="U630" s="17">
        <v>6.5340722008721805E-2</v>
      </c>
      <c r="V630" s="17">
        <v>7.3974649126702499E-2</v>
      </c>
      <c r="W630" s="17">
        <v>0.12757883280521301</v>
      </c>
      <c r="X630" s="17">
        <v>5.9316754434343498E-2</v>
      </c>
      <c r="Y630" s="17">
        <v>0.102663546844918</v>
      </c>
      <c r="Z630" s="17">
        <v>4.2099726671647103E-2</v>
      </c>
      <c r="AA630" s="17">
        <v>9.4570118386069699E-2</v>
      </c>
      <c r="AB630" s="17">
        <v>7.7982388857639001E-2</v>
      </c>
      <c r="AC630" s="17"/>
      <c r="AD630" s="17">
        <v>9.5375559548625796E-2</v>
      </c>
      <c r="AE630" s="17">
        <v>3.5429415146630498E-2</v>
      </c>
      <c r="AF630" s="17"/>
      <c r="AG630" s="17">
        <v>0.14187650728742601</v>
      </c>
      <c r="AH630" s="17">
        <v>4.6901547493151403E-2</v>
      </c>
      <c r="AI630" s="17"/>
      <c r="AJ630" s="17">
        <v>7.6808136640308097E-2</v>
      </c>
      <c r="AK630" s="17">
        <v>8.0058620679068396E-2</v>
      </c>
      <c r="AL630" s="17"/>
      <c r="AM630" s="17">
        <v>7.9354831219510896E-2</v>
      </c>
      <c r="AN630" s="17">
        <v>7.7780314332687603E-2</v>
      </c>
      <c r="AO630" s="17"/>
      <c r="AP630" s="17">
        <v>9.1497695741713393E-3</v>
      </c>
      <c r="AQ630" s="17">
        <v>5.8177856579522798E-2</v>
      </c>
      <c r="AR630" s="17">
        <v>7.6329969783677204E-2</v>
      </c>
      <c r="AS630" s="17">
        <v>4.5956510695276398E-2</v>
      </c>
      <c r="AT630" s="17">
        <v>0.17416294854616701</v>
      </c>
      <c r="AU630" s="17">
        <v>0.171054803338343</v>
      </c>
    </row>
    <row r="631" spans="2:47" x14ac:dyDescent="0.35">
      <c r="B631" t="s">
        <v>290</v>
      </c>
      <c r="C631" s="17">
        <v>5.4937113175670502E-2</v>
      </c>
      <c r="D631" s="17">
        <v>6.8241861754023803E-2</v>
      </c>
      <c r="E631" s="17">
        <v>4.244817721896E-2</v>
      </c>
      <c r="F631" s="17"/>
      <c r="G631" s="17">
        <v>6.4687865306051306E-2</v>
      </c>
      <c r="H631" s="17">
        <v>8.7943093341686193E-2</v>
      </c>
      <c r="I631" s="17">
        <v>6.1302331465108099E-2</v>
      </c>
      <c r="J631" s="17">
        <v>5.5677386367677301E-2</v>
      </c>
      <c r="K631" s="17">
        <v>2.61342495173142E-2</v>
      </c>
      <c r="L631" s="17">
        <v>3.4908345813475399E-2</v>
      </c>
      <c r="M631" s="17"/>
      <c r="N631" s="17">
        <v>4.7029775779851402E-2</v>
      </c>
      <c r="O631" s="17">
        <v>9.42108915820562E-2</v>
      </c>
      <c r="P631" s="17"/>
      <c r="Q631" s="17">
        <v>6.5799938883298298E-2</v>
      </c>
      <c r="R631" s="17">
        <v>5.4688350944260701E-2</v>
      </c>
      <c r="S631" s="17">
        <v>3.9012543406551803E-2</v>
      </c>
      <c r="T631" s="17">
        <v>3.2239325423755502E-2</v>
      </c>
      <c r="U631" s="17">
        <v>9.3551558509524693E-2</v>
      </c>
      <c r="V631" s="17">
        <v>7.1122659701119195E-2</v>
      </c>
      <c r="W631" s="17">
        <v>3.0106148831727901E-2</v>
      </c>
      <c r="X631" s="17">
        <v>3.2709044154190299E-2</v>
      </c>
      <c r="Y631" s="17">
        <v>6.8157404331960297E-2</v>
      </c>
      <c r="Z631" s="17">
        <v>4.5693385999535097E-2</v>
      </c>
      <c r="AA631" s="17">
        <v>5.91025414851633E-2</v>
      </c>
      <c r="AB631" s="17">
        <v>4.5214876952402401E-2</v>
      </c>
      <c r="AC631" s="17"/>
      <c r="AD631" s="17">
        <v>6.9018409683082996E-2</v>
      </c>
      <c r="AE631" s="17">
        <v>2.4443807408521399E-2</v>
      </c>
      <c r="AF631" s="17"/>
      <c r="AG631" s="17">
        <v>9.09764410540293E-2</v>
      </c>
      <c r="AH631" s="17">
        <v>3.8817019614668803E-2</v>
      </c>
      <c r="AI631" s="17"/>
      <c r="AJ631" s="17">
        <v>6.04804884288387E-2</v>
      </c>
      <c r="AK631" s="17">
        <v>4.8848785838874899E-2</v>
      </c>
      <c r="AL631" s="17"/>
      <c r="AM631" s="17">
        <v>3.95613300102092E-2</v>
      </c>
      <c r="AN631" s="17">
        <v>5.8474039246141599E-2</v>
      </c>
      <c r="AO631" s="17"/>
      <c r="AP631" s="17">
        <v>1.9125774195120301E-3</v>
      </c>
      <c r="AQ631" s="17">
        <v>2.4796533735812198E-2</v>
      </c>
      <c r="AR631" s="17">
        <v>3.7643616634915597E-2</v>
      </c>
      <c r="AS631" s="17">
        <v>3.1580436500076303E-2</v>
      </c>
      <c r="AT631" s="17">
        <v>0.14668566380251799</v>
      </c>
      <c r="AU631" s="17">
        <v>0.14366523610168999</v>
      </c>
    </row>
    <row r="632" spans="2:47" x14ac:dyDescent="0.35">
      <c r="B632" t="s">
        <v>215</v>
      </c>
      <c r="C632" s="17">
        <v>0.15391855345972599</v>
      </c>
      <c r="D632" s="17">
        <v>0.19709657140273101</v>
      </c>
      <c r="E632" s="17">
        <v>0.113171593062333</v>
      </c>
      <c r="F632" s="17"/>
      <c r="G632" s="17">
        <v>0.19110631152479299</v>
      </c>
      <c r="H632" s="17">
        <v>0.159199349794306</v>
      </c>
      <c r="I632" s="17">
        <v>0.177967158662893</v>
      </c>
      <c r="J632" s="17">
        <v>0.158835119943875</v>
      </c>
      <c r="K632" s="17">
        <v>0.145900232216541</v>
      </c>
      <c r="L632" s="17">
        <v>0.106603663386408</v>
      </c>
      <c r="M632" s="17"/>
      <c r="N632" s="17">
        <v>0.149048422364981</v>
      </c>
      <c r="O632" s="17">
        <v>0.17810728347726801</v>
      </c>
      <c r="P632" s="17"/>
      <c r="Q632" s="17">
        <v>0.191297902447985</v>
      </c>
      <c r="R632" s="17">
        <v>0.11723255776863201</v>
      </c>
      <c r="S632" s="17">
        <v>0.134815269428953</v>
      </c>
      <c r="T632" s="17">
        <v>0.18508441060402001</v>
      </c>
      <c r="U632" s="17">
        <v>0.17888979100088501</v>
      </c>
      <c r="V632" s="17">
        <v>0.158657750341647</v>
      </c>
      <c r="W632" s="17">
        <v>0.130312539307089</v>
      </c>
      <c r="X632" s="17">
        <v>0.20146331571394899</v>
      </c>
      <c r="Y632" s="17">
        <v>0.123330030447089</v>
      </c>
      <c r="Z632" s="17">
        <v>0.202654312700385</v>
      </c>
      <c r="AA632" s="17">
        <v>0.119311714334614</v>
      </c>
      <c r="AB632" s="17">
        <v>4.6590735058612803E-2</v>
      </c>
      <c r="AC632" s="17"/>
      <c r="AD632" s="17">
        <v>0.19933302539042899</v>
      </c>
      <c r="AE632" s="17">
        <v>5.9548809404341603E-2</v>
      </c>
      <c r="AF632" s="17"/>
      <c r="AG632" s="17">
        <v>0.265463276242771</v>
      </c>
      <c r="AH632" s="17">
        <v>0.101396407215676</v>
      </c>
      <c r="AI632" s="17"/>
      <c r="AJ632" s="17">
        <v>0.159620050270324</v>
      </c>
      <c r="AK632" s="17">
        <v>0.145875075771359</v>
      </c>
      <c r="AL632" s="17"/>
      <c r="AM632" s="17">
        <v>0.14262695510416701</v>
      </c>
      <c r="AN632" s="17">
        <v>0.158298084570104</v>
      </c>
      <c r="AO632" s="17"/>
      <c r="AP632" s="17">
        <v>8.9764176009899405E-3</v>
      </c>
      <c r="AQ632" s="17">
        <v>5.4999696256083697E-2</v>
      </c>
      <c r="AR632" s="17">
        <v>0.176833194042056</v>
      </c>
      <c r="AS632" s="17">
        <v>0.16118845732092801</v>
      </c>
      <c r="AT632" s="17">
        <v>0.291233896237095</v>
      </c>
      <c r="AU632" s="17">
        <v>0.33141036566515503</v>
      </c>
    </row>
    <row r="633" spans="2:47" x14ac:dyDescent="0.35">
      <c r="B633" t="s">
        <v>216</v>
      </c>
      <c r="C633" s="17">
        <v>8.41699995564794E-2</v>
      </c>
      <c r="D633" s="17">
        <v>9.0340729594278496E-2</v>
      </c>
      <c r="E633" s="17">
        <v>7.7938121705330904E-2</v>
      </c>
      <c r="F633" s="17"/>
      <c r="G633" s="17">
        <v>8.2068298098678105E-2</v>
      </c>
      <c r="H633" s="17">
        <v>8.4199331823371498E-2</v>
      </c>
      <c r="I633" s="17">
        <v>8.8818659629304603E-2</v>
      </c>
      <c r="J633" s="17">
        <v>9.3982942943295705E-2</v>
      </c>
      <c r="K633" s="17">
        <v>6.9989063641602803E-2</v>
      </c>
      <c r="L633" s="17">
        <v>8.3268270298711894E-2</v>
      </c>
      <c r="M633" s="17"/>
      <c r="N633" s="17">
        <v>8.2925330953714099E-2</v>
      </c>
      <c r="O633" s="17">
        <v>9.0351958975617902E-2</v>
      </c>
      <c r="P633" s="17"/>
      <c r="Q633" s="17">
        <v>0.10735444504870501</v>
      </c>
      <c r="R633" s="17">
        <v>8.6918140475785693E-2</v>
      </c>
      <c r="S633" s="17">
        <v>7.0552439359911803E-2</v>
      </c>
      <c r="T633" s="17">
        <v>7.0523595090473901E-2</v>
      </c>
      <c r="U633" s="17">
        <v>4.7459652182401398E-2</v>
      </c>
      <c r="V633" s="17">
        <v>7.6908949928567505E-2</v>
      </c>
      <c r="W633" s="17">
        <v>9.6372540989534405E-2</v>
      </c>
      <c r="X633" s="17">
        <v>0.11604749058059401</v>
      </c>
      <c r="Y633" s="17">
        <v>0.110160817227363</v>
      </c>
      <c r="Z633" s="17">
        <v>6.5080344190873898E-2</v>
      </c>
      <c r="AA633" s="17">
        <v>6.6691982415554296E-2</v>
      </c>
      <c r="AB633" s="17">
        <v>6.5536950988452594E-2</v>
      </c>
      <c r="AC633" s="17"/>
      <c r="AD633" s="17">
        <v>0.105428094317842</v>
      </c>
      <c r="AE633" s="17">
        <v>3.8949058858185698E-2</v>
      </c>
      <c r="AF633" s="17"/>
      <c r="AG633" s="17">
        <v>0.103655788624182</v>
      </c>
      <c r="AH633" s="17">
        <v>7.5758368486012806E-2</v>
      </c>
      <c r="AI633" s="17"/>
      <c r="AJ633" s="17">
        <v>7.8964910666429897E-2</v>
      </c>
      <c r="AK633" s="17">
        <v>9.1097855720488105E-2</v>
      </c>
      <c r="AL633" s="17"/>
      <c r="AM633" s="17">
        <v>8.6948008546907707E-2</v>
      </c>
      <c r="AN633" s="17">
        <v>8.3401751303466901E-2</v>
      </c>
      <c r="AO633" s="17"/>
      <c r="AP633" s="17">
        <v>3.89403112964572E-3</v>
      </c>
      <c r="AQ633" s="17">
        <v>5.2189365550787001E-2</v>
      </c>
      <c r="AR633" s="17">
        <v>0.146969376449089</v>
      </c>
      <c r="AS633" s="17">
        <v>0.121180077827275</v>
      </c>
      <c r="AT633" s="17">
        <v>0.16353469677219801</v>
      </c>
      <c r="AU633" s="17">
        <v>8.6790133962866695E-2</v>
      </c>
    </row>
    <row r="634" spans="2:47" x14ac:dyDescent="0.35">
      <c r="B634" t="s">
        <v>291</v>
      </c>
      <c r="C634" s="17">
        <v>0.106084881902721</v>
      </c>
      <c r="D634" s="17">
        <v>0.112155354900715</v>
      </c>
      <c r="E634" s="17">
        <v>0.10110643823882901</v>
      </c>
      <c r="F634" s="17"/>
      <c r="G634" s="17">
        <v>0.10202845072199999</v>
      </c>
      <c r="H634" s="17">
        <v>0.15903870966478201</v>
      </c>
      <c r="I634" s="17">
        <v>0.10861987388383</v>
      </c>
      <c r="J634" s="17">
        <v>0.110270222871111</v>
      </c>
      <c r="K634" s="17">
        <v>9.0384749762817101E-2</v>
      </c>
      <c r="L634" s="17">
        <v>7.0524415970013701E-2</v>
      </c>
      <c r="M634" s="17"/>
      <c r="N634" s="17">
        <v>0.108159623228208</v>
      </c>
      <c r="O634" s="17">
        <v>9.5780157696712095E-2</v>
      </c>
      <c r="P634" s="17"/>
      <c r="Q634" s="17">
        <v>0.103978828654009</v>
      </c>
      <c r="R634" s="17">
        <v>8.1271934389381698E-2</v>
      </c>
      <c r="S634" s="17">
        <v>9.28036345283689E-2</v>
      </c>
      <c r="T634" s="17">
        <v>0.14301932262088901</v>
      </c>
      <c r="U634" s="17">
        <v>0.100924173522982</v>
      </c>
      <c r="V634" s="17">
        <v>0.11329912178752501</v>
      </c>
      <c r="W634" s="17">
        <v>7.8584366792579102E-2</v>
      </c>
      <c r="X634" s="17">
        <v>0.151077414949427</v>
      </c>
      <c r="Y634" s="17">
        <v>9.1003484217935804E-2</v>
      </c>
      <c r="Z634" s="17">
        <v>8.7967399572891805E-2</v>
      </c>
      <c r="AA634" s="17">
        <v>0.16519812524916599</v>
      </c>
      <c r="AB634" s="17">
        <v>0.162974426906104</v>
      </c>
      <c r="AC634" s="17"/>
      <c r="AD634" s="17">
        <v>0.126811172741603</v>
      </c>
      <c r="AE634" s="17">
        <v>5.9992419697217303E-2</v>
      </c>
      <c r="AF634" s="17"/>
      <c r="AG634" s="17">
        <v>0.119638812408407</v>
      </c>
      <c r="AH634" s="17">
        <v>9.9517661060417803E-2</v>
      </c>
      <c r="AI634" s="17"/>
      <c r="AJ634" s="17">
        <v>0.107562841523376</v>
      </c>
      <c r="AK634" s="17">
        <v>0.105277347497687</v>
      </c>
      <c r="AL634" s="17"/>
      <c r="AM634" s="17">
        <v>9.5463587388441101E-2</v>
      </c>
      <c r="AN634" s="17">
        <v>0.10797330316621299</v>
      </c>
      <c r="AO634" s="17"/>
      <c r="AP634" s="17">
        <v>2.4694027639291301E-2</v>
      </c>
      <c r="AQ634" s="17">
        <v>9.8232135472366006E-2</v>
      </c>
      <c r="AR634" s="17">
        <v>0.17369530825382301</v>
      </c>
      <c r="AS634" s="17">
        <v>0.13351887371166599</v>
      </c>
      <c r="AT634" s="17">
        <v>0.12961327156771901</v>
      </c>
      <c r="AU634" s="17">
        <v>0.118879232527674</v>
      </c>
    </row>
    <row r="635" spans="2:47" x14ac:dyDescent="0.35">
      <c r="B635" t="s">
        <v>218</v>
      </c>
      <c r="C635" s="17">
        <v>5.64259241575382E-2</v>
      </c>
      <c r="D635" s="17">
        <v>5.9383941016005498E-2</v>
      </c>
      <c r="E635" s="17">
        <v>5.31596167027426E-2</v>
      </c>
      <c r="F635" s="17"/>
      <c r="G635" s="17">
        <v>7.8277753871536196E-2</v>
      </c>
      <c r="H635" s="17">
        <v>6.4001678355958394E-2</v>
      </c>
      <c r="I635" s="17">
        <v>4.9424387877791798E-2</v>
      </c>
      <c r="J635" s="17">
        <v>5.7892909478383402E-2</v>
      </c>
      <c r="K635" s="17">
        <v>5.4292123088525698E-2</v>
      </c>
      <c r="L635" s="17">
        <v>4.1637314389540797E-2</v>
      </c>
      <c r="M635" s="17"/>
      <c r="N635" s="17">
        <v>5.5936119051108402E-2</v>
      </c>
      <c r="O635" s="17">
        <v>5.8858664313840701E-2</v>
      </c>
      <c r="P635" s="17"/>
      <c r="Q635" s="17">
        <v>6.8220182834649104E-2</v>
      </c>
      <c r="R635" s="17">
        <v>5.4782004483161097E-2</v>
      </c>
      <c r="S635" s="17">
        <v>7.3360315392005701E-2</v>
      </c>
      <c r="T635" s="17">
        <v>6.6778175767898199E-2</v>
      </c>
      <c r="U635" s="17">
        <v>3.4707101862020001E-2</v>
      </c>
      <c r="V635" s="17">
        <v>6.0414452332568903E-2</v>
      </c>
      <c r="W635" s="17">
        <v>1.7372910540468901E-2</v>
      </c>
      <c r="X635" s="17">
        <v>3.0546665956070199E-2</v>
      </c>
      <c r="Y635" s="17">
        <v>7.3120342555067497E-2</v>
      </c>
      <c r="Z635" s="17">
        <v>8.2648976949134798E-2</v>
      </c>
      <c r="AA635" s="17">
        <v>1.17300623040241E-2</v>
      </c>
      <c r="AB635" s="17">
        <v>4.4631829938997301E-2</v>
      </c>
      <c r="AC635" s="17"/>
      <c r="AD635" s="17">
        <v>6.06352635471957E-2</v>
      </c>
      <c r="AE635" s="17">
        <v>4.7502891528408399E-2</v>
      </c>
      <c r="AF635" s="17"/>
      <c r="AG635" s="17">
        <v>5.8172984442842399E-2</v>
      </c>
      <c r="AH635" s="17">
        <v>5.2344034620607299E-2</v>
      </c>
      <c r="AI635" s="17"/>
      <c r="AJ635" s="17">
        <v>5.3965527879723398E-2</v>
      </c>
      <c r="AK635" s="17">
        <v>5.9849098330699901E-2</v>
      </c>
      <c r="AL635" s="17"/>
      <c r="AM635" s="17">
        <v>3.1254432127026201E-2</v>
      </c>
      <c r="AN635" s="17">
        <v>6.4590497043354206E-2</v>
      </c>
      <c r="AO635" s="17"/>
      <c r="AP635" s="17">
        <v>6.1680208411336703E-3</v>
      </c>
      <c r="AQ635" s="17">
        <v>7.5988882888239198E-2</v>
      </c>
      <c r="AR635" s="17">
        <v>0.12846256845991</v>
      </c>
      <c r="AS635" s="17">
        <v>6.91944889425707E-2</v>
      </c>
      <c r="AT635" s="17">
        <v>2.27412520456493E-2</v>
      </c>
      <c r="AU635" s="17">
        <v>4.3688913014253698E-2</v>
      </c>
    </row>
    <row r="636" spans="2:47" x14ac:dyDescent="0.35">
      <c r="B636" t="s">
        <v>292</v>
      </c>
      <c r="C636" s="17">
        <v>0.102543145132954</v>
      </c>
      <c r="D636" s="17">
        <v>6.9263347256123806E-2</v>
      </c>
      <c r="E636" s="17">
        <v>0.13486615033353899</v>
      </c>
      <c r="F636" s="17"/>
      <c r="G636" s="17">
        <v>8.3515325505767402E-2</v>
      </c>
      <c r="H636" s="17">
        <v>9.1293269291702395E-2</v>
      </c>
      <c r="I636" s="17">
        <v>7.4921255060685699E-2</v>
      </c>
      <c r="J636" s="17">
        <v>0.13025971253979901</v>
      </c>
      <c r="K636" s="17">
        <v>0.14067053576723901</v>
      </c>
      <c r="L636" s="17">
        <v>9.9014150086435604E-2</v>
      </c>
      <c r="M636" s="17"/>
      <c r="N636" s="17">
        <v>0.11114640789569601</v>
      </c>
      <c r="O636" s="17">
        <v>5.9812878495473398E-2</v>
      </c>
      <c r="P636" s="17"/>
      <c r="Q636" s="17">
        <v>0.12127663353316499</v>
      </c>
      <c r="R636" s="17">
        <v>0.12324066784089301</v>
      </c>
      <c r="S636" s="17">
        <v>0.10955494401570701</v>
      </c>
      <c r="T636" s="17">
        <v>9.3803370812072698E-2</v>
      </c>
      <c r="U636" s="17">
        <v>0.10290778033985</v>
      </c>
      <c r="V636" s="17">
        <v>9.0239550915536704E-2</v>
      </c>
      <c r="W636" s="17">
        <v>0.105302675753442</v>
      </c>
      <c r="X636" s="17">
        <v>0.107783396524402</v>
      </c>
      <c r="Y636" s="17">
        <v>6.9029882454851699E-2</v>
      </c>
      <c r="Z636" s="17">
        <v>8.3337325035658494E-2</v>
      </c>
      <c r="AA636" s="17">
        <v>7.6129496921384293E-2</v>
      </c>
      <c r="AB636" s="17">
        <v>0.18004731779295399</v>
      </c>
      <c r="AC636" s="17"/>
      <c r="AD636" s="17">
        <v>9.2954495183142499E-2</v>
      </c>
      <c r="AE636" s="17">
        <v>0.119745619147614</v>
      </c>
      <c r="AF636" s="17"/>
      <c r="AG636" s="17">
        <v>5.0912452914878198E-2</v>
      </c>
      <c r="AH636" s="17">
        <v>0.12858403485282899</v>
      </c>
      <c r="AI636" s="17"/>
      <c r="AJ636" s="17">
        <v>0.101213506942225</v>
      </c>
      <c r="AK636" s="17">
        <v>0.104239994922652</v>
      </c>
      <c r="AL636" s="17"/>
      <c r="AM636" s="17">
        <v>0.11602002125140901</v>
      </c>
      <c r="AN636" s="17">
        <v>9.7679252822572504E-2</v>
      </c>
      <c r="AO636" s="17"/>
      <c r="AP636" s="17">
        <v>0.115103912946616</v>
      </c>
      <c r="AQ636" s="17">
        <v>0.25362515760566601</v>
      </c>
      <c r="AR636" s="17">
        <v>8.2178012212197907E-2</v>
      </c>
      <c r="AS636" s="17">
        <v>7.5487831552762799E-2</v>
      </c>
      <c r="AT636" s="17">
        <v>2.2070664153284202E-2</v>
      </c>
      <c r="AU636" s="17">
        <v>3.1921110325320502E-2</v>
      </c>
    </row>
    <row r="637" spans="2:47" x14ac:dyDescent="0.35">
      <c r="B637" t="s">
        <v>293</v>
      </c>
      <c r="C637" s="17">
        <v>2.67824640134731E-2</v>
      </c>
      <c r="D637" s="17">
        <v>1.6878195569910999E-2</v>
      </c>
      <c r="E637" s="17">
        <v>3.66807097913334E-2</v>
      </c>
      <c r="F637" s="17"/>
      <c r="G637" s="17">
        <v>4.5809965515144199E-2</v>
      </c>
      <c r="H637" s="17">
        <v>2.2430048245899802E-2</v>
      </c>
      <c r="I637" s="17">
        <v>2.7644970728310701E-2</v>
      </c>
      <c r="J637" s="17">
        <v>3.0381664069247499E-2</v>
      </c>
      <c r="K637" s="17">
        <v>1.8091294097334499E-2</v>
      </c>
      <c r="L637" s="17">
        <v>1.9858668119972001E-2</v>
      </c>
      <c r="M637" s="17"/>
      <c r="N637" s="17">
        <v>2.6510014920819201E-2</v>
      </c>
      <c r="O637" s="17">
        <v>2.8135650902598199E-2</v>
      </c>
      <c r="P637" s="17"/>
      <c r="Q637" s="17">
        <v>1.83597999668485E-2</v>
      </c>
      <c r="R637" s="17">
        <v>3.1387508441001098E-2</v>
      </c>
      <c r="S637" s="17">
        <v>1.94908679615062E-2</v>
      </c>
      <c r="T637" s="17">
        <v>1.9896774277181999E-2</v>
      </c>
      <c r="U637" s="17">
        <v>2.7573406260709601E-2</v>
      </c>
      <c r="V637" s="17">
        <v>2.4380225805595401E-2</v>
      </c>
      <c r="W637" s="17">
        <v>2.56799499571168E-2</v>
      </c>
      <c r="X637" s="17">
        <v>3.2674397376973599E-2</v>
      </c>
      <c r="Y637" s="17">
        <v>3.8213595702760103E-2</v>
      </c>
      <c r="Z637" s="17">
        <v>3.0950935895889198E-2</v>
      </c>
      <c r="AA637" s="17">
        <v>3.1818205406629302E-2</v>
      </c>
      <c r="AB637" s="17">
        <v>2.3862527547941999E-2</v>
      </c>
      <c r="AC637" s="17"/>
      <c r="AD637" s="17">
        <v>1.83094869722502E-2</v>
      </c>
      <c r="AE637" s="17">
        <v>4.2659822467807598E-2</v>
      </c>
      <c r="AF637" s="17"/>
      <c r="AG637" s="17">
        <v>1.40405503801318E-2</v>
      </c>
      <c r="AH637" s="17">
        <v>3.3281834738822701E-2</v>
      </c>
      <c r="AI637" s="17"/>
      <c r="AJ637" s="17">
        <v>2.2225920471241702E-2</v>
      </c>
      <c r="AK637" s="17">
        <v>3.1081829022748701E-2</v>
      </c>
      <c r="AL637" s="17"/>
      <c r="AM637" s="17">
        <v>2.8750733272205301E-2</v>
      </c>
      <c r="AN637" s="17">
        <v>2.6721971841739502E-2</v>
      </c>
      <c r="AO637" s="17"/>
      <c r="AP637" s="17">
        <v>5.5024382887574302E-2</v>
      </c>
      <c r="AQ637" s="17">
        <v>4.03232478169828E-2</v>
      </c>
      <c r="AR637" s="17">
        <v>3.88356580346364E-2</v>
      </c>
      <c r="AS637" s="17">
        <v>6.27318480236372E-3</v>
      </c>
      <c r="AT637" s="17">
        <v>0</v>
      </c>
      <c r="AU637" s="17">
        <v>3.7756370590296801E-3</v>
      </c>
    </row>
    <row r="638" spans="2:47" x14ac:dyDescent="0.35">
      <c r="B638" t="s">
        <v>294</v>
      </c>
      <c r="C638" s="17">
        <v>7.7749594236117603E-2</v>
      </c>
      <c r="D638" s="17">
        <v>6.7994990761815199E-2</v>
      </c>
      <c r="E638" s="17">
        <v>8.7079701374014301E-2</v>
      </c>
      <c r="F638" s="17"/>
      <c r="G638" s="17">
        <v>7.4936911494453404E-2</v>
      </c>
      <c r="H638" s="17">
        <v>6.19615028595807E-2</v>
      </c>
      <c r="I638" s="17">
        <v>7.9151669145358095E-2</v>
      </c>
      <c r="J638" s="17">
        <v>5.8773535254553998E-2</v>
      </c>
      <c r="K638" s="17">
        <v>9.8342574663384502E-2</v>
      </c>
      <c r="L638" s="17">
        <v>9.3012203709992206E-2</v>
      </c>
      <c r="M638" s="17"/>
      <c r="N638" s="17">
        <v>7.1787534329401007E-2</v>
      </c>
      <c r="O638" s="17">
        <v>0.107361663116065</v>
      </c>
      <c r="P638" s="17"/>
      <c r="Q638" s="17">
        <v>7.2515900524093305E-2</v>
      </c>
      <c r="R638" s="17">
        <v>7.3136099875741906E-2</v>
      </c>
      <c r="S638" s="17">
        <v>8.3272418171859403E-2</v>
      </c>
      <c r="T638" s="17">
        <v>7.2997718015092999E-2</v>
      </c>
      <c r="U638" s="17">
        <v>9.8413723569566097E-2</v>
      </c>
      <c r="V638" s="17">
        <v>6.2231018175018402E-2</v>
      </c>
      <c r="W638" s="17">
        <v>7.4743495417085096E-2</v>
      </c>
      <c r="X638" s="17">
        <v>3.2395018970667398E-2</v>
      </c>
      <c r="Y638" s="17">
        <v>8.6038891463439404E-2</v>
      </c>
      <c r="Z638" s="17">
        <v>8.8824835395538704E-2</v>
      </c>
      <c r="AA638" s="17">
        <v>0.12354141097604</v>
      </c>
      <c r="AB638" s="17">
        <v>4.7614016390906899E-2</v>
      </c>
      <c r="AC638" s="17"/>
      <c r="AD638" s="17">
        <v>6.96429486489578E-2</v>
      </c>
      <c r="AE638" s="17">
        <v>9.9408441853355206E-2</v>
      </c>
      <c r="AF638" s="17"/>
      <c r="AG638" s="17">
        <v>5.6017335437766297E-2</v>
      </c>
      <c r="AH638" s="17">
        <v>8.7622075964323698E-2</v>
      </c>
      <c r="AI638" s="17"/>
      <c r="AJ638" s="17">
        <v>7.9579260314441999E-2</v>
      </c>
      <c r="AK638" s="17">
        <v>7.6271903368228894E-2</v>
      </c>
      <c r="AL638" s="17"/>
      <c r="AM638" s="17">
        <v>8.3363828025602493E-2</v>
      </c>
      <c r="AN638" s="17">
        <v>7.6427466678503905E-2</v>
      </c>
      <c r="AO638" s="17"/>
      <c r="AP638" s="17">
        <v>0.111987962391632</v>
      </c>
      <c r="AQ638" s="17">
        <v>0.103556458753723</v>
      </c>
      <c r="AR638" s="17">
        <v>6.12730487741006E-2</v>
      </c>
      <c r="AS638" s="17">
        <v>7.9904828978140205E-2</v>
      </c>
      <c r="AT638" s="17">
        <v>3.9250497718514799E-2</v>
      </c>
      <c r="AU638" s="17">
        <v>4.1134399619431702E-2</v>
      </c>
    </row>
    <row r="639" spans="2:47" x14ac:dyDescent="0.35">
      <c r="B639" t="s">
        <v>106</v>
      </c>
      <c r="C639" s="17">
        <v>0.240937728716939</v>
      </c>
      <c r="D639" s="17">
        <v>0.21546889508745901</v>
      </c>
      <c r="E639" s="17">
        <v>0.26280184274428098</v>
      </c>
      <c r="F639" s="17"/>
      <c r="G639" s="17">
        <v>0.119123096395054</v>
      </c>
      <c r="H639" s="17">
        <v>0.17791652703642399</v>
      </c>
      <c r="I639" s="17">
        <v>0.23147596509433599</v>
      </c>
      <c r="J639" s="17">
        <v>0.22064059053089199</v>
      </c>
      <c r="K639" s="17">
        <v>0.287629916689632</v>
      </c>
      <c r="L639" s="17">
        <v>0.36651598517717798</v>
      </c>
      <c r="M639" s="17"/>
      <c r="N639" s="17">
        <v>0.25906798766002898</v>
      </c>
      <c r="O639" s="17">
        <v>0.150889241275665</v>
      </c>
      <c r="P639" s="17"/>
      <c r="Q639" s="17">
        <v>0.15242228875118199</v>
      </c>
      <c r="R639" s="17">
        <v>0.29120520222813401</v>
      </c>
      <c r="S639" s="17">
        <v>0.27294985452466802</v>
      </c>
      <c r="T639" s="17">
        <v>0.22402650841430399</v>
      </c>
      <c r="U639" s="17">
        <v>0.23723930059075299</v>
      </c>
      <c r="V639" s="17">
        <v>0.24289033811519001</v>
      </c>
      <c r="W639" s="17">
        <v>0.28895400347906203</v>
      </c>
      <c r="X639" s="17">
        <v>0.21379548146527599</v>
      </c>
      <c r="Y639" s="17">
        <v>0.22841977359156901</v>
      </c>
      <c r="Z639" s="17">
        <v>0.25831195455426298</v>
      </c>
      <c r="AA639" s="17">
        <v>0.24106386384081599</v>
      </c>
      <c r="AB639" s="17">
        <v>0.305544929565989</v>
      </c>
      <c r="AC639" s="17"/>
      <c r="AD639" s="17">
        <v>0.144110474077256</v>
      </c>
      <c r="AE639" s="17">
        <v>0.46204902111936502</v>
      </c>
      <c r="AF639" s="17"/>
      <c r="AG639" s="17">
        <v>8.7456256861329698E-2</v>
      </c>
      <c r="AH639" s="17">
        <v>0.31901113634811201</v>
      </c>
      <c r="AI639" s="17"/>
      <c r="AJ639" s="17">
        <v>0.238369698880118</v>
      </c>
      <c r="AK639" s="17">
        <v>0.243306348528599</v>
      </c>
      <c r="AL639" s="17"/>
      <c r="AM639" s="17">
        <v>0.28377478780446702</v>
      </c>
      <c r="AN639" s="17">
        <v>0.230591247885096</v>
      </c>
      <c r="AO639" s="17"/>
      <c r="AP639" s="17">
        <v>0.62868864573759198</v>
      </c>
      <c r="AQ639" s="17">
        <v>0.21785745554213401</v>
      </c>
      <c r="AR639" s="17">
        <v>6.2831424274795294E-2</v>
      </c>
      <c r="AS639" s="17">
        <v>0.25143940079404797</v>
      </c>
      <c r="AT639" s="17">
        <v>1.07071091568547E-2</v>
      </c>
      <c r="AU639" s="17">
        <v>2.51224669159342E-2</v>
      </c>
    </row>
    <row r="640" spans="2:47" x14ac:dyDescent="0.35">
      <c r="B640" t="s">
        <v>94</v>
      </c>
      <c r="C640" s="17">
        <v>1.8474108491049301E-2</v>
      </c>
      <c r="D640" s="17">
        <v>1.5869018981787799E-2</v>
      </c>
      <c r="E640" s="17">
        <v>2.11791586976489E-2</v>
      </c>
      <c r="F640" s="17"/>
      <c r="G640" s="17">
        <v>2.2141066618526901E-2</v>
      </c>
      <c r="H640" s="17">
        <v>9.7497784686659001E-3</v>
      </c>
      <c r="I640" s="17">
        <v>2.06202855692111E-2</v>
      </c>
      <c r="J640" s="17">
        <v>1.1404083603731499E-2</v>
      </c>
      <c r="K640" s="17">
        <v>1.6262528860098401E-2</v>
      </c>
      <c r="L640" s="17">
        <v>2.8620510940334801E-2</v>
      </c>
      <c r="M640" s="17"/>
      <c r="N640" s="17">
        <v>1.8576067491641101E-2</v>
      </c>
      <c r="O640" s="17">
        <v>1.79677034908153E-2</v>
      </c>
      <c r="P640" s="17"/>
      <c r="Q640" s="17">
        <v>2.1723905887332501E-2</v>
      </c>
      <c r="R640" s="17">
        <v>2.5176799186670599E-2</v>
      </c>
      <c r="S640" s="17">
        <v>2.3617970510265901E-2</v>
      </c>
      <c r="T640" s="17">
        <v>1.55504675840879E-2</v>
      </c>
      <c r="U640" s="17">
        <v>1.29927901525865E-2</v>
      </c>
      <c r="V640" s="17">
        <v>2.5881283770529399E-2</v>
      </c>
      <c r="W640" s="17">
        <v>2.4992536126682501E-2</v>
      </c>
      <c r="X640" s="17">
        <v>2.2191019874107001E-2</v>
      </c>
      <c r="Y640" s="17">
        <v>9.8622311630463307E-3</v>
      </c>
      <c r="Z640" s="17">
        <v>1.24308030341826E-2</v>
      </c>
      <c r="AA640" s="17">
        <v>1.08424786805394E-2</v>
      </c>
      <c r="AB640" s="17">
        <v>0</v>
      </c>
      <c r="AC640" s="17"/>
      <c r="AD640" s="17">
        <v>1.8381069889615201E-2</v>
      </c>
      <c r="AE640" s="17">
        <v>1.0270693368553E-2</v>
      </c>
      <c r="AF640" s="17"/>
      <c r="AG640" s="17">
        <v>1.1789594346236301E-2</v>
      </c>
      <c r="AH640" s="17">
        <v>1.6765879605378099E-2</v>
      </c>
      <c r="AI640" s="17"/>
      <c r="AJ640" s="17">
        <v>2.1209657982972599E-2</v>
      </c>
      <c r="AK640" s="17">
        <v>1.40931403195938E-2</v>
      </c>
      <c r="AL640" s="17"/>
      <c r="AM640" s="17">
        <v>1.2881485250054199E-2</v>
      </c>
      <c r="AN640" s="17">
        <v>1.80620711101208E-2</v>
      </c>
      <c r="AO640" s="17"/>
      <c r="AP640" s="17">
        <v>3.44002518318424E-2</v>
      </c>
      <c r="AQ640" s="17">
        <v>2.0253209798683398E-2</v>
      </c>
      <c r="AR640" s="17">
        <v>1.4947823080799999E-2</v>
      </c>
      <c r="AS640" s="17">
        <v>2.42759088748929E-2</v>
      </c>
      <c r="AT640" s="17">
        <v>0</v>
      </c>
      <c r="AU640" s="17">
        <v>2.55770147030096E-3</v>
      </c>
    </row>
    <row r="641" spans="2:47" x14ac:dyDescent="0.35">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c r="AS641" s="17"/>
      <c r="AT641" s="17"/>
      <c r="AU641" s="17"/>
    </row>
    <row r="642" spans="2:47" x14ac:dyDescent="0.35">
      <c r="B642" s="6" t="s">
        <v>312</v>
      </c>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c r="AT642" s="17"/>
      <c r="AU642" s="17"/>
    </row>
    <row r="643" spans="2:47" x14ac:dyDescent="0.35">
      <c r="B643" s="24" t="s">
        <v>65</v>
      </c>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c r="AT643" s="17"/>
      <c r="AU643" s="17"/>
    </row>
    <row r="644" spans="2:47" x14ac:dyDescent="0.35">
      <c r="B644" t="s">
        <v>289</v>
      </c>
      <c r="C644" s="17">
        <v>1.7863799957558799E-2</v>
      </c>
      <c r="D644" s="17">
        <v>1.87853927986068E-2</v>
      </c>
      <c r="E644" s="17">
        <v>1.7123617028075602E-2</v>
      </c>
      <c r="F644" s="17"/>
      <c r="G644" s="17">
        <v>5.7491515941391499E-2</v>
      </c>
      <c r="H644" s="17">
        <v>1.9418168601428198E-2</v>
      </c>
      <c r="I644" s="17">
        <v>2.5773676884667401E-2</v>
      </c>
      <c r="J644" s="17">
        <v>5.0373632139473802E-3</v>
      </c>
      <c r="K644" s="17">
        <v>5.7086025166292699E-3</v>
      </c>
      <c r="L644" s="17">
        <v>2.2778431066276801E-3</v>
      </c>
      <c r="M644" s="17"/>
      <c r="N644" s="17">
        <v>1.216773259582E-2</v>
      </c>
      <c r="O644" s="17">
        <v>4.6154750015040498E-2</v>
      </c>
      <c r="P644" s="17"/>
      <c r="Q644" s="17">
        <v>1.63830399585492E-2</v>
      </c>
      <c r="R644" s="17">
        <v>1.49575701619328E-2</v>
      </c>
      <c r="S644" s="17">
        <v>6.0146019700267799E-3</v>
      </c>
      <c r="T644" s="17">
        <v>0</v>
      </c>
      <c r="U644" s="17">
        <v>5.24692505858999E-2</v>
      </c>
      <c r="V644" s="17">
        <v>1.6652446952136E-2</v>
      </c>
      <c r="W644" s="17">
        <v>3.9109777816758201E-2</v>
      </c>
      <c r="X644" s="17">
        <v>9.8447779722822398E-3</v>
      </c>
      <c r="Y644" s="17">
        <v>2.7784495117984798E-2</v>
      </c>
      <c r="Z644" s="17">
        <v>7.7965596858873996E-3</v>
      </c>
      <c r="AA644" s="17">
        <v>1.36758508015658E-2</v>
      </c>
      <c r="AB644" s="17">
        <v>0</v>
      </c>
      <c r="AC644" s="17"/>
      <c r="AD644" s="17">
        <v>2.3399527528830899E-2</v>
      </c>
      <c r="AE644" s="17">
        <v>3.9895195290801204E-3</v>
      </c>
      <c r="AF644" s="17"/>
      <c r="AG644" s="17">
        <v>3.6054684386218401E-2</v>
      </c>
      <c r="AH644" s="17">
        <v>9.4207583009039402E-3</v>
      </c>
      <c r="AI644" s="17"/>
      <c r="AJ644" s="17">
        <v>1.3500342369249499E-2</v>
      </c>
      <c r="AK644" s="17">
        <v>2.3201357212212202E-2</v>
      </c>
      <c r="AL644" s="17"/>
      <c r="AM644" s="17">
        <v>1.89971146259134E-2</v>
      </c>
      <c r="AN644" s="17">
        <v>1.7874223222767799E-2</v>
      </c>
      <c r="AO644" s="17"/>
      <c r="AP644" s="17">
        <v>1.9069345809121199E-3</v>
      </c>
      <c r="AQ644" s="17">
        <v>0</v>
      </c>
      <c r="AR644" s="17">
        <v>2.3448569807265202E-2</v>
      </c>
      <c r="AS644" s="17">
        <v>0</v>
      </c>
      <c r="AT644" s="17">
        <v>8.4238387648234797E-2</v>
      </c>
      <c r="AU644" s="17">
        <v>3.80563754667229E-2</v>
      </c>
    </row>
    <row r="645" spans="2:47" x14ac:dyDescent="0.35">
      <c r="B645" t="s">
        <v>290</v>
      </c>
      <c r="C645" s="17">
        <v>3.1247784505214E-2</v>
      </c>
      <c r="D645" s="17">
        <v>4.4807796241266899E-2</v>
      </c>
      <c r="E645" s="17">
        <v>1.8299408353439701E-2</v>
      </c>
      <c r="F645" s="17"/>
      <c r="G645" s="17">
        <v>8.02162364826359E-2</v>
      </c>
      <c r="H645" s="17">
        <v>5.60129923566966E-2</v>
      </c>
      <c r="I645" s="17">
        <v>1.9305601496425899E-2</v>
      </c>
      <c r="J645" s="17">
        <v>1.99169826223323E-2</v>
      </c>
      <c r="K645" s="17">
        <v>1.3014294298969E-2</v>
      </c>
      <c r="L645" s="17">
        <v>9.5133232433462101E-3</v>
      </c>
      <c r="M645" s="17"/>
      <c r="N645" s="17">
        <v>2.3676302565147699E-2</v>
      </c>
      <c r="O645" s="17">
        <v>6.8853452385193595E-2</v>
      </c>
      <c r="P645" s="17"/>
      <c r="Q645" s="17">
        <v>3.6819681777853303E-2</v>
      </c>
      <c r="R645" s="17">
        <v>3.52822781743867E-2</v>
      </c>
      <c r="S645" s="17">
        <v>1.8210272342994299E-2</v>
      </c>
      <c r="T645" s="17">
        <v>1.9208281697190799E-2</v>
      </c>
      <c r="U645" s="17">
        <v>3.2640687781677703E-2</v>
      </c>
      <c r="V645" s="17">
        <v>4.4219939089257997E-2</v>
      </c>
      <c r="W645" s="17">
        <v>3.3542157472536097E-2</v>
      </c>
      <c r="X645" s="17">
        <v>1.9974150293056301E-2</v>
      </c>
      <c r="Y645" s="17">
        <v>3.4680462888852202E-2</v>
      </c>
      <c r="Z645" s="17">
        <v>3.0141497969473401E-2</v>
      </c>
      <c r="AA645" s="17">
        <v>2.1782308604937999E-2</v>
      </c>
      <c r="AB645" s="17">
        <v>3.1999916904633399E-2</v>
      </c>
      <c r="AC645" s="17"/>
      <c r="AD645" s="17">
        <v>4.11009517767583E-2</v>
      </c>
      <c r="AE645" s="17">
        <v>7.4137697553726201E-3</v>
      </c>
      <c r="AF645" s="17"/>
      <c r="AG645" s="17">
        <v>6.4551069823082993E-2</v>
      </c>
      <c r="AH645" s="17">
        <v>1.5745294253425302E-2</v>
      </c>
      <c r="AI645" s="17"/>
      <c r="AJ645" s="17">
        <v>2.79343573568724E-2</v>
      </c>
      <c r="AK645" s="17">
        <v>3.5458650719206203E-2</v>
      </c>
      <c r="AL645" s="17"/>
      <c r="AM645" s="17">
        <v>2.2773880282312298E-2</v>
      </c>
      <c r="AN645" s="17">
        <v>3.2496692275548397E-2</v>
      </c>
      <c r="AO645" s="17"/>
      <c r="AP645" s="17">
        <v>0</v>
      </c>
      <c r="AQ645" s="17">
        <v>3.7449534161144299E-3</v>
      </c>
      <c r="AR645" s="17">
        <v>1.0616174224063E-2</v>
      </c>
      <c r="AS645" s="17">
        <v>5.5422011439056201E-3</v>
      </c>
      <c r="AT645" s="17">
        <v>0.101835233318432</v>
      </c>
      <c r="AU645" s="17">
        <v>0.105638519925272</v>
      </c>
    </row>
    <row r="646" spans="2:47" x14ac:dyDescent="0.35">
      <c r="B646" t="s">
        <v>215</v>
      </c>
      <c r="C646" s="17">
        <v>6.4993938875413895E-2</v>
      </c>
      <c r="D646" s="17">
        <v>8.85001762792227E-2</v>
      </c>
      <c r="E646" s="17">
        <v>4.2644152074779999E-2</v>
      </c>
      <c r="F646" s="17"/>
      <c r="G646" s="17">
        <v>8.8822944291137795E-2</v>
      </c>
      <c r="H646" s="17">
        <v>0.11527250439082</v>
      </c>
      <c r="I646" s="17">
        <v>9.3561887990632794E-2</v>
      </c>
      <c r="J646" s="17">
        <v>6.2339696497758501E-2</v>
      </c>
      <c r="K646" s="17">
        <v>2.10784090671687E-2</v>
      </c>
      <c r="L646" s="17">
        <v>1.6207415639536999E-2</v>
      </c>
      <c r="M646" s="17"/>
      <c r="N646" s="17">
        <v>4.7374292157664102E-2</v>
      </c>
      <c r="O646" s="17">
        <v>0.15250634237517899</v>
      </c>
      <c r="P646" s="17"/>
      <c r="Q646" s="17">
        <v>9.4366013678637103E-2</v>
      </c>
      <c r="R646" s="17">
        <v>3.3183953020128998E-2</v>
      </c>
      <c r="S646" s="17">
        <v>3.7336404869014503E-2</v>
      </c>
      <c r="T646" s="17">
        <v>9.5097687485192303E-2</v>
      </c>
      <c r="U646" s="17">
        <v>5.06244484500439E-2</v>
      </c>
      <c r="V646" s="17">
        <v>7.2788496630780103E-2</v>
      </c>
      <c r="W646" s="17">
        <v>4.8956850493134599E-2</v>
      </c>
      <c r="X646" s="17">
        <v>9.9640715687942902E-2</v>
      </c>
      <c r="Y646" s="17">
        <v>8.4736462236042198E-2</v>
      </c>
      <c r="Z646" s="17">
        <v>6.8952338498177806E-2</v>
      </c>
      <c r="AA646" s="17">
        <v>4.8148785968327001E-2</v>
      </c>
      <c r="AB646" s="17">
        <v>0</v>
      </c>
      <c r="AC646" s="17"/>
      <c r="AD646" s="17">
        <v>8.9641459842734694E-2</v>
      </c>
      <c r="AE646" s="17">
        <v>1.1296285890648799E-2</v>
      </c>
      <c r="AF646" s="17"/>
      <c r="AG646" s="17">
        <v>0.143860739449689</v>
      </c>
      <c r="AH646" s="17">
        <v>2.8002210235096098E-2</v>
      </c>
      <c r="AI646" s="17"/>
      <c r="AJ646" s="17">
        <v>7.2350265556502702E-2</v>
      </c>
      <c r="AK646" s="17">
        <v>5.5265962098071497E-2</v>
      </c>
      <c r="AL646" s="17"/>
      <c r="AM646" s="17">
        <v>5.1307145915220301E-2</v>
      </c>
      <c r="AN646" s="17">
        <v>7.0069058957587596E-2</v>
      </c>
      <c r="AO646" s="17"/>
      <c r="AP646" s="17">
        <v>0</v>
      </c>
      <c r="AQ646" s="17">
        <v>0</v>
      </c>
      <c r="AR646" s="17">
        <v>4.1971503722290401E-2</v>
      </c>
      <c r="AS646" s="17">
        <v>1.7534399379894702E-2</v>
      </c>
      <c r="AT646" s="17">
        <v>0.219742936221615</v>
      </c>
      <c r="AU646" s="17">
        <v>0.20115446133394499</v>
      </c>
    </row>
    <row r="647" spans="2:47" x14ac:dyDescent="0.35">
      <c r="B647" t="s">
        <v>216</v>
      </c>
      <c r="C647" s="17">
        <v>5.6059784137101103E-2</v>
      </c>
      <c r="D647" s="17">
        <v>7.7545811678286197E-2</v>
      </c>
      <c r="E647" s="17">
        <v>3.5601069773843502E-2</v>
      </c>
      <c r="F647" s="17"/>
      <c r="G647" s="17">
        <v>9.0329001829619907E-2</v>
      </c>
      <c r="H647" s="17">
        <v>0.10131486460814</v>
      </c>
      <c r="I647" s="17">
        <v>5.6210435712727103E-2</v>
      </c>
      <c r="J647" s="17">
        <v>4.2510363739682901E-2</v>
      </c>
      <c r="K647" s="17">
        <v>3.9094935645289403E-2</v>
      </c>
      <c r="L647" s="17">
        <v>1.84470490473242E-2</v>
      </c>
      <c r="M647" s="17"/>
      <c r="N647" s="17">
        <v>4.9465262614429198E-2</v>
      </c>
      <c r="O647" s="17">
        <v>8.8813132579586507E-2</v>
      </c>
      <c r="P647" s="17"/>
      <c r="Q647" s="17">
        <v>7.6073894008489407E-2</v>
      </c>
      <c r="R647" s="17">
        <v>5.36762644195364E-2</v>
      </c>
      <c r="S647" s="17">
        <v>7.4141528874882706E-2</v>
      </c>
      <c r="T647" s="17">
        <v>4.84239147500257E-2</v>
      </c>
      <c r="U647" s="17">
        <v>9.02248391978627E-2</v>
      </c>
      <c r="V647" s="17">
        <v>4.7889095807220103E-2</v>
      </c>
      <c r="W647" s="17">
        <v>3.6136858224123901E-2</v>
      </c>
      <c r="X647" s="17">
        <v>6.8628979745452096E-2</v>
      </c>
      <c r="Y647" s="17">
        <v>5.4143951484304002E-2</v>
      </c>
      <c r="Z647" s="17">
        <v>4.6524016413031902E-2</v>
      </c>
      <c r="AA647" s="17">
        <v>3.47288012790044E-2</v>
      </c>
      <c r="AB647" s="17">
        <v>0</v>
      </c>
      <c r="AC647" s="17"/>
      <c r="AD647" s="17">
        <v>7.2046861633555601E-2</v>
      </c>
      <c r="AE647" s="17">
        <v>2.3584379147890199E-2</v>
      </c>
      <c r="AF647" s="17"/>
      <c r="AG647" s="17">
        <v>9.3650021433844405E-2</v>
      </c>
      <c r="AH647" s="17">
        <v>3.7220820873546098E-2</v>
      </c>
      <c r="AI647" s="17"/>
      <c r="AJ647" s="17">
        <v>5.9841803269306597E-2</v>
      </c>
      <c r="AK647" s="17">
        <v>5.2071705206869198E-2</v>
      </c>
      <c r="AL647" s="17"/>
      <c r="AM647" s="17">
        <v>5.3667446892674803E-2</v>
      </c>
      <c r="AN647" s="17">
        <v>5.6515306915133803E-2</v>
      </c>
      <c r="AO647" s="17"/>
      <c r="AP647" s="17">
        <v>0</v>
      </c>
      <c r="AQ647" s="17">
        <v>5.5653606922696202E-3</v>
      </c>
      <c r="AR647" s="17">
        <v>9.1520060307246798E-2</v>
      </c>
      <c r="AS647" s="17">
        <v>3.5446302089998001E-2</v>
      </c>
      <c r="AT647" s="17">
        <v>0.104328243418745</v>
      </c>
      <c r="AU647" s="17">
        <v>0.14058699459305299</v>
      </c>
    </row>
    <row r="648" spans="2:47" x14ac:dyDescent="0.35">
      <c r="B648" t="s">
        <v>291</v>
      </c>
      <c r="C648" s="17">
        <v>4.8129446966523097E-2</v>
      </c>
      <c r="D648" s="17">
        <v>6.3055618316297399E-2</v>
      </c>
      <c r="E648" s="17">
        <v>3.3998546280487603E-2</v>
      </c>
      <c r="F648" s="17"/>
      <c r="G648" s="17">
        <v>7.1806367884445096E-2</v>
      </c>
      <c r="H648" s="17">
        <v>8.0342667820506003E-2</v>
      </c>
      <c r="I648" s="17">
        <v>6.0997937989486897E-2</v>
      </c>
      <c r="J648" s="17">
        <v>3.5165600620058503E-2</v>
      </c>
      <c r="K648" s="17">
        <v>3.0498315581557901E-2</v>
      </c>
      <c r="L648" s="17">
        <v>1.7822487105119598E-2</v>
      </c>
      <c r="M648" s="17"/>
      <c r="N648" s="17">
        <v>4.1735444095860399E-2</v>
      </c>
      <c r="O648" s="17">
        <v>7.9886869130521704E-2</v>
      </c>
      <c r="P648" s="17"/>
      <c r="Q648" s="17">
        <v>5.5120785799048798E-2</v>
      </c>
      <c r="R648" s="17">
        <v>3.4617353879632197E-2</v>
      </c>
      <c r="S648" s="17">
        <v>3.83808091978265E-2</v>
      </c>
      <c r="T648" s="17">
        <v>5.2251236453018102E-2</v>
      </c>
      <c r="U648" s="17">
        <v>2.8702664303872801E-2</v>
      </c>
      <c r="V648" s="17">
        <v>6.3851323403582003E-2</v>
      </c>
      <c r="W648" s="17">
        <v>1.05561025402346E-2</v>
      </c>
      <c r="X648" s="17">
        <v>0.107270695292165</v>
      </c>
      <c r="Y648" s="17">
        <v>5.8162936259411199E-2</v>
      </c>
      <c r="Z648" s="17">
        <v>6.4069563667839502E-2</v>
      </c>
      <c r="AA648" s="17">
        <v>4.2703388910654901E-2</v>
      </c>
      <c r="AB648" s="17">
        <v>3.2178696055129401E-2</v>
      </c>
      <c r="AC648" s="17"/>
      <c r="AD648" s="17">
        <v>6.2874730491144198E-2</v>
      </c>
      <c r="AE648" s="17">
        <v>1.28176086532019E-2</v>
      </c>
      <c r="AF648" s="17"/>
      <c r="AG648" s="17">
        <v>7.3492473590695495E-2</v>
      </c>
      <c r="AH648" s="17">
        <v>3.4353135408440399E-2</v>
      </c>
      <c r="AI648" s="17"/>
      <c r="AJ648" s="17">
        <v>4.2808466912218797E-2</v>
      </c>
      <c r="AK648" s="17">
        <v>5.4873314250429399E-2</v>
      </c>
      <c r="AL648" s="17"/>
      <c r="AM648" s="17">
        <v>2.4590721898928799E-2</v>
      </c>
      <c r="AN648" s="17">
        <v>5.3271057020127299E-2</v>
      </c>
      <c r="AO648" s="17"/>
      <c r="AP648" s="17">
        <v>1.84855849520893E-3</v>
      </c>
      <c r="AQ648" s="17">
        <v>2.1880960272340801E-3</v>
      </c>
      <c r="AR648" s="17">
        <v>9.5022236494072404E-2</v>
      </c>
      <c r="AS648" s="17">
        <v>4.3038306981542901E-2</v>
      </c>
      <c r="AT648" s="17">
        <v>8.4384923042191098E-2</v>
      </c>
      <c r="AU648" s="17">
        <v>9.69356670915337E-2</v>
      </c>
    </row>
    <row r="649" spans="2:47" x14ac:dyDescent="0.35">
      <c r="B649" t="s">
        <v>218</v>
      </c>
      <c r="C649" s="17">
        <v>3.1491821237285701E-2</v>
      </c>
      <c r="D649" s="17">
        <v>3.7729478048119797E-2</v>
      </c>
      <c r="E649" s="17">
        <v>2.5687599344347101E-2</v>
      </c>
      <c r="F649" s="17"/>
      <c r="G649" s="17">
        <v>4.63126256471681E-2</v>
      </c>
      <c r="H649" s="17">
        <v>5.7924311558198001E-2</v>
      </c>
      <c r="I649" s="17">
        <v>2.6116531630611999E-2</v>
      </c>
      <c r="J649" s="17">
        <v>2.94802449779809E-2</v>
      </c>
      <c r="K649" s="17">
        <v>1.9789137254486201E-2</v>
      </c>
      <c r="L649" s="17">
        <v>1.38513960815579E-2</v>
      </c>
      <c r="M649" s="17"/>
      <c r="N649" s="17">
        <v>2.8134758367732899E-2</v>
      </c>
      <c r="O649" s="17">
        <v>4.8165517658136203E-2</v>
      </c>
      <c r="P649" s="17"/>
      <c r="Q649" s="17">
        <v>3.5960623117362901E-2</v>
      </c>
      <c r="R649" s="17">
        <v>2.6081408568357702E-2</v>
      </c>
      <c r="S649" s="17">
        <v>1.8688348374569199E-2</v>
      </c>
      <c r="T649" s="17">
        <v>2.52268974637695E-2</v>
      </c>
      <c r="U649" s="17">
        <v>2.0344040530023099E-2</v>
      </c>
      <c r="V649" s="17">
        <v>3.8239005344879201E-2</v>
      </c>
      <c r="W649" s="17">
        <v>3.1175862843567499E-2</v>
      </c>
      <c r="X649" s="17">
        <v>2.9818928265338499E-2</v>
      </c>
      <c r="Y649" s="17">
        <v>4.1185051175039802E-2</v>
      </c>
      <c r="Z649" s="17">
        <v>4.85199074387496E-2</v>
      </c>
      <c r="AA649" s="17">
        <v>2.3460124608048201E-2</v>
      </c>
      <c r="AB649" s="17">
        <v>2.2728207510670801E-2</v>
      </c>
      <c r="AC649" s="17"/>
      <c r="AD649" s="17">
        <v>4.0861694744197902E-2</v>
      </c>
      <c r="AE649" s="17">
        <v>1.17915106216135E-2</v>
      </c>
      <c r="AF649" s="17"/>
      <c r="AG649" s="17">
        <v>4.6186472349353601E-2</v>
      </c>
      <c r="AH649" s="17">
        <v>2.4391927028344699E-2</v>
      </c>
      <c r="AI649" s="17"/>
      <c r="AJ649" s="17">
        <v>2.5244630133306099E-2</v>
      </c>
      <c r="AK649" s="17">
        <v>3.9186415017079403E-2</v>
      </c>
      <c r="AL649" s="17"/>
      <c r="AM649" s="17">
        <v>2.28242515009572E-2</v>
      </c>
      <c r="AN649" s="17">
        <v>3.3836240705138798E-2</v>
      </c>
      <c r="AO649" s="17"/>
      <c r="AP649" s="17">
        <v>2.2662307524655301E-3</v>
      </c>
      <c r="AQ649" s="17">
        <v>5.04340902258168E-3</v>
      </c>
      <c r="AR649" s="17">
        <v>8.9757589934451806E-2</v>
      </c>
      <c r="AS649" s="17">
        <v>3.19677804151971E-2</v>
      </c>
      <c r="AT649" s="17">
        <v>3.7689599553165198E-2</v>
      </c>
      <c r="AU649" s="17">
        <v>4.0632211490443902E-2</v>
      </c>
    </row>
    <row r="650" spans="2:47" x14ac:dyDescent="0.35">
      <c r="B650" t="s">
        <v>292</v>
      </c>
      <c r="C650" s="17">
        <v>4.3364351977431999E-2</v>
      </c>
      <c r="D650" s="17">
        <v>5.5761496112901099E-2</v>
      </c>
      <c r="E650" s="17">
        <v>3.1657847059272597E-2</v>
      </c>
      <c r="F650" s="17"/>
      <c r="G650" s="17">
        <v>7.24364901344033E-2</v>
      </c>
      <c r="H650" s="17">
        <v>4.5382910114033198E-2</v>
      </c>
      <c r="I650" s="17">
        <v>5.2368239335863501E-2</v>
      </c>
      <c r="J650" s="17">
        <v>5.4348697294197001E-2</v>
      </c>
      <c r="K650" s="17">
        <v>2.37363493614813E-2</v>
      </c>
      <c r="L650" s="17">
        <v>1.92237499603931E-2</v>
      </c>
      <c r="M650" s="17"/>
      <c r="N650" s="17">
        <v>4.1002321525346698E-2</v>
      </c>
      <c r="O650" s="17">
        <v>5.5095969830665802E-2</v>
      </c>
      <c r="P650" s="17"/>
      <c r="Q650" s="17">
        <v>4.4583623431138399E-2</v>
      </c>
      <c r="R650" s="17">
        <v>5.5649979030251803E-2</v>
      </c>
      <c r="S650" s="17">
        <v>4.01938774803507E-2</v>
      </c>
      <c r="T650" s="17">
        <v>3.31142963932477E-2</v>
      </c>
      <c r="U650" s="17">
        <v>4.3871054242601001E-2</v>
      </c>
      <c r="V650" s="17">
        <v>6.7048411876955302E-2</v>
      </c>
      <c r="W650" s="17">
        <v>2.17801979952566E-2</v>
      </c>
      <c r="X650" s="17">
        <v>4.6701878208514201E-2</v>
      </c>
      <c r="Y650" s="17">
        <v>4.2286825039331503E-2</v>
      </c>
      <c r="Z650" s="17">
        <v>4.45418430038E-2</v>
      </c>
      <c r="AA650" s="17">
        <v>3.2303141972381197E-2</v>
      </c>
      <c r="AB650" s="17">
        <v>2.35043939127813E-2</v>
      </c>
      <c r="AC650" s="17"/>
      <c r="AD650" s="17">
        <v>5.66505891126819E-2</v>
      </c>
      <c r="AE650" s="17">
        <v>1.60817024587732E-2</v>
      </c>
      <c r="AF650" s="17"/>
      <c r="AG650" s="17">
        <v>4.7816629100432301E-2</v>
      </c>
      <c r="AH650" s="17">
        <v>3.9969748086780998E-2</v>
      </c>
      <c r="AI650" s="17"/>
      <c r="AJ650" s="17">
        <v>4.16030550428097E-2</v>
      </c>
      <c r="AK650" s="17">
        <v>4.5841369638044797E-2</v>
      </c>
      <c r="AL650" s="17"/>
      <c r="AM650" s="17">
        <v>5.1897668582912601E-2</v>
      </c>
      <c r="AN650" s="17">
        <v>4.1159353481261998E-2</v>
      </c>
      <c r="AO650" s="17"/>
      <c r="AP650" s="17">
        <v>6.5842926514891303E-3</v>
      </c>
      <c r="AQ650" s="17">
        <v>2.2534761905948001E-2</v>
      </c>
      <c r="AR650" s="17">
        <v>8.4680289131799397E-2</v>
      </c>
      <c r="AS650" s="17">
        <v>3.0844965685584699E-2</v>
      </c>
      <c r="AT650" s="17">
        <v>6.0512527952929399E-2</v>
      </c>
      <c r="AU650" s="17">
        <v>7.8746283855952004E-2</v>
      </c>
    </row>
    <row r="651" spans="2:47" x14ac:dyDescent="0.35">
      <c r="B651" t="s">
        <v>293</v>
      </c>
      <c r="C651" s="17">
        <v>1.7022705997380701E-2</v>
      </c>
      <c r="D651" s="17">
        <v>1.64566053214611E-2</v>
      </c>
      <c r="E651" s="17">
        <v>1.7726098204458699E-2</v>
      </c>
      <c r="F651" s="17"/>
      <c r="G651" s="17">
        <v>4.6257968139615302E-2</v>
      </c>
      <c r="H651" s="17">
        <v>1.88948416395169E-2</v>
      </c>
      <c r="I651" s="17">
        <v>1.52760350136288E-2</v>
      </c>
      <c r="J651" s="17">
        <v>1.4452205896768201E-2</v>
      </c>
      <c r="K651" s="17">
        <v>5.88192434850627E-3</v>
      </c>
      <c r="L651" s="17">
        <v>6.9815657216512001E-3</v>
      </c>
      <c r="M651" s="17"/>
      <c r="N651" s="17">
        <v>1.55045601275745E-2</v>
      </c>
      <c r="O651" s="17">
        <v>2.45629589921325E-2</v>
      </c>
      <c r="P651" s="17"/>
      <c r="Q651" s="17">
        <v>1.9475378491245799E-2</v>
      </c>
      <c r="R651" s="17">
        <v>3.0414381557684399E-2</v>
      </c>
      <c r="S651" s="17">
        <v>3.5759243881881203E-2</v>
      </c>
      <c r="T651" s="17">
        <v>1.6195328271905798E-2</v>
      </c>
      <c r="U651" s="17">
        <v>7.6474541394328703E-3</v>
      </c>
      <c r="V651" s="17">
        <v>2.89512836286051E-2</v>
      </c>
      <c r="W651" s="17">
        <v>8.7444255951622408E-3</v>
      </c>
      <c r="X651" s="17">
        <v>1.03651948331734E-2</v>
      </c>
      <c r="Y651" s="17">
        <v>0</v>
      </c>
      <c r="Z651" s="17">
        <v>6.89307674041496E-3</v>
      </c>
      <c r="AA651" s="17">
        <v>2.2904095757181699E-2</v>
      </c>
      <c r="AB651" s="17">
        <v>0</v>
      </c>
      <c r="AC651" s="17"/>
      <c r="AD651" s="17">
        <v>1.6677484533383601E-2</v>
      </c>
      <c r="AE651" s="17">
        <v>1.55718374326499E-2</v>
      </c>
      <c r="AF651" s="17"/>
      <c r="AG651" s="17">
        <v>1.14802680444479E-2</v>
      </c>
      <c r="AH651" s="17">
        <v>1.9224195339541599E-2</v>
      </c>
      <c r="AI651" s="17"/>
      <c r="AJ651" s="17">
        <v>9.1032296629654195E-3</v>
      </c>
      <c r="AK651" s="17">
        <v>2.6572751292485298E-2</v>
      </c>
      <c r="AL651" s="17"/>
      <c r="AM651" s="17">
        <v>1.6366036724234801E-2</v>
      </c>
      <c r="AN651" s="17">
        <v>1.6795290517538801E-2</v>
      </c>
      <c r="AO651" s="17"/>
      <c r="AP651" s="17">
        <v>1.1161327480717201E-2</v>
      </c>
      <c r="AQ651" s="17">
        <v>1.35519923311774E-2</v>
      </c>
      <c r="AR651" s="17">
        <v>3.7520574432310799E-2</v>
      </c>
      <c r="AS651" s="17">
        <v>1.11802166588353E-2</v>
      </c>
      <c r="AT651" s="17">
        <v>1.30598949075181E-2</v>
      </c>
      <c r="AU651" s="17">
        <v>1.8564293647621102E-2</v>
      </c>
    </row>
    <row r="652" spans="2:47" x14ac:dyDescent="0.35">
      <c r="B652" t="s">
        <v>294</v>
      </c>
      <c r="C652" s="17">
        <v>8.6029788028517198E-2</v>
      </c>
      <c r="D652" s="17">
        <v>9.6473936294889706E-2</v>
      </c>
      <c r="E652" s="17">
        <v>7.6607227234043604E-2</v>
      </c>
      <c r="F652" s="17"/>
      <c r="G652" s="17">
        <v>5.2622687750972001E-2</v>
      </c>
      <c r="H652" s="17">
        <v>7.8534294371841395E-2</v>
      </c>
      <c r="I652" s="17">
        <v>0.115687733510539</v>
      </c>
      <c r="J652" s="17">
        <v>0.13286955011933199</v>
      </c>
      <c r="K652" s="17">
        <v>6.3605875758994707E-2</v>
      </c>
      <c r="L652" s="17">
        <v>6.7208300812779898E-2</v>
      </c>
      <c r="M652" s="17"/>
      <c r="N652" s="17">
        <v>7.9029780849121697E-2</v>
      </c>
      <c r="O652" s="17">
        <v>0.120797082889623</v>
      </c>
      <c r="P652" s="17"/>
      <c r="Q652" s="17">
        <v>0.13031742613275199</v>
      </c>
      <c r="R652" s="17">
        <v>9.0353387583184896E-2</v>
      </c>
      <c r="S652" s="17">
        <v>7.45057967301819E-2</v>
      </c>
      <c r="T652" s="17">
        <v>4.8415824210579501E-2</v>
      </c>
      <c r="U652" s="17">
        <v>7.1460624826406499E-2</v>
      </c>
      <c r="V652" s="17">
        <v>8.1771756951213206E-2</v>
      </c>
      <c r="W652" s="17">
        <v>7.8559067322240703E-2</v>
      </c>
      <c r="X652" s="17">
        <v>0.10170253043401201</v>
      </c>
      <c r="Y652" s="17">
        <v>8.5114395573718096E-2</v>
      </c>
      <c r="Z652" s="17">
        <v>9.05837589376218E-2</v>
      </c>
      <c r="AA652" s="17">
        <v>8.2660653515725505E-2</v>
      </c>
      <c r="AB652" s="17">
        <v>4.5754684231041801E-2</v>
      </c>
      <c r="AC652" s="17"/>
      <c r="AD652" s="17">
        <v>0.102831935525206</v>
      </c>
      <c r="AE652" s="17">
        <v>4.7036493362843199E-2</v>
      </c>
      <c r="AF652" s="17"/>
      <c r="AG652" s="17">
        <v>0.104234915345108</v>
      </c>
      <c r="AH652" s="17">
        <v>7.6931665032029195E-2</v>
      </c>
      <c r="AI652" s="17"/>
      <c r="AJ652" s="17">
        <v>9.4505511834290803E-2</v>
      </c>
      <c r="AK652" s="17">
        <v>7.6738968693762399E-2</v>
      </c>
      <c r="AL652" s="17"/>
      <c r="AM652" s="17">
        <v>7.9765581479007794E-2</v>
      </c>
      <c r="AN652" s="17">
        <v>8.9395319484154995E-2</v>
      </c>
      <c r="AO652" s="17"/>
      <c r="AP652" s="17">
        <v>2.55292377008354E-2</v>
      </c>
      <c r="AQ652" s="17">
        <v>7.6115788563881806E-2</v>
      </c>
      <c r="AR652" s="17">
        <v>0.119394424798444</v>
      </c>
      <c r="AS652" s="17">
        <v>0.119203878129722</v>
      </c>
      <c r="AT652" s="17">
        <v>9.7990642244232096E-2</v>
      </c>
      <c r="AU652" s="17">
        <v>0.10191241428459701</v>
      </c>
    </row>
    <row r="653" spans="2:47" x14ac:dyDescent="0.35">
      <c r="B653" t="s">
        <v>106</v>
      </c>
      <c r="C653" s="17">
        <v>0.59092716944249701</v>
      </c>
      <c r="D653" s="17">
        <v>0.49234707395523902</v>
      </c>
      <c r="E653" s="17">
        <v>0.68344462328140698</v>
      </c>
      <c r="F653" s="17"/>
      <c r="G653" s="17">
        <v>0.36719672809533599</v>
      </c>
      <c r="H653" s="17">
        <v>0.423509313623876</v>
      </c>
      <c r="I653" s="17">
        <v>0.51710670577093198</v>
      </c>
      <c r="J653" s="17">
        <v>0.593218306943604</v>
      </c>
      <c r="K653" s="17">
        <v>0.76737904054042005</v>
      </c>
      <c r="L653" s="17">
        <v>0.81722017502464295</v>
      </c>
      <c r="M653" s="17"/>
      <c r="N653" s="17">
        <v>0.65046315381715103</v>
      </c>
      <c r="O653" s="17">
        <v>0.29522674077828898</v>
      </c>
      <c r="P653" s="17"/>
      <c r="Q653" s="17">
        <v>0.47287108583148502</v>
      </c>
      <c r="R653" s="17">
        <v>0.60385149672946403</v>
      </c>
      <c r="S653" s="17">
        <v>0.65098237937215098</v>
      </c>
      <c r="T653" s="17">
        <v>0.65271980960611098</v>
      </c>
      <c r="U653" s="17">
        <v>0.59164412101181996</v>
      </c>
      <c r="V653" s="17">
        <v>0.52770520863788795</v>
      </c>
      <c r="W653" s="17">
        <v>0.67993784649303601</v>
      </c>
      <c r="X653" s="17">
        <v>0.49406344899833698</v>
      </c>
      <c r="Y653" s="17">
        <v>0.54918611474214196</v>
      </c>
      <c r="Z653" s="17">
        <v>0.58540433183014795</v>
      </c>
      <c r="AA653" s="17">
        <v>0.67763284858217299</v>
      </c>
      <c r="AB653" s="17">
        <v>0.843834101385743</v>
      </c>
      <c r="AC653" s="17"/>
      <c r="AD653" s="17">
        <v>0.479834286326768</v>
      </c>
      <c r="AE653" s="17">
        <v>0.84563675194965204</v>
      </c>
      <c r="AF653" s="17"/>
      <c r="AG653" s="17">
        <v>0.37091132814830602</v>
      </c>
      <c r="AH653" s="17">
        <v>0.70387585339736902</v>
      </c>
      <c r="AI653" s="17"/>
      <c r="AJ653" s="17">
        <v>0.59871981103900596</v>
      </c>
      <c r="AK653" s="17">
        <v>0.58090750367320598</v>
      </c>
      <c r="AL653" s="17"/>
      <c r="AM653" s="17">
        <v>0.64726413548240003</v>
      </c>
      <c r="AN653" s="17">
        <v>0.57654568020403296</v>
      </c>
      <c r="AO653" s="17"/>
      <c r="AP653" s="17">
        <v>0.92906437513454398</v>
      </c>
      <c r="AQ653" s="17">
        <v>0.85450726890741102</v>
      </c>
      <c r="AR653" s="17">
        <v>0.39088869931362002</v>
      </c>
      <c r="AS653" s="17">
        <v>0.69793932485078602</v>
      </c>
      <c r="AT653" s="17">
        <v>0.18299164386165501</v>
      </c>
      <c r="AU653" s="17">
        <v>0.17521507684055901</v>
      </c>
    </row>
    <row r="654" spans="2:47" x14ac:dyDescent="0.35">
      <c r="B654" t="s">
        <v>94</v>
      </c>
      <c r="C654" s="17">
        <v>1.28694088750766E-2</v>
      </c>
      <c r="D654" s="17">
        <v>8.5366149537091894E-3</v>
      </c>
      <c r="E654" s="17">
        <v>1.72098113658447E-2</v>
      </c>
      <c r="F654" s="17"/>
      <c r="G654" s="17">
        <v>2.6507433803275401E-2</v>
      </c>
      <c r="H654" s="17">
        <v>3.39313091494423E-3</v>
      </c>
      <c r="I654" s="17">
        <v>1.7595214664484798E-2</v>
      </c>
      <c r="J654" s="17">
        <v>1.06609880743382E-2</v>
      </c>
      <c r="K654" s="17">
        <v>1.0213115626497101E-2</v>
      </c>
      <c r="L654" s="17">
        <v>1.1246694257020601E-2</v>
      </c>
      <c r="M654" s="17"/>
      <c r="N654" s="17">
        <v>1.1446391284151401E-2</v>
      </c>
      <c r="O654" s="17">
        <v>1.99371833656319E-2</v>
      </c>
      <c r="P654" s="17"/>
      <c r="Q654" s="17">
        <v>1.8028447773437602E-2</v>
      </c>
      <c r="R654" s="17">
        <v>2.1931926875439899E-2</v>
      </c>
      <c r="S654" s="17">
        <v>5.7867369061213496E-3</v>
      </c>
      <c r="T654" s="17">
        <v>9.3467236689593995E-3</v>
      </c>
      <c r="U654" s="17">
        <v>1.03708149303598E-2</v>
      </c>
      <c r="V654" s="17">
        <v>1.0883031677483E-2</v>
      </c>
      <c r="W654" s="17">
        <v>1.15008532039492E-2</v>
      </c>
      <c r="X654" s="17">
        <v>1.19887002697263E-2</v>
      </c>
      <c r="Y654" s="17">
        <v>2.2719305483173899E-2</v>
      </c>
      <c r="Z654" s="17">
        <v>6.5731058148561401E-3</v>
      </c>
      <c r="AA654" s="17">
        <v>0</v>
      </c>
      <c r="AB654" s="17">
        <v>0</v>
      </c>
      <c r="AC654" s="17"/>
      <c r="AD654" s="17">
        <v>1.40804784847385E-2</v>
      </c>
      <c r="AE654" s="17">
        <v>4.7801411982743404E-3</v>
      </c>
      <c r="AF654" s="17"/>
      <c r="AG654" s="17">
        <v>7.7613983288218899E-3</v>
      </c>
      <c r="AH654" s="17">
        <v>1.08643920445223E-2</v>
      </c>
      <c r="AI654" s="17"/>
      <c r="AJ654" s="17">
        <v>1.43885268234719E-2</v>
      </c>
      <c r="AK654" s="17">
        <v>9.8820021986339105E-3</v>
      </c>
      <c r="AL654" s="17"/>
      <c r="AM654" s="17">
        <v>1.05460166154381E-2</v>
      </c>
      <c r="AN654" s="17">
        <v>1.20417772167074E-2</v>
      </c>
      <c r="AO654" s="17"/>
      <c r="AP654" s="17">
        <v>2.1639043203827799E-2</v>
      </c>
      <c r="AQ654" s="17">
        <v>1.6748369133381701E-2</v>
      </c>
      <c r="AR654" s="17">
        <v>1.5179877834436299E-2</v>
      </c>
      <c r="AS654" s="17">
        <v>7.3026246645331201E-3</v>
      </c>
      <c r="AT654" s="17">
        <v>1.32259678312815E-2</v>
      </c>
      <c r="AU654" s="17">
        <v>2.55770147030096E-3</v>
      </c>
    </row>
    <row r="655" spans="2:47" x14ac:dyDescent="0.35">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c r="AS655" s="17"/>
      <c r="AT655" s="17"/>
      <c r="AU655" s="17"/>
    </row>
    <row r="656" spans="2:47" x14ac:dyDescent="0.35">
      <c r="B656" s="6" t="s">
        <v>313</v>
      </c>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c r="AT656" s="17"/>
      <c r="AU656" s="17"/>
    </row>
    <row r="657" spans="2:47" x14ac:dyDescent="0.35">
      <c r="B657" s="24" t="s">
        <v>65</v>
      </c>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c r="AT657" s="17"/>
      <c r="AU657" s="17"/>
    </row>
    <row r="658" spans="2:47" x14ac:dyDescent="0.35">
      <c r="B658" t="s">
        <v>289</v>
      </c>
      <c r="C658" s="17">
        <v>1.61728041231727E-2</v>
      </c>
      <c r="D658" s="17">
        <v>2.3216425835541999E-2</v>
      </c>
      <c r="E658" s="17">
        <v>9.4463704895543892E-3</v>
      </c>
      <c r="F658" s="17"/>
      <c r="G658" s="17">
        <v>3.3614773052673498E-2</v>
      </c>
      <c r="H658" s="17">
        <v>3.9308007396624899E-2</v>
      </c>
      <c r="I658" s="17">
        <v>1.6024907324956601E-2</v>
      </c>
      <c r="J658" s="17">
        <v>1.9702388133883801E-3</v>
      </c>
      <c r="K658" s="17">
        <v>1.2107049730762201E-2</v>
      </c>
      <c r="L658" s="17">
        <v>0</v>
      </c>
      <c r="M658" s="17"/>
      <c r="N658" s="17">
        <v>1.129740604878E-2</v>
      </c>
      <c r="O658" s="17">
        <v>4.0387693918802203E-2</v>
      </c>
      <c r="P658" s="17"/>
      <c r="Q658" s="17">
        <v>2.2443998056412801E-2</v>
      </c>
      <c r="R658" s="17">
        <v>1.07001565810474E-2</v>
      </c>
      <c r="S658" s="17">
        <v>1.26095401135234E-2</v>
      </c>
      <c r="T658" s="17">
        <v>1.6759609297563399E-2</v>
      </c>
      <c r="U658" s="17">
        <v>3.37694124110519E-2</v>
      </c>
      <c r="V658" s="17">
        <v>2.5183841206002502E-2</v>
      </c>
      <c r="W658" s="17">
        <v>9.9712421509869295E-3</v>
      </c>
      <c r="X658" s="17">
        <v>0</v>
      </c>
      <c r="Y658" s="17">
        <v>1.55883883894466E-2</v>
      </c>
      <c r="Z658" s="17">
        <v>7.7965596858873996E-3</v>
      </c>
      <c r="AA658" s="17">
        <v>2.5373000066487E-2</v>
      </c>
      <c r="AB658" s="17">
        <v>0</v>
      </c>
      <c r="AC658" s="17"/>
      <c r="AD658" s="17">
        <v>2.1588532013020599E-2</v>
      </c>
      <c r="AE658" s="17">
        <v>5.6194668174728802E-3</v>
      </c>
      <c r="AF658" s="17"/>
      <c r="AG658" s="17">
        <v>3.1691239592773701E-2</v>
      </c>
      <c r="AH658" s="17">
        <v>7.8891107460464793E-3</v>
      </c>
      <c r="AI658" s="17"/>
      <c r="AJ658" s="17">
        <v>1.5726093935603098E-2</v>
      </c>
      <c r="AK658" s="17">
        <v>1.68472012880682E-2</v>
      </c>
      <c r="AL658" s="17"/>
      <c r="AM658" s="17">
        <v>1.01923411659676E-2</v>
      </c>
      <c r="AN658" s="17">
        <v>1.8163871165024801E-2</v>
      </c>
      <c r="AO658" s="17"/>
      <c r="AP658" s="17">
        <v>0</v>
      </c>
      <c r="AQ658" s="17">
        <v>0</v>
      </c>
      <c r="AR658" s="17">
        <v>2.86671613488255E-2</v>
      </c>
      <c r="AS658" s="17">
        <v>0</v>
      </c>
      <c r="AT658" s="17">
        <v>3.2611612380598502E-2</v>
      </c>
      <c r="AU658" s="17">
        <v>4.9606897302035498E-2</v>
      </c>
    </row>
    <row r="659" spans="2:47" x14ac:dyDescent="0.35">
      <c r="B659" t="s">
        <v>290</v>
      </c>
      <c r="C659" s="17">
        <v>2.97022967682227E-2</v>
      </c>
      <c r="D659" s="17">
        <v>3.9207749858368002E-2</v>
      </c>
      <c r="E659" s="17">
        <v>2.0694874173730601E-2</v>
      </c>
      <c r="F659" s="17"/>
      <c r="G659" s="17">
        <v>5.1982644923642601E-2</v>
      </c>
      <c r="H659" s="17">
        <v>5.6067474195394998E-2</v>
      </c>
      <c r="I659" s="17">
        <v>2.9501131492566099E-2</v>
      </c>
      <c r="J659" s="17">
        <v>1.1423080009177199E-2</v>
      </c>
      <c r="K659" s="17">
        <v>1.8248981994873299E-2</v>
      </c>
      <c r="L659" s="17">
        <v>1.5949208554496299E-2</v>
      </c>
      <c r="M659" s="17"/>
      <c r="N659" s="17">
        <v>2.178102375293E-2</v>
      </c>
      <c r="O659" s="17">
        <v>6.9045289930949993E-2</v>
      </c>
      <c r="P659" s="17"/>
      <c r="Q659" s="17">
        <v>4.9842576079273199E-2</v>
      </c>
      <c r="R659" s="17">
        <v>1.8910242704778899E-2</v>
      </c>
      <c r="S659" s="17">
        <v>1.8327594162298899E-2</v>
      </c>
      <c r="T659" s="17">
        <v>1.4008989972711199E-2</v>
      </c>
      <c r="U659" s="17">
        <v>4.12553733025866E-2</v>
      </c>
      <c r="V659" s="17">
        <v>4.1782924987172503E-2</v>
      </c>
      <c r="W659" s="17">
        <v>4.6253799411197401E-2</v>
      </c>
      <c r="X659" s="17">
        <v>1.6076327999638099E-2</v>
      </c>
      <c r="Y659" s="17">
        <v>2.75174487916891E-2</v>
      </c>
      <c r="Z659" s="17">
        <v>1.8097519969529401E-2</v>
      </c>
      <c r="AA659" s="17">
        <v>1.8655115487806E-2</v>
      </c>
      <c r="AB659" s="17">
        <v>3.1999916904633399E-2</v>
      </c>
      <c r="AC659" s="17"/>
      <c r="AD659" s="17">
        <v>3.8997803932644001E-2</v>
      </c>
      <c r="AE659" s="17">
        <v>5.5303712400025804E-3</v>
      </c>
      <c r="AF659" s="17"/>
      <c r="AG659" s="17">
        <v>6.0692544055455801E-2</v>
      </c>
      <c r="AH659" s="17">
        <v>1.42589172544353E-2</v>
      </c>
      <c r="AI659" s="17"/>
      <c r="AJ659" s="17">
        <v>3.3596349697898799E-2</v>
      </c>
      <c r="AK659" s="17">
        <v>2.53461292606557E-2</v>
      </c>
      <c r="AL659" s="17"/>
      <c r="AM659" s="17">
        <v>2.93763430463626E-2</v>
      </c>
      <c r="AN659" s="17">
        <v>2.9325173481514401E-2</v>
      </c>
      <c r="AO659" s="17"/>
      <c r="AP659" s="17">
        <v>1.8412730042517899E-3</v>
      </c>
      <c r="AQ659" s="17">
        <v>3.1266128946351398E-3</v>
      </c>
      <c r="AR659" s="17">
        <v>1.4742351181616001E-2</v>
      </c>
      <c r="AS659" s="17">
        <v>7.1656016188734496E-3</v>
      </c>
      <c r="AT659" s="17">
        <v>0.106191543867506</v>
      </c>
      <c r="AU659" s="17">
        <v>8.8823328479380903E-2</v>
      </c>
    </row>
    <row r="660" spans="2:47" x14ac:dyDescent="0.35">
      <c r="B660" t="s">
        <v>215</v>
      </c>
      <c r="C660" s="17">
        <v>7.2330569839327702E-2</v>
      </c>
      <c r="D660" s="17">
        <v>9.6455021960626205E-2</v>
      </c>
      <c r="E660" s="17">
        <v>4.9442977936603301E-2</v>
      </c>
      <c r="F660" s="17"/>
      <c r="G660" s="17">
        <v>0.130647051180066</v>
      </c>
      <c r="H660" s="17">
        <v>9.6909454710919093E-2</v>
      </c>
      <c r="I660" s="17">
        <v>0.100736973194781</v>
      </c>
      <c r="J660" s="17">
        <v>8.2710395944196602E-2</v>
      </c>
      <c r="K660" s="17">
        <v>2.4513322851684598E-2</v>
      </c>
      <c r="L660" s="17">
        <v>1.3770477753660099E-2</v>
      </c>
      <c r="M660" s="17"/>
      <c r="N660" s="17">
        <v>5.69059068441468E-2</v>
      </c>
      <c r="O660" s="17">
        <v>0.14894103504930001</v>
      </c>
      <c r="P660" s="17"/>
      <c r="Q660" s="17">
        <v>8.6172435215819604E-2</v>
      </c>
      <c r="R660" s="17">
        <v>6.9644475123363303E-2</v>
      </c>
      <c r="S660" s="17">
        <v>4.8726171359345899E-2</v>
      </c>
      <c r="T660" s="17">
        <v>8.2193467229702902E-2</v>
      </c>
      <c r="U660" s="17">
        <v>3.8743499674414601E-2</v>
      </c>
      <c r="V660" s="17">
        <v>7.3325888991181601E-2</v>
      </c>
      <c r="W660" s="17">
        <v>7.0558912376171304E-2</v>
      </c>
      <c r="X660" s="17">
        <v>0.129051571100915</v>
      </c>
      <c r="Y660" s="17">
        <v>0.102124414658256</v>
      </c>
      <c r="Z660" s="17">
        <v>7.0387544460673093E-2</v>
      </c>
      <c r="AA660" s="17">
        <v>4.4966341906341301E-2</v>
      </c>
      <c r="AB660" s="17">
        <v>0</v>
      </c>
      <c r="AC660" s="17"/>
      <c r="AD660" s="17">
        <v>9.8034651986213306E-2</v>
      </c>
      <c r="AE660" s="17">
        <v>1.86675776516411E-2</v>
      </c>
      <c r="AF660" s="17"/>
      <c r="AG660" s="17">
        <v>0.165976173316289</v>
      </c>
      <c r="AH660" s="17">
        <v>2.7187899306526798E-2</v>
      </c>
      <c r="AI660" s="17"/>
      <c r="AJ660" s="17">
        <v>8.0851991958769506E-2</v>
      </c>
      <c r="AK660" s="17">
        <v>6.2863308295593404E-2</v>
      </c>
      <c r="AL660" s="17"/>
      <c r="AM660" s="17">
        <v>4.8342043141904899E-2</v>
      </c>
      <c r="AN660" s="17">
        <v>8.0455226904987007E-2</v>
      </c>
      <c r="AO660" s="17"/>
      <c r="AP660" s="17">
        <v>0</v>
      </c>
      <c r="AQ660" s="17">
        <v>5.8156631752068399E-3</v>
      </c>
      <c r="AR660" s="17">
        <v>5.5129693207451397E-2</v>
      </c>
      <c r="AS660" s="17">
        <v>2.6814136850190601E-2</v>
      </c>
      <c r="AT660" s="17">
        <v>0.22776005394997001</v>
      </c>
      <c r="AU660" s="17">
        <v>0.21175871864780901</v>
      </c>
    </row>
    <row r="661" spans="2:47" x14ac:dyDescent="0.35">
      <c r="B661" t="s">
        <v>216</v>
      </c>
      <c r="C661" s="17">
        <v>5.99068377153135E-2</v>
      </c>
      <c r="D661" s="17">
        <v>7.4926612155513495E-2</v>
      </c>
      <c r="E661" s="17">
        <v>4.4828327616374397E-2</v>
      </c>
      <c r="F661" s="17"/>
      <c r="G661" s="17">
        <v>9.6310205214438893E-2</v>
      </c>
      <c r="H661" s="17">
        <v>0.106394457930648</v>
      </c>
      <c r="I661" s="17">
        <v>6.6969356841290101E-2</v>
      </c>
      <c r="J661" s="17">
        <v>3.7648960869462997E-2</v>
      </c>
      <c r="K661" s="17">
        <v>3.6815834154471101E-2</v>
      </c>
      <c r="L661" s="17">
        <v>2.5376252564580499E-2</v>
      </c>
      <c r="M661" s="17"/>
      <c r="N661" s="17">
        <v>4.9922085778817002E-2</v>
      </c>
      <c r="O661" s="17">
        <v>0.109498617522766</v>
      </c>
      <c r="P661" s="17"/>
      <c r="Q661" s="17">
        <v>8.4483226191470806E-2</v>
      </c>
      <c r="R661" s="17">
        <v>4.4222457964473799E-2</v>
      </c>
      <c r="S661" s="17">
        <v>4.6793937129257598E-2</v>
      </c>
      <c r="T661" s="17">
        <v>4.9516719695993E-2</v>
      </c>
      <c r="U661" s="17">
        <v>6.6713724479800299E-2</v>
      </c>
      <c r="V661" s="17">
        <v>9.4212480200155199E-2</v>
      </c>
      <c r="W661" s="17">
        <v>3.52979842684829E-2</v>
      </c>
      <c r="X661" s="17">
        <v>9.1526980768652996E-2</v>
      </c>
      <c r="Y661" s="17">
        <v>5.2417403763692701E-2</v>
      </c>
      <c r="Z661" s="17">
        <v>7.9367066418915402E-2</v>
      </c>
      <c r="AA661" s="17">
        <v>3.1893243917438897E-2</v>
      </c>
      <c r="AB661" s="17">
        <v>0</v>
      </c>
      <c r="AC661" s="17"/>
      <c r="AD661" s="17">
        <v>7.5007157837749194E-2</v>
      </c>
      <c r="AE661" s="17">
        <v>2.2682816097524601E-2</v>
      </c>
      <c r="AF661" s="17"/>
      <c r="AG661" s="17">
        <v>9.7451391227918294E-2</v>
      </c>
      <c r="AH661" s="17">
        <v>4.1739559635647801E-2</v>
      </c>
      <c r="AI661" s="17"/>
      <c r="AJ661" s="17">
        <v>5.49605726283195E-2</v>
      </c>
      <c r="AK661" s="17">
        <v>6.6311090509730206E-2</v>
      </c>
      <c r="AL661" s="17"/>
      <c r="AM661" s="17">
        <v>6.2191176772875702E-2</v>
      </c>
      <c r="AN661" s="17">
        <v>5.8066075726871599E-2</v>
      </c>
      <c r="AO661" s="17"/>
      <c r="AP661" s="17">
        <v>0</v>
      </c>
      <c r="AQ661" s="17">
        <v>3.1653638865735598E-3</v>
      </c>
      <c r="AR661" s="17">
        <v>9.5383961851382607E-2</v>
      </c>
      <c r="AS661" s="17">
        <v>2.6825217458025699E-2</v>
      </c>
      <c r="AT661" s="17">
        <v>0.170127782080604</v>
      </c>
      <c r="AU661" s="17">
        <v>0.14048159146624301</v>
      </c>
    </row>
    <row r="662" spans="2:47" x14ac:dyDescent="0.35">
      <c r="B662" t="s">
        <v>291</v>
      </c>
      <c r="C662" s="17">
        <v>4.6526842927229098E-2</v>
      </c>
      <c r="D662" s="17">
        <v>5.86354176775832E-2</v>
      </c>
      <c r="E662" s="17">
        <v>3.5129895924374502E-2</v>
      </c>
      <c r="F662" s="17"/>
      <c r="G662" s="17">
        <v>9.6938369845576994E-2</v>
      </c>
      <c r="H662" s="17">
        <v>5.8163082497649302E-2</v>
      </c>
      <c r="I662" s="17">
        <v>4.8092203652491103E-2</v>
      </c>
      <c r="J662" s="17">
        <v>3.4875368846952498E-2</v>
      </c>
      <c r="K662" s="17">
        <v>3.7377720329021799E-2</v>
      </c>
      <c r="L662" s="17">
        <v>1.77390551722405E-2</v>
      </c>
      <c r="M662" s="17"/>
      <c r="N662" s="17">
        <v>4.2759097205509002E-2</v>
      </c>
      <c r="O662" s="17">
        <v>6.5240298944001796E-2</v>
      </c>
      <c r="P662" s="17"/>
      <c r="Q662" s="17">
        <v>5.1807919903306202E-2</v>
      </c>
      <c r="R662" s="17">
        <v>4.4463498211011997E-2</v>
      </c>
      <c r="S662" s="17">
        <v>3.1459155132125903E-2</v>
      </c>
      <c r="T662" s="17">
        <v>3.8043309584263003E-2</v>
      </c>
      <c r="U662" s="17">
        <v>3.4830406889614099E-2</v>
      </c>
      <c r="V662" s="17">
        <v>4.36274603477542E-2</v>
      </c>
      <c r="W662" s="17">
        <v>6.13931007776405E-2</v>
      </c>
      <c r="X662" s="17">
        <v>8.3359788691831194E-2</v>
      </c>
      <c r="Y662" s="17">
        <v>4.9587085884896999E-2</v>
      </c>
      <c r="Z662" s="17">
        <v>5.2430578187180603E-2</v>
      </c>
      <c r="AA662" s="17">
        <v>3.3355117579117702E-2</v>
      </c>
      <c r="AB662" s="17">
        <v>3.7114713994984901E-2</v>
      </c>
      <c r="AC662" s="17"/>
      <c r="AD662" s="17">
        <v>6.36303811803898E-2</v>
      </c>
      <c r="AE662" s="17">
        <v>9.7739078052893804E-3</v>
      </c>
      <c r="AF662" s="17"/>
      <c r="AG662" s="17">
        <v>6.3769067287015396E-2</v>
      </c>
      <c r="AH662" s="17">
        <v>3.8809624166301702E-2</v>
      </c>
      <c r="AI662" s="17"/>
      <c r="AJ662" s="17">
        <v>4.3229624391277102E-2</v>
      </c>
      <c r="AK662" s="17">
        <v>4.92768744664814E-2</v>
      </c>
      <c r="AL662" s="17"/>
      <c r="AM662" s="17">
        <v>4.1466459415202599E-2</v>
      </c>
      <c r="AN662" s="17">
        <v>4.7560349469056698E-2</v>
      </c>
      <c r="AO662" s="17"/>
      <c r="AP662" s="17">
        <v>0</v>
      </c>
      <c r="AQ662" s="17">
        <v>1.0970224169789201E-2</v>
      </c>
      <c r="AR662" s="17">
        <v>9.8026018953033797E-2</v>
      </c>
      <c r="AS662" s="17">
        <v>3.8575342286285903E-2</v>
      </c>
      <c r="AT662" s="17">
        <v>8.5472670567230499E-2</v>
      </c>
      <c r="AU662" s="17">
        <v>8.4473676511084006E-2</v>
      </c>
    </row>
    <row r="663" spans="2:47" x14ac:dyDescent="0.35">
      <c r="B663" t="s">
        <v>218</v>
      </c>
      <c r="C663" s="17">
        <v>3.93994035379817E-2</v>
      </c>
      <c r="D663" s="17">
        <v>5.2100810021556497E-2</v>
      </c>
      <c r="E663" s="17">
        <v>2.7360904968466701E-2</v>
      </c>
      <c r="F663" s="17"/>
      <c r="G663" s="17">
        <v>7.4955125898475097E-2</v>
      </c>
      <c r="H663" s="17">
        <v>5.1747810144176003E-2</v>
      </c>
      <c r="I663" s="17">
        <v>4.0688012905197198E-2</v>
      </c>
      <c r="J663" s="17">
        <v>3.4014174594194799E-2</v>
      </c>
      <c r="K663" s="17">
        <v>2.86811922699776E-2</v>
      </c>
      <c r="L663" s="17">
        <v>1.61117192296346E-2</v>
      </c>
      <c r="M663" s="17"/>
      <c r="N663" s="17">
        <v>3.7031310874910302E-2</v>
      </c>
      <c r="O663" s="17">
        <v>5.1161130885600599E-2</v>
      </c>
      <c r="P663" s="17"/>
      <c r="Q663" s="17">
        <v>6.0380898566093501E-2</v>
      </c>
      <c r="R663" s="17">
        <v>3.50181289873739E-2</v>
      </c>
      <c r="S663" s="17">
        <v>1.71710311074229E-2</v>
      </c>
      <c r="T663" s="17">
        <v>2.9460719128106098E-2</v>
      </c>
      <c r="U663" s="17">
        <v>5.2018192660546997E-2</v>
      </c>
      <c r="V663" s="17">
        <v>4.41981701073745E-2</v>
      </c>
      <c r="W663" s="17">
        <v>4.5541420711812199E-2</v>
      </c>
      <c r="X663" s="17">
        <v>6.2371532038070297E-2</v>
      </c>
      <c r="Y663" s="17">
        <v>2.9036654457876201E-2</v>
      </c>
      <c r="Z663" s="17">
        <v>4.5443493524761402E-2</v>
      </c>
      <c r="AA663" s="17">
        <v>0</v>
      </c>
      <c r="AB663" s="17">
        <v>4.4847182001169203E-2</v>
      </c>
      <c r="AC663" s="17"/>
      <c r="AD663" s="17">
        <v>5.2006284011102299E-2</v>
      </c>
      <c r="AE663" s="17">
        <v>1.33500921593863E-2</v>
      </c>
      <c r="AF663" s="17"/>
      <c r="AG663" s="17">
        <v>5.0518228208104199E-2</v>
      </c>
      <c r="AH663" s="17">
        <v>3.5123301828470101E-2</v>
      </c>
      <c r="AI663" s="17"/>
      <c r="AJ663" s="17">
        <v>3.3772851600183902E-2</v>
      </c>
      <c r="AK663" s="17">
        <v>4.6428017459381903E-2</v>
      </c>
      <c r="AL663" s="17"/>
      <c r="AM663" s="17">
        <v>3.5892813837468597E-2</v>
      </c>
      <c r="AN663" s="17">
        <v>4.11211015156632E-2</v>
      </c>
      <c r="AO663" s="17"/>
      <c r="AP663" s="17">
        <v>0</v>
      </c>
      <c r="AQ663" s="17">
        <v>5.1736256722267502E-3</v>
      </c>
      <c r="AR663" s="17">
        <v>9.3845427312953505E-2</v>
      </c>
      <c r="AS663" s="17">
        <v>3.6928771948632901E-2</v>
      </c>
      <c r="AT663" s="17">
        <v>3.7350515034048799E-2</v>
      </c>
      <c r="AU663" s="17">
        <v>7.7417112298546906E-2</v>
      </c>
    </row>
    <row r="664" spans="2:47" x14ac:dyDescent="0.35">
      <c r="B664" t="s">
        <v>292</v>
      </c>
      <c r="C664" s="17">
        <v>4.59224694529363E-2</v>
      </c>
      <c r="D664" s="17">
        <v>5.5289235560979103E-2</v>
      </c>
      <c r="E664" s="17">
        <v>3.7194423684943301E-2</v>
      </c>
      <c r="F664" s="17"/>
      <c r="G664" s="17">
        <v>5.2472644595113499E-2</v>
      </c>
      <c r="H664" s="17">
        <v>5.7588638397100302E-2</v>
      </c>
      <c r="I664" s="17">
        <v>4.9066227387484902E-2</v>
      </c>
      <c r="J664" s="17">
        <v>5.4202817662748301E-2</v>
      </c>
      <c r="K664" s="17">
        <v>3.0899217272322001E-2</v>
      </c>
      <c r="L664" s="17">
        <v>3.2782905005291199E-2</v>
      </c>
      <c r="M664" s="17"/>
      <c r="N664" s="17">
        <v>4.7824234438086699E-2</v>
      </c>
      <c r="O664" s="17">
        <v>3.6476875712707801E-2</v>
      </c>
      <c r="P664" s="17"/>
      <c r="Q664" s="17">
        <v>5.3459710964790602E-2</v>
      </c>
      <c r="R664" s="17">
        <v>3.9180909707705103E-2</v>
      </c>
      <c r="S664" s="17">
        <v>7.6734484884099494E-2</v>
      </c>
      <c r="T664" s="17">
        <v>3.7013619930359301E-2</v>
      </c>
      <c r="U664" s="17">
        <v>7.8030428790734505E-2</v>
      </c>
      <c r="V664" s="17">
        <v>3.03083354720304E-2</v>
      </c>
      <c r="W664" s="17">
        <v>3.3756651286421802E-2</v>
      </c>
      <c r="X664" s="17">
        <v>3.5651340662938402E-2</v>
      </c>
      <c r="Y664" s="17">
        <v>3.2347992659745903E-2</v>
      </c>
      <c r="Z664" s="17">
        <v>5.4211849325037503E-2</v>
      </c>
      <c r="AA664" s="17">
        <v>1.8125272142014901E-2</v>
      </c>
      <c r="AB664" s="17">
        <v>7.39305895010713E-2</v>
      </c>
      <c r="AC664" s="17"/>
      <c r="AD664" s="17">
        <v>5.22161148105603E-2</v>
      </c>
      <c r="AE664" s="17">
        <v>2.7005764746926599E-2</v>
      </c>
      <c r="AF664" s="17"/>
      <c r="AG664" s="17">
        <v>4.4037182283698802E-2</v>
      </c>
      <c r="AH664" s="17">
        <v>4.7487364007971301E-2</v>
      </c>
      <c r="AI664" s="17"/>
      <c r="AJ664" s="17">
        <v>3.6411256096124098E-2</v>
      </c>
      <c r="AK664" s="17">
        <v>5.6546656653517401E-2</v>
      </c>
      <c r="AL664" s="17"/>
      <c r="AM664" s="17">
        <v>3.6449226470043103E-2</v>
      </c>
      <c r="AN664" s="17">
        <v>4.8432956476509498E-2</v>
      </c>
      <c r="AO664" s="17"/>
      <c r="AP664" s="17">
        <v>1.6052406487665E-2</v>
      </c>
      <c r="AQ664" s="17">
        <v>5.0828581063882203E-2</v>
      </c>
      <c r="AR664" s="17">
        <v>6.3034983285252894E-2</v>
      </c>
      <c r="AS664" s="17">
        <v>5.3629485728841797E-2</v>
      </c>
      <c r="AT664" s="17">
        <v>2.8822236871641899E-2</v>
      </c>
      <c r="AU664" s="17">
        <v>6.3459866866435802E-2</v>
      </c>
    </row>
    <row r="665" spans="2:47" x14ac:dyDescent="0.35">
      <c r="B665" t="s">
        <v>293</v>
      </c>
      <c r="C665" s="17">
        <v>1.4535767914428999E-2</v>
      </c>
      <c r="D665" s="17">
        <v>6.9204041677703096E-3</v>
      </c>
      <c r="E665" s="17">
        <v>2.1217715175661799E-2</v>
      </c>
      <c r="F665" s="17"/>
      <c r="G665" s="17">
        <v>2.77981415602092E-2</v>
      </c>
      <c r="H665" s="17">
        <v>2.4139380735604399E-2</v>
      </c>
      <c r="I665" s="17">
        <v>2.4373692363999001E-3</v>
      </c>
      <c r="J665" s="17">
        <v>1.27553833493463E-2</v>
      </c>
      <c r="K665" s="17">
        <v>9.40744916779831E-3</v>
      </c>
      <c r="L665" s="17">
        <v>1.2595304055269501E-2</v>
      </c>
      <c r="M665" s="17"/>
      <c r="N665" s="17">
        <v>1.4540632497244599E-2</v>
      </c>
      <c r="O665" s="17">
        <v>1.45116067413341E-2</v>
      </c>
      <c r="P665" s="17"/>
      <c r="Q665" s="17">
        <v>1.5853770699516E-2</v>
      </c>
      <c r="R665" s="17">
        <v>2.92830601805718E-2</v>
      </c>
      <c r="S665" s="17">
        <v>0</v>
      </c>
      <c r="T665" s="17">
        <v>2.1404901873493198E-2</v>
      </c>
      <c r="U665" s="17">
        <v>2.05660636953191E-2</v>
      </c>
      <c r="V665" s="17">
        <v>9.2001933274385404E-3</v>
      </c>
      <c r="W665" s="17">
        <v>2.2748768144240102E-2</v>
      </c>
      <c r="X665" s="17">
        <v>1.0025665880460201E-2</v>
      </c>
      <c r="Y665" s="17">
        <v>7.9808029438267897E-3</v>
      </c>
      <c r="Z665" s="17">
        <v>7.8991237631883208E-3</v>
      </c>
      <c r="AA665" s="17">
        <v>1.01135366169241E-2</v>
      </c>
      <c r="AB665" s="17">
        <v>0</v>
      </c>
      <c r="AC665" s="17"/>
      <c r="AD665" s="17">
        <v>1.2384155026120299E-2</v>
      </c>
      <c r="AE665" s="17">
        <v>1.7141311454662501E-2</v>
      </c>
      <c r="AF665" s="17"/>
      <c r="AG665" s="17">
        <v>5.8999571221558097E-3</v>
      </c>
      <c r="AH665" s="17">
        <v>1.5598684301394E-2</v>
      </c>
      <c r="AI665" s="17"/>
      <c r="AJ665" s="17">
        <v>1.54739684656694E-2</v>
      </c>
      <c r="AK665" s="17">
        <v>1.35520625152016E-2</v>
      </c>
      <c r="AL665" s="17"/>
      <c r="AM665" s="17">
        <v>1.6781105060798301E-2</v>
      </c>
      <c r="AN665" s="17">
        <v>1.3479578403596501E-2</v>
      </c>
      <c r="AO665" s="17"/>
      <c r="AP665" s="17">
        <v>1.7130343015812E-2</v>
      </c>
      <c r="AQ665" s="17">
        <v>1.8688855895853299E-2</v>
      </c>
      <c r="AR665" s="17">
        <v>2.9881374396081201E-2</v>
      </c>
      <c r="AS665" s="17">
        <v>1.1367620491441801E-2</v>
      </c>
      <c r="AT665" s="17">
        <v>1.15871341721494E-2</v>
      </c>
      <c r="AU665" s="17">
        <v>0</v>
      </c>
    </row>
    <row r="666" spans="2:47" x14ac:dyDescent="0.35">
      <c r="B666" t="s">
        <v>294</v>
      </c>
      <c r="C666" s="17">
        <v>9.9883640117641406E-2</v>
      </c>
      <c r="D666" s="17">
        <v>9.9764224380725894E-2</v>
      </c>
      <c r="E666" s="17">
        <v>0.100887517870663</v>
      </c>
      <c r="F666" s="17"/>
      <c r="G666" s="17">
        <v>7.0543723070683906E-2</v>
      </c>
      <c r="H666" s="17">
        <v>0.12276571117081</v>
      </c>
      <c r="I666" s="17">
        <v>0.120561775541696</v>
      </c>
      <c r="J666" s="17">
        <v>0.10663881480686201</v>
      </c>
      <c r="K666" s="17">
        <v>6.5912521181677994E-2</v>
      </c>
      <c r="L666" s="17">
        <v>0.101047277405635</v>
      </c>
      <c r="M666" s="17"/>
      <c r="N666" s="17">
        <v>9.4704824982372496E-2</v>
      </c>
      <c r="O666" s="17">
        <v>0.12560552699927699</v>
      </c>
      <c r="P666" s="17"/>
      <c r="Q666" s="17">
        <v>0.12808392646665201</v>
      </c>
      <c r="R666" s="17">
        <v>9.6824480892629794E-2</v>
      </c>
      <c r="S666" s="17">
        <v>0.13836974590128101</v>
      </c>
      <c r="T666" s="17">
        <v>7.8847385294241706E-2</v>
      </c>
      <c r="U666" s="17">
        <v>7.7346909513004797E-2</v>
      </c>
      <c r="V666" s="17">
        <v>9.1881933272796895E-2</v>
      </c>
      <c r="W666" s="17">
        <v>6.7439130144134801E-2</v>
      </c>
      <c r="X666" s="17">
        <v>5.7683480892498799E-2</v>
      </c>
      <c r="Y666" s="17">
        <v>9.8839436580689902E-2</v>
      </c>
      <c r="Z666" s="17">
        <v>0.122899514000472</v>
      </c>
      <c r="AA666" s="17">
        <v>8.9253283052490306E-2</v>
      </c>
      <c r="AB666" s="17">
        <v>0.114075858338251</v>
      </c>
      <c r="AC666" s="17"/>
      <c r="AD666" s="17">
        <v>0.12040675565639899</v>
      </c>
      <c r="AE666" s="17">
        <v>6.0036965121713103E-2</v>
      </c>
      <c r="AF666" s="17"/>
      <c r="AG666" s="17">
        <v>0.12425226518959299</v>
      </c>
      <c r="AH666" s="17">
        <v>8.7983064532080699E-2</v>
      </c>
      <c r="AI666" s="17"/>
      <c r="AJ666" s="17">
        <v>0.100266114140819</v>
      </c>
      <c r="AK666" s="17">
        <v>9.8973922170180903E-2</v>
      </c>
      <c r="AL666" s="17"/>
      <c r="AM666" s="17">
        <v>9.4725967711456999E-2</v>
      </c>
      <c r="AN666" s="17">
        <v>9.9786411690667307E-2</v>
      </c>
      <c r="AO666" s="17"/>
      <c r="AP666" s="17">
        <v>3.5421701286630997E-2</v>
      </c>
      <c r="AQ666" s="17">
        <v>0.129157313580957</v>
      </c>
      <c r="AR666" s="17">
        <v>0.115525196911154</v>
      </c>
      <c r="AS666" s="17">
        <v>0.11031142088762801</v>
      </c>
      <c r="AT666" s="17">
        <v>0.12180526009476</v>
      </c>
      <c r="AU666" s="17">
        <v>0.118846921846014</v>
      </c>
    </row>
    <row r="667" spans="2:47" x14ac:dyDescent="0.35">
      <c r="B667" t="s">
        <v>106</v>
      </c>
      <c r="C667" s="17">
        <v>0.55949264368880203</v>
      </c>
      <c r="D667" s="17">
        <v>0.480061238219396</v>
      </c>
      <c r="E667" s="17">
        <v>0.63488973190335596</v>
      </c>
      <c r="F667" s="17"/>
      <c r="G667" s="17">
        <v>0.34041127719063502</v>
      </c>
      <c r="H667" s="17">
        <v>0.381013570819911</v>
      </c>
      <c r="I667" s="17">
        <v>0.49623571641796899</v>
      </c>
      <c r="J667" s="17">
        <v>0.61227172352037096</v>
      </c>
      <c r="K667" s="17">
        <v>0.72379547951538104</v>
      </c>
      <c r="L667" s="17">
        <v>0.75030908706309196</v>
      </c>
      <c r="M667" s="17"/>
      <c r="N667" s="17">
        <v>0.60857345621666303</v>
      </c>
      <c r="O667" s="17">
        <v>0.31572045353997402</v>
      </c>
      <c r="P667" s="17"/>
      <c r="Q667" s="17">
        <v>0.42427583459617602</v>
      </c>
      <c r="R667" s="17">
        <v>0.591185693269489</v>
      </c>
      <c r="S667" s="17">
        <v>0.59220521613948196</v>
      </c>
      <c r="T667" s="17">
        <v>0.61379517945018502</v>
      </c>
      <c r="U667" s="17">
        <v>0.55672598858292699</v>
      </c>
      <c r="V667" s="17">
        <v>0.53573848333916996</v>
      </c>
      <c r="W667" s="17">
        <v>0.58952739904314</v>
      </c>
      <c r="X667" s="17">
        <v>0.51425331196499402</v>
      </c>
      <c r="Y667" s="17">
        <v>0.56702613843182403</v>
      </c>
      <c r="Z667" s="17">
        <v>0.51018520835799497</v>
      </c>
      <c r="AA667" s="17">
        <v>0.72826508923138</v>
      </c>
      <c r="AB667" s="17">
        <v>0.69803173925989004</v>
      </c>
      <c r="AC667" s="17"/>
      <c r="AD667" s="17">
        <v>0.448466331540886</v>
      </c>
      <c r="AE667" s="17">
        <v>0.81170002912469796</v>
      </c>
      <c r="AF667" s="17"/>
      <c r="AG667" s="17">
        <v>0.34342506424279401</v>
      </c>
      <c r="AH667" s="17">
        <v>0.67039889661239604</v>
      </c>
      <c r="AI667" s="17"/>
      <c r="AJ667" s="17">
        <v>0.56862185196134196</v>
      </c>
      <c r="AK667" s="17">
        <v>0.55082177980924096</v>
      </c>
      <c r="AL667" s="17"/>
      <c r="AM667" s="17">
        <v>0.61254962559755299</v>
      </c>
      <c r="AN667" s="17">
        <v>0.54891219235275601</v>
      </c>
      <c r="AO667" s="17"/>
      <c r="AP667" s="17">
        <v>0.90101167111070302</v>
      </c>
      <c r="AQ667" s="17">
        <v>0.7548220323782</v>
      </c>
      <c r="AR667" s="17">
        <v>0.38676821401786499</v>
      </c>
      <c r="AS667" s="17">
        <v>0.66838594110781402</v>
      </c>
      <c r="AT667" s="17">
        <v>0.17827119098149199</v>
      </c>
      <c r="AU667" s="17">
        <v>0.16513188658245101</v>
      </c>
    </row>
    <row r="668" spans="2:47" x14ac:dyDescent="0.35">
      <c r="B668" t="s">
        <v>94</v>
      </c>
      <c r="C668" s="17">
        <v>1.6126723914943599E-2</v>
      </c>
      <c r="D668" s="17">
        <v>1.34228601619392E-2</v>
      </c>
      <c r="E668" s="17">
        <v>1.8907260256272498E-2</v>
      </c>
      <c r="F668" s="17"/>
      <c r="G668" s="17">
        <v>2.4326043468485301E-2</v>
      </c>
      <c r="H668" s="17">
        <v>5.9024120011620298E-3</v>
      </c>
      <c r="I668" s="17">
        <v>2.9686326005167699E-2</v>
      </c>
      <c r="J668" s="17">
        <v>1.14890415832999E-2</v>
      </c>
      <c r="K668" s="17">
        <v>1.22412315320297E-2</v>
      </c>
      <c r="L668" s="17">
        <v>1.43187131961006E-2</v>
      </c>
      <c r="M668" s="17"/>
      <c r="N668" s="17">
        <v>1.46600213605404E-2</v>
      </c>
      <c r="O668" s="17">
        <v>2.3411470755286101E-2</v>
      </c>
      <c r="P668" s="17"/>
      <c r="Q668" s="17">
        <v>2.3195703260489701E-2</v>
      </c>
      <c r="R668" s="17">
        <v>2.0566896377554499E-2</v>
      </c>
      <c r="S668" s="17">
        <v>1.7603124071163299E-2</v>
      </c>
      <c r="T668" s="17">
        <v>1.89560985433809E-2</v>
      </c>
      <c r="U668" s="17">
        <v>0</v>
      </c>
      <c r="V668" s="17">
        <v>1.05402887489232E-2</v>
      </c>
      <c r="W668" s="17">
        <v>1.75115916857723E-2</v>
      </c>
      <c r="X668" s="17">
        <v>0</v>
      </c>
      <c r="Y668" s="17">
        <v>1.7534233438056501E-2</v>
      </c>
      <c r="Z668" s="17">
        <v>3.1281542306359503E-2</v>
      </c>
      <c r="AA668" s="17">
        <v>0</v>
      </c>
      <c r="AB668" s="17">
        <v>0</v>
      </c>
      <c r="AC668" s="17"/>
      <c r="AD668" s="17">
        <v>1.72618320049149E-2</v>
      </c>
      <c r="AE668" s="17">
        <v>8.4916977806828598E-3</v>
      </c>
      <c r="AF668" s="17"/>
      <c r="AG668" s="17">
        <v>1.2286887474202901E-2</v>
      </c>
      <c r="AH668" s="17">
        <v>1.35235776087297E-2</v>
      </c>
      <c r="AI668" s="17"/>
      <c r="AJ668" s="17">
        <v>1.70893251239937E-2</v>
      </c>
      <c r="AK668" s="17">
        <v>1.30329575719488E-2</v>
      </c>
      <c r="AL668" s="17"/>
      <c r="AM668" s="17">
        <v>1.2032897780366999E-2</v>
      </c>
      <c r="AN668" s="17">
        <v>1.4697062813353499E-2</v>
      </c>
      <c r="AO668" s="17"/>
      <c r="AP668" s="17">
        <v>2.8542605094936901E-2</v>
      </c>
      <c r="AQ668" s="17">
        <v>1.82517272826755E-2</v>
      </c>
      <c r="AR668" s="17">
        <v>1.8995617534384401E-2</v>
      </c>
      <c r="AS668" s="17">
        <v>1.9996461622265999E-2</v>
      </c>
      <c r="AT668" s="17">
        <v>0</v>
      </c>
      <c r="AU668" s="17">
        <v>0</v>
      </c>
    </row>
    <row r="669" spans="2:47" x14ac:dyDescent="0.35">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c r="AT669" s="17"/>
      <c r="AU669" s="17"/>
    </row>
    <row r="670" spans="2:47" x14ac:dyDescent="0.35">
      <c r="B670" s="6" t="s">
        <v>314</v>
      </c>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c r="AS670" s="17"/>
      <c r="AT670" s="17"/>
      <c r="AU670" s="17"/>
    </row>
    <row r="671" spans="2:47" x14ac:dyDescent="0.35">
      <c r="B671" s="24" t="s">
        <v>65</v>
      </c>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c r="AT671" s="17"/>
      <c r="AU671" s="17"/>
    </row>
    <row r="672" spans="2:47" x14ac:dyDescent="0.35">
      <c r="B672" t="s">
        <v>289</v>
      </c>
      <c r="C672" s="17">
        <v>2.2749464190632201E-2</v>
      </c>
      <c r="D672" s="17">
        <v>3.02612615435668E-2</v>
      </c>
      <c r="E672" s="17">
        <v>1.5624816811327E-2</v>
      </c>
      <c r="F672" s="17"/>
      <c r="G672" s="17">
        <v>6.0042402534903901E-2</v>
      </c>
      <c r="H672" s="17">
        <v>4.5299496110241803E-2</v>
      </c>
      <c r="I672" s="17">
        <v>1.7956357198670701E-2</v>
      </c>
      <c r="J672" s="17">
        <v>1.3424936923155901E-2</v>
      </c>
      <c r="K672" s="17">
        <v>9.2166149759025408E-3</v>
      </c>
      <c r="L672" s="17">
        <v>0</v>
      </c>
      <c r="M672" s="17"/>
      <c r="N672" s="17">
        <v>1.23740504020845E-2</v>
      </c>
      <c r="O672" s="17">
        <v>7.4281564265359104E-2</v>
      </c>
      <c r="P672" s="17"/>
      <c r="Q672" s="17">
        <v>5.43159008400243E-2</v>
      </c>
      <c r="R672" s="17">
        <v>6.5610827547422099E-3</v>
      </c>
      <c r="S672" s="17">
        <v>0</v>
      </c>
      <c r="T672" s="17">
        <v>5.3649572034399897E-3</v>
      </c>
      <c r="U672" s="17">
        <v>3.7100021515101202E-2</v>
      </c>
      <c r="V672" s="17">
        <v>2.5376709229522801E-2</v>
      </c>
      <c r="W672" s="17">
        <v>3.1337059500834902E-2</v>
      </c>
      <c r="X672" s="17">
        <v>9.9445246434541508E-3</v>
      </c>
      <c r="Y672" s="17">
        <v>2.9159150700000198E-2</v>
      </c>
      <c r="Z672" s="17">
        <v>7.7965596858873996E-3</v>
      </c>
      <c r="AA672" s="17">
        <v>4.2175434677870501E-2</v>
      </c>
      <c r="AB672" s="17">
        <v>0</v>
      </c>
      <c r="AC672" s="17"/>
      <c r="AD672" s="17">
        <v>3.0311913147978299E-2</v>
      </c>
      <c r="AE672" s="17">
        <v>6.2562585251544501E-3</v>
      </c>
      <c r="AF672" s="17"/>
      <c r="AG672" s="17">
        <v>4.5724001426309703E-2</v>
      </c>
      <c r="AH672" s="17">
        <v>1.1054997491805101E-2</v>
      </c>
      <c r="AI672" s="17"/>
      <c r="AJ672" s="17">
        <v>1.78503060511177E-2</v>
      </c>
      <c r="AK672" s="17">
        <v>2.87663321130971E-2</v>
      </c>
      <c r="AL672" s="17"/>
      <c r="AM672" s="17">
        <v>1.6194823670373601E-2</v>
      </c>
      <c r="AN672" s="17">
        <v>2.41080789253015E-2</v>
      </c>
      <c r="AO672" s="17"/>
      <c r="AP672" s="17">
        <v>0</v>
      </c>
      <c r="AQ672" s="17">
        <v>0</v>
      </c>
      <c r="AR672" s="17">
        <v>3.07514361912869E-2</v>
      </c>
      <c r="AS672" s="17">
        <v>0</v>
      </c>
      <c r="AT672" s="17">
        <v>7.1663463789574597E-2</v>
      </c>
      <c r="AU672" s="17">
        <v>6.61912684096677E-2</v>
      </c>
    </row>
    <row r="673" spans="2:47" x14ac:dyDescent="0.35">
      <c r="B673" t="s">
        <v>290</v>
      </c>
      <c r="C673" s="17">
        <v>3.0122274200351899E-2</v>
      </c>
      <c r="D673" s="17">
        <v>4.0320299589178203E-2</v>
      </c>
      <c r="E673" s="17">
        <v>2.0443070413067602E-2</v>
      </c>
      <c r="F673" s="17"/>
      <c r="G673" s="17">
        <v>5.6283265052030802E-2</v>
      </c>
      <c r="H673" s="17">
        <v>7.1081310391582206E-2</v>
      </c>
      <c r="I673" s="17">
        <v>3.1554636613959401E-2</v>
      </c>
      <c r="J673" s="17">
        <v>1.40810865803115E-2</v>
      </c>
      <c r="K673" s="17">
        <v>6.2807188067864296E-3</v>
      </c>
      <c r="L673" s="17">
        <v>6.9829234349332997E-3</v>
      </c>
      <c r="M673" s="17"/>
      <c r="N673" s="17">
        <v>2.3604719365737201E-2</v>
      </c>
      <c r="O673" s="17">
        <v>6.2493348243741802E-2</v>
      </c>
      <c r="P673" s="17"/>
      <c r="Q673" s="17">
        <v>5.2642460971975003E-2</v>
      </c>
      <c r="R673" s="17">
        <v>4.2491782374321899E-2</v>
      </c>
      <c r="S673" s="17">
        <v>1.25358581612012E-2</v>
      </c>
      <c r="T673" s="17">
        <v>2.22128518813112E-2</v>
      </c>
      <c r="U673" s="17">
        <v>1.1759634978357201E-2</v>
      </c>
      <c r="V673" s="17">
        <v>3.9592620142821798E-2</v>
      </c>
      <c r="W673" s="17">
        <v>2.00769780971333E-2</v>
      </c>
      <c r="X673" s="17">
        <v>0</v>
      </c>
      <c r="Y673" s="17">
        <v>4.2462902106673202E-2</v>
      </c>
      <c r="Z673" s="17">
        <v>1.8060610669593899E-2</v>
      </c>
      <c r="AA673" s="17">
        <v>1.97445804169443E-2</v>
      </c>
      <c r="AB673" s="17">
        <v>3.1999916904633399E-2</v>
      </c>
      <c r="AC673" s="17"/>
      <c r="AD673" s="17">
        <v>3.7682999717452099E-2</v>
      </c>
      <c r="AE673" s="17">
        <v>9.3050593685613404E-3</v>
      </c>
      <c r="AF673" s="17"/>
      <c r="AG673" s="17">
        <v>5.7381903321842197E-2</v>
      </c>
      <c r="AH673" s="17">
        <v>1.6624630482076502E-2</v>
      </c>
      <c r="AI673" s="17"/>
      <c r="AJ673" s="17">
        <v>3.21165148109544E-2</v>
      </c>
      <c r="AK673" s="17">
        <v>2.6446490180098699E-2</v>
      </c>
      <c r="AL673" s="17"/>
      <c r="AM673" s="17">
        <v>2.1614895731042898E-2</v>
      </c>
      <c r="AN673" s="17">
        <v>3.2276486332855403E-2</v>
      </c>
      <c r="AO673" s="17"/>
      <c r="AP673" s="17">
        <v>2.4263096385485198E-3</v>
      </c>
      <c r="AQ673" s="17">
        <v>3.7449534161144299E-3</v>
      </c>
      <c r="AR673" s="17">
        <v>2.32488614400823E-2</v>
      </c>
      <c r="AS673" s="17">
        <v>4.86052105470195E-3</v>
      </c>
      <c r="AT673" s="17">
        <v>0.102557495367281</v>
      </c>
      <c r="AU673" s="17">
        <v>8.6981785239204495E-2</v>
      </c>
    </row>
    <row r="674" spans="2:47" x14ac:dyDescent="0.35">
      <c r="B674" t="s">
        <v>215</v>
      </c>
      <c r="C674" s="17">
        <v>5.6256354720222702E-2</v>
      </c>
      <c r="D674" s="17">
        <v>7.5251991559361103E-2</v>
      </c>
      <c r="E674" s="17">
        <v>3.8228432619863098E-2</v>
      </c>
      <c r="F674" s="17"/>
      <c r="G674" s="17">
        <v>0.11130475517937299</v>
      </c>
      <c r="H674" s="17">
        <v>7.8551471637040293E-2</v>
      </c>
      <c r="I674" s="17">
        <v>8.9426928653564997E-2</v>
      </c>
      <c r="J674" s="17">
        <v>5.5440655663984102E-2</v>
      </c>
      <c r="K674" s="17">
        <v>1.5399525845960599E-2</v>
      </c>
      <c r="L674" s="17">
        <v>2.2778431066276801E-3</v>
      </c>
      <c r="M674" s="17"/>
      <c r="N674" s="17">
        <v>4.6384169855287302E-2</v>
      </c>
      <c r="O674" s="17">
        <v>0.10528904187700799</v>
      </c>
      <c r="P674" s="17"/>
      <c r="Q674" s="17">
        <v>7.5503491448752999E-2</v>
      </c>
      <c r="R674" s="17">
        <v>4.03903364579268E-2</v>
      </c>
      <c r="S674" s="17">
        <v>6.6698529444517193E-2</v>
      </c>
      <c r="T674" s="17">
        <v>6.7535206578285503E-2</v>
      </c>
      <c r="U674" s="17">
        <v>5.7803125289090498E-2</v>
      </c>
      <c r="V674" s="17">
        <v>7.0744219681909207E-2</v>
      </c>
      <c r="W674" s="17">
        <v>3.2649050262322399E-2</v>
      </c>
      <c r="X674" s="17">
        <v>0.122276583651087</v>
      </c>
      <c r="Y674" s="17">
        <v>4.1762787867522799E-2</v>
      </c>
      <c r="Z674" s="17">
        <v>6.2463440353842201E-2</v>
      </c>
      <c r="AA674" s="17">
        <v>1.8078747954941101E-2</v>
      </c>
      <c r="AB674" s="17">
        <v>0</v>
      </c>
      <c r="AC674" s="17"/>
      <c r="AD674" s="17">
        <v>7.6131316406682997E-2</v>
      </c>
      <c r="AE674" s="17">
        <v>1.24453104244462E-2</v>
      </c>
      <c r="AF674" s="17"/>
      <c r="AG674" s="17">
        <v>0.130841881875116</v>
      </c>
      <c r="AH674" s="17">
        <v>2.03014542179966E-2</v>
      </c>
      <c r="AI674" s="17"/>
      <c r="AJ674" s="17">
        <v>6.4102016375630302E-2</v>
      </c>
      <c r="AK674" s="17">
        <v>4.7447631658739602E-2</v>
      </c>
      <c r="AL674" s="17"/>
      <c r="AM674" s="17">
        <v>3.3255454543321697E-2</v>
      </c>
      <c r="AN674" s="17">
        <v>6.3113437900713804E-2</v>
      </c>
      <c r="AO674" s="17"/>
      <c r="AP674" s="17">
        <v>0</v>
      </c>
      <c r="AQ674" s="17">
        <v>0</v>
      </c>
      <c r="AR674" s="17">
        <v>3.5885315379836601E-2</v>
      </c>
      <c r="AS674" s="17">
        <v>7.0956288772782697E-3</v>
      </c>
      <c r="AT674" s="17">
        <v>0.178415906653626</v>
      </c>
      <c r="AU674" s="17">
        <v>0.18791124786671001</v>
      </c>
    </row>
    <row r="675" spans="2:47" x14ac:dyDescent="0.35">
      <c r="B675" t="s">
        <v>216</v>
      </c>
      <c r="C675" s="17">
        <v>4.8163665001794899E-2</v>
      </c>
      <c r="D675" s="17">
        <v>6.1904037144427999E-2</v>
      </c>
      <c r="E675" s="17">
        <v>3.4228711441648102E-2</v>
      </c>
      <c r="F675" s="17"/>
      <c r="G675" s="17">
        <v>9.76708538258792E-2</v>
      </c>
      <c r="H675" s="17">
        <v>6.6970408375667395E-2</v>
      </c>
      <c r="I675" s="17">
        <v>6.4028944102805796E-2</v>
      </c>
      <c r="J675" s="17">
        <v>4.5382169698292701E-2</v>
      </c>
      <c r="K675" s="17">
        <v>1.1378530494238599E-2</v>
      </c>
      <c r="L675" s="17">
        <v>1.37154561046312E-2</v>
      </c>
      <c r="M675" s="17"/>
      <c r="N675" s="17">
        <v>3.1637112096375597E-2</v>
      </c>
      <c r="O675" s="17">
        <v>0.130246943372088</v>
      </c>
      <c r="P675" s="17"/>
      <c r="Q675" s="17">
        <v>7.2923342019019802E-2</v>
      </c>
      <c r="R675" s="17">
        <v>3.8443718469332498E-2</v>
      </c>
      <c r="S675" s="17">
        <v>2.46708651075884E-2</v>
      </c>
      <c r="T675" s="17">
        <v>3.5137744290591598E-2</v>
      </c>
      <c r="U675" s="17">
        <v>7.2546217313585196E-2</v>
      </c>
      <c r="V675" s="17">
        <v>6.4180733123268802E-2</v>
      </c>
      <c r="W675" s="17">
        <v>6.45177422026047E-2</v>
      </c>
      <c r="X675" s="17">
        <v>7.8511922771547601E-2</v>
      </c>
      <c r="Y675" s="17">
        <v>3.6240961896350503E-2</v>
      </c>
      <c r="Z675" s="17">
        <v>4.6484858609229802E-2</v>
      </c>
      <c r="AA675" s="17">
        <v>1.0045106844820699E-2</v>
      </c>
      <c r="AB675" s="17">
        <v>0</v>
      </c>
      <c r="AC675" s="17"/>
      <c r="AD675" s="17">
        <v>6.3945174235323504E-2</v>
      </c>
      <c r="AE675" s="17">
        <v>1.4808691550194E-2</v>
      </c>
      <c r="AF675" s="17"/>
      <c r="AG675" s="17">
        <v>7.1644380074612199E-2</v>
      </c>
      <c r="AH675" s="17">
        <v>3.73121020210474E-2</v>
      </c>
      <c r="AI675" s="17"/>
      <c r="AJ675" s="17">
        <v>4.6610774204527798E-2</v>
      </c>
      <c r="AK675" s="17">
        <v>5.0436178183883199E-2</v>
      </c>
      <c r="AL675" s="17"/>
      <c r="AM675" s="17">
        <v>2.9366938941261401E-2</v>
      </c>
      <c r="AN675" s="17">
        <v>5.1964741092295201E-2</v>
      </c>
      <c r="AO675" s="17"/>
      <c r="AP675" s="17">
        <v>0</v>
      </c>
      <c r="AQ675" s="17">
        <v>0</v>
      </c>
      <c r="AR675" s="17">
        <v>0.107582104743721</v>
      </c>
      <c r="AS675" s="17">
        <v>1.16619369237483E-2</v>
      </c>
      <c r="AT675" s="17">
        <v>0.140347797770348</v>
      </c>
      <c r="AU675" s="17">
        <v>9.9187778374279306E-2</v>
      </c>
    </row>
    <row r="676" spans="2:47" x14ac:dyDescent="0.35">
      <c r="B676" t="s">
        <v>291</v>
      </c>
      <c r="C676" s="17">
        <v>6.6320897401683301E-2</v>
      </c>
      <c r="D676" s="17">
        <v>8.2638098423476594E-2</v>
      </c>
      <c r="E676" s="17">
        <v>5.0994851382975201E-2</v>
      </c>
      <c r="F676" s="17"/>
      <c r="G676" s="17">
        <v>0.140403543571126</v>
      </c>
      <c r="H676" s="17">
        <v>0.116752867299248</v>
      </c>
      <c r="I676" s="17">
        <v>7.0504911932439004E-2</v>
      </c>
      <c r="J676" s="17">
        <v>5.7727712816110097E-2</v>
      </c>
      <c r="K676" s="17">
        <v>2.5788923848661501E-2</v>
      </c>
      <c r="L676" s="17">
        <v>6.4073801991913898E-3</v>
      </c>
      <c r="M676" s="17"/>
      <c r="N676" s="17">
        <v>5.8002134460012497E-2</v>
      </c>
      <c r="O676" s="17">
        <v>0.107638124178825</v>
      </c>
      <c r="P676" s="17"/>
      <c r="Q676" s="17">
        <v>9.2576370779345996E-2</v>
      </c>
      <c r="R676" s="17">
        <v>5.2333401523840001E-2</v>
      </c>
      <c r="S676" s="17">
        <v>5.4586807466551E-2</v>
      </c>
      <c r="T676" s="17">
        <v>6.7758930966482098E-2</v>
      </c>
      <c r="U676" s="17">
        <v>6.3512205821189105E-2</v>
      </c>
      <c r="V676" s="17">
        <v>7.2661933964379796E-2</v>
      </c>
      <c r="W676" s="17">
        <v>4.9570956443678003E-2</v>
      </c>
      <c r="X676" s="17">
        <v>0.131441895303964</v>
      </c>
      <c r="Y676" s="17">
        <v>5.2586257916205997E-2</v>
      </c>
      <c r="Z676" s="17">
        <v>6.0928108077438502E-2</v>
      </c>
      <c r="AA676" s="17">
        <v>4.2960872619004498E-2</v>
      </c>
      <c r="AB676" s="17">
        <v>8.3131963356265007E-2</v>
      </c>
      <c r="AC676" s="17"/>
      <c r="AD676" s="17">
        <v>8.6424487715905204E-2</v>
      </c>
      <c r="AE676" s="17">
        <v>2.2153988012890199E-2</v>
      </c>
      <c r="AF676" s="17"/>
      <c r="AG676" s="17">
        <v>8.7025906094674907E-2</v>
      </c>
      <c r="AH676" s="17">
        <v>5.5692228716931698E-2</v>
      </c>
      <c r="AI676" s="17"/>
      <c r="AJ676" s="17">
        <v>5.3568470927648E-2</v>
      </c>
      <c r="AK676" s="17">
        <v>8.2046082503829096E-2</v>
      </c>
      <c r="AL676" s="17"/>
      <c r="AM676" s="17">
        <v>6.07670134142268E-2</v>
      </c>
      <c r="AN676" s="17">
        <v>6.7860696426925798E-2</v>
      </c>
      <c r="AO676" s="17"/>
      <c r="AP676" s="17">
        <v>2.0265815718790501E-3</v>
      </c>
      <c r="AQ676" s="17">
        <v>7.5381139960667099E-3</v>
      </c>
      <c r="AR676" s="17">
        <v>0.13749583285264999</v>
      </c>
      <c r="AS676" s="17">
        <v>2.1274860597444999E-2</v>
      </c>
      <c r="AT676" s="17">
        <v>0.117308575974683</v>
      </c>
      <c r="AU676" s="17">
        <v>0.16361587623309401</v>
      </c>
    </row>
    <row r="677" spans="2:47" x14ac:dyDescent="0.35">
      <c r="B677" t="s">
        <v>218</v>
      </c>
      <c r="C677" s="17">
        <v>3.7131217771933199E-2</v>
      </c>
      <c r="D677" s="17">
        <v>4.5503789600084103E-2</v>
      </c>
      <c r="E677" s="17">
        <v>2.9294771913722598E-2</v>
      </c>
      <c r="F677" s="17"/>
      <c r="G677" s="17">
        <v>7.0071697148056E-2</v>
      </c>
      <c r="H677" s="17">
        <v>5.0853349268093297E-2</v>
      </c>
      <c r="I677" s="17">
        <v>2.94525961845921E-2</v>
      </c>
      <c r="J677" s="17">
        <v>2.6687717582299202E-2</v>
      </c>
      <c r="K677" s="17">
        <v>3.7531254525205698E-2</v>
      </c>
      <c r="L677" s="17">
        <v>1.84520735068457E-2</v>
      </c>
      <c r="M677" s="17"/>
      <c r="N677" s="17">
        <v>3.7506353423211902E-2</v>
      </c>
      <c r="O677" s="17">
        <v>3.5268012282757201E-2</v>
      </c>
      <c r="P677" s="17"/>
      <c r="Q677" s="17">
        <v>4.15113331400438E-2</v>
      </c>
      <c r="R677" s="17">
        <v>3.8501842239570698E-2</v>
      </c>
      <c r="S677" s="17">
        <v>1.8764267049282801E-2</v>
      </c>
      <c r="T677" s="17">
        <v>3.5663981322531201E-2</v>
      </c>
      <c r="U677" s="17">
        <v>2.5771406234766401E-2</v>
      </c>
      <c r="V677" s="17">
        <v>3.1035072649335801E-2</v>
      </c>
      <c r="W677" s="17">
        <v>2.6923245729806401E-2</v>
      </c>
      <c r="X677" s="17">
        <v>4.1807628535064797E-2</v>
      </c>
      <c r="Y677" s="17">
        <v>6.2788556906915705E-2</v>
      </c>
      <c r="Z677" s="17">
        <v>4.7197405292061699E-2</v>
      </c>
      <c r="AA677" s="17">
        <v>2.1422398809528901E-2</v>
      </c>
      <c r="AB677" s="17">
        <v>3.2178696055129401E-2</v>
      </c>
      <c r="AC677" s="17"/>
      <c r="AD677" s="17">
        <v>4.6511082383324701E-2</v>
      </c>
      <c r="AE677" s="17">
        <v>1.65503015144104E-2</v>
      </c>
      <c r="AF677" s="17"/>
      <c r="AG677" s="17">
        <v>4.8716172149039498E-2</v>
      </c>
      <c r="AH677" s="17">
        <v>3.1920476274618699E-2</v>
      </c>
      <c r="AI677" s="17"/>
      <c r="AJ677" s="17">
        <v>3.3880358998889297E-2</v>
      </c>
      <c r="AK677" s="17">
        <v>4.13203192793304E-2</v>
      </c>
      <c r="AL677" s="17"/>
      <c r="AM677" s="17">
        <v>2.55055317730793E-2</v>
      </c>
      <c r="AN677" s="17">
        <v>4.1107197952595501E-2</v>
      </c>
      <c r="AO677" s="17"/>
      <c r="AP677" s="17">
        <v>0</v>
      </c>
      <c r="AQ677" s="17">
        <v>2.79602017886287E-3</v>
      </c>
      <c r="AR677" s="17">
        <v>9.7496055921025698E-2</v>
      </c>
      <c r="AS677" s="17">
        <v>2.3671417163359399E-2</v>
      </c>
      <c r="AT677" s="17">
        <v>7.1600398244403798E-2</v>
      </c>
      <c r="AU677" s="17">
        <v>6.3190506335007293E-2</v>
      </c>
    </row>
    <row r="678" spans="2:47" x14ac:dyDescent="0.35">
      <c r="B678" t="s">
        <v>292</v>
      </c>
      <c r="C678" s="17">
        <v>5.3536655214083503E-2</v>
      </c>
      <c r="D678" s="17">
        <v>6.3992049273857404E-2</v>
      </c>
      <c r="E678" s="17">
        <v>4.3814444520188497E-2</v>
      </c>
      <c r="F678" s="17"/>
      <c r="G678" s="17">
        <v>8.4493403694788596E-2</v>
      </c>
      <c r="H678" s="17">
        <v>7.3198126933310098E-2</v>
      </c>
      <c r="I678" s="17">
        <v>7.32533676554806E-2</v>
      </c>
      <c r="J678" s="17">
        <v>5.30625282372112E-2</v>
      </c>
      <c r="K678" s="17">
        <v>2.8962322922793202E-2</v>
      </c>
      <c r="L678" s="17">
        <v>1.7571301640729901E-2</v>
      </c>
      <c r="M678" s="17"/>
      <c r="N678" s="17">
        <v>5.3056424155066402E-2</v>
      </c>
      <c r="O678" s="17">
        <v>5.5921843457811801E-2</v>
      </c>
      <c r="P678" s="17"/>
      <c r="Q678" s="17">
        <v>5.6032158180009298E-2</v>
      </c>
      <c r="R678" s="17">
        <v>5.3515350750624503E-2</v>
      </c>
      <c r="S678" s="17">
        <v>8.1524784795393199E-2</v>
      </c>
      <c r="T678" s="17">
        <v>3.0758743203265899E-2</v>
      </c>
      <c r="U678" s="17">
        <v>6.6433262262988596E-2</v>
      </c>
      <c r="V678" s="17">
        <v>5.1779114310747498E-2</v>
      </c>
      <c r="W678" s="17">
        <v>2.79724885355562E-2</v>
      </c>
      <c r="X678" s="17">
        <v>4.3226854347975997E-2</v>
      </c>
      <c r="Y678" s="17">
        <v>5.4791420973920202E-2</v>
      </c>
      <c r="Z678" s="17">
        <v>6.0607855327873598E-2</v>
      </c>
      <c r="AA678" s="17">
        <v>5.30262612522324E-2</v>
      </c>
      <c r="AB678" s="17">
        <v>6.7805670280718405E-2</v>
      </c>
      <c r="AC678" s="17"/>
      <c r="AD678" s="17">
        <v>6.5617969037678206E-2</v>
      </c>
      <c r="AE678" s="17">
        <v>2.27586379891981E-2</v>
      </c>
      <c r="AF678" s="17"/>
      <c r="AG678" s="17">
        <v>5.9405026926166497E-2</v>
      </c>
      <c r="AH678" s="17">
        <v>5.0828154938864299E-2</v>
      </c>
      <c r="AI678" s="17"/>
      <c r="AJ678" s="17">
        <v>4.8970297003658902E-2</v>
      </c>
      <c r="AK678" s="17">
        <v>5.9433237060680898E-2</v>
      </c>
      <c r="AL678" s="17"/>
      <c r="AM678" s="17">
        <v>5.16294934262286E-2</v>
      </c>
      <c r="AN678" s="17">
        <v>5.2744356227623898E-2</v>
      </c>
      <c r="AO678" s="17"/>
      <c r="AP678" s="17">
        <v>8.4479909173583896E-3</v>
      </c>
      <c r="AQ678" s="17">
        <v>2.9813329505957199E-2</v>
      </c>
      <c r="AR678" s="17">
        <v>0.114779328856288</v>
      </c>
      <c r="AS678" s="17">
        <v>5.3921230664545398E-2</v>
      </c>
      <c r="AT678" s="17">
        <v>5.6794620666431199E-2</v>
      </c>
      <c r="AU678" s="17">
        <v>7.8392185876442602E-2</v>
      </c>
    </row>
    <row r="679" spans="2:47" x14ac:dyDescent="0.35">
      <c r="B679" t="s">
        <v>293</v>
      </c>
      <c r="C679" s="17">
        <v>2.6013910090457198E-2</v>
      </c>
      <c r="D679" s="17">
        <v>2.6503431104899399E-2</v>
      </c>
      <c r="E679" s="17">
        <v>2.48925932288536E-2</v>
      </c>
      <c r="F679" s="17"/>
      <c r="G679" s="17">
        <v>5.0506008995636502E-2</v>
      </c>
      <c r="H679" s="17">
        <v>2.62417538108832E-2</v>
      </c>
      <c r="I679" s="17">
        <v>3.0070960691189599E-2</v>
      </c>
      <c r="J679" s="17">
        <v>2.3229629399592999E-2</v>
      </c>
      <c r="K679" s="17">
        <v>1.5736300075774201E-2</v>
      </c>
      <c r="L679" s="17">
        <v>1.5336249399578001E-2</v>
      </c>
      <c r="M679" s="17"/>
      <c r="N679" s="17">
        <v>2.1741234120375801E-2</v>
      </c>
      <c r="O679" s="17">
        <v>4.7235229082105201E-2</v>
      </c>
      <c r="P679" s="17"/>
      <c r="Q679" s="17">
        <v>4.0035779862111903E-2</v>
      </c>
      <c r="R679" s="17">
        <v>4.3497771076591599E-2</v>
      </c>
      <c r="S679" s="17">
        <v>1.1654298573218E-2</v>
      </c>
      <c r="T679" s="17">
        <v>2.0181629104558702E-2</v>
      </c>
      <c r="U679" s="17">
        <v>1.19171478732817E-2</v>
      </c>
      <c r="V679" s="17">
        <v>1.85804224374948E-2</v>
      </c>
      <c r="W679" s="17">
        <v>2.1736198396101102E-2</v>
      </c>
      <c r="X679" s="17">
        <v>1.7976947063736499E-2</v>
      </c>
      <c r="Y679" s="17">
        <v>2.80364154517635E-2</v>
      </c>
      <c r="Z679" s="17">
        <v>5.8957398116238E-3</v>
      </c>
      <c r="AA679" s="17">
        <v>2.0934112176519699E-2</v>
      </c>
      <c r="AB679" s="17">
        <v>7.9956281160928802E-2</v>
      </c>
      <c r="AC679" s="17"/>
      <c r="AD679" s="17">
        <v>2.6722667953822801E-2</v>
      </c>
      <c r="AE679" s="17">
        <v>2.3252178828402501E-2</v>
      </c>
      <c r="AF679" s="17"/>
      <c r="AG679" s="17">
        <v>2.38618261870987E-2</v>
      </c>
      <c r="AH679" s="17">
        <v>2.4982458182876099E-2</v>
      </c>
      <c r="AI679" s="17"/>
      <c r="AJ679" s="17">
        <v>2.0136682934530699E-2</v>
      </c>
      <c r="AK679" s="17">
        <v>3.3220592358205299E-2</v>
      </c>
      <c r="AL679" s="17"/>
      <c r="AM679" s="17">
        <v>1.63292797452303E-2</v>
      </c>
      <c r="AN679" s="17">
        <v>2.9234940124694901E-2</v>
      </c>
      <c r="AO679" s="17"/>
      <c r="AP679" s="17">
        <v>2.8205642399973901E-2</v>
      </c>
      <c r="AQ679" s="17">
        <v>2.4238826971024401E-2</v>
      </c>
      <c r="AR679" s="17">
        <v>5.4000644847204501E-2</v>
      </c>
      <c r="AS679" s="17">
        <v>2.47665105742986E-2</v>
      </c>
      <c r="AT679" s="17">
        <v>5.4831435828776804E-3</v>
      </c>
      <c r="AU679" s="17">
        <v>1.28351079853148E-2</v>
      </c>
    </row>
    <row r="680" spans="2:47" x14ac:dyDescent="0.35">
      <c r="B680" t="s">
        <v>294</v>
      </c>
      <c r="C680" s="17">
        <v>9.8948703119409703E-2</v>
      </c>
      <c r="D680" s="17">
        <v>0.107400132462992</v>
      </c>
      <c r="E680" s="17">
        <v>9.15845518249324E-2</v>
      </c>
      <c r="F680" s="17"/>
      <c r="G680" s="17">
        <v>5.9738384763337697E-2</v>
      </c>
      <c r="H680" s="17">
        <v>0.112157485635812</v>
      </c>
      <c r="I680" s="17">
        <v>0.133797562106512</v>
      </c>
      <c r="J680" s="17">
        <v>0.115115284090272</v>
      </c>
      <c r="K680" s="17">
        <v>9.3978623538796296E-2</v>
      </c>
      <c r="L680" s="17">
        <v>7.6037544881868799E-2</v>
      </c>
      <c r="M680" s="17"/>
      <c r="N680" s="17">
        <v>0.100673125821073</v>
      </c>
      <c r="O680" s="17">
        <v>9.0383924398839702E-2</v>
      </c>
      <c r="P680" s="17"/>
      <c r="Q680" s="17">
        <v>8.1505676438153901E-2</v>
      </c>
      <c r="R680" s="17">
        <v>9.6659831386780998E-2</v>
      </c>
      <c r="S680" s="17">
        <v>8.0877369044519101E-2</v>
      </c>
      <c r="T680" s="17">
        <v>0.1131095833446</v>
      </c>
      <c r="U680" s="17">
        <v>6.3001969023417995E-2</v>
      </c>
      <c r="V680" s="17">
        <v>9.0007725089311999E-2</v>
      </c>
      <c r="W680" s="17">
        <v>6.0729690854006597E-2</v>
      </c>
      <c r="X680" s="17">
        <v>7.7158602609196103E-2</v>
      </c>
      <c r="Y680" s="17">
        <v>0.13050132400632</v>
      </c>
      <c r="Z680" s="17">
        <v>0.12774622931044399</v>
      </c>
      <c r="AA680" s="17">
        <v>0.20001438273056901</v>
      </c>
      <c r="AB680" s="17">
        <v>6.6214172449446898E-2</v>
      </c>
      <c r="AC680" s="17"/>
      <c r="AD680" s="17">
        <v>0.111148238299998</v>
      </c>
      <c r="AE680" s="17">
        <v>7.2493097729226699E-2</v>
      </c>
      <c r="AF680" s="17"/>
      <c r="AG680" s="17">
        <v>0.13038064368757399</v>
      </c>
      <c r="AH680" s="17">
        <v>8.2864627093554105E-2</v>
      </c>
      <c r="AI680" s="17"/>
      <c r="AJ680" s="17">
        <v>9.3464439431625301E-2</v>
      </c>
      <c r="AK680" s="17">
        <v>0.106339702365762</v>
      </c>
      <c r="AL680" s="17"/>
      <c r="AM680" s="17">
        <v>9.8739945549129196E-2</v>
      </c>
      <c r="AN680" s="17">
        <v>0.10084093069681201</v>
      </c>
      <c r="AO680" s="17"/>
      <c r="AP680" s="17">
        <v>6.1741007716111303E-2</v>
      </c>
      <c r="AQ680" s="17">
        <v>8.4307572599178898E-2</v>
      </c>
      <c r="AR680" s="17">
        <v>8.2407438178374107E-2</v>
      </c>
      <c r="AS680" s="17">
        <v>0.12131201135536999</v>
      </c>
      <c r="AT680" s="17">
        <v>0.153099924477126</v>
      </c>
      <c r="AU680" s="17">
        <v>0.12351484598277999</v>
      </c>
    </row>
    <row r="681" spans="2:47" x14ac:dyDescent="0.35">
      <c r="B681" t="s">
        <v>106</v>
      </c>
      <c r="C681" s="17">
        <v>0.54748537764639504</v>
      </c>
      <c r="D681" s="17">
        <v>0.45583350336994999</v>
      </c>
      <c r="E681" s="17">
        <v>0.63469523548162698</v>
      </c>
      <c r="F681" s="17"/>
      <c r="G681" s="17">
        <v>0.251222038834991</v>
      </c>
      <c r="H681" s="17">
        <v>0.35550059962317798</v>
      </c>
      <c r="I681" s="17">
        <v>0.44235852019630101</v>
      </c>
      <c r="J681" s="17">
        <v>0.58522236278022099</v>
      </c>
      <c r="K681" s="17">
        <v>0.74258020758261301</v>
      </c>
      <c r="L681" s="17">
        <v>0.82649573129674003</v>
      </c>
      <c r="M681" s="17"/>
      <c r="N681" s="17">
        <v>0.60352905743501195</v>
      </c>
      <c r="O681" s="17">
        <v>0.26913035737618402</v>
      </c>
      <c r="P681" s="17"/>
      <c r="Q681" s="17">
        <v>0.411747816551289</v>
      </c>
      <c r="R681" s="17">
        <v>0.573599780379626</v>
      </c>
      <c r="S681" s="17">
        <v>0.63087079057340301</v>
      </c>
      <c r="T681" s="17">
        <v>0.58820613499701702</v>
      </c>
      <c r="U681" s="17">
        <v>0.56527375387887002</v>
      </c>
      <c r="V681" s="17">
        <v>0.531463249635587</v>
      </c>
      <c r="W681" s="17">
        <v>0.65298573677400695</v>
      </c>
      <c r="X681" s="17">
        <v>0.477655041073974</v>
      </c>
      <c r="Y681" s="17">
        <v>0.50803112477896595</v>
      </c>
      <c r="Z681" s="17">
        <v>0.54931802948664099</v>
      </c>
      <c r="AA681" s="17">
        <v>0.57159810251756904</v>
      </c>
      <c r="AB681" s="17">
        <v>0.63871329979287805</v>
      </c>
      <c r="AC681" s="17"/>
      <c r="AD681" s="17">
        <v>0.44050499559069101</v>
      </c>
      <c r="AE681" s="17">
        <v>0.79580906408226004</v>
      </c>
      <c r="AF681" s="17"/>
      <c r="AG681" s="17">
        <v>0.33325890643195599</v>
      </c>
      <c r="AH681" s="17">
        <v>0.66020250759356303</v>
      </c>
      <c r="AI681" s="17"/>
      <c r="AJ681" s="17">
        <v>0.57401803031123699</v>
      </c>
      <c r="AK681" s="17">
        <v>0.51563490434593295</v>
      </c>
      <c r="AL681" s="17"/>
      <c r="AM681" s="17">
        <v>0.64226978962762604</v>
      </c>
      <c r="AN681" s="17">
        <v>0.52238624784253995</v>
      </c>
      <c r="AO681" s="17"/>
      <c r="AP681" s="17">
        <v>0.876338302067035</v>
      </c>
      <c r="AQ681" s="17">
        <v>0.83296896946173005</v>
      </c>
      <c r="AR681" s="17">
        <v>0.30058962190390198</v>
      </c>
      <c r="AS681" s="17">
        <v>0.71689683407697202</v>
      </c>
      <c r="AT681" s="17">
        <v>9.0148519520156206E-2</v>
      </c>
      <c r="AU681" s="17">
        <v>0.11817939769749999</v>
      </c>
    </row>
    <row r="682" spans="2:47" x14ac:dyDescent="0.35">
      <c r="B682" t="s">
        <v>94</v>
      </c>
      <c r="C682" s="17">
        <v>1.32714806430369E-2</v>
      </c>
      <c r="D682" s="17">
        <v>1.0391405928206299E-2</v>
      </c>
      <c r="E682" s="17">
        <v>1.6198520361795199E-2</v>
      </c>
      <c r="F682" s="17"/>
      <c r="G682" s="17">
        <v>1.82636463998779E-2</v>
      </c>
      <c r="H682" s="17">
        <v>3.39313091494423E-3</v>
      </c>
      <c r="I682" s="17">
        <v>1.7595214664484798E-2</v>
      </c>
      <c r="J682" s="17">
        <v>1.0625916228549699E-2</v>
      </c>
      <c r="K682" s="17">
        <v>1.31469773832684E-2</v>
      </c>
      <c r="L682" s="17">
        <v>1.6723496428854099E-2</v>
      </c>
      <c r="M682" s="17"/>
      <c r="N682" s="17">
        <v>1.14916188657631E-2</v>
      </c>
      <c r="O682" s="17">
        <v>2.21116114652791E-2</v>
      </c>
      <c r="P682" s="17"/>
      <c r="Q682" s="17">
        <v>2.12056697692737E-2</v>
      </c>
      <c r="R682" s="17">
        <v>1.4005102586643E-2</v>
      </c>
      <c r="S682" s="17">
        <v>1.7816429784326401E-2</v>
      </c>
      <c r="T682" s="17">
        <v>1.4070237107915801E-2</v>
      </c>
      <c r="U682" s="17">
        <v>2.4881255809351601E-2</v>
      </c>
      <c r="V682" s="17">
        <v>4.5781997356206501E-3</v>
      </c>
      <c r="W682" s="17">
        <v>1.15008532039492E-2</v>
      </c>
      <c r="X682" s="17">
        <v>0</v>
      </c>
      <c r="Y682" s="17">
        <v>1.3639097395361699E-2</v>
      </c>
      <c r="Z682" s="17">
        <v>1.35011633753643E-2</v>
      </c>
      <c r="AA682" s="17">
        <v>0</v>
      </c>
      <c r="AB682" s="17">
        <v>0</v>
      </c>
      <c r="AC682" s="17"/>
      <c r="AD682" s="17">
        <v>1.49991555111436E-2</v>
      </c>
      <c r="AE682" s="17">
        <v>4.1674119752557097E-3</v>
      </c>
      <c r="AF682" s="17"/>
      <c r="AG682" s="17">
        <v>1.17593518256108E-2</v>
      </c>
      <c r="AH682" s="17">
        <v>8.2163629866666907E-3</v>
      </c>
      <c r="AI682" s="17"/>
      <c r="AJ682" s="17">
        <v>1.52821089501809E-2</v>
      </c>
      <c r="AK682" s="17">
        <v>8.9085299504405701E-3</v>
      </c>
      <c r="AL682" s="17"/>
      <c r="AM682" s="17">
        <v>4.3268335784798903E-3</v>
      </c>
      <c r="AN682" s="17">
        <v>1.43628864776425E-2</v>
      </c>
      <c r="AO682" s="17"/>
      <c r="AP682" s="17">
        <v>2.0814165689094201E-2</v>
      </c>
      <c r="AQ682" s="17">
        <v>1.4592213871064999E-2</v>
      </c>
      <c r="AR682" s="17">
        <v>1.5763359685629599E-2</v>
      </c>
      <c r="AS682" s="17">
        <v>1.4539048712281399E-2</v>
      </c>
      <c r="AT682" s="17">
        <v>1.25801539534921E-2</v>
      </c>
      <c r="AU682" s="17">
        <v>0</v>
      </c>
    </row>
    <row r="683" spans="2:47" x14ac:dyDescent="0.35">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c r="AT683" s="17"/>
      <c r="AU683" s="17"/>
    </row>
    <row r="684" spans="2:47" x14ac:dyDescent="0.35">
      <c r="B684" s="6" t="s">
        <v>315</v>
      </c>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c r="AR684" s="17"/>
      <c r="AS684" s="17"/>
      <c r="AT684" s="17"/>
      <c r="AU684" s="17"/>
    </row>
    <row r="685" spans="2:47" x14ac:dyDescent="0.35">
      <c r="B685" s="24" t="s">
        <v>65</v>
      </c>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c r="AT685" s="17"/>
      <c r="AU685" s="17"/>
    </row>
    <row r="686" spans="2:47" x14ac:dyDescent="0.35">
      <c r="B686" t="s">
        <v>289</v>
      </c>
      <c r="C686" s="17">
        <v>1.7144914161888701E-2</v>
      </c>
      <c r="D686" s="17">
        <v>2.7591567024190199E-2</v>
      </c>
      <c r="E686" s="17">
        <v>7.1079115368477301E-3</v>
      </c>
      <c r="F686" s="17"/>
      <c r="G686" s="17">
        <v>4.9210275101904198E-2</v>
      </c>
      <c r="H686" s="17">
        <v>2.8128003058023501E-2</v>
      </c>
      <c r="I686" s="17">
        <v>1.8961396255462899E-2</v>
      </c>
      <c r="J686" s="17">
        <v>5.2141559356064498E-3</v>
      </c>
      <c r="K686" s="17">
        <v>2.80251383894303E-3</v>
      </c>
      <c r="L686" s="17">
        <v>4.5903331507723298E-3</v>
      </c>
      <c r="M686" s="17"/>
      <c r="N686" s="17">
        <v>1.1993500913737199E-2</v>
      </c>
      <c r="O686" s="17">
        <v>4.2730702684659498E-2</v>
      </c>
      <c r="P686" s="17"/>
      <c r="Q686" s="17">
        <v>1.8545540296520498E-2</v>
      </c>
      <c r="R686" s="17">
        <v>8.3795720222994401E-3</v>
      </c>
      <c r="S686" s="17">
        <v>6.8712662017070504E-3</v>
      </c>
      <c r="T686" s="17">
        <v>1.6650640866094499E-2</v>
      </c>
      <c r="U686" s="17">
        <v>4.1249091712826397E-2</v>
      </c>
      <c r="V686" s="17">
        <v>2.57880495841811E-2</v>
      </c>
      <c r="W686" s="17">
        <v>2.6659807902849799E-2</v>
      </c>
      <c r="X686" s="17">
        <v>1.2286310289879501E-2</v>
      </c>
      <c r="Y686" s="17">
        <v>1.50448716951088E-2</v>
      </c>
      <c r="Z686" s="17">
        <v>1.36872224785643E-2</v>
      </c>
      <c r="AA686" s="17">
        <v>1.36758508015658E-2</v>
      </c>
      <c r="AB686" s="17">
        <v>0</v>
      </c>
      <c r="AC686" s="17"/>
      <c r="AD686" s="17">
        <v>2.19799059429065E-2</v>
      </c>
      <c r="AE686" s="17">
        <v>7.9610840916593192E-3</v>
      </c>
      <c r="AF686" s="17"/>
      <c r="AG686" s="17">
        <v>4.0002995523881001E-2</v>
      </c>
      <c r="AH686" s="17">
        <v>6.37098523154355E-3</v>
      </c>
      <c r="AI686" s="17"/>
      <c r="AJ686" s="17">
        <v>1.3628490791589501E-2</v>
      </c>
      <c r="AK686" s="17">
        <v>2.1470867455058398E-2</v>
      </c>
      <c r="AL686" s="17"/>
      <c r="AM686" s="17">
        <v>1.25849968420316E-2</v>
      </c>
      <c r="AN686" s="17">
        <v>1.8752221692425599E-2</v>
      </c>
      <c r="AO686" s="17"/>
      <c r="AP686" s="17">
        <v>0</v>
      </c>
      <c r="AQ686" s="17">
        <v>0</v>
      </c>
      <c r="AR686" s="17">
        <v>1.6899371186543801E-2</v>
      </c>
      <c r="AS686" s="17">
        <v>2.7633812557609299E-3</v>
      </c>
      <c r="AT686" s="17">
        <v>3.7494202378820098E-2</v>
      </c>
      <c r="AU686" s="17">
        <v>5.92409666556864E-2</v>
      </c>
    </row>
    <row r="687" spans="2:47" x14ac:dyDescent="0.35">
      <c r="B687" t="s">
        <v>290</v>
      </c>
      <c r="C687" s="17">
        <v>2.2319327415249501E-2</v>
      </c>
      <c r="D687" s="17">
        <v>3.07303588582876E-2</v>
      </c>
      <c r="E687" s="17">
        <v>1.43137749410117E-2</v>
      </c>
      <c r="F687" s="17"/>
      <c r="G687" s="17">
        <v>6.08062505263951E-2</v>
      </c>
      <c r="H687" s="17">
        <v>3.7515947802283199E-2</v>
      </c>
      <c r="I687" s="17">
        <v>2.2116957358569E-2</v>
      </c>
      <c r="J687" s="17">
        <v>1.1192307235626199E-2</v>
      </c>
      <c r="K687" s="17">
        <v>6.3633400927485704E-3</v>
      </c>
      <c r="L687" s="17">
        <v>4.1196462193646699E-3</v>
      </c>
      <c r="M687" s="17"/>
      <c r="N687" s="17">
        <v>1.8654431113396701E-2</v>
      </c>
      <c r="O687" s="17">
        <v>4.05219559406809E-2</v>
      </c>
      <c r="P687" s="17"/>
      <c r="Q687" s="17">
        <v>3.2681398352328903E-2</v>
      </c>
      <c r="R687" s="17">
        <v>2.7218902310122899E-2</v>
      </c>
      <c r="S687" s="17">
        <v>2.6537131688381101E-2</v>
      </c>
      <c r="T687" s="17">
        <v>1.1262407157208301E-2</v>
      </c>
      <c r="U687" s="17">
        <v>5.8190523338860402E-3</v>
      </c>
      <c r="V687" s="17">
        <v>4.8283281878360299E-2</v>
      </c>
      <c r="W687" s="17">
        <v>5.2927540734162603E-3</v>
      </c>
      <c r="X687" s="17">
        <v>9.9445246434541508E-3</v>
      </c>
      <c r="Y687" s="17">
        <v>2.6734206158100699E-2</v>
      </c>
      <c r="Z687" s="17">
        <v>5.6989250727633401E-3</v>
      </c>
      <c r="AA687" s="17">
        <v>2.1742256109742002E-2</v>
      </c>
      <c r="AB687" s="17">
        <v>3.1999916904633399E-2</v>
      </c>
      <c r="AC687" s="17"/>
      <c r="AD687" s="17">
        <v>2.76868181248115E-2</v>
      </c>
      <c r="AE687" s="17">
        <v>3.4322059574953801E-3</v>
      </c>
      <c r="AF687" s="17"/>
      <c r="AG687" s="17">
        <v>4.1874461610220598E-2</v>
      </c>
      <c r="AH687" s="17">
        <v>1.23028589382822E-2</v>
      </c>
      <c r="AI687" s="17"/>
      <c r="AJ687" s="17">
        <v>1.3840692106154099E-2</v>
      </c>
      <c r="AK687" s="17">
        <v>3.25801880748521E-2</v>
      </c>
      <c r="AL687" s="17"/>
      <c r="AM687" s="17">
        <v>1.9621045246325099E-2</v>
      </c>
      <c r="AN687" s="17">
        <v>2.2236283166535E-2</v>
      </c>
      <c r="AO687" s="17"/>
      <c r="AP687" s="17">
        <v>0</v>
      </c>
      <c r="AQ687" s="17">
        <v>0</v>
      </c>
      <c r="AR687" s="17">
        <v>2.46078479104496E-2</v>
      </c>
      <c r="AS687" s="17">
        <v>2.2499965510664999E-3</v>
      </c>
      <c r="AT687" s="17">
        <v>5.1458966156307601E-2</v>
      </c>
      <c r="AU687" s="17">
        <v>7.5271341953352999E-2</v>
      </c>
    </row>
    <row r="688" spans="2:47" x14ac:dyDescent="0.35">
      <c r="B688" t="s">
        <v>215</v>
      </c>
      <c r="C688" s="17">
        <v>8.1457242860037901E-2</v>
      </c>
      <c r="D688" s="17">
        <v>0.11824966953209</v>
      </c>
      <c r="E688" s="17">
        <v>4.6294806567918199E-2</v>
      </c>
      <c r="F688" s="17"/>
      <c r="G688" s="17">
        <v>0.10001570041277701</v>
      </c>
      <c r="H688" s="17">
        <v>0.16053569003120099</v>
      </c>
      <c r="I688" s="17">
        <v>9.1806959813284197E-2</v>
      </c>
      <c r="J688" s="17">
        <v>7.3451823223444304E-2</v>
      </c>
      <c r="K688" s="17">
        <v>3.5678934305406501E-2</v>
      </c>
      <c r="L688" s="17">
        <v>3.3080067487513201E-2</v>
      </c>
      <c r="M688" s="17"/>
      <c r="N688" s="17">
        <v>5.9662106340646101E-2</v>
      </c>
      <c r="O688" s="17">
        <v>0.18970826582158601</v>
      </c>
      <c r="P688" s="17"/>
      <c r="Q688" s="17">
        <v>0.14540776054862301</v>
      </c>
      <c r="R688" s="17">
        <v>7.6856293475568799E-2</v>
      </c>
      <c r="S688" s="17">
        <v>4.5608534417488501E-2</v>
      </c>
      <c r="T688" s="17">
        <v>9.0719816162463496E-2</v>
      </c>
      <c r="U688" s="17">
        <v>8.4701304441650402E-2</v>
      </c>
      <c r="V688" s="17">
        <v>7.3235900616126601E-2</v>
      </c>
      <c r="W688" s="17">
        <v>8.1175915340934907E-2</v>
      </c>
      <c r="X688" s="17">
        <v>5.2431846616725099E-2</v>
      </c>
      <c r="Y688" s="17">
        <v>8.5354033763216305E-2</v>
      </c>
      <c r="Z688" s="17">
        <v>6.5794675418771306E-2</v>
      </c>
      <c r="AA688" s="17">
        <v>5.7552870588039297E-2</v>
      </c>
      <c r="AB688" s="17">
        <v>0</v>
      </c>
      <c r="AC688" s="17"/>
      <c r="AD688" s="17">
        <v>0.11102789181045999</v>
      </c>
      <c r="AE688" s="17">
        <v>2.07076955546521E-2</v>
      </c>
      <c r="AF688" s="17"/>
      <c r="AG688" s="17">
        <v>0.15549621859307799</v>
      </c>
      <c r="AH688" s="17">
        <v>4.6296156882595703E-2</v>
      </c>
      <c r="AI688" s="17"/>
      <c r="AJ688" s="17">
        <v>8.5078972029278194E-2</v>
      </c>
      <c r="AK688" s="17">
        <v>7.7885954518915501E-2</v>
      </c>
      <c r="AL688" s="17"/>
      <c r="AM688" s="17">
        <v>5.6491379043064699E-2</v>
      </c>
      <c r="AN688" s="17">
        <v>8.90078090052768E-2</v>
      </c>
      <c r="AO688" s="17"/>
      <c r="AP688" s="17">
        <v>2.2631737823105001E-3</v>
      </c>
      <c r="AQ688" s="17">
        <v>2.16019125702565E-3</v>
      </c>
      <c r="AR688" s="17">
        <v>6.6030176641298996E-2</v>
      </c>
      <c r="AS688" s="17">
        <v>4.5853026441438099E-2</v>
      </c>
      <c r="AT688" s="17">
        <v>0.203952718207974</v>
      </c>
      <c r="AU688" s="17">
        <v>0.24328159389103299</v>
      </c>
    </row>
    <row r="689" spans="2:47" x14ac:dyDescent="0.35">
      <c r="B689" t="s">
        <v>216</v>
      </c>
      <c r="C689" s="17">
        <v>6.7491929865219E-2</v>
      </c>
      <c r="D689" s="17">
        <v>8.3301717865641403E-2</v>
      </c>
      <c r="E689" s="17">
        <v>5.1788738576659603E-2</v>
      </c>
      <c r="F689" s="17"/>
      <c r="G689" s="17">
        <v>0.10972771669628099</v>
      </c>
      <c r="H689" s="17">
        <v>9.00829777181721E-2</v>
      </c>
      <c r="I689" s="17">
        <v>6.2913183269248496E-2</v>
      </c>
      <c r="J689" s="17">
        <v>6.3627745349134304E-2</v>
      </c>
      <c r="K689" s="17">
        <v>5.7528393798704301E-2</v>
      </c>
      <c r="L689" s="17">
        <v>3.4435782966345099E-2</v>
      </c>
      <c r="M689" s="17"/>
      <c r="N689" s="17">
        <v>5.5090002280024197E-2</v>
      </c>
      <c r="O689" s="17">
        <v>0.129089220003681</v>
      </c>
      <c r="P689" s="17"/>
      <c r="Q689" s="17">
        <v>9.3784757093877805E-2</v>
      </c>
      <c r="R689" s="17">
        <v>3.2500858465093499E-2</v>
      </c>
      <c r="S689" s="17">
        <v>7.6230550529400698E-2</v>
      </c>
      <c r="T689" s="17">
        <v>4.7903216064646502E-2</v>
      </c>
      <c r="U689" s="17">
        <v>6.3306179053834802E-2</v>
      </c>
      <c r="V689" s="17">
        <v>7.3431536203644399E-2</v>
      </c>
      <c r="W689" s="17">
        <v>0.10629064891228</v>
      </c>
      <c r="X689" s="17">
        <v>8.3146985252230701E-2</v>
      </c>
      <c r="Y689" s="17">
        <v>5.7741604555579001E-2</v>
      </c>
      <c r="Z689" s="17">
        <v>6.2813397748730807E-2</v>
      </c>
      <c r="AA689" s="17">
        <v>8.2742785151167605E-2</v>
      </c>
      <c r="AB689" s="17">
        <v>2.35043939127813E-2</v>
      </c>
      <c r="AC689" s="17"/>
      <c r="AD689" s="17">
        <v>8.8073705415969594E-2</v>
      </c>
      <c r="AE689" s="17">
        <v>2.4787509835430498E-2</v>
      </c>
      <c r="AF689" s="17"/>
      <c r="AG689" s="17">
        <v>0.12349527114167901</v>
      </c>
      <c r="AH689" s="17">
        <v>4.1153823397568401E-2</v>
      </c>
      <c r="AI689" s="17"/>
      <c r="AJ689" s="17">
        <v>7.5571156093401398E-2</v>
      </c>
      <c r="AK689" s="17">
        <v>5.8506264473049602E-2</v>
      </c>
      <c r="AL689" s="17"/>
      <c r="AM689" s="17">
        <v>4.4912673540252801E-2</v>
      </c>
      <c r="AN689" s="17">
        <v>7.3740492321778595E-2</v>
      </c>
      <c r="AO689" s="17"/>
      <c r="AP689" s="17">
        <v>3.7218242027209302E-3</v>
      </c>
      <c r="AQ689" s="17">
        <v>8.9786124520912208E-3</v>
      </c>
      <c r="AR689" s="17">
        <v>0.101424851237729</v>
      </c>
      <c r="AS689" s="17">
        <v>5.8606355401398399E-2</v>
      </c>
      <c r="AT689" s="17">
        <v>0.18963309792636401</v>
      </c>
      <c r="AU689" s="17">
        <v>0.12545805544187699</v>
      </c>
    </row>
    <row r="690" spans="2:47" x14ac:dyDescent="0.35">
      <c r="B690" t="s">
        <v>291</v>
      </c>
      <c r="C690" s="17">
        <v>7.7933241858244198E-2</v>
      </c>
      <c r="D690" s="17">
        <v>0.10596661097566901</v>
      </c>
      <c r="E690" s="17">
        <v>5.0321849305311799E-2</v>
      </c>
      <c r="F690" s="17"/>
      <c r="G690" s="17">
        <v>0.13974790006114399</v>
      </c>
      <c r="H690" s="17">
        <v>9.6612238553032206E-2</v>
      </c>
      <c r="I690" s="17">
        <v>0.105282433314248</v>
      </c>
      <c r="J690" s="17">
        <v>6.27109309344899E-2</v>
      </c>
      <c r="K690" s="17">
        <v>3.8232478110088702E-2</v>
      </c>
      <c r="L690" s="17">
        <v>3.8059891804659803E-2</v>
      </c>
      <c r="M690" s="17"/>
      <c r="N690" s="17">
        <v>7.1086531709801198E-2</v>
      </c>
      <c r="O690" s="17">
        <v>0.111939148489328</v>
      </c>
      <c r="P690" s="17"/>
      <c r="Q690" s="17">
        <v>8.1539626116032701E-2</v>
      </c>
      <c r="R690" s="17">
        <v>6.3404393963098202E-2</v>
      </c>
      <c r="S690" s="17">
        <v>6.8079466240838604E-2</v>
      </c>
      <c r="T690" s="17">
        <v>6.718653154734E-2</v>
      </c>
      <c r="U690" s="17">
        <v>9.7204350460767197E-2</v>
      </c>
      <c r="V690" s="17">
        <v>7.1803311740924095E-2</v>
      </c>
      <c r="W690" s="17">
        <v>6.9596945719005404E-2</v>
      </c>
      <c r="X690" s="17">
        <v>0.20453357417750301</v>
      </c>
      <c r="Y690" s="17">
        <v>0.115058113327291</v>
      </c>
      <c r="Z690" s="17">
        <v>4.7957262787449599E-2</v>
      </c>
      <c r="AA690" s="17">
        <v>1.98987934668798E-2</v>
      </c>
      <c r="AB690" s="17">
        <v>6.12180204212339E-2</v>
      </c>
      <c r="AC690" s="17"/>
      <c r="AD690" s="17">
        <v>0.105155176372474</v>
      </c>
      <c r="AE690" s="17">
        <v>2.29305966465547E-2</v>
      </c>
      <c r="AF690" s="17"/>
      <c r="AG690" s="17">
        <v>0.115133980551516</v>
      </c>
      <c r="AH690" s="17">
        <v>6.1228921708753797E-2</v>
      </c>
      <c r="AI690" s="17"/>
      <c r="AJ690" s="17">
        <v>7.3716382767220603E-2</v>
      </c>
      <c r="AK690" s="17">
        <v>8.3632709597358898E-2</v>
      </c>
      <c r="AL690" s="17"/>
      <c r="AM690" s="17">
        <v>5.36540895851172E-2</v>
      </c>
      <c r="AN690" s="17">
        <v>8.5156297103256798E-2</v>
      </c>
      <c r="AO690" s="17"/>
      <c r="AP690" s="17">
        <v>0</v>
      </c>
      <c r="AQ690" s="17">
        <v>1.6950330526448999E-2</v>
      </c>
      <c r="AR690" s="17">
        <v>0.117253939804997</v>
      </c>
      <c r="AS690" s="17">
        <v>7.7987588205001596E-2</v>
      </c>
      <c r="AT690" s="17">
        <v>0.14526663595386899</v>
      </c>
      <c r="AU690" s="17">
        <v>0.16555814168206401</v>
      </c>
    </row>
    <row r="691" spans="2:47" x14ac:dyDescent="0.35">
      <c r="B691" t="s">
        <v>218</v>
      </c>
      <c r="C691" s="17">
        <v>6.9940933098008695E-2</v>
      </c>
      <c r="D691" s="17">
        <v>8.9710669496776904E-2</v>
      </c>
      <c r="E691" s="17">
        <v>5.1279558439433701E-2</v>
      </c>
      <c r="F691" s="17"/>
      <c r="G691" s="17">
        <v>7.5285789742492004E-2</v>
      </c>
      <c r="H691" s="17">
        <v>7.1127074272851004E-2</v>
      </c>
      <c r="I691" s="17">
        <v>8.0355947110978806E-2</v>
      </c>
      <c r="J691" s="17">
        <v>7.5981271057467797E-2</v>
      </c>
      <c r="K691" s="17">
        <v>5.7352452020388203E-2</v>
      </c>
      <c r="L691" s="17">
        <v>6.0428057441877597E-2</v>
      </c>
      <c r="M691" s="17"/>
      <c r="N691" s="17">
        <v>7.1854123899964706E-2</v>
      </c>
      <c r="O691" s="17">
        <v>6.0438590167140302E-2</v>
      </c>
      <c r="P691" s="17"/>
      <c r="Q691" s="17">
        <v>6.54750441949455E-2</v>
      </c>
      <c r="R691" s="17">
        <v>5.1343888020511597E-2</v>
      </c>
      <c r="S691" s="17">
        <v>7.5620278847127395E-2</v>
      </c>
      <c r="T691" s="17">
        <v>8.8958349011847598E-2</v>
      </c>
      <c r="U691" s="17">
        <v>7.0519262687898002E-2</v>
      </c>
      <c r="V691" s="17">
        <v>8.4309778953159997E-2</v>
      </c>
      <c r="W691" s="17">
        <v>3.17842677584338E-2</v>
      </c>
      <c r="X691" s="17">
        <v>4.1631706743793399E-2</v>
      </c>
      <c r="Y691" s="17">
        <v>9.3788331249189005E-2</v>
      </c>
      <c r="Z691" s="17">
        <v>8.3133213201216194E-2</v>
      </c>
      <c r="AA691" s="17">
        <v>6.1265739759882698E-2</v>
      </c>
      <c r="AB691" s="17">
        <v>8.15421532786125E-2</v>
      </c>
      <c r="AC691" s="17"/>
      <c r="AD691" s="17">
        <v>9.0073247708637394E-2</v>
      </c>
      <c r="AE691" s="17">
        <v>2.6049084154366901E-2</v>
      </c>
      <c r="AF691" s="17"/>
      <c r="AG691" s="17">
        <v>8.1808412816857995E-2</v>
      </c>
      <c r="AH691" s="17">
        <v>6.4499423609824497E-2</v>
      </c>
      <c r="AI691" s="17"/>
      <c r="AJ691" s="17">
        <v>7.8048031520890696E-2</v>
      </c>
      <c r="AK691" s="17">
        <v>5.9366134283649903E-2</v>
      </c>
      <c r="AL691" s="17"/>
      <c r="AM691" s="17">
        <v>7.1920263026081593E-2</v>
      </c>
      <c r="AN691" s="17">
        <v>6.9201359116547095E-2</v>
      </c>
      <c r="AO691" s="17"/>
      <c r="AP691" s="17">
        <v>1.9524245186883101E-3</v>
      </c>
      <c r="AQ691" s="17">
        <v>4.0176149701223803E-2</v>
      </c>
      <c r="AR691" s="17">
        <v>0.12434017737306199</v>
      </c>
      <c r="AS691" s="17">
        <v>9.9279908558117899E-2</v>
      </c>
      <c r="AT691" s="17">
        <v>0.104086318656297</v>
      </c>
      <c r="AU691" s="17">
        <v>9.0042112321526202E-2</v>
      </c>
    </row>
    <row r="692" spans="2:47" x14ac:dyDescent="0.35">
      <c r="B692" t="s">
        <v>292</v>
      </c>
      <c r="C692" s="17">
        <v>9.8948981546520307E-2</v>
      </c>
      <c r="D692" s="17">
        <v>0.115111706691938</v>
      </c>
      <c r="E692" s="17">
        <v>8.4063486336116697E-2</v>
      </c>
      <c r="F692" s="17"/>
      <c r="G692" s="17">
        <v>8.0469666100692894E-2</v>
      </c>
      <c r="H692" s="17">
        <v>0.107210481067263</v>
      </c>
      <c r="I692" s="17">
        <v>9.6873107071878198E-2</v>
      </c>
      <c r="J692" s="17">
        <v>0.11033991005461399</v>
      </c>
      <c r="K692" s="17">
        <v>0.10071428187557099</v>
      </c>
      <c r="L692" s="17">
        <v>9.5778004246817594E-2</v>
      </c>
      <c r="M692" s="17"/>
      <c r="N692" s="17">
        <v>0.10261448915979</v>
      </c>
      <c r="O692" s="17">
        <v>8.07433167893057E-2</v>
      </c>
      <c r="P692" s="17"/>
      <c r="Q692" s="17">
        <v>9.94907432552668E-2</v>
      </c>
      <c r="R692" s="17">
        <v>0.106539512544089</v>
      </c>
      <c r="S692" s="17">
        <v>8.2134033124083905E-2</v>
      </c>
      <c r="T692" s="17">
        <v>0.102575559717843</v>
      </c>
      <c r="U692" s="17">
        <v>0.105885126349653</v>
      </c>
      <c r="V692" s="17">
        <v>8.2001024233959094E-2</v>
      </c>
      <c r="W692" s="17">
        <v>6.1598993666025503E-2</v>
      </c>
      <c r="X692" s="17">
        <v>0.12783413640774799</v>
      </c>
      <c r="Y692" s="17">
        <v>8.7404396712360999E-2</v>
      </c>
      <c r="Z692" s="17">
        <v>0.14126560590545001</v>
      </c>
      <c r="AA692" s="17">
        <v>0.136823919008394</v>
      </c>
      <c r="AB692" s="17">
        <v>4.5241062959169701E-2</v>
      </c>
      <c r="AC692" s="17"/>
      <c r="AD692" s="17">
        <v>0.123338741403391</v>
      </c>
      <c r="AE692" s="17">
        <v>4.41394606593771E-2</v>
      </c>
      <c r="AF692" s="17"/>
      <c r="AG692" s="17">
        <v>0.11523428511459501</v>
      </c>
      <c r="AH692" s="17">
        <v>8.9261034393187194E-2</v>
      </c>
      <c r="AI692" s="17"/>
      <c r="AJ692" s="17">
        <v>9.88901173159627E-2</v>
      </c>
      <c r="AK692" s="17">
        <v>9.9105717341470098E-2</v>
      </c>
      <c r="AL692" s="17"/>
      <c r="AM692" s="17">
        <v>9.4304972072690493E-2</v>
      </c>
      <c r="AN692" s="17">
        <v>0.102095625661644</v>
      </c>
      <c r="AO692" s="17"/>
      <c r="AP692" s="17">
        <v>1.1773672098676699E-2</v>
      </c>
      <c r="AQ692" s="17">
        <v>7.7684319765804394E-2</v>
      </c>
      <c r="AR692" s="17">
        <v>0.14105534463699201</v>
      </c>
      <c r="AS692" s="17">
        <v>0.16063035212806001</v>
      </c>
      <c r="AT692" s="17">
        <v>0.12992637563936399</v>
      </c>
      <c r="AU692" s="17">
        <v>0.11255209332817399</v>
      </c>
    </row>
    <row r="693" spans="2:47" x14ac:dyDescent="0.35">
      <c r="B693" t="s">
        <v>293</v>
      </c>
      <c r="C693" s="17">
        <v>3.5894885614925903E-2</v>
      </c>
      <c r="D693" s="17">
        <v>3.5043988251878697E-2</v>
      </c>
      <c r="E693" s="17">
        <v>3.70437267082196E-2</v>
      </c>
      <c r="F693" s="17"/>
      <c r="G693" s="17">
        <v>2.8015304430235199E-2</v>
      </c>
      <c r="H693" s="17">
        <v>3.6403705901232999E-2</v>
      </c>
      <c r="I693" s="17">
        <v>4.2608584964576597E-2</v>
      </c>
      <c r="J693" s="17">
        <v>3.1413433114188601E-2</v>
      </c>
      <c r="K693" s="17">
        <v>2.9609326650025899E-2</v>
      </c>
      <c r="L693" s="17">
        <v>4.3075525729126297E-2</v>
      </c>
      <c r="M693" s="17"/>
      <c r="N693" s="17">
        <v>3.5598035415978599E-2</v>
      </c>
      <c r="O693" s="17">
        <v>3.7369266730813797E-2</v>
      </c>
      <c r="P693" s="17"/>
      <c r="Q693" s="17">
        <v>2.671821728775E-2</v>
      </c>
      <c r="R693" s="17">
        <v>4.8037537180650902E-2</v>
      </c>
      <c r="S693" s="17">
        <v>6.3939339867317202E-2</v>
      </c>
      <c r="T693" s="17">
        <v>3.5764340884779797E-2</v>
      </c>
      <c r="U693" s="17">
        <v>3.3015932465665802E-2</v>
      </c>
      <c r="V693" s="17">
        <v>2.9569499214725101E-2</v>
      </c>
      <c r="W693" s="17">
        <v>2.0075727810506799E-2</v>
      </c>
      <c r="X693" s="17">
        <v>5.2577648984128901E-2</v>
      </c>
      <c r="Y693" s="17">
        <v>1.85802828902406E-2</v>
      </c>
      <c r="Z693" s="17">
        <v>5.2837486069353699E-2</v>
      </c>
      <c r="AA693" s="17">
        <v>2.7746900449321099E-2</v>
      </c>
      <c r="AB693" s="17">
        <v>2.3635709740543399E-2</v>
      </c>
      <c r="AC693" s="17"/>
      <c r="AD693" s="17">
        <v>3.4115687278333202E-2</v>
      </c>
      <c r="AE693" s="17">
        <v>3.9269685437129997E-2</v>
      </c>
      <c r="AF693" s="17"/>
      <c r="AG693" s="17">
        <v>3.2466604419669698E-2</v>
      </c>
      <c r="AH693" s="17">
        <v>3.79207757408868E-2</v>
      </c>
      <c r="AI693" s="17"/>
      <c r="AJ693" s="17">
        <v>3.1015257409659901E-2</v>
      </c>
      <c r="AK693" s="17">
        <v>4.0658953237672303E-2</v>
      </c>
      <c r="AL693" s="17"/>
      <c r="AM693" s="17">
        <v>3.2207704945727299E-2</v>
      </c>
      <c r="AN693" s="17">
        <v>3.7061073641558903E-2</v>
      </c>
      <c r="AO693" s="17"/>
      <c r="AP693" s="17">
        <v>2.5780763437295202E-2</v>
      </c>
      <c r="AQ693" s="17">
        <v>4.5647698696827103E-2</v>
      </c>
      <c r="AR693" s="17">
        <v>6.1392872365169597E-2</v>
      </c>
      <c r="AS693" s="17">
        <v>4.9192646895975703E-2</v>
      </c>
      <c r="AT693" s="17">
        <v>1.61225635208299E-2</v>
      </c>
      <c r="AU693" s="17">
        <v>1.39909503748957E-2</v>
      </c>
    </row>
    <row r="694" spans="2:47" x14ac:dyDescent="0.35">
      <c r="B694" t="s">
        <v>294</v>
      </c>
      <c r="C694" s="17">
        <v>0.13725372748779499</v>
      </c>
      <c r="D694" s="17">
        <v>0.12827466303255</v>
      </c>
      <c r="E694" s="17">
        <v>0.14723102741076999</v>
      </c>
      <c r="F694" s="17"/>
      <c r="G694" s="17">
        <v>7.6905268540757299E-2</v>
      </c>
      <c r="H694" s="17">
        <v>8.5808265580193305E-2</v>
      </c>
      <c r="I694" s="17">
        <v>0.115609018463895</v>
      </c>
      <c r="J694" s="17">
        <v>0.15209885558330999</v>
      </c>
      <c r="K694" s="17">
        <v>0.200882787398138</v>
      </c>
      <c r="L694" s="17">
        <v>0.18260940991302901</v>
      </c>
      <c r="M694" s="17"/>
      <c r="N694" s="17">
        <v>0.14725583439193499</v>
      </c>
      <c r="O694" s="17">
        <v>8.75757498719862E-2</v>
      </c>
      <c r="P694" s="17"/>
      <c r="Q694" s="17">
        <v>0.11601390079245399</v>
      </c>
      <c r="R694" s="17">
        <v>0.148346551369714</v>
      </c>
      <c r="S694" s="17">
        <v>0.14098857720031399</v>
      </c>
      <c r="T694" s="17">
        <v>0.13757341057007799</v>
      </c>
      <c r="U694" s="17">
        <v>8.5903882899452194E-2</v>
      </c>
      <c r="V694" s="17">
        <v>0.14244060624256599</v>
      </c>
      <c r="W694" s="17">
        <v>0.158321509331418</v>
      </c>
      <c r="X694" s="17">
        <v>8.5913135081194802E-2</v>
      </c>
      <c r="Y694" s="17">
        <v>0.14278373260982799</v>
      </c>
      <c r="Z694" s="17">
        <v>0.143495002109883</v>
      </c>
      <c r="AA694" s="17">
        <v>0.15683229697874601</v>
      </c>
      <c r="AB694" s="17">
        <v>0.22228677078124301</v>
      </c>
      <c r="AC694" s="17"/>
      <c r="AD694" s="17">
        <v>0.154919313018615</v>
      </c>
      <c r="AE694" s="17">
        <v>0.10154451466999601</v>
      </c>
      <c r="AF694" s="17"/>
      <c r="AG694" s="17">
        <v>0.13714549037550999</v>
      </c>
      <c r="AH694" s="17">
        <v>0.13646638604031</v>
      </c>
      <c r="AI694" s="17"/>
      <c r="AJ694" s="17">
        <v>0.14639152079134801</v>
      </c>
      <c r="AK694" s="17">
        <v>0.12473471494839899</v>
      </c>
      <c r="AL694" s="17"/>
      <c r="AM694" s="17">
        <v>0.15783820237697299</v>
      </c>
      <c r="AN694" s="17">
        <v>0.130765514106814</v>
      </c>
      <c r="AO694" s="17"/>
      <c r="AP694" s="17">
        <v>7.0474770834054901E-2</v>
      </c>
      <c r="AQ694" s="17">
        <v>0.223127129478979</v>
      </c>
      <c r="AR694" s="17">
        <v>0.12078937244367099</v>
      </c>
      <c r="AS694" s="17">
        <v>0.244155076691183</v>
      </c>
      <c r="AT694" s="17">
        <v>8.0276603546834496E-2</v>
      </c>
      <c r="AU694" s="17">
        <v>6.9321304987119206E-2</v>
      </c>
    </row>
    <row r="695" spans="2:47" x14ac:dyDescent="0.35">
      <c r="B695" t="s">
        <v>106</v>
      </c>
      <c r="C695" s="17">
        <v>0.376204742187565</v>
      </c>
      <c r="D695" s="17">
        <v>0.25923974101873998</v>
      </c>
      <c r="E695" s="17">
        <v>0.487638024825296</v>
      </c>
      <c r="F695" s="17"/>
      <c r="G695" s="17">
        <v>0.252743425447159</v>
      </c>
      <c r="H695" s="17">
        <v>0.28066873119251901</v>
      </c>
      <c r="I695" s="17">
        <v>0.34343982847697502</v>
      </c>
      <c r="J695" s="17">
        <v>0.40585066016980897</v>
      </c>
      <c r="K695" s="17">
        <v>0.45244027786952701</v>
      </c>
      <c r="L695" s="17">
        <v>0.48826231964564198</v>
      </c>
      <c r="M695" s="17"/>
      <c r="N695" s="17">
        <v>0.41098144289623201</v>
      </c>
      <c r="O695" s="17">
        <v>0.20347751822219201</v>
      </c>
      <c r="P695" s="17"/>
      <c r="Q695" s="17">
        <v>0.30368997015791499</v>
      </c>
      <c r="R695" s="17">
        <v>0.41176325634576999</v>
      </c>
      <c r="S695" s="17">
        <v>0.40820408497722099</v>
      </c>
      <c r="T695" s="17">
        <v>0.387080558132332</v>
      </c>
      <c r="U695" s="17">
        <v>0.397885376715374</v>
      </c>
      <c r="V695" s="17">
        <v>0.345382375751416</v>
      </c>
      <c r="W695" s="17">
        <v>0.422837491845938</v>
      </c>
      <c r="X695" s="17">
        <v>0.31777852319919397</v>
      </c>
      <c r="Y695" s="17">
        <v>0.33997751244286201</v>
      </c>
      <c r="Z695" s="17">
        <v>0.37073743287080302</v>
      </c>
      <c r="AA695" s="17">
        <v>0.42171858768626203</v>
      </c>
      <c r="AB695" s="17">
        <v>0.51057197200178295</v>
      </c>
      <c r="AC695" s="17"/>
      <c r="AD695" s="17">
        <v>0.229147719688643</v>
      </c>
      <c r="AE695" s="17">
        <v>0.69856190970222398</v>
      </c>
      <c r="AF695" s="17"/>
      <c r="AG695" s="17">
        <v>0.14910689413915901</v>
      </c>
      <c r="AH695" s="17">
        <v>0.49042379217404602</v>
      </c>
      <c r="AI695" s="17"/>
      <c r="AJ695" s="17">
        <v>0.36742501195406002</v>
      </c>
      <c r="AK695" s="17">
        <v>0.38897847746082898</v>
      </c>
      <c r="AL695" s="17"/>
      <c r="AM695" s="17">
        <v>0.43790454356831199</v>
      </c>
      <c r="AN695" s="17">
        <v>0.35898825345133401</v>
      </c>
      <c r="AO695" s="17"/>
      <c r="AP695" s="17">
        <v>0.85473463743614597</v>
      </c>
      <c r="AQ695" s="17">
        <v>0.56538522696625404</v>
      </c>
      <c r="AR695" s="17">
        <v>0.20758335284517301</v>
      </c>
      <c r="AS695" s="17">
        <v>0.24503566585390901</v>
      </c>
      <c r="AT695" s="17">
        <v>4.1782518013339397E-2</v>
      </c>
      <c r="AU695" s="17">
        <v>4.5283439364271399E-2</v>
      </c>
    </row>
    <row r="696" spans="2:47" x14ac:dyDescent="0.35">
      <c r="B696" t="s">
        <v>94</v>
      </c>
      <c r="C696" s="17">
        <v>1.54100739045459E-2</v>
      </c>
      <c r="D696" s="17">
        <v>6.7793072522372797E-3</v>
      </c>
      <c r="E696" s="17">
        <v>2.2917095352414801E-2</v>
      </c>
      <c r="F696" s="17"/>
      <c r="G696" s="17">
        <v>2.7072702940161099E-2</v>
      </c>
      <c r="H696" s="17">
        <v>5.9068848232295204E-3</v>
      </c>
      <c r="I696" s="17">
        <v>2.00325839008847E-2</v>
      </c>
      <c r="J696" s="17">
        <v>8.1189073423098695E-3</v>
      </c>
      <c r="K696" s="17">
        <v>1.83952140404583E-2</v>
      </c>
      <c r="L696" s="17">
        <v>1.5560961394851899E-2</v>
      </c>
      <c r="M696" s="17"/>
      <c r="N696" s="17">
        <v>1.52095018784946E-2</v>
      </c>
      <c r="O696" s="17">
        <v>1.6406265278626299E-2</v>
      </c>
      <c r="P696" s="17"/>
      <c r="Q696" s="17">
        <v>1.6653041904286701E-2</v>
      </c>
      <c r="R696" s="17">
        <v>2.5609234303080802E-2</v>
      </c>
      <c r="S696" s="17">
        <v>5.7867369061213496E-3</v>
      </c>
      <c r="T696" s="17">
        <v>1.4325169885367301E-2</v>
      </c>
      <c r="U696" s="17">
        <v>1.45104408789919E-2</v>
      </c>
      <c r="V696" s="17">
        <v>2.37546355809377E-2</v>
      </c>
      <c r="W696" s="17">
        <v>1.6365937639191301E-2</v>
      </c>
      <c r="X696" s="17">
        <v>1.1921608604148599E-2</v>
      </c>
      <c r="Y696" s="17">
        <v>1.7532914596224001E-2</v>
      </c>
      <c r="Z696" s="17">
        <v>1.2579776337015E-2</v>
      </c>
      <c r="AA696" s="17">
        <v>0</v>
      </c>
      <c r="AB696" s="17">
        <v>0</v>
      </c>
      <c r="AC696" s="17"/>
      <c r="AD696" s="17">
        <v>1.44817932357595E-2</v>
      </c>
      <c r="AE696" s="17">
        <v>1.06162532911132E-2</v>
      </c>
      <c r="AF696" s="17"/>
      <c r="AG696" s="17">
        <v>8.2353857138340505E-3</v>
      </c>
      <c r="AH696" s="17">
        <v>1.4075841883001599E-2</v>
      </c>
      <c r="AI696" s="17"/>
      <c r="AJ696" s="17">
        <v>1.6394367220434899E-2</v>
      </c>
      <c r="AK696" s="17">
        <v>1.30800186087453E-2</v>
      </c>
      <c r="AL696" s="17"/>
      <c r="AM696" s="17">
        <v>1.85601297534242E-2</v>
      </c>
      <c r="AN696" s="17">
        <v>1.29950707328299E-2</v>
      </c>
      <c r="AO696" s="17"/>
      <c r="AP696" s="17">
        <v>2.9298733690107201E-2</v>
      </c>
      <c r="AQ696" s="17">
        <v>1.9890341155345301E-2</v>
      </c>
      <c r="AR696" s="17">
        <v>1.8622693554914398E-2</v>
      </c>
      <c r="AS696" s="17">
        <v>1.42460020180894E-2</v>
      </c>
      <c r="AT696" s="17">
        <v>0</v>
      </c>
      <c r="AU696" s="17">
        <v>0</v>
      </c>
    </row>
    <row r="697" spans="2:47" x14ac:dyDescent="0.35">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c r="AS697" s="17"/>
      <c r="AT697" s="17"/>
      <c r="AU697" s="17"/>
    </row>
    <row r="698" spans="2:47" x14ac:dyDescent="0.35">
      <c r="B698" s="6" t="s">
        <v>316</v>
      </c>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c r="AR698" s="17"/>
      <c r="AS698" s="17"/>
      <c r="AT698" s="17"/>
      <c r="AU698" s="17"/>
    </row>
    <row r="699" spans="2:47" x14ac:dyDescent="0.35">
      <c r="B699" s="24" t="s">
        <v>65</v>
      </c>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c r="AS699" s="17"/>
      <c r="AT699" s="17"/>
      <c r="AU699" s="17"/>
    </row>
    <row r="700" spans="2:47" x14ac:dyDescent="0.35">
      <c r="B700" t="s">
        <v>289</v>
      </c>
      <c r="C700" s="17">
        <v>7.2380920465850096E-2</v>
      </c>
      <c r="D700" s="17">
        <v>9.5238430119572906E-2</v>
      </c>
      <c r="E700" s="17">
        <v>5.0729510253233703E-2</v>
      </c>
      <c r="F700" s="17"/>
      <c r="G700" s="17">
        <v>0.17723074317961701</v>
      </c>
      <c r="H700" s="17">
        <v>9.71346245053194E-2</v>
      </c>
      <c r="I700" s="17">
        <v>0.107808003609613</v>
      </c>
      <c r="J700" s="17">
        <v>5.6985121198677498E-2</v>
      </c>
      <c r="K700" s="17">
        <v>1.4499569307271001E-2</v>
      </c>
      <c r="L700" s="17">
        <v>4.5903331507723298E-3</v>
      </c>
      <c r="M700" s="17"/>
      <c r="N700" s="17">
        <v>4.7017390314172403E-2</v>
      </c>
      <c r="O700" s="17">
        <v>0.19835526719188701</v>
      </c>
      <c r="P700" s="17"/>
      <c r="Q700" s="17">
        <v>0.100663197718718</v>
      </c>
      <c r="R700" s="17">
        <v>7.1829012990777499E-2</v>
      </c>
      <c r="S700" s="17">
        <v>2.6309804476538801E-2</v>
      </c>
      <c r="T700" s="17">
        <v>6.8846295401475299E-2</v>
      </c>
      <c r="U700" s="17">
        <v>6.1712777190482897E-2</v>
      </c>
      <c r="V700" s="17">
        <v>0.111746576900218</v>
      </c>
      <c r="W700" s="17">
        <v>9.4757616269427997E-2</v>
      </c>
      <c r="X700" s="17">
        <v>7.2649993668748705E-2</v>
      </c>
      <c r="Y700" s="17">
        <v>3.6550954804327601E-2</v>
      </c>
      <c r="Z700" s="17">
        <v>5.5755433760954799E-2</v>
      </c>
      <c r="AA700" s="17">
        <v>0.134556059501763</v>
      </c>
      <c r="AB700" s="17">
        <v>0</v>
      </c>
      <c r="AC700" s="17"/>
      <c r="AD700" s="17">
        <v>9.4639085043469698E-2</v>
      </c>
      <c r="AE700" s="17">
        <v>2.5569103701074101E-2</v>
      </c>
      <c r="AF700" s="17"/>
      <c r="AG700" s="17">
        <v>0.141934045717796</v>
      </c>
      <c r="AH700" s="17">
        <v>3.9188488065241701E-2</v>
      </c>
      <c r="AI700" s="17"/>
      <c r="AJ700" s="17">
        <v>5.9411792231197399E-2</v>
      </c>
      <c r="AK700" s="17">
        <v>8.8417331123343407E-2</v>
      </c>
      <c r="AL700" s="17"/>
      <c r="AM700" s="17">
        <v>4.6246044541635903E-2</v>
      </c>
      <c r="AN700" s="17">
        <v>7.9468355332521806E-2</v>
      </c>
      <c r="AO700" s="17"/>
      <c r="AP700" s="17">
        <v>8.9033445921045794E-3</v>
      </c>
      <c r="AQ700" s="17">
        <v>0</v>
      </c>
      <c r="AR700" s="17">
        <v>8.9320874553842494E-2</v>
      </c>
      <c r="AS700" s="17">
        <v>4.9457103600176501E-3</v>
      </c>
      <c r="AT700" s="17">
        <v>0.186720496133225</v>
      </c>
      <c r="AU700" s="17">
        <v>0.219540742644216</v>
      </c>
    </row>
    <row r="701" spans="2:47" x14ac:dyDescent="0.35">
      <c r="B701" t="s">
        <v>290</v>
      </c>
      <c r="C701" s="17">
        <v>5.2257691775609197E-2</v>
      </c>
      <c r="D701" s="17">
        <v>7.6069985054608602E-2</v>
      </c>
      <c r="E701" s="17">
        <v>2.9496234484785999E-2</v>
      </c>
      <c r="F701" s="17"/>
      <c r="G701" s="17">
        <v>9.3466685449049805E-2</v>
      </c>
      <c r="H701" s="17">
        <v>9.6381864109942705E-2</v>
      </c>
      <c r="I701" s="17">
        <v>6.1869335148278103E-2</v>
      </c>
      <c r="J701" s="17">
        <v>2.9327511912032599E-2</v>
      </c>
      <c r="K701" s="17">
        <v>2.86349348303362E-2</v>
      </c>
      <c r="L701" s="17">
        <v>1.52810554942048E-2</v>
      </c>
      <c r="M701" s="17"/>
      <c r="N701" s="17">
        <v>4.2787063682448598E-2</v>
      </c>
      <c r="O701" s="17">
        <v>9.9295946308259705E-2</v>
      </c>
      <c r="P701" s="17"/>
      <c r="Q701" s="17">
        <v>4.8021524523387898E-2</v>
      </c>
      <c r="R701" s="17">
        <v>5.3833966943873601E-2</v>
      </c>
      <c r="S701" s="17">
        <v>5.9138226258528E-2</v>
      </c>
      <c r="T701" s="17">
        <v>2.8046804990322902E-2</v>
      </c>
      <c r="U701" s="17">
        <v>4.9602875254904498E-2</v>
      </c>
      <c r="V701" s="17">
        <v>9.12429015318902E-2</v>
      </c>
      <c r="W701" s="17">
        <v>5.4207100260406399E-2</v>
      </c>
      <c r="X701" s="17">
        <v>3.7107019554807601E-2</v>
      </c>
      <c r="Y701" s="17">
        <v>5.8785526692531197E-2</v>
      </c>
      <c r="Z701" s="17">
        <v>2.9572150927642E-2</v>
      </c>
      <c r="AA701" s="17">
        <v>4.6660551645251798E-2</v>
      </c>
      <c r="AB701" s="17">
        <v>7.7214793857035793E-2</v>
      </c>
      <c r="AC701" s="17"/>
      <c r="AD701" s="17">
        <v>7.0193951699848697E-2</v>
      </c>
      <c r="AE701" s="17">
        <v>1.1515644748959501E-2</v>
      </c>
      <c r="AF701" s="17"/>
      <c r="AG701" s="17">
        <v>9.1955897507095402E-2</v>
      </c>
      <c r="AH701" s="17">
        <v>3.42445710827834E-2</v>
      </c>
      <c r="AI701" s="17"/>
      <c r="AJ701" s="17">
        <v>5.3875975898109503E-2</v>
      </c>
      <c r="AK701" s="17">
        <v>4.9225532911257003E-2</v>
      </c>
      <c r="AL701" s="17"/>
      <c r="AM701" s="17">
        <v>4.3560105716437203E-2</v>
      </c>
      <c r="AN701" s="17">
        <v>5.5685767118351201E-2</v>
      </c>
      <c r="AO701" s="17"/>
      <c r="AP701" s="17">
        <v>0</v>
      </c>
      <c r="AQ701" s="17">
        <v>2.8691789207400602E-3</v>
      </c>
      <c r="AR701" s="17">
        <v>6.5248062892513406E-2</v>
      </c>
      <c r="AS701" s="17">
        <v>1.6499678669476801E-2</v>
      </c>
      <c r="AT701" s="17">
        <v>0.106331415030831</v>
      </c>
      <c r="AU701" s="17">
        <v>0.162197663886224</v>
      </c>
    </row>
    <row r="702" spans="2:47" x14ac:dyDescent="0.35">
      <c r="B702" t="s">
        <v>215</v>
      </c>
      <c r="C702" s="17">
        <v>0.15299349529278</v>
      </c>
      <c r="D702" s="17">
        <v>0.213728612154958</v>
      </c>
      <c r="E702" s="17">
        <v>9.5113694744386995E-2</v>
      </c>
      <c r="F702" s="17"/>
      <c r="G702" s="17">
        <v>0.19541638121417601</v>
      </c>
      <c r="H702" s="17">
        <v>0.19701441317510501</v>
      </c>
      <c r="I702" s="17">
        <v>0.205814805642003</v>
      </c>
      <c r="J702" s="17">
        <v>0.15072989600228601</v>
      </c>
      <c r="K702" s="17">
        <v>0.11943633750888399</v>
      </c>
      <c r="L702" s="17">
        <v>6.9929611010670203E-2</v>
      </c>
      <c r="M702" s="17"/>
      <c r="N702" s="17">
        <v>0.139831826367147</v>
      </c>
      <c r="O702" s="17">
        <v>0.21836423173268901</v>
      </c>
      <c r="P702" s="17"/>
      <c r="Q702" s="17">
        <v>0.20576477002594601</v>
      </c>
      <c r="R702" s="17">
        <v>9.6340386142260703E-2</v>
      </c>
      <c r="S702" s="17">
        <v>0.134069792054752</v>
      </c>
      <c r="T702" s="17">
        <v>0.134721481887175</v>
      </c>
      <c r="U702" s="17">
        <v>0.108720431348428</v>
      </c>
      <c r="V702" s="17">
        <v>0.112893076727112</v>
      </c>
      <c r="W702" s="17">
        <v>0.170966167461923</v>
      </c>
      <c r="X702" s="17">
        <v>0.16223382272116199</v>
      </c>
      <c r="Y702" s="17">
        <v>0.21975189038251799</v>
      </c>
      <c r="Z702" s="17">
        <v>0.18706746889584699</v>
      </c>
      <c r="AA702" s="17">
        <v>0.14181758449078799</v>
      </c>
      <c r="AB702" s="17">
        <v>9.2797803962895595E-2</v>
      </c>
      <c r="AC702" s="17"/>
      <c r="AD702" s="17">
        <v>0.20867764546020001</v>
      </c>
      <c r="AE702" s="17">
        <v>3.8266774945885297E-2</v>
      </c>
      <c r="AF702" s="17"/>
      <c r="AG702" s="17">
        <v>0.24676244742946701</v>
      </c>
      <c r="AH702" s="17">
        <v>0.108358036463462</v>
      </c>
      <c r="AI702" s="17"/>
      <c r="AJ702" s="17">
        <v>0.15663825902676101</v>
      </c>
      <c r="AK702" s="17">
        <v>0.150033048791299</v>
      </c>
      <c r="AL702" s="17"/>
      <c r="AM702" s="17">
        <v>0.131287667483443</v>
      </c>
      <c r="AN702" s="17">
        <v>0.15919278721001601</v>
      </c>
      <c r="AO702" s="17"/>
      <c r="AP702" s="17">
        <v>8.41130762357996E-3</v>
      </c>
      <c r="AQ702" s="17">
        <v>5.78751337146639E-3</v>
      </c>
      <c r="AR702" s="17">
        <v>0.172466637751062</v>
      </c>
      <c r="AS702" s="17">
        <v>0.13767062554290099</v>
      </c>
      <c r="AT702" s="17">
        <v>0.317545949414617</v>
      </c>
      <c r="AU702" s="17">
        <v>0.387196796717522</v>
      </c>
    </row>
    <row r="703" spans="2:47" x14ac:dyDescent="0.35">
      <c r="B703" t="s">
        <v>216</v>
      </c>
      <c r="C703" s="17">
        <v>7.9725348315779099E-2</v>
      </c>
      <c r="D703" s="17">
        <v>9.91822397143199E-2</v>
      </c>
      <c r="E703" s="17">
        <v>6.0495094115494502E-2</v>
      </c>
      <c r="F703" s="17"/>
      <c r="G703" s="17">
        <v>0.109307910174624</v>
      </c>
      <c r="H703" s="17">
        <v>0.12472235144766</v>
      </c>
      <c r="I703" s="17">
        <v>8.8459100935789597E-2</v>
      </c>
      <c r="J703" s="17">
        <v>7.8251000696520301E-2</v>
      </c>
      <c r="K703" s="17">
        <v>5.53014767881118E-2</v>
      </c>
      <c r="L703" s="17">
        <v>3.3635262920361599E-2</v>
      </c>
      <c r="M703" s="17"/>
      <c r="N703" s="17">
        <v>7.5612009990249002E-2</v>
      </c>
      <c r="O703" s="17">
        <v>0.100155276851872</v>
      </c>
      <c r="P703" s="17"/>
      <c r="Q703" s="17">
        <v>9.5087021454929505E-2</v>
      </c>
      <c r="R703" s="17">
        <v>4.7304796311469798E-2</v>
      </c>
      <c r="S703" s="17">
        <v>6.4503908037439994E-2</v>
      </c>
      <c r="T703" s="17">
        <v>0.102996967771988</v>
      </c>
      <c r="U703" s="17">
        <v>0.150960672084341</v>
      </c>
      <c r="V703" s="17">
        <v>8.15854781085118E-2</v>
      </c>
      <c r="W703" s="17">
        <v>4.4312416597748899E-2</v>
      </c>
      <c r="X703" s="17">
        <v>8.8287764796457099E-2</v>
      </c>
      <c r="Y703" s="17">
        <v>7.7127980590414494E-2</v>
      </c>
      <c r="Z703" s="17">
        <v>8.9321340244800804E-2</v>
      </c>
      <c r="AA703" s="17">
        <v>5.3327350448631503E-2</v>
      </c>
      <c r="AB703" s="17">
        <v>5.5103475308372001E-2</v>
      </c>
      <c r="AC703" s="17"/>
      <c r="AD703" s="17">
        <v>0.101445478456637</v>
      </c>
      <c r="AE703" s="17">
        <v>3.0050354947174701E-2</v>
      </c>
      <c r="AF703" s="17"/>
      <c r="AG703" s="17">
        <v>0.104294975025525</v>
      </c>
      <c r="AH703" s="17">
        <v>6.6881633810413801E-2</v>
      </c>
      <c r="AI703" s="17"/>
      <c r="AJ703" s="17">
        <v>7.3799723187986596E-2</v>
      </c>
      <c r="AK703" s="17">
        <v>8.74686269188341E-2</v>
      </c>
      <c r="AL703" s="17"/>
      <c r="AM703" s="17">
        <v>7.2493387619118999E-2</v>
      </c>
      <c r="AN703" s="17">
        <v>8.1362845118639004E-2</v>
      </c>
      <c r="AO703" s="17"/>
      <c r="AP703" s="17">
        <v>2.39123688709518E-3</v>
      </c>
      <c r="AQ703" s="17">
        <v>1.4270705114624501E-2</v>
      </c>
      <c r="AR703" s="17">
        <v>0.17655922676242899</v>
      </c>
      <c r="AS703" s="17">
        <v>9.4109467269107405E-2</v>
      </c>
      <c r="AT703" s="17">
        <v>0.17174013439229199</v>
      </c>
      <c r="AU703" s="17">
        <v>9.9219381063825302E-2</v>
      </c>
    </row>
    <row r="704" spans="2:47" x14ac:dyDescent="0.35">
      <c r="B704" t="s">
        <v>291</v>
      </c>
      <c r="C704" s="17">
        <v>8.3424553347228494E-2</v>
      </c>
      <c r="D704" s="17">
        <v>8.5220143920431896E-2</v>
      </c>
      <c r="E704" s="17">
        <v>8.1531904472223596E-2</v>
      </c>
      <c r="F704" s="17"/>
      <c r="G704" s="17">
        <v>8.6480027584412103E-2</v>
      </c>
      <c r="H704" s="17">
        <v>8.8820754387995804E-2</v>
      </c>
      <c r="I704" s="17">
        <v>8.9361914551507896E-2</v>
      </c>
      <c r="J704" s="17">
        <v>0.108407587804053</v>
      </c>
      <c r="K704" s="17">
        <v>7.9740556208621305E-2</v>
      </c>
      <c r="L704" s="17">
        <v>5.4349051860681702E-2</v>
      </c>
      <c r="M704" s="17"/>
      <c r="N704" s="17">
        <v>8.2216295784224194E-2</v>
      </c>
      <c r="O704" s="17">
        <v>8.9425668186764895E-2</v>
      </c>
      <c r="P704" s="17"/>
      <c r="Q704" s="17">
        <v>7.9621102814349407E-2</v>
      </c>
      <c r="R704" s="17">
        <v>8.1072643003305397E-2</v>
      </c>
      <c r="S704" s="17">
        <v>7.4342347735093003E-2</v>
      </c>
      <c r="T704" s="17">
        <v>8.9192851745516596E-2</v>
      </c>
      <c r="U704" s="17">
        <v>8.2191264204666506E-2</v>
      </c>
      <c r="V704" s="17">
        <v>8.9890266765504503E-2</v>
      </c>
      <c r="W704" s="17">
        <v>5.2393948696069503E-2</v>
      </c>
      <c r="X704" s="17">
        <v>0.11755002293257399</v>
      </c>
      <c r="Y704" s="17">
        <v>8.2616294092830805E-2</v>
      </c>
      <c r="Z704" s="17">
        <v>9.6282820419705803E-2</v>
      </c>
      <c r="AA704" s="17">
        <v>8.7347167610637599E-2</v>
      </c>
      <c r="AB704" s="17">
        <v>9.7186924642440997E-2</v>
      </c>
      <c r="AC704" s="17"/>
      <c r="AD704" s="17">
        <v>0.10467150878303499</v>
      </c>
      <c r="AE704" s="17">
        <v>4.3777383791342703E-2</v>
      </c>
      <c r="AF704" s="17"/>
      <c r="AG704" s="17">
        <v>8.6145994730139203E-2</v>
      </c>
      <c r="AH704" s="17">
        <v>8.4669420516857399E-2</v>
      </c>
      <c r="AI704" s="17"/>
      <c r="AJ704" s="17">
        <v>7.68199582627931E-2</v>
      </c>
      <c r="AK704" s="17">
        <v>9.2006578557542906E-2</v>
      </c>
      <c r="AL704" s="17"/>
      <c r="AM704" s="17">
        <v>5.5163234964499097E-2</v>
      </c>
      <c r="AN704" s="17">
        <v>9.0498463563515694E-2</v>
      </c>
      <c r="AO704" s="17"/>
      <c r="AP704" s="17">
        <v>6.5200651753186496E-3</v>
      </c>
      <c r="AQ704" s="17">
        <v>5.4862715699861703E-2</v>
      </c>
      <c r="AR704" s="17">
        <v>0.205643339349701</v>
      </c>
      <c r="AS704" s="17">
        <v>9.51696509451401E-2</v>
      </c>
      <c r="AT704" s="17">
        <v>0.14118246654147401</v>
      </c>
      <c r="AU704" s="17">
        <v>6.69046228934288E-2</v>
      </c>
    </row>
    <row r="705" spans="2:47" x14ac:dyDescent="0.35">
      <c r="B705" t="s">
        <v>218</v>
      </c>
      <c r="C705" s="17">
        <v>4.7168950140256002E-2</v>
      </c>
      <c r="D705" s="17">
        <v>4.0623350671861701E-2</v>
      </c>
      <c r="E705" s="17">
        <v>5.3972380908116402E-2</v>
      </c>
      <c r="F705" s="17"/>
      <c r="G705" s="17">
        <v>8.90070034454747E-2</v>
      </c>
      <c r="H705" s="17">
        <v>5.1273370279164399E-2</v>
      </c>
      <c r="I705" s="17">
        <v>4.74811712705085E-2</v>
      </c>
      <c r="J705" s="17">
        <v>3.4048583152970803E-2</v>
      </c>
      <c r="K705" s="17">
        <v>5.9006838526900203E-2</v>
      </c>
      <c r="L705" s="17">
        <v>1.8443444729337E-2</v>
      </c>
      <c r="M705" s="17"/>
      <c r="N705" s="17">
        <v>4.5872730091770203E-2</v>
      </c>
      <c r="O705" s="17">
        <v>5.3606952770201499E-2</v>
      </c>
      <c r="P705" s="17"/>
      <c r="Q705" s="17">
        <v>6.7297525142428899E-2</v>
      </c>
      <c r="R705" s="17">
        <v>4.0455206835776303E-2</v>
      </c>
      <c r="S705" s="17">
        <v>4.4172929991109E-2</v>
      </c>
      <c r="T705" s="17">
        <v>2.4753679748146299E-2</v>
      </c>
      <c r="U705" s="17">
        <v>4.0415716060566001E-2</v>
      </c>
      <c r="V705" s="17">
        <v>4.8486243460812102E-2</v>
      </c>
      <c r="W705" s="17">
        <v>2.3982464605297599E-2</v>
      </c>
      <c r="X705" s="17">
        <v>4.8575825469412498E-2</v>
      </c>
      <c r="Y705" s="17">
        <v>7.1654244247826196E-2</v>
      </c>
      <c r="Z705" s="17">
        <v>1.2325940259500101E-2</v>
      </c>
      <c r="AA705" s="17">
        <v>6.12058155541753E-2</v>
      </c>
      <c r="AB705" s="17">
        <v>0.121290397047812</v>
      </c>
      <c r="AC705" s="17"/>
      <c r="AD705" s="17">
        <v>5.1780634317944198E-2</v>
      </c>
      <c r="AE705" s="17">
        <v>3.6521697417217502E-2</v>
      </c>
      <c r="AF705" s="17"/>
      <c r="AG705" s="17">
        <v>4.11989290721433E-2</v>
      </c>
      <c r="AH705" s="17">
        <v>4.7530320851908003E-2</v>
      </c>
      <c r="AI705" s="17"/>
      <c r="AJ705" s="17">
        <v>4.1544292499692902E-2</v>
      </c>
      <c r="AK705" s="17">
        <v>5.4264628457918199E-2</v>
      </c>
      <c r="AL705" s="17"/>
      <c r="AM705" s="17">
        <v>4.50239141016174E-2</v>
      </c>
      <c r="AN705" s="17">
        <v>4.7054469347797799E-2</v>
      </c>
      <c r="AO705" s="17"/>
      <c r="AP705" s="17">
        <v>1.5987221621481099E-2</v>
      </c>
      <c r="AQ705" s="17">
        <v>5.74877495388064E-2</v>
      </c>
      <c r="AR705" s="17">
        <v>0.125369599165114</v>
      </c>
      <c r="AS705" s="17">
        <v>4.5370465896286301E-2</v>
      </c>
      <c r="AT705" s="17">
        <v>4.6739401875076303E-2</v>
      </c>
      <c r="AU705" s="17">
        <v>1.5231640301458901E-2</v>
      </c>
    </row>
    <row r="706" spans="2:47" x14ac:dyDescent="0.35">
      <c r="B706" t="s">
        <v>292</v>
      </c>
      <c r="C706" s="17">
        <v>5.8203578514134803E-2</v>
      </c>
      <c r="D706" s="17">
        <v>4.9422826299351102E-2</v>
      </c>
      <c r="E706" s="17">
        <v>6.7285140119088996E-2</v>
      </c>
      <c r="F706" s="17"/>
      <c r="G706" s="17">
        <v>2.45274666383553E-2</v>
      </c>
      <c r="H706" s="17">
        <v>8.5687067512052101E-2</v>
      </c>
      <c r="I706" s="17">
        <v>4.8843549138215099E-2</v>
      </c>
      <c r="J706" s="17">
        <v>9.0868649562108703E-2</v>
      </c>
      <c r="K706" s="17">
        <v>4.7352463616279497E-2</v>
      </c>
      <c r="L706" s="17">
        <v>4.6559274082117401E-2</v>
      </c>
      <c r="M706" s="17"/>
      <c r="N706" s="17">
        <v>6.11913780554681E-2</v>
      </c>
      <c r="O706" s="17">
        <v>4.3363921214186203E-2</v>
      </c>
      <c r="P706" s="17"/>
      <c r="Q706" s="17">
        <v>4.9228948100431803E-2</v>
      </c>
      <c r="R706" s="17">
        <v>5.8627090767065897E-2</v>
      </c>
      <c r="S706" s="17">
        <v>6.7352498655494794E-2</v>
      </c>
      <c r="T706" s="17">
        <v>8.1258910643957905E-2</v>
      </c>
      <c r="U706" s="17">
        <v>4.1182581375383803E-2</v>
      </c>
      <c r="V706" s="17">
        <v>7.2598964157273002E-2</v>
      </c>
      <c r="W706" s="17">
        <v>4.28247391861954E-2</v>
      </c>
      <c r="X706" s="17">
        <v>8.2081450104181095E-2</v>
      </c>
      <c r="Y706" s="17">
        <v>4.40925818865451E-2</v>
      </c>
      <c r="Z706" s="17">
        <v>5.4819434712924303E-2</v>
      </c>
      <c r="AA706" s="17">
        <v>4.38477469295913E-2</v>
      </c>
      <c r="AB706" s="17">
        <v>9.6649040694044702E-2</v>
      </c>
      <c r="AC706" s="17"/>
      <c r="AD706" s="17">
        <v>5.8532674360804803E-2</v>
      </c>
      <c r="AE706" s="17">
        <v>5.4951227096783302E-2</v>
      </c>
      <c r="AF706" s="17"/>
      <c r="AG706" s="17">
        <v>3.1393005973688097E-2</v>
      </c>
      <c r="AH706" s="17">
        <v>7.0520635560122696E-2</v>
      </c>
      <c r="AI706" s="17"/>
      <c r="AJ706" s="17">
        <v>5.49767219871313E-2</v>
      </c>
      <c r="AK706" s="17">
        <v>6.1479566518092797E-2</v>
      </c>
      <c r="AL706" s="17"/>
      <c r="AM706" s="17">
        <v>6.6247365965445504E-2</v>
      </c>
      <c r="AN706" s="17">
        <v>5.6411953079710399E-2</v>
      </c>
      <c r="AO706" s="17"/>
      <c r="AP706" s="17">
        <v>4.3150458026376501E-2</v>
      </c>
      <c r="AQ706" s="17">
        <v>0.13662995230550801</v>
      </c>
      <c r="AR706" s="17">
        <v>5.3337368672568497E-2</v>
      </c>
      <c r="AS706" s="17">
        <v>6.9328089279033403E-2</v>
      </c>
      <c r="AT706" s="17">
        <v>1.9125683208492599E-2</v>
      </c>
      <c r="AU706" s="17">
        <v>1.59602703254473E-2</v>
      </c>
    </row>
    <row r="707" spans="2:47" x14ac:dyDescent="0.35">
      <c r="B707" t="s">
        <v>293</v>
      </c>
      <c r="C707" s="17">
        <v>1.48612209569503E-2</v>
      </c>
      <c r="D707" s="17">
        <v>9.9877851130563203E-3</v>
      </c>
      <c r="E707" s="17">
        <v>1.8871672627347499E-2</v>
      </c>
      <c r="F707" s="17"/>
      <c r="G707" s="17">
        <v>2.5202349870205101E-2</v>
      </c>
      <c r="H707" s="17">
        <v>1.9266640036999402E-2</v>
      </c>
      <c r="I707" s="17">
        <v>7.8678100508185102E-3</v>
      </c>
      <c r="J707" s="17">
        <v>1.1230664487040701E-2</v>
      </c>
      <c r="K707" s="17">
        <v>6.4599366600693398E-3</v>
      </c>
      <c r="L707" s="17">
        <v>1.8634391973529198E-2</v>
      </c>
      <c r="M707" s="17"/>
      <c r="N707" s="17">
        <v>1.5779786892831101E-2</v>
      </c>
      <c r="O707" s="17">
        <v>1.0298932387284101E-2</v>
      </c>
      <c r="P707" s="17"/>
      <c r="Q707" s="17">
        <v>9.3672939053987599E-3</v>
      </c>
      <c r="R707" s="17">
        <v>2.0043580116000999E-2</v>
      </c>
      <c r="S707" s="17">
        <v>2.5562767697521398E-2</v>
      </c>
      <c r="T707" s="17">
        <v>0</v>
      </c>
      <c r="U707" s="17">
        <v>1.4381345295164201E-2</v>
      </c>
      <c r="V707" s="17">
        <v>1.29109763362848E-2</v>
      </c>
      <c r="W707" s="17">
        <v>1.6778592713786698E-2</v>
      </c>
      <c r="X707" s="17">
        <v>1.0145224956953299E-2</v>
      </c>
      <c r="Y707" s="17">
        <v>7.8642144895746703E-3</v>
      </c>
      <c r="Z707" s="17">
        <v>3.0448324373809298E-2</v>
      </c>
      <c r="AA707" s="17">
        <v>9.6213516162696293E-3</v>
      </c>
      <c r="AB707" s="17">
        <v>2.9896586357166698E-2</v>
      </c>
      <c r="AC707" s="17"/>
      <c r="AD707" s="17">
        <v>1.2905620397649E-2</v>
      </c>
      <c r="AE707" s="17">
        <v>1.8986679793795501E-2</v>
      </c>
      <c r="AF707" s="17"/>
      <c r="AG707" s="17">
        <v>1.7321660007495899E-2</v>
      </c>
      <c r="AH707" s="17">
        <v>1.41057587346127E-2</v>
      </c>
      <c r="AI707" s="17"/>
      <c r="AJ707" s="17">
        <v>1.29663005307408E-2</v>
      </c>
      <c r="AK707" s="17">
        <v>1.7242534607040099E-2</v>
      </c>
      <c r="AL707" s="17"/>
      <c r="AM707" s="17">
        <v>1.3242654023084501E-2</v>
      </c>
      <c r="AN707" s="17">
        <v>1.5594324477332401E-2</v>
      </c>
      <c r="AO707" s="17"/>
      <c r="AP707" s="17">
        <v>1.2478457292797099E-2</v>
      </c>
      <c r="AQ707" s="17">
        <v>2.4471161677146001E-2</v>
      </c>
      <c r="AR707" s="17">
        <v>3.2104753665649799E-2</v>
      </c>
      <c r="AS707" s="17">
        <v>1.22612951526708E-2</v>
      </c>
      <c r="AT707" s="17">
        <v>4.7322042094459704E-3</v>
      </c>
      <c r="AU707" s="17">
        <v>2.49828844866077E-3</v>
      </c>
    </row>
    <row r="708" spans="2:47" x14ac:dyDescent="0.35">
      <c r="B708" t="s">
        <v>294</v>
      </c>
      <c r="C708" s="17">
        <v>7.6606788856694599E-2</v>
      </c>
      <c r="D708" s="17">
        <v>5.8103129736276599E-2</v>
      </c>
      <c r="E708" s="17">
        <v>9.4299694463187506E-2</v>
      </c>
      <c r="F708" s="17"/>
      <c r="G708" s="17">
        <v>5.5244412143313999E-2</v>
      </c>
      <c r="H708" s="17">
        <v>4.5861068320496398E-2</v>
      </c>
      <c r="I708" s="17">
        <v>6.4248542566708006E-2</v>
      </c>
      <c r="J708" s="17">
        <v>8.1615347312633493E-2</v>
      </c>
      <c r="K708" s="17">
        <v>9.8305732657348904E-2</v>
      </c>
      <c r="L708" s="17">
        <v>0.10748895745214999</v>
      </c>
      <c r="M708" s="17"/>
      <c r="N708" s="17">
        <v>8.2141497384290996E-2</v>
      </c>
      <c r="O708" s="17">
        <v>4.91172680008264E-2</v>
      </c>
      <c r="P708" s="17"/>
      <c r="Q708" s="17">
        <v>7.8236125624377595E-2</v>
      </c>
      <c r="R708" s="17">
        <v>7.2674468580587306E-2</v>
      </c>
      <c r="S708" s="17">
        <v>8.7707152550925593E-2</v>
      </c>
      <c r="T708" s="17">
        <v>0.106747485148383</v>
      </c>
      <c r="U708" s="17">
        <v>5.4565087493936397E-2</v>
      </c>
      <c r="V708" s="17">
        <v>9.7922111033559994E-2</v>
      </c>
      <c r="W708" s="17">
        <v>6.9480483667488602E-2</v>
      </c>
      <c r="X708" s="17">
        <v>7.45507592552941E-2</v>
      </c>
      <c r="Y708" s="17">
        <v>5.5947877456070202E-2</v>
      </c>
      <c r="Z708" s="17">
        <v>3.9451975922824997E-2</v>
      </c>
      <c r="AA708" s="17">
        <v>8.9946070055930694E-2</v>
      </c>
      <c r="AB708" s="17">
        <v>0.14045544614801</v>
      </c>
      <c r="AC708" s="17"/>
      <c r="AD708" s="17">
        <v>6.9672429703372202E-2</v>
      </c>
      <c r="AE708" s="17">
        <v>8.91817349834894E-2</v>
      </c>
      <c r="AF708" s="17"/>
      <c r="AG708" s="17">
        <v>6.1081625068752497E-2</v>
      </c>
      <c r="AH708" s="17">
        <v>8.1864890012505007E-2</v>
      </c>
      <c r="AI708" s="17"/>
      <c r="AJ708" s="17">
        <v>8.4200157498031794E-2</v>
      </c>
      <c r="AK708" s="17">
        <v>6.8279013381289902E-2</v>
      </c>
      <c r="AL708" s="17"/>
      <c r="AM708" s="17">
        <v>8.7149660358469994E-2</v>
      </c>
      <c r="AN708" s="17">
        <v>7.50442394536327E-2</v>
      </c>
      <c r="AO708" s="17"/>
      <c r="AP708" s="17">
        <v>8.26017295926397E-2</v>
      </c>
      <c r="AQ708" s="17">
        <v>0.14430188295744401</v>
      </c>
      <c r="AR708" s="17">
        <v>4.05957284363513E-2</v>
      </c>
      <c r="AS708" s="17">
        <v>0.13024307909869501</v>
      </c>
      <c r="AT708" s="17">
        <v>5.8822491945464501E-3</v>
      </c>
      <c r="AU708" s="17">
        <v>1.3422835665991799E-2</v>
      </c>
    </row>
    <row r="709" spans="2:47" x14ac:dyDescent="0.35">
      <c r="B709" t="s">
        <v>106</v>
      </c>
      <c r="C709" s="17">
        <v>0.35158424325861298</v>
      </c>
      <c r="D709" s="17">
        <v>0.26376359765700802</v>
      </c>
      <c r="E709" s="17">
        <v>0.43628286898648899</v>
      </c>
      <c r="F709" s="17"/>
      <c r="G709" s="17">
        <v>0.131176962298752</v>
      </c>
      <c r="H709" s="17">
        <v>0.185623900181042</v>
      </c>
      <c r="I709" s="17">
        <v>0.26065055242207402</v>
      </c>
      <c r="J709" s="17">
        <v>0.34772656760501303</v>
      </c>
      <c r="K709" s="17">
        <v>0.48226199228967997</v>
      </c>
      <c r="L709" s="17">
        <v>0.62398028233089198</v>
      </c>
      <c r="M709" s="17"/>
      <c r="N709" s="17">
        <v>0.39730908694448702</v>
      </c>
      <c r="O709" s="17">
        <v>0.124480315767782</v>
      </c>
      <c r="P709" s="17"/>
      <c r="Q709" s="17">
        <v>0.25622820762882698</v>
      </c>
      <c r="R709" s="17">
        <v>0.43038468902802601</v>
      </c>
      <c r="S709" s="17">
        <v>0.41105383563647602</v>
      </c>
      <c r="T709" s="17">
        <v>0.35861304989179599</v>
      </c>
      <c r="U709" s="17">
        <v>0.39626724969212601</v>
      </c>
      <c r="V709" s="17">
        <v>0.27614520524321301</v>
      </c>
      <c r="W709" s="17">
        <v>0.41879561733770698</v>
      </c>
      <c r="X709" s="17">
        <v>0.30681811654041002</v>
      </c>
      <c r="Y709" s="17">
        <v>0.33118219257630799</v>
      </c>
      <c r="Z709" s="17">
        <v>0.38332456233748702</v>
      </c>
      <c r="AA709" s="17">
        <v>0.33167030214696103</v>
      </c>
      <c r="AB709" s="17">
        <v>0.28940553198222202</v>
      </c>
      <c r="AC709" s="17"/>
      <c r="AD709" s="17">
        <v>0.21620808055881799</v>
      </c>
      <c r="AE709" s="17">
        <v>0.64526950056494803</v>
      </c>
      <c r="AF709" s="17"/>
      <c r="AG709" s="17">
        <v>0.172527467038983</v>
      </c>
      <c r="AH709" s="17">
        <v>0.44316089711704798</v>
      </c>
      <c r="AI709" s="17"/>
      <c r="AJ709" s="17">
        <v>0.37360037562611698</v>
      </c>
      <c r="AK709" s="17">
        <v>0.32441858200402002</v>
      </c>
      <c r="AL709" s="17"/>
      <c r="AM709" s="17">
        <v>0.43145616700006301</v>
      </c>
      <c r="AN709" s="17">
        <v>0.32962460096608898</v>
      </c>
      <c r="AO709" s="17"/>
      <c r="AP709" s="17">
        <v>0.79403862349592902</v>
      </c>
      <c r="AQ709" s="17">
        <v>0.54559429092692202</v>
      </c>
      <c r="AR709" s="17">
        <v>3.31458895936209E-2</v>
      </c>
      <c r="AS709" s="17">
        <v>0.38480461034542002</v>
      </c>
      <c r="AT709" s="17">
        <v>0</v>
      </c>
      <c r="AU709" s="17">
        <v>1.7827758053224299E-2</v>
      </c>
    </row>
    <row r="710" spans="2:47" x14ac:dyDescent="0.35">
      <c r="B710" t="s">
        <v>94</v>
      </c>
      <c r="C710" s="17">
        <v>1.07932090761047E-2</v>
      </c>
      <c r="D710" s="17">
        <v>8.6598995585552407E-3</v>
      </c>
      <c r="E710" s="17">
        <v>1.1921804825645499E-2</v>
      </c>
      <c r="F710" s="17"/>
      <c r="G710" s="17">
        <v>1.29400580020193E-2</v>
      </c>
      <c r="H710" s="17">
        <v>8.2139460442218794E-3</v>
      </c>
      <c r="I710" s="17">
        <v>1.7595214664484798E-2</v>
      </c>
      <c r="J710" s="17">
        <v>1.08090702666642E-2</v>
      </c>
      <c r="K710" s="17">
        <v>9.0001616064975306E-3</v>
      </c>
      <c r="L710" s="17">
        <v>7.1083349952841398E-3</v>
      </c>
      <c r="M710" s="17"/>
      <c r="N710" s="17">
        <v>1.0240934492912E-2</v>
      </c>
      <c r="O710" s="17">
        <v>1.3536219588247101E-2</v>
      </c>
      <c r="P710" s="17"/>
      <c r="Q710" s="17">
        <v>1.0484283061205E-2</v>
      </c>
      <c r="R710" s="17">
        <v>2.7434159280856601E-2</v>
      </c>
      <c r="S710" s="17">
        <v>5.7867369061213496E-3</v>
      </c>
      <c r="T710" s="17">
        <v>4.8224727712393401E-3</v>
      </c>
      <c r="U710" s="17">
        <v>0</v>
      </c>
      <c r="V710" s="17">
        <v>4.5781997356206501E-3</v>
      </c>
      <c r="W710" s="17">
        <v>1.15008532039492E-2</v>
      </c>
      <c r="X710" s="17">
        <v>0</v>
      </c>
      <c r="Y710" s="17">
        <v>1.4426242781053601E-2</v>
      </c>
      <c r="Z710" s="17">
        <v>2.1630548144503499E-2</v>
      </c>
      <c r="AA710" s="17">
        <v>0</v>
      </c>
      <c r="AB710" s="17">
        <v>0</v>
      </c>
      <c r="AC710" s="17"/>
      <c r="AD710" s="17">
        <v>1.1272891218221099E-2</v>
      </c>
      <c r="AE710" s="17">
        <v>5.9098980093298401E-3</v>
      </c>
      <c r="AF710" s="17"/>
      <c r="AG710" s="17">
        <v>5.3839524289152401E-3</v>
      </c>
      <c r="AH710" s="17">
        <v>9.4753477850451403E-3</v>
      </c>
      <c r="AI710" s="17"/>
      <c r="AJ710" s="17">
        <v>1.2166443251438201E-2</v>
      </c>
      <c r="AK710" s="17">
        <v>7.16455672936248E-3</v>
      </c>
      <c r="AL710" s="17"/>
      <c r="AM710" s="17">
        <v>8.1297982261856402E-3</v>
      </c>
      <c r="AN710" s="17">
        <v>1.00621943323933E-2</v>
      </c>
      <c r="AO710" s="17"/>
      <c r="AP710" s="17">
        <v>2.5517555692677701E-2</v>
      </c>
      <c r="AQ710" s="17">
        <v>1.3724849487481001E-2</v>
      </c>
      <c r="AR710" s="17">
        <v>6.2085191571466898E-3</v>
      </c>
      <c r="AS710" s="17">
        <v>9.5973274412511893E-3</v>
      </c>
      <c r="AT710" s="17">
        <v>0</v>
      </c>
      <c r="AU710" s="17">
        <v>0</v>
      </c>
    </row>
    <row r="711" spans="2:47" x14ac:dyDescent="0.35">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c r="AS711" s="17"/>
      <c r="AT711" s="17"/>
      <c r="AU711" s="17"/>
    </row>
    <row r="712" spans="2:47" x14ac:dyDescent="0.35">
      <c r="B712" s="6" t="s">
        <v>325</v>
      </c>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c r="AS712" s="17"/>
      <c r="AT712" s="17"/>
      <c r="AU712" s="17"/>
    </row>
    <row r="713" spans="2:47" x14ac:dyDescent="0.35">
      <c r="B713" s="24" t="s">
        <v>65</v>
      </c>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c r="AS713" s="17"/>
      <c r="AT713" s="17"/>
      <c r="AU713" s="17"/>
    </row>
    <row r="714" spans="2:47" x14ac:dyDescent="0.35">
      <c r="B714" t="s">
        <v>289</v>
      </c>
      <c r="C714" s="17">
        <v>2.2794161007670899E-2</v>
      </c>
      <c r="D714" s="17">
        <v>2.27754864351544E-2</v>
      </c>
      <c r="E714" s="17">
        <v>2.3014887410433501E-2</v>
      </c>
      <c r="F714" s="17"/>
      <c r="G714" s="17">
        <v>3.8769166694098398E-2</v>
      </c>
      <c r="H714" s="17">
        <v>2.82020956652437E-2</v>
      </c>
      <c r="I714" s="17">
        <v>2.1620999406630301E-2</v>
      </c>
      <c r="J714" s="17">
        <v>1.1617915632169599E-2</v>
      </c>
      <c r="K714" s="17">
        <v>9.5568143964272906E-3</v>
      </c>
      <c r="L714" s="17">
        <v>2.65949569181625E-2</v>
      </c>
      <c r="M714" s="17"/>
      <c r="N714" s="17">
        <v>1.6525726608060998E-2</v>
      </c>
      <c r="O714" s="17">
        <v>5.3927915802984498E-2</v>
      </c>
      <c r="P714" s="17"/>
      <c r="Q714" s="17">
        <v>3.91869424973997E-2</v>
      </c>
      <c r="R714" s="17">
        <v>2.74024405375786E-2</v>
      </c>
      <c r="S714" s="17">
        <v>3.05293106949448E-2</v>
      </c>
      <c r="T714" s="17">
        <v>9.3960671919766092E-3</v>
      </c>
      <c r="U714" s="17">
        <v>7.6474541394328703E-3</v>
      </c>
      <c r="V714" s="17">
        <v>2.1710744347408401E-2</v>
      </c>
      <c r="W714" s="17">
        <v>2.33757164081436E-2</v>
      </c>
      <c r="X714" s="17">
        <v>1.04815350737283E-2</v>
      </c>
      <c r="Y714" s="17">
        <v>3.6207716443901798E-2</v>
      </c>
      <c r="Z714" s="17">
        <v>1.2394595922600201E-2</v>
      </c>
      <c r="AA714" s="17">
        <v>1.16971492649212E-2</v>
      </c>
      <c r="AB714" s="17">
        <v>0</v>
      </c>
      <c r="AC714" s="17"/>
      <c r="AD714" s="17">
        <v>3.2409519408312E-2</v>
      </c>
      <c r="AE714" s="17">
        <v>1.89403486639585E-3</v>
      </c>
      <c r="AF714" s="17"/>
      <c r="AG714" s="17">
        <v>5.8289825976237199E-2</v>
      </c>
      <c r="AH714" s="17">
        <v>5.9446910016597403E-3</v>
      </c>
      <c r="AI714" s="17"/>
      <c r="AJ714" s="17">
        <v>2.4974689185628798E-2</v>
      </c>
      <c r="AK714" s="17">
        <v>2.0409836456204901E-2</v>
      </c>
      <c r="AL714" s="17"/>
      <c r="AM714" s="17">
        <v>1.5552105314466901E-2</v>
      </c>
      <c r="AN714" s="17">
        <v>2.4638135547081899E-2</v>
      </c>
      <c r="AO714" s="17"/>
      <c r="AP714" s="17">
        <v>2.5498159949261601E-3</v>
      </c>
      <c r="AQ714" s="17">
        <v>2.5940084254813599E-3</v>
      </c>
      <c r="AR714" s="17">
        <v>1.12292319862402E-2</v>
      </c>
      <c r="AS714" s="17">
        <v>1.20996593106077E-2</v>
      </c>
      <c r="AT714" s="17">
        <v>9.9237416436064596E-2</v>
      </c>
      <c r="AU714" s="17">
        <v>5.2170888410065001E-2</v>
      </c>
    </row>
    <row r="715" spans="2:47" x14ac:dyDescent="0.35">
      <c r="B715" t="s">
        <v>290</v>
      </c>
      <c r="C715" s="17">
        <v>2.4036195612595401E-2</v>
      </c>
      <c r="D715" s="17">
        <v>3.1414197485708298E-2</v>
      </c>
      <c r="E715" s="17">
        <v>1.7053479782220798E-2</v>
      </c>
      <c r="F715" s="17"/>
      <c r="G715" s="17">
        <v>4.09028245662078E-2</v>
      </c>
      <c r="H715" s="17">
        <v>3.0345121882497401E-2</v>
      </c>
      <c r="I715" s="17">
        <v>1.9216540966830599E-2</v>
      </c>
      <c r="J715" s="17">
        <v>1.52285995166156E-2</v>
      </c>
      <c r="K715" s="17">
        <v>2.7848887466059E-2</v>
      </c>
      <c r="L715" s="17">
        <v>1.6177833735241499E-2</v>
      </c>
      <c r="M715" s="17"/>
      <c r="N715" s="17">
        <v>2.0401618350371499E-2</v>
      </c>
      <c r="O715" s="17">
        <v>4.2088237008090501E-2</v>
      </c>
      <c r="P715" s="17"/>
      <c r="Q715" s="17">
        <v>2.93742974327336E-2</v>
      </c>
      <c r="R715" s="17">
        <v>4.1399096058304601E-2</v>
      </c>
      <c r="S715" s="17">
        <v>6.0148464391025502E-3</v>
      </c>
      <c r="T715" s="17">
        <v>2.8954444139669199E-2</v>
      </c>
      <c r="U715" s="17">
        <v>3.20020607351931E-2</v>
      </c>
      <c r="V715" s="17">
        <v>2.1868127183402999E-2</v>
      </c>
      <c r="W715" s="17">
        <v>2.38773258436209E-2</v>
      </c>
      <c r="X715" s="17">
        <v>2.8319645501256301E-2</v>
      </c>
      <c r="Y715" s="17">
        <v>1.87674722327002E-2</v>
      </c>
      <c r="Z715" s="17">
        <v>5.9732985218944497E-3</v>
      </c>
      <c r="AA715" s="17">
        <v>3.2027955732276001E-2</v>
      </c>
      <c r="AB715" s="17">
        <v>0</v>
      </c>
      <c r="AC715" s="17"/>
      <c r="AD715" s="17">
        <v>3.2438520655139101E-2</v>
      </c>
      <c r="AE715" s="17">
        <v>7.5702806643453803E-3</v>
      </c>
      <c r="AF715" s="17"/>
      <c r="AG715" s="17">
        <v>5.2528656849586602E-2</v>
      </c>
      <c r="AH715" s="17">
        <v>9.6523322042885093E-3</v>
      </c>
      <c r="AI715" s="17"/>
      <c r="AJ715" s="17">
        <v>3.0665836048213099E-2</v>
      </c>
      <c r="AK715" s="17">
        <v>1.6383109676545798E-2</v>
      </c>
      <c r="AL715" s="17"/>
      <c r="AM715" s="17">
        <v>1.6654637881676999E-2</v>
      </c>
      <c r="AN715" s="17">
        <v>2.5652524092914599E-2</v>
      </c>
      <c r="AO715" s="17"/>
      <c r="AP715" s="17">
        <v>0</v>
      </c>
      <c r="AQ715" s="17">
        <v>3.09256148282338E-3</v>
      </c>
      <c r="AR715" s="17">
        <v>2.0738930752860301E-2</v>
      </c>
      <c r="AS715" s="17">
        <v>2.63764697594282E-2</v>
      </c>
      <c r="AT715" s="17">
        <v>4.0049060003149499E-2</v>
      </c>
      <c r="AU715" s="17">
        <v>6.4954095584407595E-2</v>
      </c>
    </row>
    <row r="716" spans="2:47" x14ac:dyDescent="0.35">
      <c r="B716" t="s">
        <v>215</v>
      </c>
      <c r="C716" s="17">
        <v>0.119608657789931</v>
      </c>
      <c r="D716" s="17">
        <v>0.132938417266878</v>
      </c>
      <c r="E716" s="17">
        <v>0.107669893158338</v>
      </c>
      <c r="F716" s="17"/>
      <c r="G716" s="17">
        <v>0.10784566187341101</v>
      </c>
      <c r="H716" s="17">
        <v>0.14354453836654399</v>
      </c>
      <c r="I716" s="17">
        <v>0.13565322316213399</v>
      </c>
      <c r="J716" s="17">
        <v>0.13589939500144799</v>
      </c>
      <c r="K716" s="17">
        <v>0.11459926447655799</v>
      </c>
      <c r="L716" s="17">
        <v>8.4926676224428899E-2</v>
      </c>
      <c r="M716" s="17"/>
      <c r="N716" s="17">
        <v>0.110761496829098</v>
      </c>
      <c r="O716" s="17">
        <v>0.163550306123428</v>
      </c>
      <c r="P716" s="17"/>
      <c r="Q716" s="17">
        <v>0.109982938204396</v>
      </c>
      <c r="R716" s="17">
        <v>0.111938327581015</v>
      </c>
      <c r="S716" s="17">
        <v>8.5212095134978905E-2</v>
      </c>
      <c r="T716" s="17">
        <v>0.14649615482536499</v>
      </c>
      <c r="U716" s="17">
        <v>0.131191602984355</v>
      </c>
      <c r="V716" s="17">
        <v>0.121930251372103</v>
      </c>
      <c r="W716" s="17">
        <v>0.105962555210818</v>
      </c>
      <c r="X716" s="17">
        <v>0.16147310675778401</v>
      </c>
      <c r="Y716" s="17">
        <v>0.12492269554416099</v>
      </c>
      <c r="Z716" s="17">
        <v>0.153072353838478</v>
      </c>
      <c r="AA716" s="17">
        <v>9.9516837299828395E-2</v>
      </c>
      <c r="AB716" s="17">
        <v>6.9114630899618307E-2</v>
      </c>
      <c r="AC716" s="17"/>
      <c r="AD716" s="17">
        <v>0.154815428863011</v>
      </c>
      <c r="AE716" s="17">
        <v>4.15999816797386E-2</v>
      </c>
      <c r="AF716" s="17"/>
      <c r="AG716" s="17">
        <v>0.26124029144823302</v>
      </c>
      <c r="AH716" s="17">
        <v>5.3267445204909801E-2</v>
      </c>
      <c r="AI716" s="17"/>
      <c r="AJ716" s="17">
        <v>0.15760209689834501</v>
      </c>
      <c r="AK716" s="17">
        <v>7.5588192521839306E-2</v>
      </c>
      <c r="AL716" s="17"/>
      <c r="AM716" s="17">
        <v>8.7035676145353194E-2</v>
      </c>
      <c r="AN716" s="17">
        <v>0.130308625500276</v>
      </c>
      <c r="AO716" s="17"/>
      <c r="AP716" s="17">
        <v>3.9100199728103304E-3</v>
      </c>
      <c r="AQ716" s="17">
        <v>3.3155041026698001E-2</v>
      </c>
      <c r="AR716" s="17">
        <v>9.6925118246090694E-2</v>
      </c>
      <c r="AS716" s="17">
        <v>0.16281914850489701</v>
      </c>
      <c r="AT716" s="17">
        <v>0.28916479928342997</v>
      </c>
      <c r="AU716" s="17">
        <v>0.23608468634399199</v>
      </c>
    </row>
    <row r="717" spans="2:47" x14ac:dyDescent="0.35">
      <c r="B717" t="s">
        <v>216</v>
      </c>
      <c r="C717" s="17">
        <v>9.8825916686709106E-2</v>
      </c>
      <c r="D717" s="17">
        <v>9.7297561603922902E-2</v>
      </c>
      <c r="E717" s="17">
        <v>0.100233683962773</v>
      </c>
      <c r="F717" s="17"/>
      <c r="G717" s="17">
        <v>8.4386093121558606E-2</v>
      </c>
      <c r="H717" s="17">
        <v>0.112786987478685</v>
      </c>
      <c r="I717" s="17">
        <v>0.117766671562314</v>
      </c>
      <c r="J717" s="17">
        <v>0.10078039127101</v>
      </c>
      <c r="K717" s="17">
        <v>8.4563617693120499E-2</v>
      </c>
      <c r="L717" s="17">
        <v>8.9513166782298398E-2</v>
      </c>
      <c r="M717" s="17"/>
      <c r="N717" s="17">
        <v>0.101955808373787</v>
      </c>
      <c r="O717" s="17">
        <v>8.3280523035075493E-2</v>
      </c>
      <c r="P717" s="17"/>
      <c r="Q717" s="17">
        <v>0.119926319984361</v>
      </c>
      <c r="R717" s="17">
        <v>7.5013869675333494E-2</v>
      </c>
      <c r="S717" s="17">
        <v>0.12348583802466701</v>
      </c>
      <c r="T717" s="17">
        <v>9.9413559866572396E-2</v>
      </c>
      <c r="U717" s="17">
        <v>8.7491707601755703E-2</v>
      </c>
      <c r="V717" s="17">
        <v>7.92227193988045E-2</v>
      </c>
      <c r="W717" s="17">
        <v>0.123882522487091</v>
      </c>
      <c r="X717" s="17">
        <v>0.12664780456576799</v>
      </c>
      <c r="Y717" s="17">
        <v>0.13973842160139099</v>
      </c>
      <c r="Z717" s="17">
        <v>7.6651615636595602E-2</v>
      </c>
      <c r="AA717" s="17">
        <v>5.9178855196832698E-2</v>
      </c>
      <c r="AB717" s="17">
        <v>0</v>
      </c>
      <c r="AC717" s="17"/>
      <c r="AD717" s="17">
        <v>0.12090472049878399</v>
      </c>
      <c r="AE717" s="17">
        <v>5.2678790590417399E-2</v>
      </c>
      <c r="AF717" s="17"/>
      <c r="AG717" s="17">
        <v>0.13986307833598499</v>
      </c>
      <c r="AH717" s="17">
        <v>7.9578522747278599E-2</v>
      </c>
      <c r="AI717" s="17"/>
      <c r="AJ717" s="17">
        <v>0.111464054317645</v>
      </c>
      <c r="AK717" s="17">
        <v>8.4709640630020996E-2</v>
      </c>
      <c r="AL717" s="17"/>
      <c r="AM717" s="17">
        <v>7.1279279204549295E-2</v>
      </c>
      <c r="AN717" s="17">
        <v>0.107685151967674</v>
      </c>
      <c r="AO717" s="17"/>
      <c r="AP717" s="17">
        <v>8.1240498328706608E-3</v>
      </c>
      <c r="AQ717" s="17">
        <v>6.0923016390172703E-2</v>
      </c>
      <c r="AR717" s="17">
        <v>0.14645557440364901</v>
      </c>
      <c r="AS717" s="17">
        <v>0.14777535145269799</v>
      </c>
      <c r="AT717" s="17">
        <v>0.185024971396235</v>
      </c>
      <c r="AU717" s="17">
        <v>0.11615355642318401</v>
      </c>
    </row>
    <row r="718" spans="2:47" x14ac:dyDescent="0.35">
      <c r="B718" t="s">
        <v>291</v>
      </c>
      <c r="C718" s="17">
        <v>8.4870866637386994E-2</v>
      </c>
      <c r="D718" s="17">
        <v>7.9884740053136796E-2</v>
      </c>
      <c r="E718" s="17">
        <v>9.0488196320337597E-2</v>
      </c>
      <c r="F718" s="17"/>
      <c r="G718" s="17">
        <v>8.4195136782323196E-2</v>
      </c>
      <c r="H718" s="17">
        <v>0.116993926589353</v>
      </c>
      <c r="I718" s="17">
        <v>8.2218686201194296E-2</v>
      </c>
      <c r="J718" s="17">
        <v>6.4330233133997897E-2</v>
      </c>
      <c r="K718" s="17">
        <v>0.100958008471545</v>
      </c>
      <c r="L718" s="17">
        <v>6.7133535325416896E-2</v>
      </c>
      <c r="M718" s="17"/>
      <c r="N718" s="17">
        <v>8.5859745148970101E-2</v>
      </c>
      <c r="O718" s="17">
        <v>7.9959352989912205E-2</v>
      </c>
      <c r="P718" s="17"/>
      <c r="Q718" s="17">
        <v>7.24668944732208E-2</v>
      </c>
      <c r="R718" s="17">
        <v>6.3635355358306403E-2</v>
      </c>
      <c r="S718" s="17">
        <v>0.105583420530653</v>
      </c>
      <c r="T718" s="17">
        <v>7.44073433088666E-2</v>
      </c>
      <c r="U718" s="17">
        <v>6.9028508713360803E-2</v>
      </c>
      <c r="V718" s="17">
        <v>0.109815424409655</v>
      </c>
      <c r="W718" s="17">
        <v>4.7536471275866903E-2</v>
      </c>
      <c r="X718" s="17">
        <v>0.14206950402306501</v>
      </c>
      <c r="Y718" s="17">
        <v>0.13168058571984201</v>
      </c>
      <c r="Z718" s="17">
        <v>5.8852287635165201E-2</v>
      </c>
      <c r="AA718" s="17">
        <v>7.3128141235321797E-2</v>
      </c>
      <c r="AB718" s="17">
        <v>0.12303382064179</v>
      </c>
      <c r="AC718" s="17"/>
      <c r="AD718" s="17">
        <v>9.8584144837310095E-2</v>
      </c>
      <c r="AE718" s="17">
        <v>5.4114357665024003E-2</v>
      </c>
      <c r="AF718" s="17"/>
      <c r="AG718" s="17">
        <v>9.7776058001892693E-2</v>
      </c>
      <c r="AH718" s="17">
        <v>7.8856945397024605E-2</v>
      </c>
      <c r="AI718" s="17"/>
      <c r="AJ718" s="17">
        <v>8.8857115592798006E-2</v>
      </c>
      <c r="AK718" s="17">
        <v>8.0897449158508494E-2</v>
      </c>
      <c r="AL718" s="17"/>
      <c r="AM718" s="17">
        <v>7.6146486043804307E-2</v>
      </c>
      <c r="AN718" s="17">
        <v>8.6613917673945703E-2</v>
      </c>
      <c r="AO718" s="17"/>
      <c r="AP718" s="17">
        <v>1.79710883249329E-2</v>
      </c>
      <c r="AQ718" s="17">
        <v>0.126260016850961</v>
      </c>
      <c r="AR718" s="17">
        <v>0.15416774276940701</v>
      </c>
      <c r="AS718" s="17">
        <v>6.7738016703266499E-2</v>
      </c>
      <c r="AT718" s="17">
        <v>5.7301401657269602E-2</v>
      </c>
      <c r="AU718" s="17">
        <v>0.103060808693255</v>
      </c>
    </row>
    <row r="719" spans="2:47" x14ac:dyDescent="0.35">
      <c r="B719" t="s">
        <v>218</v>
      </c>
      <c r="C719" s="17">
        <v>4.2485664830476902E-2</v>
      </c>
      <c r="D719" s="17">
        <v>4.5721457150149698E-2</v>
      </c>
      <c r="E719" s="17">
        <v>3.8824573784809802E-2</v>
      </c>
      <c r="F719" s="17"/>
      <c r="G719" s="17">
        <v>5.7478823539967298E-2</v>
      </c>
      <c r="H719" s="17">
        <v>4.2270348965525902E-2</v>
      </c>
      <c r="I719" s="17">
        <v>5.2813601629380903E-2</v>
      </c>
      <c r="J719" s="17">
        <v>4.3340302419334502E-2</v>
      </c>
      <c r="K719" s="17">
        <v>3.1227082057277498E-2</v>
      </c>
      <c r="L719" s="17">
        <v>3.1082715662030299E-2</v>
      </c>
      <c r="M719" s="17"/>
      <c r="N719" s="17">
        <v>4.12279755645295E-2</v>
      </c>
      <c r="O719" s="17">
        <v>4.8732294645593401E-2</v>
      </c>
      <c r="P719" s="17"/>
      <c r="Q719" s="17">
        <v>5.4175742857031903E-2</v>
      </c>
      <c r="R719" s="17">
        <v>5.93246832785937E-2</v>
      </c>
      <c r="S719" s="17">
        <v>2.6136347078315799E-2</v>
      </c>
      <c r="T719" s="17">
        <v>5.9194686515298398E-2</v>
      </c>
      <c r="U719" s="17">
        <v>3.1099010502627498E-2</v>
      </c>
      <c r="V719" s="17">
        <v>4.7487340987711103E-2</v>
      </c>
      <c r="W719" s="17">
        <v>4.4233461874831501E-2</v>
      </c>
      <c r="X719" s="17">
        <v>1.7976947063736499E-2</v>
      </c>
      <c r="Y719" s="17">
        <v>2.9917774158200201E-2</v>
      </c>
      <c r="Z719" s="17">
        <v>2.48495384146965E-2</v>
      </c>
      <c r="AA719" s="17">
        <v>4.3158476109476401E-2</v>
      </c>
      <c r="AB719" s="17">
        <v>4.5975709715504097E-2</v>
      </c>
      <c r="AC719" s="17"/>
      <c r="AD719" s="17">
        <v>4.6431758062042298E-2</v>
      </c>
      <c r="AE719" s="17">
        <v>3.1245580285746501E-2</v>
      </c>
      <c r="AF719" s="17"/>
      <c r="AG719" s="17">
        <v>3.1330956344069801E-2</v>
      </c>
      <c r="AH719" s="17">
        <v>4.86795805499073E-2</v>
      </c>
      <c r="AI719" s="17"/>
      <c r="AJ719" s="17">
        <v>4.3392155293073699E-2</v>
      </c>
      <c r="AK719" s="17">
        <v>4.1788932357597501E-2</v>
      </c>
      <c r="AL719" s="17"/>
      <c r="AM719" s="17">
        <v>3.8803660542615401E-2</v>
      </c>
      <c r="AN719" s="17">
        <v>4.1419343729229299E-2</v>
      </c>
      <c r="AO719" s="17"/>
      <c r="AP719" s="17">
        <v>1.57723884183355E-2</v>
      </c>
      <c r="AQ719" s="17">
        <v>5.64837833796724E-2</v>
      </c>
      <c r="AR719" s="17">
        <v>8.2782850133128805E-2</v>
      </c>
      <c r="AS719" s="17">
        <v>4.0904722025832001E-2</v>
      </c>
      <c r="AT719" s="17">
        <v>2.3540858187345901E-2</v>
      </c>
      <c r="AU719" s="17">
        <v>3.99675707065534E-2</v>
      </c>
    </row>
    <row r="720" spans="2:47" x14ac:dyDescent="0.35">
      <c r="B720" t="s">
        <v>292</v>
      </c>
      <c r="C720" s="17">
        <v>9.7218041394785196E-2</v>
      </c>
      <c r="D720" s="17">
        <v>6.9568982885794495E-2</v>
      </c>
      <c r="E720" s="17">
        <v>0.125049752541562</v>
      </c>
      <c r="F720" s="17"/>
      <c r="G720" s="17">
        <v>6.16630865048979E-2</v>
      </c>
      <c r="H720" s="17">
        <v>9.5724821710487407E-2</v>
      </c>
      <c r="I720" s="17">
        <v>8.1888550579546304E-2</v>
      </c>
      <c r="J720" s="17">
        <v>0.102401230084794</v>
      </c>
      <c r="K720" s="17">
        <v>0.13173911641352301</v>
      </c>
      <c r="L720" s="17">
        <v>0.10735682338085201</v>
      </c>
      <c r="M720" s="17"/>
      <c r="N720" s="17">
        <v>0.101004446919791</v>
      </c>
      <c r="O720" s="17">
        <v>7.84119067755112E-2</v>
      </c>
      <c r="P720" s="17"/>
      <c r="Q720" s="17">
        <v>8.0892748766127801E-2</v>
      </c>
      <c r="R720" s="17">
        <v>9.9388048354709393E-2</v>
      </c>
      <c r="S720" s="17">
        <v>9.9214727574625405E-2</v>
      </c>
      <c r="T720" s="17">
        <v>8.6346351583969E-2</v>
      </c>
      <c r="U720" s="17">
        <v>9.2938926619872006E-2</v>
      </c>
      <c r="V720" s="17">
        <v>0.105250196199541</v>
      </c>
      <c r="W720" s="17">
        <v>8.6966284840546207E-2</v>
      </c>
      <c r="X720" s="17">
        <v>5.20050809877537E-2</v>
      </c>
      <c r="Y720" s="17">
        <v>0.107501766418406</v>
      </c>
      <c r="Z720" s="17">
        <v>0.119467791395321</v>
      </c>
      <c r="AA720" s="17">
        <v>0.122001053185159</v>
      </c>
      <c r="AB720" s="17">
        <v>0.118580938225031</v>
      </c>
      <c r="AC720" s="17"/>
      <c r="AD720" s="17">
        <v>9.2136802126761994E-2</v>
      </c>
      <c r="AE720" s="17">
        <v>0.10861061416389001</v>
      </c>
      <c r="AF720" s="17"/>
      <c r="AG720" s="17">
        <v>4.7485568024183397E-2</v>
      </c>
      <c r="AH720" s="17">
        <v>0.121618830565991</v>
      </c>
      <c r="AI720" s="17"/>
      <c r="AJ720" s="17">
        <v>0.121432935262553</v>
      </c>
      <c r="AK720" s="17">
        <v>6.7771171743666397E-2</v>
      </c>
      <c r="AL720" s="17"/>
      <c r="AM720" s="17">
        <v>0.120106542535539</v>
      </c>
      <c r="AN720" s="17">
        <v>9.2545664825152293E-2</v>
      </c>
      <c r="AO720" s="17"/>
      <c r="AP720" s="17">
        <v>0.11225840282107</v>
      </c>
      <c r="AQ720" s="17">
        <v>0.221376978586175</v>
      </c>
      <c r="AR720" s="17">
        <v>9.3135463777062097E-2</v>
      </c>
      <c r="AS720" s="17">
        <v>6.0198723239231602E-2</v>
      </c>
      <c r="AT720" s="17">
        <v>2.4240102288591601E-2</v>
      </c>
      <c r="AU720" s="17">
        <v>4.1579049397401598E-2</v>
      </c>
    </row>
    <row r="721" spans="2:47" x14ac:dyDescent="0.35">
      <c r="B721" t="s">
        <v>293</v>
      </c>
      <c r="C721" s="17">
        <v>2.04618348815452E-2</v>
      </c>
      <c r="D721" s="17">
        <v>1.29960590586821E-2</v>
      </c>
      <c r="E721" s="17">
        <v>2.7925499670349699E-2</v>
      </c>
      <c r="F721" s="17"/>
      <c r="G721" s="17">
        <v>1.5438178327328401E-2</v>
      </c>
      <c r="H721" s="17">
        <v>1.4599218533156299E-2</v>
      </c>
      <c r="I721" s="17">
        <v>1.7941176672947801E-2</v>
      </c>
      <c r="J721" s="17">
        <v>1.9903187906296901E-2</v>
      </c>
      <c r="K721" s="17">
        <v>2.5692955228152299E-2</v>
      </c>
      <c r="L721" s="17">
        <v>2.76134664743077E-2</v>
      </c>
      <c r="M721" s="17"/>
      <c r="N721" s="17">
        <v>2.0548900041003602E-2</v>
      </c>
      <c r="O721" s="17">
        <v>2.0029403886341501E-2</v>
      </c>
      <c r="P721" s="17"/>
      <c r="Q721" s="17">
        <v>2.0735281866044598E-2</v>
      </c>
      <c r="R721" s="17">
        <v>2.2989637308282899E-2</v>
      </c>
      <c r="S721" s="17">
        <v>2.6956094548898399E-2</v>
      </c>
      <c r="T721" s="17">
        <v>2.9227080370801899E-2</v>
      </c>
      <c r="U721" s="17">
        <v>2.01572001500907E-2</v>
      </c>
      <c r="V721" s="17">
        <v>2.0051976733875401E-2</v>
      </c>
      <c r="W721" s="17">
        <v>2.15285081529497E-2</v>
      </c>
      <c r="X721" s="17">
        <v>1.04815350737283E-2</v>
      </c>
      <c r="Y721" s="17">
        <v>1.12046622838812E-2</v>
      </c>
      <c r="Z721" s="17">
        <v>3.0105428611428502E-2</v>
      </c>
      <c r="AA721" s="17">
        <v>9.6057550398867906E-3</v>
      </c>
      <c r="AB721" s="17">
        <v>0</v>
      </c>
      <c r="AC721" s="17"/>
      <c r="AD721" s="17">
        <v>1.15860099466625E-2</v>
      </c>
      <c r="AE721" s="17">
        <v>4.0449012548048703E-2</v>
      </c>
      <c r="AF721" s="17"/>
      <c r="AG721" s="17">
        <v>1.02796131158966E-2</v>
      </c>
      <c r="AH721" s="17">
        <v>2.53491447084143E-2</v>
      </c>
      <c r="AI721" s="17"/>
      <c r="AJ721" s="17">
        <v>2.8728285925994398E-2</v>
      </c>
      <c r="AK721" s="17">
        <v>1.0834429331604001E-2</v>
      </c>
      <c r="AL721" s="17"/>
      <c r="AM721" s="17">
        <v>2.4787571543408899E-2</v>
      </c>
      <c r="AN721" s="17">
        <v>1.96174861019567E-2</v>
      </c>
      <c r="AO721" s="17"/>
      <c r="AP721" s="17">
        <v>5.40664113084433E-2</v>
      </c>
      <c r="AQ721" s="17">
        <v>1.90457353008163E-2</v>
      </c>
      <c r="AR721" s="17">
        <v>8.8783122166872092E-3</v>
      </c>
      <c r="AS721" s="17">
        <v>9.4268312981737497E-3</v>
      </c>
      <c r="AT721" s="17">
        <v>0</v>
      </c>
      <c r="AU721" s="17">
        <v>1.06734713972208E-2</v>
      </c>
    </row>
    <row r="722" spans="2:47" x14ac:dyDescent="0.35">
      <c r="B722" t="s">
        <v>294</v>
      </c>
      <c r="C722" s="17">
        <v>6.2031442636458198E-2</v>
      </c>
      <c r="D722" s="17">
        <v>6.9646190525653795E-2</v>
      </c>
      <c r="E722" s="17">
        <v>5.5155376419999597E-2</v>
      </c>
      <c r="F722" s="17"/>
      <c r="G722" s="17">
        <v>7.6075076382238593E-2</v>
      </c>
      <c r="H722" s="17">
        <v>7.3382819554738396E-2</v>
      </c>
      <c r="I722" s="17">
        <v>6.07877024971522E-2</v>
      </c>
      <c r="J722" s="17">
        <v>5.1030639665401001E-2</v>
      </c>
      <c r="K722" s="17">
        <v>5.5234402266071E-2</v>
      </c>
      <c r="L722" s="17">
        <v>5.7874894589347699E-2</v>
      </c>
      <c r="M722" s="17"/>
      <c r="N722" s="17">
        <v>5.8472051341252301E-2</v>
      </c>
      <c r="O722" s="17">
        <v>7.9710054031419994E-2</v>
      </c>
      <c r="P722" s="17"/>
      <c r="Q722" s="17">
        <v>7.90429689685547E-2</v>
      </c>
      <c r="R722" s="17">
        <v>4.7303970916956699E-2</v>
      </c>
      <c r="S722" s="17">
        <v>3.07016866407324E-2</v>
      </c>
      <c r="T722" s="17">
        <v>4.2834354911506001E-2</v>
      </c>
      <c r="U722" s="17">
        <v>8.2253245309410097E-2</v>
      </c>
      <c r="V722" s="17">
        <v>7.3868542185111102E-2</v>
      </c>
      <c r="W722" s="17">
        <v>5.4499693593076201E-2</v>
      </c>
      <c r="X722" s="17">
        <v>0.124729092071624</v>
      </c>
      <c r="Y722" s="17">
        <v>6.1725297094185998E-2</v>
      </c>
      <c r="Z722" s="17">
        <v>7.5245378762879303E-2</v>
      </c>
      <c r="AA722" s="17">
        <v>4.47301158737533E-2</v>
      </c>
      <c r="AB722" s="17">
        <v>3.2178696055129401E-2</v>
      </c>
      <c r="AC722" s="17"/>
      <c r="AD722" s="17">
        <v>5.8494917741215999E-2</v>
      </c>
      <c r="AE722" s="17">
        <v>6.7704927389655403E-2</v>
      </c>
      <c r="AF722" s="17"/>
      <c r="AG722" s="17">
        <v>4.5542296363733102E-2</v>
      </c>
      <c r="AH722" s="17">
        <v>6.8443980744939598E-2</v>
      </c>
      <c r="AI722" s="17"/>
      <c r="AJ722" s="17">
        <v>6.0562145267446098E-2</v>
      </c>
      <c r="AK722" s="17">
        <v>6.4328468914233994E-2</v>
      </c>
      <c r="AL722" s="17"/>
      <c r="AM722" s="17">
        <v>5.9961136881774298E-2</v>
      </c>
      <c r="AN722" s="17">
        <v>6.3239744359460295E-2</v>
      </c>
      <c r="AO722" s="17"/>
      <c r="AP722" s="17">
        <v>7.8792409403963495E-2</v>
      </c>
      <c r="AQ722" s="17">
        <v>4.7543835098896203E-2</v>
      </c>
      <c r="AR722" s="17">
        <v>5.71695244452253E-2</v>
      </c>
      <c r="AS722" s="17">
        <v>5.3497781489215898E-2</v>
      </c>
      <c r="AT722" s="17">
        <v>5.4601600799345298E-2</v>
      </c>
      <c r="AU722" s="17">
        <v>7.0603505647549095E-2</v>
      </c>
    </row>
    <row r="723" spans="2:47" x14ac:dyDescent="0.35">
      <c r="B723" t="s">
        <v>106</v>
      </c>
      <c r="C723" s="17">
        <v>0.26633136897076898</v>
      </c>
      <c r="D723" s="17">
        <v>0.27554113495343102</v>
      </c>
      <c r="E723" s="17">
        <v>0.254598274345189</v>
      </c>
      <c r="F723" s="17"/>
      <c r="G723" s="17">
        <v>0.22120455990139001</v>
      </c>
      <c r="H723" s="17">
        <v>0.219722078594357</v>
      </c>
      <c r="I723" s="17">
        <v>0.25315586441933902</v>
      </c>
      <c r="J723" s="17">
        <v>0.28108514284036601</v>
      </c>
      <c r="K723" s="17">
        <v>0.29434798894984898</v>
      </c>
      <c r="L723" s="17">
        <v>0.31454682840959602</v>
      </c>
      <c r="M723" s="17"/>
      <c r="N723" s="17">
        <v>0.28193254044505001</v>
      </c>
      <c r="O723" s="17">
        <v>0.188844230040174</v>
      </c>
      <c r="P723" s="17"/>
      <c r="Q723" s="17">
        <v>0.26008306882474902</v>
      </c>
      <c r="R723" s="17">
        <v>0.266604971178793</v>
      </c>
      <c r="S723" s="17">
        <v>0.24946914810245999</v>
      </c>
      <c r="T723" s="17">
        <v>0.24877145456511601</v>
      </c>
      <c r="U723" s="17">
        <v>0.241034180537611</v>
      </c>
      <c r="V723" s="17">
        <v>0.27170151438649498</v>
      </c>
      <c r="W723" s="17">
        <v>0.33883942356917301</v>
      </c>
      <c r="X723" s="17">
        <v>0.22684685439345501</v>
      </c>
      <c r="Y723" s="17">
        <v>0.223659470555616</v>
      </c>
      <c r="Z723" s="17">
        <v>0.289499973914224</v>
      </c>
      <c r="AA723" s="17">
        <v>0.26370273770442298</v>
      </c>
      <c r="AB723" s="17">
        <v>0.38568759704697297</v>
      </c>
      <c r="AC723" s="17"/>
      <c r="AD723" s="17">
        <v>0.19253122149624299</v>
      </c>
      <c r="AE723" s="17">
        <v>0.43833071816700397</v>
      </c>
      <c r="AF723" s="17"/>
      <c r="AG723" s="17">
        <v>0.13213013195439799</v>
      </c>
      <c r="AH723" s="17">
        <v>0.33558685059708598</v>
      </c>
      <c r="AI723" s="17"/>
      <c r="AJ723" s="17">
        <v>0.24056516778246501</v>
      </c>
      <c r="AK723" s="17">
        <v>0.29638506119347702</v>
      </c>
      <c r="AL723" s="17"/>
      <c r="AM723" s="17">
        <v>0.292538437696651</v>
      </c>
      <c r="AN723" s="17">
        <v>0.26033317997345001</v>
      </c>
      <c r="AO723" s="17"/>
      <c r="AP723" s="17">
        <v>0.54467961284780197</v>
      </c>
      <c r="AQ723" s="17">
        <v>0.238742567635291</v>
      </c>
      <c r="AR723" s="17">
        <v>0.14837017366035399</v>
      </c>
      <c r="AS723" s="17">
        <v>0.24691352158021301</v>
      </c>
      <c r="AT723" s="17">
        <v>7.6961207721377003E-2</v>
      </c>
      <c r="AU723" s="17">
        <v>0.151553257390455</v>
      </c>
    </row>
    <row r="724" spans="2:47" x14ac:dyDescent="0.35">
      <c r="B724" t="s">
        <v>94</v>
      </c>
      <c r="C724" s="17">
        <v>1.40435391682723E-2</v>
      </c>
      <c r="D724" s="17">
        <v>1.18048670953779E-2</v>
      </c>
      <c r="E724" s="17">
        <v>1.5475303963543E-2</v>
      </c>
      <c r="F724" s="17"/>
      <c r="G724" s="17">
        <v>9.8722643913964608E-3</v>
      </c>
      <c r="H724" s="17">
        <v>1.6550024695785402E-2</v>
      </c>
      <c r="I724" s="17">
        <v>2.2832337758720001E-2</v>
      </c>
      <c r="J724" s="17">
        <v>1.34695702224749E-2</v>
      </c>
      <c r="K724" s="17">
        <v>5.7889477087762001E-3</v>
      </c>
      <c r="L724" s="17">
        <v>1.35783986743786E-2</v>
      </c>
      <c r="M724" s="17"/>
      <c r="N724" s="17">
        <v>1.18355319866563E-2</v>
      </c>
      <c r="O724" s="17">
        <v>2.50101617404094E-2</v>
      </c>
      <c r="P724" s="17"/>
      <c r="Q724" s="17">
        <v>1.0401937642786E-2</v>
      </c>
      <c r="R724" s="17">
        <v>3.2075646126966402E-2</v>
      </c>
      <c r="S724" s="17">
        <v>1.31971947152103E-2</v>
      </c>
      <c r="T724" s="17">
        <v>0</v>
      </c>
      <c r="U724" s="17">
        <v>1.30277825503323E-2</v>
      </c>
      <c r="V724" s="17">
        <v>1.7523437494799801E-2</v>
      </c>
      <c r="W724" s="17">
        <v>1.8003640893218799E-2</v>
      </c>
      <c r="X724" s="17">
        <v>1.3860841287624199E-2</v>
      </c>
      <c r="Y724" s="17">
        <v>1.6645183382013901E-2</v>
      </c>
      <c r="Z724" s="17">
        <v>1.1673933374007401E-2</v>
      </c>
      <c r="AA724" s="17">
        <v>0</v>
      </c>
      <c r="AB724" s="17">
        <v>0</v>
      </c>
      <c r="AC724" s="17"/>
      <c r="AD724" s="17">
        <v>1.2053987668457901E-2</v>
      </c>
      <c r="AE724" s="17">
        <v>1.2586743117515601E-2</v>
      </c>
      <c r="AF724" s="17"/>
      <c r="AG724" s="17">
        <v>7.5614286900267001E-3</v>
      </c>
      <c r="AH724" s="17">
        <v>1.36273575962547E-2</v>
      </c>
      <c r="AI724" s="17"/>
      <c r="AJ724" s="17">
        <v>1.3134429337875101E-2</v>
      </c>
      <c r="AK724" s="17">
        <v>1.42462149379674E-2</v>
      </c>
      <c r="AL724" s="17"/>
      <c r="AM724" s="17">
        <v>2.0052423376333998E-2</v>
      </c>
      <c r="AN724" s="17">
        <v>1.14851083411224E-2</v>
      </c>
      <c r="AO724" s="17"/>
      <c r="AP724" s="17">
        <v>2.8980637379727201E-2</v>
      </c>
      <c r="AQ724" s="17">
        <v>1.42227813105267E-2</v>
      </c>
      <c r="AR724" s="17">
        <v>8.8484627999184003E-3</v>
      </c>
      <c r="AS724" s="17">
        <v>1.2640877755441499E-2</v>
      </c>
      <c r="AT724" s="17">
        <v>1.7364852936807899E-2</v>
      </c>
      <c r="AU724" s="17">
        <v>0</v>
      </c>
    </row>
    <row r="725" spans="2:47" x14ac:dyDescent="0.35">
      <c r="B725" t="s">
        <v>323</v>
      </c>
      <c r="C725" s="17">
        <v>0.14729231038339999</v>
      </c>
      <c r="D725" s="17">
        <v>0.15041090548611</v>
      </c>
      <c r="E725" s="17">
        <v>0.14451107864044299</v>
      </c>
      <c r="F725" s="17"/>
      <c r="G725" s="17">
        <v>0.20216912791518299</v>
      </c>
      <c r="H725" s="17">
        <v>0.105878017963626</v>
      </c>
      <c r="I725" s="17">
        <v>0.13410464514381101</v>
      </c>
      <c r="J725" s="17">
        <v>0.160913392306093</v>
      </c>
      <c r="K725" s="17">
        <v>0.118442914872641</v>
      </c>
      <c r="L725" s="17">
        <v>0.16360070382394001</v>
      </c>
      <c r="M725" s="17"/>
      <c r="N725" s="17">
        <v>0.14947415839143</v>
      </c>
      <c r="O725" s="17">
        <v>0.13645561392106001</v>
      </c>
      <c r="P725" s="17"/>
      <c r="Q725" s="17">
        <v>0.123730858482595</v>
      </c>
      <c r="R725" s="17">
        <v>0.15292395362516001</v>
      </c>
      <c r="S725" s="17">
        <v>0.20349929051541099</v>
      </c>
      <c r="T725" s="17">
        <v>0.174958502720859</v>
      </c>
      <c r="U725" s="17">
        <v>0.19212832015595799</v>
      </c>
      <c r="V725" s="17">
        <v>0.10956972530109201</v>
      </c>
      <c r="W725" s="17">
        <v>0.111294395850664</v>
      </c>
      <c r="X725" s="17">
        <v>8.5108053200477096E-2</v>
      </c>
      <c r="Y725" s="17">
        <v>9.8028954565700294E-2</v>
      </c>
      <c r="Z725" s="17">
        <v>0.14221380397271</v>
      </c>
      <c r="AA725" s="17">
        <v>0.24125292335812101</v>
      </c>
      <c r="AB725" s="17">
        <v>0.225428607415954</v>
      </c>
      <c r="AC725" s="17"/>
      <c r="AD725" s="17">
        <v>0.147612968696059</v>
      </c>
      <c r="AE725" s="17">
        <v>0.14321495886221899</v>
      </c>
      <c r="AF725" s="17"/>
      <c r="AG725" s="17">
        <v>0.11597209489575699</v>
      </c>
      <c r="AH725" s="17">
        <v>0.15939431868224599</v>
      </c>
      <c r="AI725" s="17"/>
      <c r="AJ725" s="17">
        <v>7.8621089087963295E-2</v>
      </c>
      <c r="AK725" s="17">
        <v>0.22665749307833399</v>
      </c>
      <c r="AL725" s="17"/>
      <c r="AM725" s="17">
        <v>0.177082042833826</v>
      </c>
      <c r="AN725" s="17">
        <v>0.13646111788773699</v>
      </c>
      <c r="AO725" s="17"/>
      <c r="AP725" s="17">
        <v>0.132895163695118</v>
      </c>
      <c r="AQ725" s="17">
        <v>0.176559674512486</v>
      </c>
      <c r="AR725" s="17">
        <v>0.171298614809377</v>
      </c>
      <c r="AS725" s="17">
        <v>0.159608896880995</v>
      </c>
      <c r="AT725" s="17">
        <v>0.13251372929038399</v>
      </c>
      <c r="AU725" s="17">
        <v>0.113199110005916</v>
      </c>
    </row>
    <row r="726" spans="2:47" x14ac:dyDescent="0.35">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c r="AT726" s="17"/>
      <c r="AU726" s="17"/>
    </row>
    <row r="727" spans="2:47" x14ac:dyDescent="0.35">
      <c r="B727" s="6" t="s">
        <v>326</v>
      </c>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c r="AT727" s="17"/>
      <c r="AU727" s="17"/>
    </row>
    <row r="728" spans="2:47" x14ac:dyDescent="0.35">
      <c r="B728" s="24" t="s">
        <v>65</v>
      </c>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c r="AS728" s="17"/>
      <c r="AT728" s="17"/>
      <c r="AU728" s="17"/>
    </row>
    <row r="729" spans="2:47" x14ac:dyDescent="0.35">
      <c r="B729" t="s">
        <v>289</v>
      </c>
      <c r="C729" s="17">
        <v>1.5029260833545201E-2</v>
      </c>
      <c r="D729" s="17">
        <v>2.3310776600664E-2</v>
      </c>
      <c r="E729" s="17">
        <v>7.0852660525242903E-3</v>
      </c>
      <c r="F729" s="17"/>
      <c r="G729" s="17">
        <v>4.1452293072038397E-2</v>
      </c>
      <c r="H729" s="17">
        <v>2.8351333742433399E-2</v>
      </c>
      <c r="I729" s="17">
        <v>1.9854623672079501E-2</v>
      </c>
      <c r="J729" s="17">
        <v>0</v>
      </c>
      <c r="K729" s="17">
        <v>3.44461905542638E-3</v>
      </c>
      <c r="L729" s="17">
        <v>2.5335531652773201E-3</v>
      </c>
      <c r="M729" s="17"/>
      <c r="N729" s="17">
        <v>7.6316745224373596E-3</v>
      </c>
      <c r="O729" s="17">
        <v>5.1771232369776703E-2</v>
      </c>
      <c r="P729" s="17"/>
      <c r="Q729" s="17">
        <v>1.7517513217776299E-2</v>
      </c>
      <c r="R729" s="17">
        <v>0</v>
      </c>
      <c r="S729" s="17">
        <v>1.33232008948698E-2</v>
      </c>
      <c r="T729" s="17">
        <v>4.7069224134256103E-3</v>
      </c>
      <c r="U729" s="17">
        <v>1.5994473662058899E-2</v>
      </c>
      <c r="V729" s="17">
        <v>2.8640766421366402E-2</v>
      </c>
      <c r="W729" s="17">
        <v>2.4083692355396501E-2</v>
      </c>
      <c r="X729" s="17">
        <v>5.21680042205959E-2</v>
      </c>
      <c r="Y729" s="17">
        <v>9.0451004589925908E-3</v>
      </c>
      <c r="Z729" s="17">
        <v>1.23616855968306E-2</v>
      </c>
      <c r="AA729" s="17">
        <v>2.5373000066487E-2</v>
      </c>
      <c r="AB729" s="17">
        <v>0</v>
      </c>
      <c r="AC729" s="17"/>
      <c r="AD729" s="17">
        <v>2.0225257651743201E-2</v>
      </c>
      <c r="AE729" s="17">
        <v>3.2183632916322601E-3</v>
      </c>
      <c r="AF729" s="17"/>
      <c r="AG729" s="17">
        <v>3.7736574821465703E-2</v>
      </c>
      <c r="AH729" s="17">
        <v>3.2271991862923102E-3</v>
      </c>
      <c r="AI729" s="17"/>
      <c r="AJ729" s="17">
        <v>1.30353390087768E-2</v>
      </c>
      <c r="AK729" s="17">
        <v>1.75295603152564E-2</v>
      </c>
      <c r="AL729" s="17"/>
      <c r="AM729" s="17">
        <v>1.37954630512184E-2</v>
      </c>
      <c r="AN729" s="17">
        <v>1.5030077208286001E-2</v>
      </c>
      <c r="AO729" s="17"/>
      <c r="AP729" s="17">
        <v>0</v>
      </c>
      <c r="AQ729" s="17">
        <v>0</v>
      </c>
      <c r="AR729" s="17">
        <v>1.0541177157976299E-2</v>
      </c>
      <c r="AS729" s="17">
        <v>8.1463901159885398E-3</v>
      </c>
      <c r="AT729" s="17">
        <v>2.46349537636632E-2</v>
      </c>
      <c r="AU729" s="17">
        <v>5.3036776827987797E-2</v>
      </c>
    </row>
    <row r="730" spans="2:47" x14ac:dyDescent="0.35">
      <c r="B730" t="s">
        <v>290</v>
      </c>
      <c r="C730" s="17">
        <v>1.5648781475907501E-2</v>
      </c>
      <c r="D730" s="17">
        <v>2.6123001943487E-2</v>
      </c>
      <c r="E730" s="17">
        <v>5.57159810672364E-3</v>
      </c>
      <c r="F730" s="17"/>
      <c r="G730" s="17">
        <v>5.1928506379359703E-2</v>
      </c>
      <c r="H730" s="17">
        <v>3.26746939993919E-2</v>
      </c>
      <c r="I730" s="17">
        <v>1.1085462204344299E-2</v>
      </c>
      <c r="J730" s="17">
        <v>3.1320418188109001E-3</v>
      </c>
      <c r="K730" s="17">
        <v>2.8477830835905199E-3</v>
      </c>
      <c r="L730" s="17">
        <v>0</v>
      </c>
      <c r="M730" s="17"/>
      <c r="N730" s="17">
        <v>1.30923093410894E-2</v>
      </c>
      <c r="O730" s="17">
        <v>2.8346142812485101E-2</v>
      </c>
      <c r="P730" s="17"/>
      <c r="Q730" s="17">
        <v>3.8224661143338397E-2</v>
      </c>
      <c r="R730" s="17">
        <v>4.07042497635566E-3</v>
      </c>
      <c r="S730" s="17">
        <v>1.00212236573858E-2</v>
      </c>
      <c r="T730" s="17">
        <v>1.2455031326286699E-2</v>
      </c>
      <c r="U730" s="17">
        <v>4.75044966253243E-2</v>
      </c>
      <c r="V730" s="17">
        <v>1.4592751144401001E-2</v>
      </c>
      <c r="W730" s="17">
        <v>6.1046306333883398E-3</v>
      </c>
      <c r="X730" s="17">
        <v>0</v>
      </c>
      <c r="Y730" s="17">
        <v>1.8238871899930599E-2</v>
      </c>
      <c r="Z730" s="17">
        <v>7.8991237631883208E-3</v>
      </c>
      <c r="AA730" s="17">
        <v>0</v>
      </c>
      <c r="AB730" s="17">
        <v>0</v>
      </c>
      <c r="AC730" s="17"/>
      <c r="AD730" s="17">
        <v>2.0582553464244702E-2</v>
      </c>
      <c r="AE730" s="17">
        <v>2.4001895863357001E-3</v>
      </c>
      <c r="AF730" s="17"/>
      <c r="AG730" s="17">
        <v>3.5627898250189999E-2</v>
      </c>
      <c r="AH730" s="17">
        <v>5.3028202499501203E-3</v>
      </c>
      <c r="AI730" s="17"/>
      <c r="AJ730" s="17">
        <v>7.4801876814033696E-3</v>
      </c>
      <c r="AK730" s="17">
        <v>2.5482202118029099E-2</v>
      </c>
      <c r="AL730" s="17"/>
      <c r="AM730" s="17">
        <v>4.3154423322444404E-3</v>
      </c>
      <c r="AN730" s="17">
        <v>1.7884386456953099E-2</v>
      </c>
      <c r="AO730" s="17"/>
      <c r="AP730" s="17">
        <v>0</v>
      </c>
      <c r="AQ730" s="17">
        <v>0</v>
      </c>
      <c r="AR730" s="17">
        <v>1.38421773399013E-2</v>
      </c>
      <c r="AS730" s="17">
        <v>2.76865277716287E-3</v>
      </c>
      <c r="AT730" s="17">
        <v>3.45672686679269E-2</v>
      </c>
      <c r="AU730" s="17">
        <v>5.49307105824711E-2</v>
      </c>
    </row>
    <row r="731" spans="2:47" x14ac:dyDescent="0.35">
      <c r="B731" t="s">
        <v>215</v>
      </c>
      <c r="C731" s="17">
        <v>6.7753085424743703E-2</v>
      </c>
      <c r="D731" s="17">
        <v>0.101193009716137</v>
      </c>
      <c r="E731" s="17">
        <v>3.5738817749635297E-2</v>
      </c>
      <c r="F731" s="17"/>
      <c r="G731" s="17">
        <v>0.14867055329475101</v>
      </c>
      <c r="H731" s="17">
        <v>9.8358986398547094E-2</v>
      </c>
      <c r="I731" s="17">
        <v>7.4851678193389004E-2</v>
      </c>
      <c r="J731" s="17">
        <v>6.5407689016003703E-2</v>
      </c>
      <c r="K731" s="17">
        <v>1.8751203574421099E-2</v>
      </c>
      <c r="L731" s="17">
        <v>1.7710181484229998E-2</v>
      </c>
      <c r="M731" s="17"/>
      <c r="N731" s="17">
        <v>5.4195836965864101E-2</v>
      </c>
      <c r="O731" s="17">
        <v>0.13508856703146899</v>
      </c>
      <c r="P731" s="17"/>
      <c r="Q731" s="17">
        <v>8.5366347791514793E-2</v>
      </c>
      <c r="R731" s="17">
        <v>5.6134163211232303E-2</v>
      </c>
      <c r="S731" s="17">
        <v>3.2294768721728997E-2</v>
      </c>
      <c r="T731" s="17">
        <v>7.6078420647049602E-2</v>
      </c>
      <c r="U731" s="17">
        <v>6.0853792357123598E-2</v>
      </c>
      <c r="V731" s="17">
        <v>7.4039369879325898E-2</v>
      </c>
      <c r="W731" s="17">
        <v>8.5002372942976495E-2</v>
      </c>
      <c r="X731" s="17">
        <v>7.2864503976194997E-2</v>
      </c>
      <c r="Y731" s="17">
        <v>8.0642997458884605E-2</v>
      </c>
      <c r="Z731" s="17">
        <v>5.4376650973582297E-2</v>
      </c>
      <c r="AA731" s="17">
        <v>3.81129772556267E-2</v>
      </c>
      <c r="AB731" s="17">
        <v>9.2750340640161702E-2</v>
      </c>
      <c r="AC731" s="17"/>
      <c r="AD731" s="17">
        <v>9.1803669097100707E-2</v>
      </c>
      <c r="AE731" s="17">
        <v>1.4419203324938399E-2</v>
      </c>
      <c r="AF731" s="17"/>
      <c r="AG731" s="17">
        <v>0.12747507021336399</v>
      </c>
      <c r="AH731" s="17">
        <v>3.9248066344305103E-2</v>
      </c>
      <c r="AI731" s="17"/>
      <c r="AJ731" s="17">
        <v>6.9727203450084096E-2</v>
      </c>
      <c r="AK731" s="17">
        <v>6.4436887002000606E-2</v>
      </c>
      <c r="AL731" s="17"/>
      <c r="AM731" s="17">
        <v>4.7811011373029899E-2</v>
      </c>
      <c r="AN731" s="17">
        <v>7.3628893735579098E-2</v>
      </c>
      <c r="AO731" s="17"/>
      <c r="AP731" s="17">
        <v>0</v>
      </c>
      <c r="AQ731" s="17">
        <v>2.6937076837709201E-3</v>
      </c>
      <c r="AR731" s="17">
        <v>6.1819025124207901E-2</v>
      </c>
      <c r="AS731" s="17">
        <v>3.7911152149642802E-2</v>
      </c>
      <c r="AT731" s="17">
        <v>0.184621842724843</v>
      </c>
      <c r="AU731" s="17">
        <v>0.192031474388206</v>
      </c>
    </row>
    <row r="732" spans="2:47" x14ac:dyDescent="0.35">
      <c r="B732" t="s">
        <v>216</v>
      </c>
      <c r="C732" s="17">
        <v>8.6779914600021504E-2</v>
      </c>
      <c r="D732" s="17">
        <v>0.115170180350298</v>
      </c>
      <c r="E732" s="17">
        <v>5.8899013855543102E-2</v>
      </c>
      <c r="F732" s="17"/>
      <c r="G732" s="17">
        <v>8.9244781343439994E-2</v>
      </c>
      <c r="H732" s="17">
        <v>9.3936556151850106E-2</v>
      </c>
      <c r="I732" s="17">
        <v>0.13141603640844901</v>
      </c>
      <c r="J732" s="17">
        <v>8.0647372049622607E-2</v>
      </c>
      <c r="K732" s="17">
        <v>5.54193327010951E-2</v>
      </c>
      <c r="L732" s="17">
        <v>6.8788025942525893E-2</v>
      </c>
      <c r="M732" s="17"/>
      <c r="N732" s="17">
        <v>7.9872426326278001E-2</v>
      </c>
      <c r="O732" s="17">
        <v>0.121087691064847</v>
      </c>
      <c r="P732" s="17"/>
      <c r="Q732" s="17">
        <v>0.104427380674804</v>
      </c>
      <c r="R732" s="17">
        <v>7.5622532715599794E-2</v>
      </c>
      <c r="S732" s="17">
        <v>6.7112396104593894E-2</v>
      </c>
      <c r="T732" s="17">
        <v>9.6152017139465001E-2</v>
      </c>
      <c r="U732" s="17">
        <v>7.6022304483753203E-2</v>
      </c>
      <c r="V732" s="17">
        <v>6.6762610141491305E-2</v>
      </c>
      <c r="W732" s="17">
        <v>6.9038856631707404E-2</v>
      </c>
      <c r="X732" s="17">
        <v>0.137694344427363</v>
      </c>
      <c r="Y732" s="17">
        <v>0.115864860379036</v>
      </c>
      <c r="Z732" s="17">
        <v>8.3815769388007694E-2</v>
      </c>
      <c r="AA732" s="17">
        <v>8.2643865333141706E-2</v>
      </c>
      <c r="AB732" s="17">
        <v>5.1323354464960502E-2</v>
      </c>
      <c r="AC732" s="17"/>
      <c r="AD732" s="17">
        <v>0.108301500062618</v>
      </c>
      <c r="AE732" s="17">
        <v>4.0432383110656403E-2</v>
      </c>
      <c r="AF732" s="17"/>
      <c r="AG732" s="17">
        <v>0.142747154715755</v>
      </c>
      <c r="AH732" s="17">
        <v>6.0681721502402398E-2</v>
      </c>
      <c r="AI732" s="17"/>
      <c r="AJ732" s="17">
        <v>9.5350110437650307E-2</v>
      </c>
      <c r="AK732" s="17">
        <v>7.73836755091733E-2</v>
      </c>
      <c r="AL732" s="17"/>
      <c r="AM732" s="17">
        <v>6.7697914988120195E-2</v>
      </c>
      <c r="AN732" s="17">
        <v>9.3021945462813199E-2</v>
      </c>
      <c r="AO732" s="17"/>
      <c r="AP732" s="17">
        <v>2.2662307524655301E-3</v>
      </c>
      <c r="AQ732" s="17">
        <v>8.7692830291410707E-3</v>
      </c>
      <c r="AR732" s="17">
        <v>8.5880503399845903E-2</v>
      </c>
      <c r="AS732" s="17">
        <v>0.104545030167612</v>
      </c>
      <c r="AT732" s="17">
        <v>0.24436660839778901</v>
      </c>
      <c r="AU732" s="17">
        <v>0.17210048239627401</v>
      </c>
    </row>
    <row r="733" spans="2:47" x14ac:dyDescent="0.35">
      <c r="B733" t="s">
        <v>291</v>
      </c>
      <c r="C733" s="17">
        <v>9.0644214778746193E-2</v>
      </c>
      <c r="D733" s="17">
        <v>0.124905102274317</v>
      </c>
      <c r="E733" s="17">
        <v>5.8032579710222597E-2</v>
      </c>
      <c r="F733" s="17"/>
      <c r="G733" s="17">
        <v>0.141340766912779</v>
      </c>
      <c r="H733" s="17">
        <v>0.107173268778776</v>
      </c>
      <c r="I733" s="17">
        <v>0.10008421035210199</v>
      </c>
      <c r="J733" s="17">
        <v>8.0494285135694704E-2</v>
      </c>
      <c r="K733" s="17">
        <v>6.4271298945488095E-2</v>
      </c>
      <c r="L733" s="17">
        <v>6.1527110453620797E-2</v>
      </c>
      <c r="M733" s="17"/>
      <c r="N733" s="17">
        <v>8.1794498466000606E-2</v>
      </c>
      <c r="O733" s="17">
        <v>0.13459855490971301</v>
      </c>
      <c r="P733" s="17"/>
      <c r="Q733" s="17">
        <v>0.15505161316854699</v>
      </c>
      <c r="R733" s="17">
        <v>6.1144246460208801E-2</v>
      </c>
      <c r="S733" s="17">
        <v>8.6104032741622594E-2</v>
      </c>
      <c r="T733" s="17">
        <v>7.7909417592287297E-2</v>
      </c>
      <c r="U733" s="17">
        <v>7.2615727563066501E-2</v>
      </c>
      <c r="V733" s="17">
        <v>9.5723768004434398E-2</v>
      </c>
      <c r="W733" s="17">
        <v>8.8920726120536003E-2</v>
      </c>
      <c r="X733" s="17">
        <v>0.109190121776648</v>
      </c>
      <c r="Y733" s="17">
        <v>0.12144102245279401</v>
      </c>
      <c r="Z733" s="17">
        <v>6.4044366439728606E-2</v>
      </c>
      <c r="AA733" s="17">
        <v>5.5994534536230503E-2</v>
      </c>
      <c r="AB733" s="17">
        <v>0</v>
      </c>
      <c r="AC733" s="17"/>
      <c r="AD733" s="17">
        <v>0.118507137078085</v>
      </c>
      <c r="AE733" s="17">
        <v>3.3774686293043803E-2</v>
      </c>
      <c r="AF733" s="17"/>
      <c r="AG733" s="17">
        <v>0.16057904263640399</v>
      </c>
      <c r="AH733" s="17">
        <v>5.7906608579003899E-2</v>
      </c>
      <c r="AI733" s="17"/>
      <c r="AJ733" s="17">
        <v>9.0694336051336505E-2</v>
      </c>
      <c r="AK733" s="17">
        <v>9.1393375124859705E-2</v>
      </c>
      <c r="AL733" s="17"/>
      <c r="AM733" s="17">
        <v>6.3161364420426802E-2</v>
      </c>
      <c r="AN733" s="17">
        <v>9.9537607426618893E-2</v>
      </c>
      <c r="AO733" s="17"/>
      <c r="AP733" s="17">
        <v>2.4263096385485198E-3</v>
      </c>
      <c r="AQ733" s="17">
        <v>2.09834648256257E-2</v>
      </c>
      <c r="AR733" s="17">
        <v>0.12049415841415</v>
      </c>
      <c r="AS733" s="17">
        <v>0.10659178553857</v>
      </c>
      <c r="AT733" s="17">
        <v>0.15527170051495001</v>
      </c>
      <c r="AU733" s="17">
        <v>0.190798532138727</v>
      </c>
    </row>
    <row r="734" spans="2:47" x14ac:dyDescent="0.35">
      <c r="B734" t="s">
        <v>218</v>
      </c>
      <c r="C734" s="17">
        <v>6.1209189549370303E-2</v>
      </c>
      <c r="D734" s="17">
        <v>6.6931381171240201E-2</v>
      </c>
      <c r="E734" s="17">
        <v>5.6171755779261603E-2</v>
      </c>
      <c r="F734" s="17"/>
      <c r="G734" s="17">
        <v>6.1265682589029098E-2</v>
      </c>
      <c r="H734" s="17">
        <v>6.3070466173217904E-2</v>
      </c>
      <c r="I734" s="17">
        <v>5.1724798745996198E-2</v>
      </c>
      <c r="J734" s="17">
        <v>7.4181684040079604E-2</v>
      </c>
      <c r="K734" s="17">
        <v>7.4430871186633996E-2</v>
      </c>
      <c r="L734" s="17">
        <v>4.8045290277170097E-2</v>
      </c>
      <c r="M734" s="17"/>
      <c r="N734" s="17">
        <v>6.2122227823957897E-2</v>
      </c>
      <c r="O734" s="17">
        <v>5.6674355498699203E-2</v>
      </c>
      <c r="P734" s="17"/>
      <c r="Q734" s="17">
        <v>6.0429147026559903E-2</v>
      </c>
      <c r="R734" s="17">
        <v>6.6972404079629205E-2</v>
      </c>
      <c r="S734" s="17">
        <v>3.0416427008722099E-2</v>
      </c>
      <c r="T734" s="17">
        <v>8.2848831342188206E-2</v>
      </c>
      <c r="U734" s="17">
        <v>3.9578552027148398E-2</v>
      </c>
      <c r="V734" s="17">
        <v>6.1151649992104103E-2</v>
      </c>
      <c r="W734" s="17">
        <v>3.2588367374761701E-2</v>
      </c>
      <c r="X734" s="17">
        <v>5.4411024176555099E-2</v>
      </c>
      <c r="Y734" s="17">
        <v>6.3828834096510703E-2</v>
      </c>
      <c r="Z734" s="17">
        <v>7.2964261220405405E-2</v>
      </c>
      <c r="AA734" s="17">
        <v>7.5775932880675495E-2</v>
      </c>
      <c r="AB734" s="17">
        <v>0.12439279951702201</v>
      </c>
      <c r="AC734" s="17"/>
      <c r="AD734" s="17">
        <v>7.5135566216812194E-2</v>
      </c>
      <c r="AE734" s="17">
        <v>3.4299748366770397E-2</v>
      </c>
      <c r="AF734" s="17"/>
      <c r="AG734" s="17">
        <v>6.6443942184493399E-2</v>
      </c>
      <c r="AH734" s="17">
        <v>5.9887292078135902E-2</v>
      </c>
      <c r="AI734" s="17"/>
      <c r="AJ734" s="17">
        <v>6.4842999967874002E-2</v>
      </c>
      <c r="AK734" s="17">
        <v>5.7442930591117998E-2</v>
      </c>
      <c r="AL734" s="17"/>
      <c r="AM734" s="17">
        <v>3.9262728492102598E-2</v>
      </c>
      <c r="AN734" s="17">
        <v>6.7846439282005302E-2</v>
      </c>
      <c r="AO734" s="17"/>
      <c r="AP734" s="17">
        <v>9.0591368506339302E-3</v>
      </c>
      <c r="AQ734" s="17">
        <v>3.8315152031277597E-2</v>
      </c>
      <c r="AR734" s="17">
        <v>0.11763503744468901</v>
      </c>
      <c r="AS734" s="17">
        <v>0.10026856729777101</v>
      </c>
      <c r="AT734" s="17">
        <v>9.4548080458959793E-2</v>
      </c>
      <c r="AU734" s="17">
        <v>4.4808398664367199E-2</v>
      </c>
    </row>
    <row r="735" spans="2:47" x14ac:dyDescent="0.35">
      <c r="B735" t="s">
        <v>292</v>
      </c>
      <c r="C735" s="17">
        <v>0.135584415542093</v>
      </c>
      <c r="D735" s="17">
        <v>0.15518194879866401</v>
      </c>
      <c r="E735" s="17">
        <v>0.116799232091225</v>
      </c>
      <c r="F735" s="17"/>
      <c r="G735" s="17">
        <v>0.123155932600705</v>
      </c>
      <c r="H735" s="17">
        <v>0.148766111647293</v>
      </c>
      <c r="I735" s="17">
        <v>0.14674713400087999</v>
      </c>
      <c r="J735" s="17">
        <v>0.14056299468012101</v>
      </c>
      <c r="K735" s="17">
        <v>0.162631793080697</v>
      </c>
      <c r="L735" s="17">
        <v>0.10188183711359</v>
      </c>
      <c r="M735" s="17"/>
      <c r="N735" s="17">
        <v>0.140254995361527</v>
      </c>
      <c r="O735" s="17">
        <v>0.112386807083551</v>
      </c>
      <c r="P735" s="17"/>
      <c r="Q735" s="17">
        <v>0.160530578447036</v>
      </c>
      <c r="R735" s="17">
        <v>0.13011847608896501</v>
      </c>
      <c r="S735" s="17">
        <v>0.15463552246058199</v>
      </c>
      <c r="T735" s="17">
        <v>0.116515874373348</v>
      </c>
      <c r="U735" s="17">
        <v>0.118459103140061</v>
      </c>
      <c r="V735" s="17">
        <v>0.120569376008503</v>
      </c>
      <c r="W735" s="17">
        <v>0.13655845481659001</v>
      </c>
      <c r="X735" s="17">
        <v>0.161077879090749</v>
      </c>
      <c r="Y735" s="17">
        <v>0.1212393486768</v>
      </c>
      <c r="Z735" s="17">
        <v>9.4673315726527194E-2</v>
      </c>
      <c r="AA735" s="17">
        <v>0.16409583435026201</v>
      </c>
      <c r="AB735" s="17">
        <v>0.22613664543591699</v>
      </c>
      <c r="AC735" s="17"/>
      <c r="AD735" s="17">
        <v>0.15947385380597701</v>
      </c>
      <c r="AE735" s="17">
        <v>7.9623292447166399E-2</v>
      </c>
      <c r="AF735" s="17"/>
      <c r="AG735" s="17">
        <v>0.13624384431920999</v>
      </c>
      <c r="AH735" s="17">
        <v>0.13662284050420301</v>
      </c>
      <c r="AI735" s="17"/>
      <c r="AJ735" s="17">
        <v>0.12845648934867801</v>
      </c>
      <c r="AK735" s="17">
        <v>0.14445696040865899</v>
      </c>
      <c r="AL735" s="17"/>
      <c r="AM735" s="17">
        <v>0.101590389484445</v>
      </c>
      <c r="AN735" s="17">
        <v>0.145531121589729</v>
      </c>
      <c r="AO735" s="17"/>
      <c r="AP735" s="17">
        <v>6.2551658182772502E-2</v>
      </c>
      <c r="AQ735" s="17">
        <v>0.13986304765834001</v>
      </c>
      <c r="AR735" s="17">
        <v>0.18109648220856001</v>
      </c>
      <c r="AS735" s="17">
        <v>0.176858799444057</v>
      </c>
      <c r="AT735" s="17">
        <v>0.13229132986383599</v>
      </c>
      <c r="AU735" s="17">
        <v>0.142561557756858</v>
      </c>
    </row>
    <row r="736" spans="2:47" x14ac:dyDescent="0.35">
      <c r="B736" t="s">
        <v>293</v>
      </c>
      <c r="C736" s="17">
        <v>4.0200361713616399E-2</v>
      </c>
      <c r="D736" s="17">
        <v>3.1421944121647297E-2</v>
      </c>
      <c r="E736" s="17">
        <v>4.91196989062175E-2</v>
      </c>
      <c r="F736" s="17"/>
      <c r="G736" s="17">
        <v>4.0465313424336798E-2</v>
      </c>
      <c r="H736" s="17">
        <v>4.6097137680845501E-2</v>
      </c>
      <c r="I736" s="17">
        <v>3.5822076102493702E-2</v>
      </c>
      <c r="J736" s="17">
        <v>3.4091721997098999E-2</v>
      </c>
      <c r="K736" s="17">
        <v>4.5664746343002903E-2</v>
      </c>
      <c r="L736" s="17">
        <v>4.0077917969726498E-2</v>
      </c>
      <c r="M736" s="17"/>
      <c r="N736" s="17">
        <v>4.2463185664043702E-2</v>
      </c>
      <c r="O736" s="17">
        <v>2.8961477882918502E-2</v>
      </c>
      <c r="P736" s="17"/>
      <c r="Q736" s="17">
        <v>3.3981815511449999E-2</v>
      </c>
      <c r="R736" s="17">
        <v>4.2829030230779101E-2</v>
      </c>
      <c r="S736" s="17">
        <v>7.3008139070506406E-2</v>
      </c>
      <c r="T736" s="17">
        <v>5.4787031219874403E-2</v>
      </c>
      <c r="U736" s="17">
        <v>1.3428061705273E-2</v>
      </c>
      <c r="V736" s="17">
        <v>4.7681198003758397E-2</v>
      </c>
      <c r="W736" s="17">
        <v>2.6693013402810599E-2</v>
      </c>
      <c r="X736" s="17">
        <v>5.4639092818851702E-2</v>
      </c>
      <c r="Y736" s="17">
        <v>4.3379069402024198E-2</v>
      </c>
      <c r="Z736" s="17">
        <v>3.1834963892259302E-2</v>
      </c>
      <c r="AA736" s="17">
        <v>2.04893893561175E-2</v>
      </c>
      <c r="AB736" s="17">
        <v>2.9896586357166698E-2</v>
      </c>
      <c r="AC736" s="17"/>
      <c r="AD736" s="17">
        <v>4.0993174450881499E-2</v>
      </c>
      <c r="AE736" s="17">
        <v>3.8759201199745699E-2</v>
      </c>
      <c r="AF736" s="17"/>
      <c r="AG736" s="17">
        <v>3.3905237313615298E-2</v>
      </c>
      <c r="AH736" s="17">
        <v>4.1248177816419998E-2</v>
      </c>
      <c r="AI736" s="17"/>
      <c r="AJ736" s="17">
        <v>3.7593707899215303E-2</v>
      </c>
      <c r="AK736" s="17">
        <v>4.2305459004639001E-2</v>
      </c>
      <c r="AL736" s="17"/>
      <c r="AM736" s="17">
        <v>4.3022171598094697E-2</v>
      </c>
      <c r="AN736" s="17">
        <v>3.7960192194305402E-2</v>
      </c>
      <c r="AO736" s="17"/>
      <c r="AP736" s="17">
        <v>3.65599767054079E-2</v>
      </c>
      <c r="AQ736" s="17">
        <v>6.4839552951434107E-2</v>
      </c>
      <c r="AR736" s="17">
        <v>6.1800287089546803E-2</v>
      </c>
      <c r="AS736" s="17">
        <v>3.66221981491986E-2</v>
      </c>
      <c r="AT736" s="17">
        <v>7.55187341945757E-3</v>
      </c>
      <c r="AU736" s="17">
        <v>2.3301001711175901E-2</v>
      </c>
    </row>
    <row r="737" spans="2:47" x14ac:dyDescent="0.35">
      <c r="B737" t="s">
        <v>294</v>
      </c>
      <c r="C737" s="17">
        <v>0.123864768292848</v>
      </c>
      <c r="D737" s="17">
        <v>9.4604025691466906E-2</v>
      </c>
      <c r="E737" s="17">
        <v>0.15262273972978899</v>
      </c>
      <c r="F737" s="17"/>
      <c r="G737" s="17">
        <v>9.1072222418159807E-2</v>
      </c>
      <c r="H737" s="17">
        <v>0.102306585686048</v>
      </c>
      <c r="I737" s="17">
        <v>0.105095732374486</v>
      </c>
      <c r="J737" s="17">
        <v>0.13341778959938599</v>
      </c>
      <c r="K737" s="17">
        <v>0.140680216779657</v>
      </c>
      <c r="L737" s="17">
        <v>0.15965169645334201</v>
      </c>
      <c r="M737" s="17"/>
      <c r="N737" s="17">
        <v>0.12502932564456901</v>
      </c>
      <c r="O737" s="17">
        <v>0.118080701535154</v>
      </c>
      <c r="P737" s="17"/>
      <c r="Q737" s="17">
        <v>9.3941681714320602E-2</v>
      </c>
      <c r="R737" s="17">
        <v>0.12145464721907399</v>
      </c>
      <c r="S737" s="17">
        <v>0.15816193648563001</v>
      </c>
      <c r="T737" s="17">
        <v>0.14215389249466601</v>
      </c>
      <c r="U737" s="17">
        <v>0.15841375889662301</v>
      </c>
      <c r="V737" s="17">
        <v>0.13327901797436101</v>
      </c>
      <c r="W737" s="17">
        <v>9.9364626210128301E-2</v>
      </c>
      <c r="X737" s="17">
        <v>0.116303964644488</v>
      </c>
      <c r="Y737" s="17">
        <v>0.11265714695991901</v>
      </c>
      <c r="Z737" s="17">
        <v>0.13299664312607401</v>
      </c>
      <c r="AA737" s="17">
        <v>8.9636214614388601E-2</v>
      </c>
      <c r="AB737" s="17">
        <v>0.16486660473794101</v>
      </c>
      <c r="AC737" s="17"/>
      <c r="AD737" s="17">
        <v>0.120429456097834</v>
      </c>
      <c r="AE737" s="17">
        <v>0.129340123616527</v>
      </c>
      <c r="AF737" s="17"/>
      <c r="AG737" s="17">
        <v>8.7489437582712895E-2</v>
      </c>
      <c r="AH737" s="17">
        <v>0.14138303500959501</v>
      </c>
      <c r="AI737" s="17"/>
      <c r="AJ737" s="17">
        <v>0.127955645825788</v>
      </c>
      <c r="AK737" s="17">
        <v>0.119042435275227</v>
      </c>
      <c r="AL737" s="17"/>
      <c r="AM737" s="17">
        <v>0.150308797624715</v>
      </c>
      <c r="AN737" s="17">
        <v>0.11648046324945099</v>
      </c>
      <c r="AO737" s="17"/>
      <c r="AP737" s="17">
        <v>0.116671611664699</v>
      </c>
      <c r="AQ737" s="17">
        <v>0.22412970736611301</v>
      </c>
      <c r="AR737" s="17">
        <v>0.13598841565626599</v>
      </c>
      <c r="AS737" s="17">
        <v>0.130008168242359</v>
      </c>
      <c r="AT737" s="17">
        <v>5.6965027067722503E-2</v>
      </c>
      <c r="AU737" s="17">
        <v>5.6358786476793897E-2</v>
      </c>
    </row>
    <row r="738" spans="2:47" x14ac:dyDescent="0.35">
      <c r="B738" t="s">
        <v>106</v>
      </c>
      <c r="C738" s="17">
        <v>0.31224562338419698</v>
      </c>
      <c r="D738" s="17">
        <v>0.21461687339911101</v>
      </c>
      <c r="E738" s="17">
        <v>0.404954167283338</v>
      </c>
      <c r="F738" s="17"/>
      <c r="G738" s="17">
        <v>0.18909366894483601</v>
      </c>
      <c r="H738" s="17">
        <v>0.24975459343752501</v>
      </c>
      <c r="I738" s="17">
        <v>0.26983402093073799</v>
      </c>
      <c r="J738" s="17">
        <v>0.33044881980616603</v>
      </c>
      <c r="K738" s="17">
        <v>0.36293942771235299</v>
      </c>
      <c r="L738" s="17">
        <v>0.431284071456916</v>
      </c>
      <c r="M738" s="17"/>
      <c r="N738" s="17">
        <v>0.34225590007243301</v>
      </c>
      <c r="O738" s="17">
        <v>0.163192042188675</v>
      </c>
      <c r="P738" s="17"/>
      <c r="Q738" s="17">
        <v>0.20595957645674601</v>
      </c>
      <c r="R738" s="17">
        <v>0.34211746215579503</v>
      </c>
      <c r="S738" s="17">
        <v>0.32763830899373803</v>
      </c>
      <c r="T738" s="17">
        <v>0.28445508915433299</v>
      </c>
      <c r="U738" s="17">
        <v>0.361435849051717</v>
      </c>
      <c r="V738" s="17">
        <v>0.32638912684904797</v>
      </c>
      <c r="W738" s="17">
        <v>0.390151856518892</v>
      </c>
      <c r="X738" s="17">
        <v>0.241651064868555</v>
      </c>
      <c r="Y738" s="17">
        <v>0.27255646318284599</v>
      </c>
      <c r="Z738" s="17">
        <v>0.38112417482219102</v>
      </c>
      <c r="AA738" s="17">
        <v>0.38685015904603098</v>
      </c>
      <c r="AB738" s="17">
        <v>0.26222694177943201</v>
      </c>
      <c r="AC738" s="17"/>
      <c r="AD738" s="17">
        <v>0.20374519981174</v>
      </c>
      <c r="AE738" s="17">
        <v>0.55787656271849295</v>
      </c>
      <c r="AF738" s="17"/>
      <c r="AG738" s="17">
        <v>0.13986508749270801</v>
      </c>
      <c r="AH738" s="17">
        <v>0.39883966560989198</v>
      </c>
      <c r="AI738" s="17"/>
      <c r="AJ738" s="17">
        <v>0.31205909964644002</v>
      </c>
      <c r="AK738" s="17">
        <v>0.31342567134663302</v>
      </c>
      <c r="AL738" s="17"/>
      <c r="AM738" s="17">
        <v>0.39950244485412501</v>
      </c>
      <c r="AN738" s="17">
        <v>0.28872171277536002</v>
      </c>
      <c r="AO738" s="17"/>
      <c r="AP738" s="17">
        <v>0.66927048284323598</v>
      </c>
      <c r="AQ738" s="17">
        <v>0.43159101470223199</v>
      </c>
      <c r="AR738" s="17">
        <v>0.17796707711092799</v>
      </c>
      <c r="AS738" s="17">
        <v>0.24877106294634799</v>
      </c>
      <c r="AT738" s="17">
        <v>5.2594841722369001E-2</v>
      </c>
      <c r="AU738" s="17">
        <v>6.05693603929554E-2</v>
      </c>
    </row>
    <row r="739" spans="2:47" x14ac:dyDescent="0.35">
      <c r="B739" t="s">
        <v>94</v>
      </c>
      <c r="C739" s="17">
        <v>1.7525457471444999E-2</v>
      </c>
      <c r="D739" s="17">
        <v>1.85495555188511E-2</v>
      </c>
      <c r="E739" s="17">
        <v>1.5805757381766702E-2</v>
      </c>
      <c r="F739" s="17"/>
      <c r="G739" s="17">
        <v>6.3650695885651004E-3</v>
      </c>
      <c r="H739" s="17">
        <v>1.5273454016192199E-2</v>
      </c>
      <c r="I739" s="17">
        <v>3.4267662278708803E-2</v>
      </c>
      <c r="J739" s="17">
        <v>2.4060184225243701E-2</v>
      </c>
      <c r="K739" s="17">
        <v>1.3189207291254199E-2</v>
      </c>
      <c r="L739" s="17">
        <v>1.07360337674746E-2</v>
      </c>
      <c r="M739" s="17"/>
      <c r="N739" s="17">
        <v>1.49195205706518E-2</v>
      </c>
      <c r="O739" s="17">
        <v>3.04684979994603E-2</v>
      </c>
      <c r="P739" s="17"/>
      <c r="Q739" s="17">
        <v>2.4160818453776E-2</v>
      </c>
      <c r="R739" s="17">
        <v>3.8608209922107402E-2</v>
      </c>
      <c r="S739" s="17">
        <v>1.0542340650846501E-2</v>
      </c>
      <c r="T739" s="17">
        <v>2.0559260723916999E-2</v>
      </c>
      <c r="U739" s="17">
        <v>7.2552204394959298E-3</v>
      </c>
      <c r="V739" s="17">
        <v>9.7623893115000807E-3</v>
      </c>
      <c r="W739" s="17">
        <v>1.15008532039492E-2</v>
      </c>
      <c r="X739" s="17">
        <v>0</v>
      </c>
      <c r="Y739" s="17">
        <v>2.06390837386305E-2</v>
      </c>
      <c r="Z739" s="17">
        <v>9.1617025180235206E-3</v>
      </c>
      <c r="AA739" s="17">
        <v>2.0599768404234099E-2</v>
      </c>
      <c r="AB739" s="17">
        <v>0</v>
      </c>
      <c r="AC739" s="17"/>
      <c r="AD739" s="17">
        <v>1.4716243331391101E-2</v>
      </c>
      <c r="AE739" s="17">
        <v>1.6507919517422E-2</v>
      </c>
      <c r="AF739" s="17"/>
      <c r="AG739" s="17">
        <v>8.8874075263032492E-3</v>
      </c>
      <c r="AH739" s="17">
        <v>1.9361010094756902E-2</v>
      </c>
      <c r="AI739" s="17"/>
      <c r="AJ739" s="17">
        <v>1.89131876537642E-2</v>
      </c>
      <c r="AK739" s="17">
        <v>1.50334941588231E-2</v>
      </c>
      <c r="AL739" s="17"/>
      <c r="AM739" s="17">
        <v>1.8538794846527099E-2</v>
      </c>
      <c r="AN739" s="17">
        <v>1.6405497780789601E-2</v>
      </c>
      <c r="AO739" s="17"/>
      <c r="AP739" s="17">
        <v>3.2361478224237197E-2</v>
      </c>
      <c r="AQ739" s="17">
        <v>2.44746407734544E-2</v>
      </c>
      <c r="AR739" s="17">
        <v>1.9414902494219299E-2</v>
      </c>
      <c r="AS739" s="17">
        <v>1.4535777061927701E-2</v>
      </c>
      <c r="AT739" s="17">
        <v>0</v>
      </c>
      <c r="AU739" s="17">
        <v>2.6278825744341298E-3</v>
      </c>
    </row>
    <row r="740" spans="2:47" x14ac:dyDescent="0.35">
      <c r="B740" t="s">
        <v>323</v>
      </c>
      <c r="C740" s="17">
        <v>3.35149269334667E-2</v>
      </c>
      <c r="D740" s="17">
        <v>2.7992200414116201E-2</v>
      </c>
      <c r="E740" s="17">
        <v>3.9199373353752801E-2</v>
      </c>
      <c r="F740" s="17"/>
      <c r="G740" s="17">
        <v>1.5945209432000899E-2</v>
      </c>
      <c r="H740" s="17">
        <v>1.42368122878805E-2</v>
      </c>
      <c r="I740" s="17">
        <v>1.9216564736333899E-2</v>
      </c>
      <c r="J740" s="17">
        <v>3.3555417631773402E-2</v>
      </c>
      <c r="K740" s="17">
        <v>5.5729500246380903E-2</v>
      </c>
      <c r="L740" s="17">
        <v>5.7764281916127098E-2</v>
      </c>
      <c r="M740" s="17"/>
      <c r="N740" s="17">
        <v>3.63680992411482E-2</v>
      </c>
      <c r="O740" s="17">
        <v>1.9343929623251301E-2</v>
      </c>
      <c r="P740" s="17"/>
      <c r="Q740" s="17">
        <v>2.0408866394130799E-2</v>
      </c>
      <c r="R740" s="17">
        <v>6.0928402940253597E-2</v>
      </c>
      <c r="S740" s="17">
        <v>3.67417032097739E-2</v>
      </c>
      <c r="T740" s="17">
        <v>3.13782115731591E-2</v>
      </c>
      <c r="U740" s="17">
        <v>2.8438660048356101E-2</v>
      </c>
      <c r="V740" s="17">
        <v>2.1407976269705899E-2</v>
      </c>
      <c r="W740" s="17">
        <v>2.9992549788863902E-2</v>
      </c>
      <c r="X740" s="17">
        <v>0</v>
      </c>
      <c r="Y740" s="17">
        <v>2.04672012936318E-2</v>
      </c>
      <c r="Z740" s="17">
        <v>5.4747342533181899E-2</v>
      </c>
      <c r="AA740" s="17">
        <v>4.0428324156805001E-2</v>
      </c>
      <c r="AB740" s="17">
        <v>4.8406727067398903E-2</v>
      </c>
      <c r="AC740" s="17"/>
      <c r="AD740" s="17">
        <v>2.6086388931572401E-2</v>
      </c>
      <c r="AE740" s="17">
        <v>4.9348326527269601E-2</v>
      </c>
      <c r="AF740" s="17"/>
      <c r="AG740" s="17">
        <v>2.2999302943778901E-2</v>
      </c>
      <c r="AH740" s="17">
        <v>3.6291563025043501E-2</v>
      </c>
      <c r="AI740" s="17"/>
      <c r="AJ740" s="17">
        <v>3.38916930289892E-2</v>
      </c>
      <c r="AK740" s="17">
        <v>3.2067349145581299E-2</v>
      </c>
      <c r="AL740" s="17"/>
      <c r="AM740" s="17">
        <v>5.0993476934951598E-2</v>
      </c>
      <c r="AN740" s="17">
        <v>2.7951662838110201E-2</v>
      </c>
      <c r="AO740" s="17"/>
      <c r="AP740" s="17">
        <v>6.8833115137998904E-2</v>
      </c>
      <c r="AQ740" s="17">
        <v>4.4340428978610798E-2</v>
      </c>
      <c r="AR740" s="17">
        <v>1.35207565597093E-2</v>
      </c>
      <c r="AS740" s="17">
        <v>3.29724161093621E-2</v>
      </c>
      <c r="AT740" s="17">
        <v>1.2586473398483299E-2</v>
      </c>
      <c r="AU740" s="17">
        <v>6.8750360897493401E-3</v>
      </c>
    </row>
    <row r="741" spans="2:47" x14ac:dyDescent="0.35">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c r="AS741" s="17"/>
      <c r="AT741" s="17"/>
      <c r="AU741" s="17"/>
    </row>
    <row r="742" spans="2:47" x14ac:dyDescent="0.35">
      <c r="B742" s="6" t="s">
        <v>327</v>
      </c>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c r="AS742" s="17"/>
      <c r="AT742" s="17"/>
      <c r="AU742" s="17"/>
    </row>
    <row r="743" spans="2:47" x14ac:dyDescent="0.35">
      <c r="B743" s="24" t="s">
        <v>65</v>
      </c>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c r="AS743" s="17"/>
      <c r="AT743" s="17"/>
      <c r="AU743" s="17"/>
    </row>
    <row r="744" spans="2:47" x14ac:dyDescent="0.35">
      <c r="B744" t="s">
        <v>289</v>
      </c>
      <c r="C744" s="17">
        <v>1.8473318898765301E-2</v>
      </c>
      <c r="D744" s="17">
        <v>2.4993963183633498E-2</v>
      </c>
      <c r="E744" s="17">
        <v>1.22774190207677E-2</v>
      </c>
      <c r="F744" s="17"/>
      <c r="G744" s="17">
        <v>5.4235447416745797E-2</v>
      </c>
      <c r="H744" s="17">
        <v>1.7378260187521501E-2</v>
      </c>
      <c r="I744" s="17">
        <v>1.9212768681064099E-2</v>
      </c>
      <c r="J744" s="17">
        <v>1.05544937104841E-2</v>
      </c>
      <c r="K744" s="17">
        <v>0</v>
      </c>
      <c r="L744" s="17">
        <v>1.37159714900007E-2</v>
      </c>
      <c r="M744" s="17"/>
      <c r="N744" s="17">
        <v>9.0502792883617594E-3</v>
      </c>
      <c r="O744" s="17">
        <v>6.5275213272117494E-2</v>
      </c>
      <c r="P744" s="17"/>
      <c r="Q744" s="17">
        <v>4.1106355180951397E-2</v>
      </c>
      <c r="R744" s="17">
        <v>1.05972334200733E-2</v>
      </c>
      <c r="S744" s="17">
        <v>7.3194248677015102E-3</v>
      </c>
      <c r="T744" s="17">
        <v>9.2670962055978693E-3</v>
      </c>
      <c r="U744" s="17">
        <v>3.5967555021789999E-2</v>
      </c>
      <c r="V744" s="17">
        <v>1.6789801683227999E-2</v>
      </c>
      <c r="W744" s="17">
        <v>2.25768525211421E-2</v>
      </c>
      <c r="X744" s="17">
        <v>0</v>
      </c>
      <c r="Y744" s="17">
        <v>2.06300573189186E-2</v>
      </c>
      <c r="Z744" s="17">
        <v>2.0191155608487599E-2</v>
      </c>
      <c r="AA744" s="17">
        <v>0</v>
      </c>
      <c r="AB744" s="17">
        <v>0</v>
      </c>
      <c r="AC744" s="17"/>
      <c r="AD744" s="17">
        <v>2.40240597950242E-2</v>
      </c>
      <c r="AE744" s="17">
        <v>2.58472297068744E-3</v>
      </c>
      <c r="AF744" s="17"/>
      <c r="AG744" s="17">
        <v>3.6565224362358602E-2</v>
      </c>
      <c r="AH744" s="17">
        <v>9.1485630374873103E-3</v>
      </c>
      <c r="AI744" s="17"/>
      <c r="AJ744" s="17">
        <v>1.6716594974564299E-2</v>
      </c>
      <c r="AK744" s="17">
        <v>2.0722855922002299E-2</v>
      </c>
      <c r="AL744" s="17"/>
      <c r="AM744" s="17">
        <v>1.7031515463283398E-2</v>
      </c>
      <c r="AN744" s="17">
        <v>1.92233488059768E-2</v>
      </c>
      <c r="AO744" s="17"/>
      <c r="AP744" s="17">
        <v>0</v>
      </c>
      <c r="AQ744" s="17">
        <v>0</v>
      </c>
      <c r="AR744" s="17">
        <v>3.1813139610739102E-2</v>
      </c>
      <c r="AS744" s="17">
        <v>5.1085814677292998E-3</v>
      </c>
      <c r="AT744" s="17">
        <v>5.4076473702729402E-2</v>
      </c>
      <c r="AU744" s="17">
        <v>4.4825537321128699E-2</v>
      </c>
    </row>
    <row r="745" spans="2:47" x14ac:dyDescent="0.35">
      <c r="B745" t="s">
        <v>290</v>
      </c>
      <c r="C745" s="17">
        <v>2.5730245694143901E-2</v>
      </c>
      <c r="D745" s="17">
        <v>3.7541625814261202E-2</v>
      </c>
      <c r="E745" s="17">
        <v>1.4438407907648901E-2</v>
      </c>
      <c r="F745" s="17"/>
      <c r="G745" s="17">
        <v>5.5838468898283602E-2</v>
      </c>
      <c r="H745" s="17">
        <v>3.3926247516791998E-2</v>
      </c>
      <c r="I745" s="17">
        <v>2.2738049677756299E-2</v>
      </c>
      <c r="J745" s="17">
        <v>1.6231379403741399E-2</v>
      </c>
      <c r="K745" s="17">
        <v>1.5186233699595399E-2</v>
      </c>
      <c r="L745" s="17">
        <v>1.6171832346104899E-2</v>
      </c>
      <c r="M745" s="17"/>
      <c r="N745" s="17">
        <v>2.2717076936324701E-2</v>
      </c>
      <c r="O745" s="17">
        <v>4.0695905583426603E-2</v>
      </c>
      <c r="P745" s="17"/>
      <c r="Q745" s="17">
        <v>3.2332050505854998E-2</v>
      </c>
      <c r="R745" s="17">
        <v>2.3320595490768301E-2</v>
      </c>
      <c r="S745" s="17">
        <v>1.8650856389441701E-2</v>
      </c>
      <c r="T745" s="17">
        <v>3.3720997088655301E-2</v>
      </c>
      <c r="U745" s="17">
        <v>5.1232125825940202E-2</v>
      </c>
      <c r="V745" s="17">
        <v>4.4862588279449098E-2</v>
      </c>
      <c r="W745" s="17">
        <v>2.12911903410829E-2</v>
      </c>
      <c r="X745" s="17">
        <v>0</v>
      </c>
      <c r="Y745" s="17">
        <v>2.3408714814401099E-2</v>
      </c>
      <c r="Z745" s="17">
        <v>1.1672223594657799E-2</v>
      </c>
      <c r="AA745" s="17">
        <v>1.36758508015658E-2</v>
      </c>
      <c r="AB745" s="17">
        <v>0</v>
      </c>
      <c r="AC745" s="17"/>
      <c r="AD745" s="17">
        <v>3.4869459603959603E-2</v>
      </c>
      <c r="AE745" s="17">
        <v>6.12234510643776E-3</v>
      </c>
      <c r="AF745" s="17"/>
      <c r="AG745" s="17">
        <v>5.6901255568410199E-2</v>
      </c>
      <c r="AH745" s="17">
        <v>1.1111091138334601E-2</v>
      </c>
      <c r="AI745" s="17"/>
      <c r="AJ745" s="17">
        <v>2.8067081719568201E-2</v>
      </c>
      <c r="AK745" s="17">
        <v>2.3186620718553999E-2</v>
      </c>
      <c r="AL745" s="17"/>
      <c r="AM745" s="17">
        <v>2.2165590018721499E-2</v>
      </c>
      <c r="AN745" s="17">
        <v>2.5038739697322499E-2</v>
      </c>
      <c r="AO745" s="17"/>
      <c r="AP745" s="17">
        <v>0</v>
      </c>
      <c r="AQ745" s="17">
        <v>0</v>
      </c>
      <c r="AR745" s="17">
        <v>2.0482997836879301E-2</v>
      </c>
      <c r="AS745" s="17">
        <v>1.94847660090351E-2</v>
      </c>
      <c r="AT745" s="17">
        <v>4.6438542801017398E-2</v>
      </c>
      <c r="AU745" s="17">
        <v>8.1301374606225399E-2</v>
      </c>
    </row>
    <row r="746" spans="2:47" x14ac:dyDescent="0.35">
      <c r="B746" t="s">
        <v>215</v>
      </c>
      <c r="C746" s="17">
        <v>0.10510657831002</v>
      </c>
      <c r="D746" s="17">
        <v>0.127661928132451</v>
      </c>
      <c r="E746" s="17">
        <v>8.4040631899177307E-2</v>
      </c>
      <c r="F746" s="17"/>
      <c r="G746" s="17">
        <v>0.17076194840328801</v>
      </c>
      <c r="H746" s="17">
        <v>0.12815942536333999</v>
      </c>
      <c r="I746" s="17">
        <v>0.12790306194713599</v>
      </c>
      <c r="J746" s="17">
        <v>0.12662993506030901</v>
      </c>
      <c r="K746" s="17">
        <v>6.3780517036026496E-2</v>
      </c>
      <c r="L746" s="17">
        <v>3.4120141350396101E-2</v>
      </c>
      <c r="M746" s="17"/>
      <c r="N746" s="17">
        <v>8.9954967858545606E-2</v>
      </c>
      <c r="O746" s="17">
        <v>0.18036085943955599</v>
      </c>
      <c r="P746" s="17"/>
      <c r="Q746" s="17">
        <v>0.15804994348842499</v>
      </c>
      <c r="R746" s="17">
        <v>9.1473030856850102E-2</v>
      </c>
      <c r="S746" s="17">
        <v>7.0928051439898193E-2</v>
      </c>
      <c r="T746" s="17">
        <v>0.103667063233704</v>
      </c>
      <c r="U746" s="17">
        <v>8.0502339092754796E-2</v>
      </c>
      <c r="V746" s="17">
        <v>0.11864848480443201</v>
      </c>
      <c r="W746" s="17">
        <v>9.7573680396729895E-2</v>
      </c>
      <c r="X746" s="17">
        <v>0.115041317923967</v>
      </c>
      <c r="Y746" s="17">
        <v>9.7994946347898695E-2</v>
      </c>
      <c r="Z746" s="17">
        <v>0.11101642487944099</v>
      </c>
      <c r="AA746" s="17">
        <v>0.11824169161588501</v>
      </c>
      <c r="AB746" s="17">
        <v>2.2728207510670801E-2</v>
      </c>
      <c r="AC746" s="17"/>
      <c r="AD746" s="17">
        <v>0.140174863792178</v>
      </c>
      <c r="AE746" s="17">
        <v>3.1331528767776798E-2</v>
      </c>
      <c r="AF746" s="17"/>
      <c r="AG746" s="17">
        <v>0.23517308323039501</v>
      </c>
      <c r="AH746" s="17">
        <v>4.1929798080108903E-2</v>
      </c>
      <c r="AI746" s="17"/>
      <c r="AJ746" s="17">
        <v>0.120042985039721</v>
      </c>
      <c r="AK746" s="17">
        <v>8.8318934934444898E-2</v>
      </c>
      <c r="AL746" s="17"/>
      <c r="AM746" s="17">
        <v>7.6327762703837093E-2</v>
      </c>
      <c r="AN746" s="17">
        <v>0.11361484916621099</v>
      </c>
      <c r="AO746" s="17"/>
      <c r="AP746" s="17">
        <v>2.2182796327254498E-3</v>
      </c>
      <c r="AQ746" s="17">
        <v>4.6109811618988E-3</v>
      </c>
      <c r="AR746" s="17">
        <v>7.7348429011603007E-2</v>
      </c>
      <c r="AS746" s="17">
        <v>9.7284288059073895E-2</v>
      </c>
      <c r="AT746" s="17">
        <v>0.35603857884214601</v>
      </c>
      <c r="AU746" s="17">
        <v>0.239751466276444</v>
      </c>
    </row>
    <row r="747" spans="2:47" x14ac:dyDescent="0.35">
      <c r="B747" t="s">
        <v>216</v>
      </c>
      <c r="C747" s="17">
        <v>8.6762743959341193E-2</v>
      </c>
      <c r="D747" s="17">
        <v>0.10220151358486999</v>
      </c>
      <c r="E747" s="17">
        <v>7.1514157518404606E-2</v>
      </c>
      <c r="F747" s="17"/>
      <c r="G747" s="17">
        <v>0.109001223887138</v>
      </c>
      <c r="H747" s="17">
        <v>8.7491772481731706E-2</v>
      </c>
      <c r="I747" s="17">
        <v>0.104032365562184</v>
      </c>
      <c r="J747" s="17">
        <v>0.114240070977462</v>
      </c>
      <c r="K747" s="17">
        <v>6.0471773067646499E-2</v>
      </c>
      <c r="L747" s="17">
        <v>5.2563658440331E-2</v>
      </c>
      <c r="M747" s="17"/>
      <c r="N747" s="17">
        <v>8.4054670636421303E-2</v>
      </c>
      <c r="O747" s="17">
        <v>0.100213070696232</v>
      </c>
      <c r="P747" s="17"/>
      <c r="Q747" s="17">
        <v>8.3821743115610997E-2</v>
      </c>
      <c r="R747" s="17">
        <v>7.9190530060308198E-2</v>
      </c>
      <c r="S747" s="17">
        <v>8.8638655214991896E-2</v>
      </c>
      <c r="T747" s="17">
        <v>8.0512275006942594E-2</v>
      </c>
      <c r="U747" s="17">
        <v>8.0891636739466602E-2</v>
      </c>
      <c r="V747" s="17">
        <v>9.2638675822293404E-2</v>
      </c>
      <c r="W747" s="17">
        <v>0.11308358787769</v>
      </c>
      <c r="X747" s="17">
        <v>0.104379400328226</v>
      </c>
      <c r="Y747" s="17">
        <v>0.107267887451182</v>
      </c>
      <c r="Z747" s="17">
        <v>6.3018562330370301E-2</v>
      </c>
      <c r="AA747" s="17">
        <v>6.3255358138411405E-2</v>
      </c>
      <c r="AB747" s="17">
        <v>8.4901768818679904E-2</v>
      </c>
      <c r="AC747" s="17"/>
      <c r="AD747" s="17">
        <v>0.110612173499872</v>
      </c>
      <c r="AE747" s="17">
        <v>3.5338580955240201E-2</v>
      </c>
      <c r="AF747" s="17"/>
      <c r="AG747" s="17">
        <v>0.126504990875003</v>
      </c>
      <c r="AH747" s="17">
        <v>6.9799492009793795E-2</v>
      </c>
      <c r="AI747" s="17"/>
      <c r="AJ747" s="17">
        <v>9.4090125174537201E-2</v>
      </c>
      <c r="AK747" s="17">
        <v>7.7263317547584906E-2</v>
      </c>
      <c r="AL747" s="17"/>
      <c r="AM747" s="17">
        <v>7.1799287833986994E-2</v>
      </c>
      <c r="AN747" s="17">
        <v>9.1839619190829003E-2</v>
      </c>
      <c r="AO747" s="17"/>
      <c r="AP747" s="17">
        <v>2.1006267511315198E-3</v>
      </c>
      <c r="AQ747" s="17">
        <v>2.4754570338275501E-2</v>
      </c>
      <c r="AR747" s="17">
        <v>0.124637924987698</v>
      </c>
      <c r="AS747" s="17">
        <v>0.12519894752039201</v>
      </c>
      <c r="AT747" s="17">
        <v>0.186377472571022</v>
      </c>
      <c r="AU747" s="17">
        <v>0.131034669908875</v>
      </c>
    </row>
    <row r="748" spans="2:47" x14ac:dyDescent="0.35">
      <c r="B748" t="s">
        <v>291</v>
      </c>
      <c r="C748" s="17">
        <v>9.2613197676719702E-2</v>
      </c>
      <c r="D748" s="17">
        <v>0.100962050427927</v>
      </c>
      <c r="E748" s="17">
        <v>8.5292809249529505E-2</v>
      </c>
      <c r="F748" s="17"/>
      <c r="G748" s="17">
        <v>0.117040964221647</v>
      </c>
      <c r="H748" s="17">
        <v>0.134857797481967</v>
      </c>
      <c r="I748" s="17">
        <v>0.111496884852815</v>
      </c>
      <c r="J748" s="17">
        <v>7.2249832850447504E-2</v>
      </c>
      <c r="K748" s="17">
        <v>5.6181486056178197E-2</v>
      </c>
      <c r="L748" s="17">
        <v>6.7250296937731796E-2</v>
      </c>
      <c r="M748" s="17"/>
      <c r="N748" s="17">
        <v>8.9273598420581704E-2</v>
      </c>
      <c r="O748" s="17">
        <v>0.109200156672682</v>
      </c>
      <c r="P748" s="17"/>
      <c r="Q748" s="17">
        <v>0.10130879150010901</v>
      </c>
      <c r="R748" s="17">
        <v>5.3612245381789499E-2</v>
      </c>
      <c r="S748" s="17">
        <v>0.118949706174051</v>
      </c>
      <c r="T748" s="17">
        <v>0.105912178501867</v>
      </c>
      <c r="U748" s="17">
        <v>9.4097114220092107E-2</v>
      </c>
      <c r="V748" s="17">
        <v>0.101272516563558</v>
      </c>
      <c r="W748" s="17">
        <v>4.8527231086813498E-2</v>
      </c>
      <c r="X748" s="17">
        <v>0.12875975685903199</v>
      </c>
      <c r="Y748" s="17">
        <v>0.124689114047359</v>
      </c>
      <c r="Z748" s="17">
        <v>8.9489522653935602E-2</v>
      </c>
      <c r="AA748" s="17">
        <v>7.3341156787745498E-2</v>
      </c>
      <c r="AB748" s="17">
        <v>7.4959064205503897E-2</v>
      </c>
      <c r="AC748" s="17"/>
      <c r="AD748" s="17">
        <v>0.112831677346744</v>
      </c>
      <c r="AE748" s="17">
        <v>4.9032428790900702E-2</v>
      </c>
      <c r="AF748" s="17"/>
      <c r="AG748" s="17">
        <v>0.120833295040608</v>
      </c>
      <c r="AH748" s="17">
        <v>7.8349463569715005E-2</v>
      </c>
      <c r="AI748" s="17"/>
      <c r="AJ748" s="17">
        <v>8.9018027459298807E-2</v>
      </c>
      <c r="AK748" s="17">
        <v>9.7705856428202106E-2</v>
      </c>
      <c r="AL748" s="17"/>
      <c r="AM748" s="17">
        <v>7.5158985745568702E-2</v>
      </c>
      <c r="AN748" s="17">
        <v>9.7404547179404596E-2</v>
      </c>
      <c r="AO748" s="17"/>
      <c r="AP748" s="17">
        <v>1.48677315609336E-2</v>
      </c>
      <c r="AQ748" s="17">
        <v>7.8087265991815896E-2</v>
      </c>
      <c r="AR748" s="17">
        <v>0.15439232339044101</v>
      </c>
      <c r="AS748" s="17">
        <v>8.5328429047069193E-2</v>
      </c>
      <c r="AT748" s="17">
        <v>0.12245341173114301</v>
      </c>
      <c r="AU748" s="17">
        <v>0.14457608409572101</v>
      </c>
    </row>
    <row r="749" spans="2:47" x14ac:dyDescent="0.35">
      <c r="B749" t="s">
        <v>218</v>
      </c>
      <c r="C749" s="17">
        <v>5.5321803561437802E-2</v>
      </c>
      <c r="D749" s="17">
        <v>5.8500880966403497E-2</v>
      </c>
      <c r="E749" s="17">
        <v>5.1830071440916101E-2</v>
      </c>
      <c r="F749" s="17"/>
      <c r="G749" s="17">
        <v>5.1110972756456298E-2</v>
      </c>
      <c r="H749" s="17">
        <v>7.4030074665977302E-2</v>
      </c>
      <c r="I749" s="17">
        <v>5.6976477555407003E-2</v>
      </c>
      <c r="J749" s="17">
        <v>4.1794965322468701E-2</v>
      </c>
      <c r="K749" s="17">
        <v>6.4207877957695406E-2</v>
      </c>
      <c r="L749" s="17">
        <v>4.6512656159560198E-2</v>
      </c>
      <c r="M749" s="17"/>
      <c r="N749" s="17">
        <v>5.43318200307744E-2</v>
      </c>
      <c r="O749" s="17">
        <v>6.0238805563881698E-2</v>
      </c>
      <c r="P749" s="17"/>
      <c r="Q749" s="17">
        <v>4.2358395225877199E-2</v>
      </c>
      <c r="R749" s="17">
        <v>5.5050314001820699E-2</v>
      </c>
      <c r="S749" s="17">
        <v>5.4477835309283303E-2</v>
      </c>
      <c r="T749" s="17">
        <v>7.7202856649917703E-2</v>
      </c>
      <c r="U749" s="17">
        <v>4.7264815028098602E-2</v>
      </c>
      <c r="V749" s="17">
        <v>4.0248569970479001E-2</v>
      </c>
      <c r="W749" s="17">
        <v>7.8362103923900597E-2</v>
      </c>
      <c r="X749" s="17">
        <v>0.104099987412707</v>
      </c>
      <c r="Y749" s="17">
        <v>4.45305928010764E-2</v>
      </c>
      <c r="Z749" s="17">
        <v>2.96781388121336E-2</v>
      </c>
      <c r="AA749" s="17">
        <v>5.7309670326507599E-2</v>
      </c>
      <c r="AB749" s="17">
        <v>0.10476376536993701</v>
      </c>
      <c r="AC749" s="17"/>
      <c r="AD749" s="17">
        <v>6.7624741644548098E-2</v>
      </c>
      <c r="AE749" s="17">
        <v>2.83317281243371E-2</v>
      </c>
      <c r="AF749" s="17"/>
      <c r="AG749" s="17">
        <v>5.4946469600933398E-2</v>
      </c>
      <c r="AH749" s="17">
        <v>5.46193306366312E-2</v>
      </c>
      <c r="AI749" s="17"/>
      <c r="AJ749" s="17">
        <v>5.3743416597420102E-2</v>
      </c>
      <c r="AK749" s="17">
        <v>5.68925847839706E-2</v>
      </c>
      <c r="AL749" s="17"/>
      <c r="AM749" s="17">
        <v>3.4595419413383302E-2</v>
      </c>
      <c r="AN749" s="17">
        <v>6.2208721901026297E-2</v>
      </c>
      <c r="AO749" s="17"/>
      <c r="AP749" s="17">
        <v>6.5384462634574501E-3</v>
      </c>
      <c r="AQ749" s="17">
        <v>4.2946597474996601E-2</v>
      </c>
      <c r="AR749" s="17">
        <v>0.12385670548290501</v>
      </c>
      <c r="AS749" s="17">
        <v>7.77759306110022E-2</v>
      </c>
      <c r="AT749" s="17">
        <v>4.2250032006265703E-2</v>
      </c>
      <c r="AU749" s="17">
        <v>5.3112508557895802E-2</v>
      </c>
    </row>
    <row r="750" spans="2:47" x14ac:dyDescent="0.35">
      <c r="B750" t="s">
        <v>292</v>
      </c>
      <c r="C750" s="17">
        <v>0.13971137231924899</v>
      </c>
      <c r="D750" s="17">
        <v>0.120026115566457</v>
      </c>
      <c r="E750" s="17">
        <v>0.159104921951808</v>
      </c>
      <c r="F750" s="17"/>
      <c r="G750" s="17">
        <v>0.143521053162113</v>
      </c>
      <c r="H750" s="17">
        <v>0.16690543271206601</v>
      </c>
      <c r="I750" s="17">
        <v>0.13737842751628401</v>
      </c>
      <c r="J750" s="17">
        <v>0.133983696140864</v>
      </c>
      <c r="K750" s="17">
        <v>0.145725635970435</v>
      </c>
      <c r="L750" s="17">
        <v>0.117477497608599</v>
      </c>
      <c r="M750" s="17"/>
      <c r="N750" s="17">
        <v>0.14489567575036599</v>
      </c>
      <c r="O750" s="17">
        <v>0.113962226436993</v>
      </c>
      <c r="P750" s="17"/>
      <c r="Q750" s="17">
        <v>0.113910058467276</v>
      </c>
      <c r="R750" s="17">
        <v>0.13626810819923699</v>
      </c>
      <c r="S750" s="17">
        <v>0.17094801824894501</v>
      </c>
      <c r="T750" s="17">
        <v>0.123219823603241</v>
      </c>
      <c r="U750" s="17">
        <v>0.170420439192881</v>
      </c>
      <c r="V750" s="17">
        <v>0.107961783879053</v>
      </c>
      <c r="W750" s="17">
        <v>0.105316953965122</v>
      </c>
      <c r="X750" s="17">
        <v>0.179533684224599</v>
      </c>
      <c r="Y750" s="17">
        <v>0.13694378173314301</v>
      </c>
      <c r="Z750" s="17">
        <v>0.143817508377061</v>
      </c>
      <c r="AA750" s="17">
        <v>0.19259306897046699</v>
      </c>
      <c r="AB750" s="17">
        <v>0.21305691937398399</v>
      </c>
      <c r="AC750" s="17"/>
      <c r="AD750" s="17">
        <v>0.15827897803777699</v>
      </c>
      <c r="AE750" s="17">
        <v>0.104554785378302</v>
      </c>
      <c r="AF750" s="17"/>
      <c r="AG750" s="17">
        <v>0.11546593345862501</v>
      </c>
      <c r="AH750" s="17">
        <v>0.15441314989559099</v>
      </c>
      <c r="AI750" s="17"/>
      <c r="AJ750" s="17">
        <v>0.14664270138477201</v>
      </c>
      <c r="AK750" s="17">
        <v>0.130312697896278</v>
      </c>
      <c r="AL750" s="17"/>
      <c r="AM750" s="17">
        <v>0.131605548198022</v>
      </c>
      <c r="AN750" s="17">
        <v>0.14245944909941299</v>
      </c>
      <c r="AO750" s="17"/>
      <c r="AP750" s="17">
        <v>8.9585616871344101E-2</v>
      </c>
      <c r="AQ750" s="17">
        <v>0.24209820796915699</v>
      </c>
      <c r="AR750" s="17">
        <v>0.17153096255689099</v>
      </c>
      <c r="AS750" s="17">
        <v>0.131413190968</v>
      </c>
      <c r="AT750" s="17">
        <v>6.81921730898883E-2</v>
      </c>
      <c r="AU750" s="17">
        <v>0.12327753150122001</v>
      </c>
    </row>
    <row r="751" spans="2:47" x14ac:dyDescent="0.35">
      <c r="B751" t="s">
        <v>293</v>
      </c>
      <c r="C751" s="17">
        <v>4.7087002358990701E-2</v>
      </c>
      <c r="D751" s="17">
        <v>4.1786963591455603E-2</v>
      </c>
      <c r="E751" s="17">
        <v>5.2674825793628699E-2</v>
      </c>
      <c r="F751" s="17"/>
      <c r="G751" s="17">
        <v>8.0418807949971402E-2</v>
      </c>
      <c r="H751" s="17">
        <v>3.4029683329434103E-2</v>
      </c>
      <c r="I751" s="17">
        <v>4.5531467876795198E-2</v>
      </c>
      <c r="J751" s="17">
        <v>2.9660049252553701E-2</v>
      </c>
      <c r="K751" s="17">
        <v>5.6915630940258199E-2</v>
      </c>
      <c r="L751" s="17">
        <v>4.44058880920375E-2</v>
      </c>
      <c r="M751" s="17"/>
      <c r="N751" s="17">
        <v>4.7087821995953398E-2</v>
      </c>
      <c r="O751" s="17">
        <v>4.7082931426028499E-2</v>
      </c>
      <c r="P751" s="17"/>
      <c r="Q751" s="17">
        <v>4.4834506208571601E-2</v>
      </c>
      <c r="R751" s="17">
        <v>4.4704623356072497E-2</v>
      </c>
      <c r="S751" s="17">
        <v>4.4945306725365099E-2</v>
      </c>
      <c r="T751" s="17">
        <v>7.14071505012987E-2</v>
      </c>
      <c r="U751" s="17">
        <v>4.3456352305434799E-2</v>
      </c>
      <c r="V751" s="17">
        <v>6.0133026066641802E-2</v>
      </c>
      <c r="W751" s="17">
        <v>3.7351806461507903E-2</v>
      </c>
      <c r="X751" s="17">
        <v>4.5283290059260801E-2</v>
      </c>
      <c r="Y751" s="17">
        <v>6.0161295268097499E-2</v>
      </c>
      <c r="Z751" s="17">
        <v>1.72987748968771E-2</v>
      </c>
      <c r="AA751" s="17">
        <v>5.13530728293616E-2</v>
      </c>
      <c r="AB751" s="17">
        <v>3.2590619859873098E-2</v>
      </c>
      <c r="AC751" s="17"/>
      <c r="AD751" s="17">
        <v>3.91330299921996E-2</v>
      </c>
      <c r="AE751" s="17">
        <v>6.7228754482118597E-2</v>
      </c>
      <c r="AF751" s="17"/>
      <c r="AG751" s="17">
        <v>2.4739828072026501E-2</v>
      </c>
      <c r="AH751" s="17">
        <v>5.2884451347386202E-2</v>
      </c>
      <c r="AI751" s="17"/>
      <c r="AJ751" s="17">
        <v>4.4716671320845301E-2</v>
      </c>
      <c r="AK751" s="17">
        <v>4.8493124569389999E-2</v>
      </c>
      <c r="AL751" s="17"/>
      <c r="AM751" s="17">
        <v>6.4109297519818004E-2</v>
      </c>
      <c r="AN751" s="17">
        <v>4.2416478725997797E-2</v>
      </c>
      <c r="AO751" s="17"/>
      <c r="AP751" s="17">
        <v>7.2252335105862805E-2</v>
      </c>
      <c r="AQ751" s="17">
        <v>5.1462101644152901E-2</v>
      </c>
      <c r="AR751" s="17">
        <v>7.0031598986219301E-2</v>
      </c>
      <c r="AS751" s="17">
        <v>3.2422137325646097E-2</v>
      </c>
      <c r="AT751" s="17">
        <v>1.08040985322275E-2</v>
      </c>
      <c r="AU751" s="17">
        <v>2.5389343584439301E-2</v>
      </c>
    </row>
    <row r="752" spans="2:47" x14ac:dyDescent="0.35">
      <c r="B752" t="s">
        <v>294</v>
      </c>
      <c r="C752" s="17">
        <v>0.112216230770082</v>
      </c>
      <c r="D752" s="17">
        <v>9.8654699091568404E-2</v>
      </c>
      <c r="E752" s="17">
        <v>0.124685846299634</v>
      </c>
      <c r="F752" s="17"/>
      <c r="G752" s="17">
        <v>8.2411112490724997E-2</v>
      </c>
      <c r="H752" s="17">
        <v>0.103879268102765</v>
      </c>
      <c r="I752" s="17">
        <v>0.12747986415255</v>
      </c>
      <c r="J752" s="17">
        <v>9.7716334526456006E-2</v>
      </c>
      <c r="K752" s="17">
        <v>0.13692525195541599</v>
      </c>
      <c r="L752" s="17">
        <v>0.12167006337650101</v>
      </c>
      <c r="M752" s="17"/>
      <c r="N752" s="17">
        <v>0.10948811667805999</v>
      </c>
      <c r="O752" s="17">
        <v>0.125766095023261</v>
      </c>
      <c r="P752" s="17"/>
      <c r="Q752" s="17">
        <v>9.3261910703418993E-2</v>
      </c>
      <c r="R752" s="17">
        <v>0.121729012859977</v>
      </c>
      <c r="S752" s="17">
        <v>0.13558320483778499</v>
      </c>
      <c r="T752" s="17">
        <v>6.6655539786229803E-2</v>
      </c>
      <c r="U752" s="17">
        <v>0.103074661531559</v>
      </c>
      <c r="V752" s="17">
        <v>0.13882698432764801</v>
      </c>
      <c r="W752" s="17">
        <v>9.8413914516219905E-2</v>
      </c>
      <c r="X752" s="17">
        <v>0.116308582654747</v>
      </c>
      <c r="Y752" s="17">
        <v>0.118862291732843</v>
      </c>
      <c r="Z752" s="17">
        <v>0.109264536896542</v>
      </c>
      <c r="AA752" s="17">
        <v>0.133333317582427</v>
      </c>
      <c r="AB752" s="17">
        <v>0.156002785245801</v>
      </c>
      <c r="AC752" s="17"/>
      <c r="AD752" s="17">
        <v>0.10778212065156199</v>
      </c>
      <c r="AE752" s="17">
        <v>0.12246475338471299</v>
      </c>
      <c r="AF752" s="17"/>
      <c r="AG752" s="17">
        <v>7.0838983938606701E-2</v>
      </c>
      <c r="AH752" s="17">
        <v>0.13398839694265999</v>
      </c>
      <c r="AI752" s="17"/>
      <c r="AJ752" s="17">
        <v>0.116623726969761</v>
      </c>
      <c r="AK752" s="17">
        <v>0.107986860537746</v>
      </c>
      <c r="AL752" s="17"/>
      <c r="AM752" s="17">
        <v>0.12447815918937399</v>
      </c>
      <c r="AN752" s="17">
        <v>0.10976116774924299</v>
      </c>
      <c r="AO752" s="17"/>
      <c r="AP752" s="17">
        <v>0.13496302724390599</v>
      </c>
      <c r="AQ752" s="17">
        <v>0.16603059060022499</v>
      </c>
      <c r="AR752" s="17">
        <v>0.104755068078819</v>
      </c>
      <c r="AS752" s="17">
        <v>0.103115489335337</v>
      </c>
      <c r="AT752" s="17">
        <v>7.8764933368644097E-2</v>
      </c>
      <c r="AU752" s="17">
        <v>6.6706584057792395E-2</v>
      </c>
    </row>
    <row r="753" spans="2:47" x14ac:dyDescent="0.35">
      <c r="B753" t="s">
        <v>106</v>
      </c>
      <c r="C753" s="17">
        <v>0.26637501175216299</v>
      </c>
      <c r="D753" s="17">
        <v>0.239197567034307</v>
      </c>
      <c r="E753" s="17">
        <v>0.291011503281356</v>
      </c>
      <c r="F753" s="17"/>
      <c r="G753" s="17">
        <v>0.10242684641338599</v>
      </c>
      <c r="H753" s="17">
        <v>0.199817208678474</v>
      </c>
      <c r="I753" s="17">
        <v>0.20497433660252101</v>
      </c>
      <c r="J753" s="17">
        <v>0.30413130433464902</v>
      </c>
      <c r="K753" s="17">
        <v>0.35462312585475297</v>
      </c>
      <c r="L753" s="17">
        <v>0.39045790521665802</v>
      </c>
      <c r="M753" s="17"/>
      <c r="N753" s="17">
        <v>0.29647591208620599</v>
      </c>
      <c r="O753" s="17">
        <v>0.11687132544468699</v>
      </c>
      <c r="P753" s="17"/>
      <c r="Q753" s="17">
        <v>0.24092296700308299</v>
      </c>
      <c r="R753" s="17">
        <v>0.29076724906560403</v>
      </c>
      <c r="S753" s="17">
        <v>0.24072183590783899</v>
      </c>
      <c r="T753" s="17">
        <v>0.28149931537038098</v>
      </c>
      <c r="U753" s="17">
        <v>0.26934548653270102</v>
      </c>
      <c r="V753" s="17">
        <v>0.25282760653352299</v>
      </c>
      <c r="W753" s="17">
        <v>0.32948931273780302</v>
      </c>
      <c r="X753" s="17">
        <v>0.18380368927079699</v>
      </c>
      <c r="Y753" s="17">
        <v>0.23241295454084901</v>
      </c>
      <c r="Z753" s="17">
        <v>0.33461424370627002</v>
      </c>
      <c r="AA753" s="17">
        <v>0.25530009798096398</v>
      </c>
      <c r="AB753" s="17">
        <v>0.21520743994965799</v>
      </c>
      <c r="AC753" s="17"/>
      <c r="AD753" s="17">
        <v>0.16201149706398199</v>
      </c>
      <c r="AE753" s="17">
        <v>0.49981596792570898</v>
      </c>
      <c r="AF753" s="17"/>
      <c r="AG753" s="17">
        <v>0.123462830173781</v>
      </c>
      <c r="AH753" s="17">
        <v>0.33964380555506402</v>
      </c>
      <c r="AI753" s="17"/>
      <c r="AJ753" s="17">
        <v>0.24437047682118401</v>
      </c>
      <c r="AK753" s="17">
        <v>0.29486453018119901</v>
      </c>
      <c r="AL753" s="17"/>
      <c r="AM753" s="17">
        <v>0.324713783496764</v>
      </c>
      <c r="AN753" s="17">
        <v>0.25012168489400999</v>
      </c>
      <c r="AO753" s="17"/>
      <c r="AP753" s="17">
        <v>0.59482615363198499</v>
      </c>
      <c r="AQ753" s="17">
        <v>0.31220362803768897</v>
      </c>
      <c r="AR753" s="17">
        <v>9.4189934399738995E-2</v>
      </c>
      <c r="AS753" s="17">
        <v>0.262183835347019</v>
      </c>
      <c r="AT753" s="17">
        <v>2.92292363965641E-2</v>
      </c>
      <c r="AU753" s="17">
        <v>7.4141574211661801E-2</v>
      </c>
    </row>
    <row r="754" spans="2:47" x14ac:dyDescent="0.35">
      <c r="B754" t="s">
        <v>94</v>
      </c>
      <c r="C754" s="17">
        <v>1.48659996978464E-2</v>
      </c>
      <c r="D754" s="17">
        <v>1.30556896476537E-2</v>
      </c>
      <c r="E754" s="17">
        <v>1.6763792159885001E-2</v>
      </c>
      <c r="F754" s="17"/>
      <c r="G754" s="17">
        <v>1.8641318498993399E-2</v>
      </c>
      <c r="H754" s="17">
        <v>4.8208151292776502E-3</v>
      </c>
      <c r="I754" s="17">
        <v>2.55435658473901E-2</v>
      </c>
      <c r="J754" s="17">
        <v>1.9204761408047399E-2</v>
      </c>
      <c r="K754" s="17">
        <v>6.8263797766703197E-3</v>
      </c>
      <c r="L754" s="17">
        <v>1.37055928242754E-2</v>
      </c>
      <c r="M754" s="17"/>
      <c r="N754" s="17">
        <v>1.34365790235221E-2</v>
      </c>
      <c r="O754" s="17">
        <v>2.1965576711292598E-2</v>
      </c>
      <c r="P754" s="17"/>
      <c r="Q754" s="17">
        <v>2.3364546304032001E-2</v>
      </c>
      <c r="R754" s="17">
        <v>3.2442034832811502E-2</v>
      </c>
      <c r="S754" s="17">
        <v>5.7867369061213496E-3</v>
      </c>
      <c r="T754" s="17">
        <v>1.1532071764628501E-2</v>
      </c>
      <c r="U754" s="17">
        <v>0</v>
      </c>
      <c r="V754" s="17">
        <v>4.8570479894122004E-3</v>
      </c>
      <c r="W754" s="17">
        <v>1.6853013809708502E-2</v>
      </c>
      <c r="X754" s="17">
        <v>1.29497785814074E-2</v>
      </c>
      <c r="Y754" s="17">
        <v>4.58207035524747E-3</v>
      </c>
      <c r="Z754" s="17">
        <v>2.0835635892030899E-2</v>
      </c>
      <c r="AA754" s="17">
        <v>9.7572897236947505E-3</v>
      </c>
      <c r="AB754" s="17">
        <v>2.3862527547941999E-2</v>
      </c>
      <c r="AC754" s="17"/>
      <c r="AD754" s="17">
        <v>1.19311161973549E-2</v>
      </c>
      <c r="AE754" s="17">
        <v>1.49124608287028E-2</v>
      </c>
      <c r="AF754" s="17"/>
      <c r="AG754" s="17">
        <v>1.0627172079701701E-2</v>
      </c>
      <c r="AH754" s="17">
        <v>1.36965694069104E-2</v>
      </c>
      <c r="AI754" s="17"/>
      <c r="AJ754" s="17">
        <v>2.0244786294402999E-2</v>
      </c>
      <c r="AK754" s="17">
        <v>7.61405276896494E-3</v>
      </c>
      <c r="AL754" s="17"/>
      <c r="AM754" s="17">
        <v>1.5633297712413799E-2</v>
      </c>
      <c r="AN754" s="17">
        <v>1.3075910940897899E-2</v>
      </c>
      <c r="AO754" s="17"/>
      <c r="AP754" s="17">
        <v>3.0641751982473299E-2</v>
      </c>
      <c r="AQ754" s="17">
        <v>2.2285732642529098E-2</v>
      </c>
      <c r="AR754" s="17">
        <v>9.5427037242868003E-3</v>
      </c>
      <c r="AS754" s="17">
        <v>1.22515842237361E-2</v>
      </c>
      <c r="AT754" s="17">
        <v>0</v>
      </c>
      <c r="AU754" s="17">
        <v>2.6278825744341298E-3</v>
      </c>
    </row>
    <row r="755" spans="2:47" x14ac:dyDescent="0.35">
      <c r="B755" t="s">
        <v>323</v>
      </c>
      <c r="C755" s="17">
        <v>3.5736495001241299E-2</v>
      </c>
      <c r="D755" s="17">
        <v>3.5417002959012303E-2</v>
      </c>
      <c r="E755" s="17">
        <v>3.6365613477244298E-2</v>
      </c>
      <c r="F755" s="17"/>
      <c r="G755" s="17">
        <v>1.45918359012527E-2</v>
      </c>
      <c r="H755" s="17">
        <v>1.4704014350652401E-2</v>
      </c>
      <c r="I755" s="17">
        <v>1.6732729728097799E-2</v>
      </c>
      <c r="J755" s="17">
        <v>3.36031770125165E-2</v>
      </c>
      <c r="K755" s="17">
        <v>3.9156087685324699E-2</v>
      </c>
      <c r="L755" s="17">
        <v>8.1948496157804501E-2</v>
      </c>
      <c r="M755" s="17"/>
      <c r="N755" s="17">
        <v>3.9233481294883098E-2</v>
      </c>
      <c r="O755" s="17">
        <v>1.8367833729841101E-2</v>
      </c>
      <c r="P755" s="17"/>
      <c r="Q755" s="17">
        <v>2.47287322967891E-2</v>
      </c>
      <c r="R755" s="17">
        <v>6.0845022474688301E-2</v>
      </c>
      <c r="S755" s="17">
        <v>4.30503679785771E-2</v>
      </c>
      <c r="T755" s="17">
        <v>3.5403632287535999E-2</v>
      </c>
      <c r="U755" s="17">
        <v>2.37474745092815E-2</v>
      </c>
      <c r="V755" s="17">
        <v>2.0932914080282701E-2</v>
      </c>
      <c r="W755" s="17">
        <v>3.11603523622789E-2</v>
      </c>
      <c r="X755" s="17">
        <v>9.8405126852576207E-3</v>
      </c>
      <c r="Y755" s="17">
        <v>2.8516293588984502E-2</v>
      </c>
      <c r="Z755" s="17">
        <v>4.9103272352193403E-2</v>
      </c>
      <c r="AA755" s="17">
        <v>3.1839425242970003E-2</v>
      </c>
      <c r="AB755" s="17">
        <v>7.1926902117950206E-2</v>
      </c>
      <c r="AC755" s="17"/>
      <c r="AD755" s="17">
        <v>3.0726282374799001E-2</v>
      </c>
      <c r="AE755" s="17">
        <v>3.8281943285074498E-2</v>
      </c>
      <c r="AF755" s="17"/>
      <c r="AG755" s="17">
        <v>2.3940933599551101E-2</v>
      </c>
      <c r="AH755" s="17">
        <v>4.0415888380317899E-2</v>
      </c>
      <c r="AI755" s="17"/>
      <c r="AJ755" s="17">
        <v>2.5723406243925301E-2</v>
      </c>
      <c r="AK755" s="17">
        <v>4.6638563711663202E-2</v>
      </c>
      <c r="AL755" s="17"/>
      <c r="AM755" s="17">
        <v>4.2381352704826798E-2</v>
      </c>
      <c r="AN755" s="17">
        <v>3.2835482649667701E-2</v>
      </c>
      <c r="AO755" s="17"/>
      <c r="AP755" s="17">
        <v>5.2006030956180699E-2</v>
      </c>
      <c r="AQ755" s="17">
        <v>5.5520324139260002E-2</v>
      </c>
      <c r="AR755" s="17">
        <v>1.7418211933780001E-2</v>
      </c>
      <c r="AS755" s="17">
        <v>4.8432820085959401E-2</v>
      </c>
      <c r="AT755" s="17">
        <v>5.3750469583522696E-3</v>
      </c>
      <c r="AU755" s="17">
        <v>1.32554433041637E-2</v>
      </c>
    </row>
    <row r="756" spans="2:47" x14ac:dyDescent="0.35">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c r="AS756" s="17"/>
      <c r="AT756" s="17"/>
      <c r="AU756" s="17"/>
    </row>
    <row r="757" spans="2:47" x14ac:dyDescent="0.35">
      <c r="B757" s="6" t="s">
        <v>328</v>
      </c>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c r="AR757" s="17"/>
      <c r="AS757" s="17"/>
      <c r="AT757" s="17"/>
      <c r="AU757" s="17"/>
    </row>
    <row r="758" spans="2:47" x14ac:dyDescent="0.35">
      <c r="B758" s="24" t="s">
        <v>65</v>
      </c>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c r="AR758" s="17"/>
      <c r="AS758" s="17"/>
      <c r="AT758" s="17"/>
      <c r="AU758" s="17"/>
    </row>
    <row r="759" spans="2:47" x14ac:dyDescent="0.35">
      <c r="B759" t="s">
        <v>289</v>
      </c>
      <c r="C759" s="17">
        <v>6.5987879625645498E-3</v>
      </c>
      <c r="D759" s="17">
        <v>1.2228635012669801E-2</v>
      </c>
      <c r="E759" s="17">
        <v>1.16624488557071E-3</v>
      </c>
      <c r="F759" s="17"/>
      <c r="G759" s="17">
        <v>2.0500807424879999E-2</v>
      </c>
      <c r="H759" s="17">
        <v>1.13912448597839E-2</v>
      </c>
      <c r="I759" s="17">
        <v>8.4346541908662705E-3</v>
      </c>
      <c r="J759" s="17">
        <v>2.0796215779672702E-3</v>
      </c>
      <c r="K759" s="17">
        <v>0</v>
      </c>
      <c r="L759" s="17">
        <v>0</v>
      </c>
      <c r="M759" s="17"/>
      <c r="N759" s="17">
        <v>4.7880047075258602E-3</v>
      </c>
      <c r="O759" s="17">
        <v>1.5592498075147501E-2</v>
      </c>
      <c r="P759" s="17"/>
      <c r="Q759" s="17">
        <v>0</v>
      </c>
      <c r="R759" s="17">
        <v>4.07042497635566E-3</v>
      </c>
      <c r="S759" s="17">
        <v>0</v>
      </c>
      <c r="T759" s="17">
        <v>6.4667271927332298E-3</v>
      </c>
      <c r="U759" s="17">
        <v>0</v>
      </c>
      <c r="V759" s="17">
        <v>2.4291071761307799E-2</v>
      </c>
      <c r="W759" s="17">
        <v>8.7937738139118992E-3</v>
      </c>
      <c r="X759" s="17">
        <v>1.2286310289879501E-2</v>
      </c>
      <c r="Y759" s="17">
        <v>7.5666959079215296E-3</v>
      </c>
      <c r="Z759" s="17">
        <v>0</v>
      </c>
      <c r="AA759" s="17">
        <v>2.5373000066487E-2</v>
      </c>
      <c r="AB759" s="17">
        <v>0</v>
      </c>
      <c r="AC759" s="17"/>
      <c r="AD759" s="17">
        <v>9.8454655107073907E-3</v>
      </c>
      <c r="AE759" s="17">
        <v>0</v>
      </c>
      <c r="AF759" s="17"/>
      <c r="AG759" s="17">
        <v>1.6444437317815402E-2</v>
      </c>
      <c r="AH759" s="17">
        <v>8.9672684261228705E-4</v>
      </c>
      <c r="AI759" s="17"/>
      <c r="AJ759" s="17">
        <v>6.9241256813497203E-3</v>
      </c>
      <c r="AK759" s="17">
        <v>6.2715718490330002E-3</v>
      </c>
      <c r="AL759" s="17"/>
      <c r="AM759" s="17">
        <v>3.16184890360859E-3</v>
      </c>
      <c r="AN759" s="17">
        <v>7.6931022253554898E-3</v>
      </c>
      <c r="AO759" s="17"/>
      <c r="AP759" s="17">
        <v>0</v>
      </c>
      <c r="AQ759" s="17">
        <v>0</v>
      </c>
      <c r="AR759" s="17">
        <v>3.94712194984105E-3</v>
      </c>
      <c r="AS759" s="17">
        <v>0</v>
      </c>
      <c r="AT759" s="17">
        <v>0</v>
      </c>
      <c r="AU759" s="17">
        <v>3.22190880964403E-2</v>
      </c>
    </row>
    <row r="760" spans="2:47" x14ac:dyDescent="0.35">
      <c r="B760" t="s">
        <v>290</v>
      </c>
      <c r="C760" s="17">
        <v>1.55840675081851E-2</v>
      </c>
      <c r="D760" s="17">
        <v>2.0979525142798799E-2</v>
      </c>
      <c r="E760" s="17">
        <v>1.04599687985573E-2</v>
      </c>
      <c r="F760" s="17"/>
      <c r="G760" s="17">
        <v>5.0969638935258403E-2</v>
      </c>
      <c r="H760" s="17">
        <v>2.5848927300301E-2</v>
      </c>
      <c r="I760" s="17">
        <v>1.3127547865517401E-2</v>
      </c>
      <c r="J760" s="17">
        <v>0</v>
      </c>
      <c r="K760" s="17">
        <v>0</v>
      </c>
      <c r="L760" s="17">
        <v>8.68229673234794E-3</v>
      </c>
      <c r="M760" s="17"/>
      <c r="N760" s="17">
        <v>1.0131796597797201E-2</v>
      </c>
      <c r="O760" s="17">
        <v>4.2664141220403198E-2</v>
      </c>
      <c r="P760" s="17"/>
      <c r="Q760" s="17">
        <v>2.9360759495473301E-2</v>
      </c>
      <c r="R760" s="17">
        <v>1.6303504047443199E-2</v>
      </c>
      <c r="S760" s="17">
        <v>6.0146019700267799E-3</v>
      </c>
      <c r="T760" s="17">
        <v>0</v>
      </c>
      <c r="U760" s="17">
        <v>2.38373214036787E-2</v>
      </c>
      <c r="V760" s="17">
        <v>1.53564654175851E-2</v>
      </c>
      <c r="W760" s="17">
        <v>6.0875018286524604E-3</v>
      </c>
      <c r="X760" s="17">
        <v>4.5995002936148499E-2</v>
      </c>
      <c r="Y760" s="17">
        <v>1.45879065679985E-2</v>
      </c>
      <c r="Z760" s="17">
        <v>5.89066279267687E-3</v>
      </c>
      <c r="AA760" s="17">
        <v>8.3134697777671896E-3</v>
      </c>
      <c r="AB760" s="17">
        <v>3.1999916904633399E-2</v>
      </c>
      <c r="AC760" s="17"/>
      <c r="AD760" s="17">
        <v>1.9367346704085998E-2</v>
      </c>
      <c r="AE760" s="17">
        <v>5.4374550869877303E-3</v>
      </c>
      <c r="AF760" s="17"/>
      <c r="AG760" s="17">
        <v>3.6674458450269801E-2</v>
      </c>
      <c r="AH760" s="17">
        <v>5.6360240513677997E-3</v>
      </c>
      <c r="AI760" s="17"/>
      <c r="AJ760" s="17">
        <v>1.5438674291107801E-2</v>
      </c>
      <c r="AK760" s="17">
        <v>1.58956342596559E-2</v>
      </c>
      <c r="AL760" s="17"/>
      <c r="AM760" s="17">
        <v>1.4975684477766E-2</v>
      </c>
      <c r="AN760" s="17">
        <v>1.5025259915496801E-2</v>
      </c>
      <c r="AO760" s="17"/>
      <c r="AP760" s="17">
        <v>0</v>
      </c>
      <c r="AQ760" s="17">
        <v>0</v>
      </c>
      <c r="AR760" s="17">
        <v>1.79375619082505E-2</v>
      </c>
      <c r="AS760" s="17">
        <v>2.7633812557609299E-3</v>
      </c>
      <c r="AT760" s="17">
        <v>4.7333830071622902E-2</v>
      </c>
      <c r="AU760" s="17">
        <v>4.5762123324341202E-2</v>
      </c>
    </row>
    <row r="761" spans="2:47" x14ac:dyDescent="0.35">
      <c r="B761" t="s">
        <v>215</v>
      </c>
      <c r="C761" s="17">
        <v>4.23071892806983E-2</v>
      </c>
      <c r="D761" s="17">
        <v>6.6806928571704199E-2</v>
      </c>
      <c r="E761" s="17">
        <v>1.8786815595634599E-2</v>
      </c>
      <c r="F761" s="17"/>
      <c r="G761" s="17">
        <v>8.9450007356254593E-2</v>
      </c>
      <c r="H761" s="17">
        <v>9.9745814498493401E-2</v>
      </c>
      <c r="I761" s="17">
        <v>5.1547785705904903E-2</v>
      </c>
      <c r="J761" s="17">
        <v>2.04322841609622E-2</v>
      </c>
      <c r="K761" s="17">
        <v>0</v>
      </c>
      <c r="L761" s="17">
        <v>2.4212211636006099E-3</v>
      </c>
      <c r="M761" s="17"/>
      <c r="N761" s="17">
        <v>2.7132010484626101E-2</v>
      </c>
      <c r="O761" s="17">
        <v>0.11767852851675301</v>
      </c>
      <c r="P761" s="17"/>
      <c r="Q761" s="17">
        <v>8.0440299374489599E-2</v>
      </c>
      <c r="R761" s="17">
        <v>1.40693775639821E-2</v>
      </c>
      <c r="S761" s="17">
        <v>3.6169554173384903E-2</v>
      </c>
      <c r="T761" s="17">
        <v>3.3034477555859199E-2</v>
      </c>
      <c r="U761" s="17">
        <v>5.5548261683870302E-2</v>
      </c>
      <c r="V761" s="17">
        <v>3.64926642927716E-2</v>
      </c>
      <c r="W761" s="17">
        <v>4.1558339594428201E-2</v>
      </c>
      <c r="X761" s="17">
        <v>4.3274057113237903E-2</v>
      </c>
      <c r="Y761" s="17">
        <v>4.5866814441425402E-2</v>
      </c>
      <c r="Z761" s="17">
        <v>3.4741727477685003E-2</v>
      </c>
      <c r="AA761" s="17">
        <v>5.8855860980612303E-2</v>
      </c>
      <c r="AB761" s="17">
        <v>0</v>
      </c>
      <c r="AC761" s="17"/>
      <c r="AD761" s="17">
        <v>5.6707746670352797E-2</v>
      </c>
      <c r="AE761" s="17">
        <v>1.0154741298188901E-2</v>
      </c>
      <c r="AF761" s="17"/>
      <c r="AG761" s="17">
        <v>9.6437114023378595E-2</v>
      </c>
      <c r="AH761" s="17">
        <v>1.6846590035388801E-2</v>
      </c>
      <c r="AI761" s="17"/>
      <c r="AJ761" s="17">
        <v>3.9534332934912098E-2</v>
      </c>
      <c r="AK761" s="17">
        <v>4.5975211721841297E-2</v>
      </c>
      <c r="AL761" s="17"/>
      <c r="AM761" s="17">
        <v>2.6163883031683498E-2</v>
      </c>
      <c r="AN761" s="17">
        <v>4.76567701434343E-2</v>
      </c>
      <c r="AO761" s="17"/>
      <c r="AP761" s="17">
        <v>0</v>
      </c>
      <c r="AQ761" s="17">
        <v>0</v>
      </c>
      <c r="AR761" s="17">
        <v>3.3128345386540803E-2</v>
      </c>
      <c r="AS761" s="17">
        <v>5.5152909879735996E-3</v>
      </c>
      <c r="AT761" s="17">
        <v>0.106168016530563</v>
      </c>
      <c r="AU761" s="17">
        <v>0.14842636508134499</v>
      </c>
    </row>
    <row r="762" spans="2:47" x14ac:dyDescent="0.35">
      <c r="B762" t="s">
        <v>216</v>
      </c>
      <c r="C762" s="17">
        <v>3.4802363484996199E-2</v>
      </c>
      <c r="D762" s="17">
        <v>4.8263855836013503E-2</v>
      </c>
      <c r="E762" s="17">
        <v>2.1981660134107201E-2</v>
      </c>
      <c r="F762" s="17"/>
      <c r="G762" s="17">
        <v>5.56745904249464E-2</v>
      </c>
      <c r="H762" s="17">
        <v>7.13598132216446E-2</v>
      </c>
      <c r="I762" s="17">
        <v>3.12039153605926E-2</v>
      </c>
      <c r="J762" s="17">
        <v>2.67467402592419E-2</v>
      </c>
      <c r="K762" s="17">
        <v>1.81534676550822E-2</v>
      </c>
      <c r="L762" s="17">
        <v>1.16100655853853E-2</v>
      </c>
      <c r="M762" s="17"/>
      <c r="N762" s="17">
        <v>2.6213333760471899E-2</v>
      </c>
      <c r="O762" s="17">
        <v>7.7461938161193497E-2</v>
      </c>
      <c r="P762" s="17"/>
      <c r="Q762" s="17">
        <v>7.1713606603476407E-2</v>
      </c>
      <c r="R762" s="17">
        <v>3.8487073830182399E-2</v>
      </c>
      <c r="S762" s="17">
        <v>2.3405952599994301E-2</v>
      </c>
      <c r="T762" s="17">
        <v>2.2817502070667201E-2</v>
      </c>
      <c r="U762" s="17">
        <v>3.79247141037534E-2</v>
      </c>
      <c r="V762" s="17">
        <v>1.5756497979413801E-2</v>
      </c>
      <c r="W762" s="17">
        <v>4.5332786921869102E-2</v>
      </c>
      <c r="X762" s="17">
        <v>6.5442096958388901E-2</v>
      </c>
      <c r="Y762" s="17">
        <v>2.6726998200095799E-2</v>
      </c>
      <c r="Z762" s="17">
        <v>2.1837944350314401E-2</v>
      </c>
      <c r="AA762" s="17">
        <v>1.2530184278529701E-2</v>
      </c>
      <c r="AB762" s="17">
        <v>0</v>
      </c>
      <c r="AC762" s="17"/>
      <c r="AD762" s="17">
        <v>4.41842519959669E-2</v>
      </c>
      <c r="AE762" s="17">
        <v>1.5700263827620301E-2</v>
      </c>
      <c r="AF762" s="17"/>
      <c r="AG762" s="17">
        <v>5.5602886041703298E-2</v>
      </c>
      <c r="AH762" s="17">
        <v>2.4484557769632799E-2</v>
      </c>
      <c r="AI762" s="17"/>
      <c r="AJ762" s="17">
        <v>3.8316656614016301E-2</v>
      </c>
      <c r="AK762" s="17">
        <v>3.0942361640946402E-2</v>
      </c>
      <c r="AL762" s="17"/>
      <c r="AM762" s="17">
        <v>1.4727518130311699E-2</v>
      </c>
      <c r="AN762" s="17">
        <v>3.9865158319802599E-2</v>
      </c>
      <c r="AO762" s="17"/>
      <c r="AP762" s="17">
        <v>0</v>
      </c>
      <c r="AQ762" s="17">
        <v>2.5765651214359302E-3</v>
      </c>
      <c r="AR762" s="17">
        <v>4.36277344277844E-2</v>
      </c>
      <c r="AS762" s="17">
        <v>7.6087125405417599E-3</v>
      </c>
      <c r="AT762" s="17">
        <v>0.10193710223540201</v>
      </c>
      <c r="AU762" s="17">
        <v>9.7213871234742399E-2</v>
      </c>
    </row>
    <row r="763" spans="2:47" x14ac:dyDescent="0.35">
      <c r="B763" t="s">
        <v>291</v>
      </c>
      <c r="C763" s="17">
        <v>4.5937323886200802E-2</v>
      </c>
      <c r="D763" s="17">
        <v>6.0989995533902198E-2</v>
      </c>
      <c r="E763" s="17">
        <v>3.16635632962795E-2</v>
      </c>
      <c r="F763" s="17"/>
      <c r="G763" s="17">
        <v>9.9613144142759097E-2</v>
      </c>
      <c r="H763" s="17">
        <v>6.18584728232731E-2</v>
      </c>
      <c r="I763" s="17">
        <v>4.9363459094277098E-2</v>
      </c>
      <c r="J763" s="17">
        <v>4.2789301111691498E-2</v>
      </c>
      <c r="K763" s="17">
        <v>2.7955431286002402E-2</v>
      </c>
      <c r="L763" s="17">
        <v>8.9625830492077192E-3</v>
      </c>
      <c r="M763" s="17"/>
      <c r="N763" s="17">
        <v>3.9641719921992398E-2</v>
      </c>
      <c r="O763" s="17">
        <v>7.7206023152203304E-2</v>
      </c>
      <c r="P763" s="17"/>
      <c r="Q763" s="17">
        <v>6.7595103814532098E-2</v>
      </c>
      <c r="R763" s="17">
        <v>3.5093487339237402E-2</v>
      </c>
      <c r="S763" s="17">
        <v>5.3702606217793103E-2</v>
      </c>
      <c r="T763" s="17">
        <v>2.0427251518194599E-2</v>
      </c>
      <c r="U763" s="17">
        <v>3.4710930185545802E-2</v>
      </c>
      <c r="V763" s="17">
        <v>5.1582167144061102E-2</v>
      </c>
      <c r="W763" s="17">
        <v>2.9845263883029199E-2</v>
      </c>
      <c r="X763" s="17">
        <v>4.6535991051917303E-2</v>
      </c>
      <c r="Y763" s="17">
        <v>9.3096604543451505E-2</v>
      </c>
      <c r="Z763" s="17">
        <v>3.3721710038558401E-2</v>
      </c>
      <c r="AA763" s="17">
        <v>1.0085159340016799E-2</v>
      </c>
      <c r="AB763" s="17">
        <v>2.3017221435954999E-2</v>
      </c>
      <c r="AC763" s="17"/>
      <c r="AD763" s="17">
        <v>5.5772080975407298E-2</v>
      </c>
      <c r="AE763" s="17">
        <v>2.1735779308064401E-2</v>
      </c>
      <c r="AF763" s="17"/>
      <c r="AG763" s="17">
        <v>9.6216401218429407E-2</v>
      </c>
      <c r="AH763" s="17">
        <v>2.0951730301498699E-2</v>
      </c>
      <c r="AI763" s="17"/>
      <c r="AJ763" s="17">
        <v>4.2152547084850903E-2</v>
      </c>
      <c r="AK763" s="17">
        <v>5.0838595106471499E-2</v>
      </c>
      <c r="AL763" s="17"/>
      <c r="AM763" s="17">
        <v>2.7488435103592401E-2</v>
      </c>
      <c r="AN763" s="17">
        <v>5.069054838901E-2</v>
      </c>
      <c r="AO763" s="17"/>
      <c r="AP763" s="17">
        <v>0</v>
      </c>
      <c r="AQ763" s="17">
        <v>1.28676295923606E-2</v>
      </c>
      <c r="AR763" s="17">
        <v>7.9668375743541603E-2</v>
      </c>
      <c r="AS763" s="17">
        <v>2.68145967710199E-2</v>
      </c>
      <c r="AT763" s="17">
        <v>8.5452653184182603E-2</v>
      </c>
      <c r="AU763" s="17">
        <v>0.106383214728655</v>
      </c>
    </row>
    <row r="764" spans="2:47" x14ac:dyDescent="0.35">
      <c r="B764" t="s">
        <v>218</v>
      </c>
      <c r="C764" s="17">
        <v>4.2252679803655699E-2</v>
      </c>
      <c r="D764" s="17">
        <v>5.6331223745555901E-2</v>
      </c>
      <c r="E764" s="17">
        <v>2.8896315849550699E-2</v>
      </c>
      <c r="F764" s="17"/>
      <c r="G764" s="17">
        <v>4.0792632360216699E-2</v>
      </c>
      <c r="H764" s="17">
        <v>6.63558596245718E-2</v>
      </c>
      <c r="I764" s="17">
        <v>5.5216371468169399E-2</v>
      </c>
      <c r="J764" s="17">
        <v>3.8493453029453902E-2</v>
      </c>
      <c r="K764" s="17">
        <v>2.8135399213744298E-2</v>
      </c>
      <c r="L764" s="17">
        <v>2.5420859054419501E-2</v>
      </c>
      <c r="M764" s="17"/>
      <c r="N764" s="17">
        <v>4.0968733392716401E-2</v>
      </c>
      <c r="O764" s="17">
        <v>4.8629722328180698E-2</v>
      </c>
      <c r="P764" s="17"/>
      <c r="Q764" s="17">
        <v>4.4907550824825698E-2</v>
      </c>
      <c r="R764" s="17">
        <v>4.7039768575360998E-2</v>
      </c>
      <c r="S764" s="17">
        <v>2.9557121631219801E-2</v>
      </c>
      <c r="T764" s="17">
        <v>3.28532459847517E-2</v>
      </c>
      <c r="U764" s="17">
        <v>2.2060160237949801E-2</v>
      </c>
      <c r="V764" s="17">
        <v>8.3928575672826397E-2</v>
      </c>
      <c r="W764" s="17">
        <v>5.1063180850275799E-3</v>
      </c>
      <c r="X764" s="17">
        <v>2.0334195477926399E-2</v>
      </c>
      <c r="Y764" s="17">
        <v>5.9934714955610001E-2</v>
      </c>
      <c r="Z764" s="17">
        <v>4.4915856380483399E-2</v>
      </c>
      <c r="AA764" s="17">
        <v>4.6532111284309299E-2</v>
      </c>
      <c r="AB764" s="17">
        <v>4.1680215763446903E-2</v>
      </c>
      <c r="AC764" s="17"/>
      <c r="AD764" s="17">
        <v>5.32953636722341E-2</v>
      </c>
      <c r="AE764" s="17">
        <v>2.0108018726487001E-2</v>
      </c>
      <c r="AF764" s="17"/>
      <c r="AG764" s="17">
        <v>6.5724859342387407E-2</v>
      </c>
      <c r="AH764" s="17">
        <v>3.09942007437479E-2</v>
      </c>
      <c r="AI764" s="17"/>
      <c r="AJ764" s="17">
        <v>4.72338256362504E-2</v>
      </c>
      <c r="AK764" s="17">
        <v>3.6718401975562698E-2</v>
      </c>
      <c r="AL764" s="17"/>
      <c r="AM764" s="17">
        <v>3.1211531250401998E-2</v>
      </c>
      <c r="AN764" s="17">
        <v>4.6158220086767801E-2</v>
      </c>
      <c r="AO764" s="17"/>
      <c r="AP764" s="17">
        <v>1.6917403400848799E-3</v>
      </c>
      <c r="AQ764" s="17">
        <v>9.5438002530251094E-3</v>
      </c>
      <c r="AR764" s="17">
        <v>5.5383758471993602E-2</v>
      </c>
      <c r="AS764" s="17">
        <v>4.48785626667422E-2</v>
      </c>
      <c r="AT764" s="17">
        <v>9.40189463463382E-2</v>
      </c>
      <c r="AU764" s="17">
        <v>8.4621954221171997E-2</v>
      </c>
    </row>
    <row r="765" spans="2:47" x14ac:dyDescent="0.35">
      <c r="B765" t="s">
        <v>292</v>
      </c>
      <c r="C765" s="17">
        <v>5.2785927630545702E-2</v>
      </c>
      <c r="D765" s="17">
        <v>6.6866855647732107E-2</v>
      </c>
      <c r="E765" s="17">
        <v>3.95208196322007E-2</v>
      </c>
      <c r="F765" s="17"/>
      <c r="G765" s="17">
        <v>7.0014303959452795E-2</v>
      </c>
      <c r="H765" s="17">
        <v>0.10103874122938999</v>
      </c>
      <c r="I765" s="17">
        <v>7.9879646138993399E-2</v>
      </c>
      <c r="J765" s="17">
        <v>3.72863592111016E-2</v>
      </c>
      <c r="K765" s="17">
        <v>3.08459236929561E-2</v>
      </c>
      <c r="L765" s="17">
        <v>6.9885734002786103E-3</v>
      </c>
      <c r="M765" s="17"/>
      <c r="N765" s="17">
        <v>4.5190100040446698E-2</v>
      </c>
      <c r="O765" s="17">
        <v>9.0512514299831898E-2</v>
      </c>
      <c r="P765" s="17"/>
      <c r="Q765" s="17">
        <v>7.0273127501696897E-2</v>
      </c>
      <c r="R765" s="17">
        <v>6.2429039414390999E-2</v>
      </c>
      <c r="S765" s="17">
        <v>4.9293246071636002E-2</v>
      </c>
      <c r="T765" s="17">
        <v>7.0236244892719096E-2</v>
      </c>
      <c r="U765" s="17">
        <v>3.3280179868959099E-2</v>
      </c>
      <c r="V765" s="17">
        <v>6.6828844305257304E-2</v>
      </c>
      <c r="W765" s="17">
        <v>1.02269304500199E-2</v>
      </c>
      <c r="X765" s="17">
        <v>5.29098309558661E-2</v>
      </c>
      <c r="Y765" s="17">
        <v>6.9302308609153707E-2</v>
      </c>
      <c r="Z765" s="17">
        <v>3.2463972715179597E-2</v>
      </c>
      <c r="AA765" s="17">
        <v>4.0988994576787702E-2</v>
      </c>
      <c r="AB765" s="17">
        <v>2.35043939127813E-2</v>
      </c>
      <c r="AC765" s="17"/>
      <c r="AD765" s="17">
        <v>6.5387645952290296E-2</v>
      </c>
      <c r="AE765" s="17">
        <v>2.7352250613742E-2</v>
      </c>
      <c r="AF765" s="17"/>
      <c r="AG765" s="17">
        <v>6.1373750036473003E-2</v>
      </c>
      <c r="AH765" s="17">
        <v>4.9392828707760898E-2</v>
      </c>
      <c r="AI765" s="17"/>
      <c r="AJ765" s="17">
        <v>5.1368277383822103E-2</v>
      </c>
      <c r="AK765" s="17">
        <v>5.3361279151441003E-2</v>
      </c>
      <c r="AL765" s="17"/>
      <c r="AM765" s="17">
        <v>4.3931891517767503E-2</v>
      </c>
      <c r="AN765" s="17">
        <v>5.6268037782716801E-2</v>
      </c>
      <c r="AO765" s="17"/>
      <c r="AP765" s="17">
        <v>2.2340817132022298E-2</v>
      </c>
      <c r="AQ765" s="17">
        <v>7.0068510010637504E-3</v>
      </c>
      <c r="AR765" s="17">
        <v>0.10679527027664899</v>
      </c>
      <c r="AS765" s="17">
        <v>4.5668198308275003E-2</v>
      </c>
      <c r="AT765" s="17">
        <v>7.0510913118004198E-2</v>
      </c>
      <c r="AU765" s="17">
        <v>8.6808796085782305E-2</v>
      </c>
    </row>
    <row r="766" spans="2:47" x14ac:dyDescent="0.35">
      <c r="B766" t="s">
        <v>293</v>
      </c>
      <c r="C766" s="17">
        <v>2.5254779981513299E-2</v>
      </c>
      <c r="D766" s="17">
        <v>2.5245101783635902E-2</v>
      </c>
      <c r="E766" s="17">
        <v>2.46136213529582E-2</v>
      </c>
      <c r="F766" s="17"/>
      <c r="G766" s="17">
        <v>4.5455565498918202E-2</v>
      </c>
      <c r="H766" s="17">
        <v>3.5686858722296697E-2</v>
      </c>
      <c r="I766" s="17">
        <v>3.55087069792792E-2</v>
      </c>
      <c r="J766" s="17">
        <v>2.1141763951837301E-2</v>
      </c>
      <c r="K766" s="17">
        <v>1.23254717359463E-2</v>
      </c>
      <c r="L766" s="17">
        <v>6.8849359485701703E-3</v>
      </c>
      <c r="M766" s="17"/>
      <c r="N766" s="17">
        <v>2.1729932928888002E-2</v>
      </c>
      <c r="O766" s="17">
        <v>4.2761818714222903E-2</v>
      </c>
      <c r="P766" s="17"/>
      <c r="Q766" s="17">
        <v>3.7396957077240903E-2</v>
      </c>
      <c r="R766" s="17">
        <v>1.7040141132006199E-2</v>
      </c>
      <c r="S766" s="17">
        <v>2.6816703492243899E-2</v>
      </c>
      <c r="T766" s="17">
        <v>2.17931099359484E-2</v>
      </c>
      <c r="U766" s="17">
        <v>3.3440506268945798E-2</v>
      </c>
      <c r="V766" s="17">
        <v>1.6791177319786601E-2</v>
      </c>
      <c r="W766" s="17">
        <v>4.0097739486431999E-2</v>
      </c>
      <c r="X766" s="17">
        <v>3.1895758897204897E-2</v>
      </c>
      <c r="Y766" s="17">
        <v>1.1733767977425799E-2</v>
      </c>
      <c r="Z766" s="17">
        <v>3.7636956553376601E-2</v>
      </c>
      <c r="AA766" s="17">
        <v>0</v>
      </c>
      <c r="AB766" s="17">
        <v>2.2958488279549199E-2</v>
      </c>
      <c r="AC766" s="17"/>
      <c r="AD766" s="17">
        <v>2.6917415051058401E-2</v>
      </c>
      <c r="AE766" s="17">
        <v>2.0275453517915001E-2</v>
      </c>
      <c r="AF766" s="17"/>
      <c r="AG766" s="17">
        <v>2.0687886727490098E-2</v>
      </c>
      <c r="AH766" s="17">
        <v>2.50028222589825E-2</v>
      </c>
      <c r="AI766" s="17"/>
      <c r="AJ766" s="17">
        <v>2.20537542774632E-2</v>
      </c>
      <c r="AK766" s="17">
        <v>2.84829468577193E-2</v>
      </c>
      <c r="AL766" s="17"/>
      <c r="AM766" s="17">
        <v>2.9003545440913499E-2</v>
      </c>
      <c r="AN766" s="17">
        <v>2.3745722800527301E-2</v>
      </c>
      <c r="AO766" s="17"/>
      <c r="AP766" s="17">
        <v>1.0189837858758301E-2</v>
      </c>
      <c r="AQ766" s="17">
        <v>1.86017403377251E-2</v>
      </c>
      <c r="AR766" s="17">
        <v>3.7867159433971898E-2</v>
      </c>
      <c r="AS766" s="17">
        <v>1.3092023777453299E-2</v>
      </c>
      <c r="AT766" s="17">
        <v>2.47704541175638E-2</v>
      </c>
      <c r="AU766" s="17">
        <v>5.2020016156156701E-2</v>
      </c>
    </row>
    <row r="767" spans="2:47" x14ac:dyDescent="0.35">
      <c r="B767" t="s">
        <v>294</v>
      </c>
      <c r="C767" s="17">
        <v>9.0700428633279095E-2</v>
      </c>
      <c r="D767" s="17">
        <v>0.108557428263172</v>
      </c>
      <c r="E767" s="17">
        <v>7.3053546902664399E-2</v>
      </c>
      <c r="F767" s="17"/>
      <c r="G767" s="17">
        <v>6.3283207050749996E-2</v>
      </c>
      <c r="H767" s="17">
        <v>9.5376689781797003E-2</v>
      </c>
      <c r="I767" s="17">
        <v>9.0851128672471596E-2</v>
      </c>
      <c r="J767" s="17">
        <v>0.11951281452545</v>
      </c>
      <c r="K767" s="17">
        <v>0.112028942681813</v>
      </c>
      <c r="L767" s="17">
        <v>6.7410767221161905E-2</v>
      </c>
      <c r="M767" s="17"/>
      <c r="N767" s="17">
        <v>8.3474519640061903E-2</v>
      </c>
      <c r="O767" s="17">
        <v>0.12658972162517501</v>
      </c>
      <c r="P767" s="17"/>
      <c r="Q767" s="17">
        <v>0.12483175390859801</v>
      </c>
      <c r="R767" s="17">
        <v>6.5626412796123607E-2</v>
      </c>
      <c r="S767" s="17">
        <v>6.76788384564843E-2</v>
      </c>
      <c r="T767" s="17">
        <v>9.9887549643813398E-2</v>
      </c>
      <c r="U767" s="17">
        <v>0.10045786345951301</v>
      </c>
      <c r="V767" s="17">
        <v>7.54387509355397E-2</v>
      </c>
      <c r="W767" s="17">
        <v>4.8470665514660602E-2</v>
      </c>
      <c r="X767" s="17">
        <v>0.104540987917316</v>
      </c>
      <c r="Y767" s="17">
        <v>8.2105962951830105E-2</v>
      </c>
      <c r="Z767" s="17">
        <v>0.112536026806697</v>
      </c>
      <c r="AA767" s="17">
        <v>0.10270885554834699</v>
      </c>
      <c r="AB767" s="17">
        <v>0.13756094972965499</v>
      </c>
      <c r="AC767" s="17"/>
      <c r="AD767" s="17">
        <v>0.10281371708717101</v>
      </c>
      <c r="AE767" s="17">
        <v>6.7145651238371101E-2</v>
      </c>
      <c r="AF767" s="17"/>
      <c r="AG767" s="17">
        <v>9.3725444801527696E-2</v>
      </c>
      <c r="AH767" s="17">
        <v>8.9813159402431994E-2</v>
      </c>
      <c r="AI767" s="17"/>
      <c r="AJ767" s="17">
        <v>9.88537685708758E-2</v>
      </c>
      <c r="AK767" s="17">
        <v>8.0761238122794302E-2</v>
      </c>
      <c r="AL767" s="17"/>
      <c r="AM767" s="17">
        <v>8.0812209489979303E-2</v>
      </c>
      <c r="AN767" s="17">
        <v>9.4002756891710504E-2</v>
      </c>
      <c r="AO767" s="17"/>
      <c r="AP767" s="17">
        <v>4.0464334505887399E-2</v>
      </c>
      <c r="AQ767" s="17">
        <v>6.6555739544952197E-2</v>
      </c>
      <c r="AR767" s="17">
        <v>0.104014699063687</v>
      </c>
      <c r="AS767" s="17">
        <v>0.124664000224585</v>
      </c>
      <c r="AT767" s="17">
        <v>0.107125016630402</v>
      </c>
      <c r="AU767" s="17">
        <v>0.120119447144394</v>
      </c>
    </row>
    <row r="768" spans="2:47" x14ac:dyDescent="0.35">
      <c r="B768" t="s">
        <v>106</v>
      </c>
      <c r="C768" s="17">
        <v>0.509362612966752</v>
      </c>
      <c r="D768" s="17">
        <v>0.42113731522447501</v>
      </c>
      <c r="E768" s="17">
        <v>0.59401427510164295</v>
      </c>
      <c r="F768" s="17"/>
      <c r="G768" s="17">
        <v>0.347695159365354</v>
      </c>
      <c r="H768" s="17">
        <v>0.37755798023292703</v>
      </c>
      <c r="I768" s="17">
        <v>0.48638392795063701</v>
      </c>
      <c r="J768" s="17">
        <v>0.56957561838526805</v>
      </c>
      <c r="K768" s="17">
        <v>0.61625274415189202</v>
      </c>
      <c r="L768" s="17">
        <v>0.62326940686683296</v>
      </c>
      <c r="M768" s="17"/>
      <c r="N768" s="17">
        <v>0.56179623847105298</v>
      </c>
      <c r="O768" s="17">
        <v>0.24893783455927301</v>
      </c>
      <c r="P768" s="17"/>
      <c r="Q768" s="17">
        <v>0.37314545040871699</v>
      </c>
      <c r="R768" s="17">
        <v>0.50739620394531104</v>
      </c>
      <c r="S768" s="17">
        <v>0.55871192619063903</v>
      </c>
      <c r="T768" s="17">
        <v>0.53360185422846196</v>
      </c>
      <c r="U768" s="17">
        <v>0.54416930220352699</v>
      </c>
      <c r="V768" s="17">
        <v>0.51522128521410904</v>
      </c>
      <c r="W768" s="17">
        <v>0.64789144040081603</v>
      </c>
      <c r="X768" s="17">
        <v>0.47254443459305601</v>
      </c>
      <c r="Y768" s="17">
        <v>0.47250398583410602</v>
      </c>
      <c r="Z768" s="17">
        <v>0.53334267197723095</v>
      </c>
      <c r="AA768" s="17">
        <v>0.53183617819912199</v>
      </c>
      <c r="AB768" s="17">
        <v>0.55377519039474699</v>
      </c>
      <c r="AC768" s="17"/>
      <c r="AD768" s="17">
        <v>0.43558839246062298</v>
      </c>
      <c r="AE768" s="17">
        <v>0.67790291149676196</v>
      </c>
      <c r="AF768" s="17"/>
      <c r="AG768" s="17">
        <v>0.35779168065108402</v>
      </c>
      <c r="AH768" s="17">
        <v>0.58718108638928301</v>
      </c>
      <c r="AI768" s="17"/>
      <c r="AJ768" s="17">
        <v>0.50913190328396896</v>
      </c>
      <c r="AK768" s="17">
        <v>0.512353584640305</v>
      </c>
      <c r="AL768" s="17"/>
      <c r="AM768" s="17">
        <v>0.54194259009466195</v>
      </c>
      <c r="AN768" s="17">
        <v>0.50051455585096405</v>
      </c>
      <c r="AO768" s="17"/>
      <c r="AP768" s="17">
        <v>0.75170047703274601</v>
      </c>
      <c r="AQ768" s="17">
        <v>0.68150784544048904</v>
      </c>
      <c r="AR768" s="17">
        <v>0.41402176377598099</v>
      </c>
      <c r="AS768" s="17">
        <v>0.54803730066023504</v>
      </c>
      <c r="AT768" s="17">
        <v>0.29556155420281699</v>
      </c>
      <c r="AU768" s="17">
        <v>0.192935904596095</v>
      </c>
    </row>
    <row r="769" spans="2:47" x14ac:dyDescent="0.35">
      <c r="B769" t="s">
        <v>94</v>
      </c>
      <c r="C769" s="17">
        <v>1.6974267319285401E-2</v>
      </c>
      <c r="D769" s="17">
        <v>1.3929986886062E-2</v>
      </c>
      <c r="E769" s="17">
        <v>2.0094364878347599E-2</v>
      </c>
      <c r="F769" s="17"/>
      <c r="G769" s="17">
        <v>2.2378921586658902E-2</v>
      </c>
      <c r="H769" s="17">
        <v>9.5631364722290405E-3</v>
      </c>
      <c r="I769" s="17">
        <v>3.1313785440384899E-2</v>
      </c>
      <c r="J769" s="17">
        <v>2.4366227937453099E-2</v>
      </c>
      <c r="K769" s="17">
        <v>6.8123463034822501E-3</v>
      </c>
      <c r="L769" s="17">
        <v>8.5318277706959694E-3</v>
      </c>
      <c r="M769" s="17"/>
      <c r="N769" s="17">
        <v>1.2175682851461599E-2</v>
      </c>
      <c r="O769" s="17">
        <v>4.0807643033502698E-2</v>
      </c>
      <c r="P769" s="17"/>
      <c r="Q769" s="17">
        <v>2.3695622556167601E-2</v>
      </c>
      <c r="R769" s="17">
        <v>2.2306652552682799E-2</v>
      </c>
      <c r="S769" s="17">
        <v>2.49140917290036E-2</v>
      </c>
      <c r="T769" s="17">
        <v>4.5242508977200602E-3</v>
      </c>
      <c r="U769" s="17">
        <v>0</v>
      </c>
      <c r="V769" s="17">
        <v>8.1304400101922907E-3</v>
      </c>
      <c r="W769" s="17">
        <v>2.67791687251447E-2</v>
      </c>
      <c r="X769" s="17">
        <v>1.00000833398452E-2</v>
      </c>
      <c r="Y769" s="17">
        <v>2.3390807070403901E-2</v>
      </c>
      <c r="Z769" s="17">
        <v>6.8130954627727601E-3</v>
      </c>
      <c r="AA769" s="17">
        <v>2.19835967051197E-2</v>
      </c>
      <c r="AB769" s="17">
        <v>2.6696244027777798E-2</v>
      </c>
      <c r="AC769" s="17"/>
      <c r="AD769" s="17">
        <v>1.36142691279781E-2</v>
      </c>
      <c r="AE769" s="17">
        <v>1.6168126182057999E-2</v>
      </c>
      <c r="AF769" s="17"/>
      <c r="AG769" s="17">
        <v>9.6290452197057095E-3</v>
      </c>
      <c r="AH769" s="17">
        <v>1.8810525073810602E-2</v>
      </c>
      <c r="AI769" s="17"/>
      <c r="AJ769" s="17">
        <v>1.5137983495072E-2</v>
      </c>
      <c r="AK769" s="17">
        <v>1.6956487754593901E-2</v>
      </c>
      <c r="AL769" s="17"/>
      <c r="AM769" s="17">
        <v>2.4634761314433099E-2</v>
      </c>
      <c r="AN769" s="17">
        <v>1.38110262820342E-2</v>
      </c>
      <c r="AO769" s="17"/>
      <c r="AP769" s="17">
        <v>3.0457341188114499E-2</v>
      </c>
      <c r="AQ769" s="17">
        <v>2.2524300615560499E-2</v>
      </c>
      <c r="AR769" s="17">
        <v>1.53679523455426E-2</v>
      </c>
      <c r="AS769" s="17">
        <v>1.19607453418054E-2</v>
      </c>
      <c r="AT769" s="17">
        <v>6.39458678935826E-3</v>
      </c>
      <c r="AU769" s="17">
        <v>6.8039198007372199E-3</v>
      </c>
    </row>
    <row r="770" spans="2:47" x14ac:dyDescent="0.35">
      <c r="B770" t="s">
        <v>323</v>
      </c>
      <c r="C770" s="17">
        <v>0.117439571542324</v>
      </c>
      <c r="D770" s="17">
        <v>9.8663148352278601E-2</v>
      </c>
      <c r="E770" s="17">
        <v>0.135748803572486</v>
      </c>
      <c r="F770" s="17"/>
      <c r="G770" s="17">
        <v>9.4172021894550706E-2</v>
      </c>
      <c r="H770" s="17">
        <v>4.42164612332928E-2</v>
      </c>
      <c r="I770" s="17">
        <v>6.7169071132906405E-2</v>
      </c>
      <c r="J770" s="17">
        <v>9.7575815849573505E-2</v>
      </c>
      <c r="K770" s="17">
        <v>0.14749027327908101</v>
      </c>
      <c r="L770" s="17">
        <v>0.22981746320749899</v>
      </c>
      <c r="M770" s="17"/>
      <c r="N770" s="17">
        <v>0.126757927202958</v>
      </c>
      <c r="O770" s="17">
        <v>7.1157616314113506E-2</v>
      </c>
      <c r="P770" s="17"/>
      <c r="Q770" s="17">
        <v>7.6639768434782096E-2</v>
      </c>
      <c r="R770" s="17">
        <v>0.170137913826923</v>
      </c>
      <c r="S770" s="17">
        <v>0.123735357467574</v>
      </c>
      <c r="T770" s="17">
        <v>0.154357786079131</v>
      </c>
      <c r="U770" s="17">
        <v>0.114570760584258</v>
      </c>
      <c r="V770" s="17">
        <v>9.0182059947148993E-2</v>
      </c>
      <c r="W770" s="17">
        <v>8.9810071296008195E-2</v>
      </c>
      <c r="X770" s="17">
        <v>9.4241250469213098E-2</v>
      </c>
      <c r="Y770" s="17">
        <v>9.3183432940577696E-2</v>
      </c>
      <c r="Z770" s="17">
        <v>0.13609937544502401</v>
      </c>
      <c r="AA770" s="17">
        <v>0.140792589242902</v>
      </c>
      <c r="AB770" s="17">
        <v>0.138807379551455</v>
      </c>
      <c r="AC770" s="17"/>
      <c r="AD770" s="17">
        <v>0.116506304792125</v>
      </c>
      <c r="AE770" s="17">
        <v>0.118019348703804</v>
      </c>
      <c r="AF770" s="17"/>
      <c r="AG770" s="17">
        <v>8.9692036169736006E-2</v>
      </c>
      <c r="AH770" s="17">
        <v>0.12998974842348199</v>
      </c>
      <c r="AI770" s="17"/>
      <c r="AJ770" s="17">
        <v>0.11385415074631</v>
      </c>
      <c r="AK770" s="17">
        <v>0.121442686919636</v>
      </c>
      <c r="AL770" s="17"/>
      <c r="AM770" s="17">
        <v>0.16194610124488101</v>
      </c>
      <c r="AN770" s="17">
        <v>0.10456884131218</v>
      </c>
      <c r="AO770" s="17"/>
      <c r="AP770" s="17">
        <v>0.14315545194238699</v>
      </c>
      <c r="AQ770" s="17">
        <v>0.17881552809338699</v>
      </c>
      <c r="AR770" s="17">
        <v>8.8240257216216506E-2</v>
      </c>
      <c r="AS770" s="17">
        <v>0.16899718746560899</v>
      </c>
      <c r="AT770" s="17">
        <v>6.0726926773745298E-2</v>
      </c>
      <c r="AU770" s="17">
        <v>2.6685299530139501E-2</v>
      </c>
    </row>
    <row r="771" spans="2:47" x14ac:dyDescent="0.35">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c r="AT771" s="17"/>
      <c r="AU771" s="17"/>
    </row>
    <row r="772" spans="2:47" x14ac:dyDescent="0.35">
      <c r="B772" s="6" t="s">
        <v>329</v>
      </c>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c r="AS772" s="17"/>
      <c r="AT772" s="17"/>
      <c r="AU772" s="17"/>
    </row>
    <row r="773" spans="2:47" x14ac:dyDescent="0.35">
      <c r="B773" s="24" t="s">
        <v>65</v>
      </c>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c r="AS773" s="17"/>
      <c r="AT773" s="17"/>
      <c r="AU773" s="17"/>
    </row>
    <row r="774" spans="2:47" x14ac:dyDescent="0.35">
      <c r="B774" t="s">
        <v>289</v>
      </c>
      <c r="C774" s="17">
        <v>5.05476640704405E-3</v>
      </c>
      <c r="D774" s="17">
        <v>5.2024165240362099E-3</v>
      </c>
      <c r="E774" s="17">
        <v>4.9556617304992098E-3</v>
      </c>
      <c r="F774" s="17"/>
      <c r="G774" s="17">
        <v>1.4195966922728001E-2</v>
      </c>
      <c r="H774" s="17">
        <v>1.2813358968119099E-2</v>
      </c>
      <c r="I774" s="17">
        <v>5.1783743173728896E-3</v>
      </c>
      <c r="J774" s="17">
        <v>0</v>
      </c>
      <c r="K774" s="17">
        <v>0</v>
      </c>
      <c r="L774" s="17">
        <v>0</v>
      </c>
      <c r="M774" s="17"/>
      <c r="N774" s="17">
        <v>3.1790463537683601E-3</v>
      </c>
      <c r="O774" s="17">
        <v>1.43710014476424E-2</v>
      </c>
      <c r="P774" s="17"/>
      <c r="Q774" s="17">
        <v>7.9489002015358298E-3</v>
      </c>
      <c r="R774" s="17">
        <v>3.7618534942732902E-3</v>
      </c>
      <c r="S774" s="17">
        <v>0</v>
      </c>
      <c r="T774" s="17">
        <v>0</v>
      </c>
      <c r="U774" s="17">
        <v>7.1792106766841004E-3</v>
      </c>
      <c r="V774" s="17">
        <v>5.9788649357419097E-3</v>
      </c>
      <c r="W774" s="17">
        <v>0</v>
      </c>
      <c r="X774" s="17">
        <v>9.9445246434541508E-3</v>
      </c>
      <c r="Y774" s="17">
        <v>1.20955998971092E-2</v>
      </c>
      <c r="Z774" s="17">
        <v>0</v>
      </c>
      <c r="AA774" s="17">
        <v>1.36758508015658E-2</v>
      </c>
      <c r="AB774" s="17">
        <v>0</v>
      </c>
      <c r="AC774" s="17"/>
      <c r="AD774" s="17">
        <v>6.0472952256649202E-3</v>
      </c>
      <c r="AE774" s="17">
        <v>0</v>
      </c>
      <c r="AF774" s="17"/>
      <c r="AG774" s="17">
        <v>1.4084605270601101E-2</v>
      </c>
      <c r="AH774" s="17">
        <v>7.4527983976342498E-4</v>
      </c>
      <c r="AI774" s="17"/>
      <c r="AJ774" s="17">
        <v>2.99990321438078E-3</v>
      </c>
      <c r="AK774" s="17">
        <v>7.53840329883145E-3</v>
      </c>
      <c r="AL774" s="17"/>
      <c r="AM774" s="17">
        <v>9.7778973084838103E-3</v>
      </c>
      <c r="AN774" s="17">
        <v>3.8125826640821201E-3</v>
      </c>
      <c r="AO774" s="17"/>
      <c r="AP774" s="17">
        <v>0</v>
      </c>
      <c r="AQ774" s="17">
        <v>0</v>
      </c>
      <c r="AR774" s="17">
        <v>0</v>
      </c>
      <c r="AS774" s="17">
        <v>0</v>
      </c>
      <c r="AT774" s="17">
        <v>3.07458806583349E-2</v>
      </c>
      <c r="AU774" s="17">
        <v>1.37069359032005E-2</v>
      </c>
    </row>
    <row r="775" spans="2:47" x14ac:dyDescent="0.35">
      <c r="B775" t="s">
        <v>290</v>
      </c>
      <c r="C775" s="17">
        <v>4.7578906659571903E-3</v>
      </c>
      <c r="D775" s="17">
        <v>6.8435747516300801E-3</v>
      </c>
      <c r="E775" s="17">
        <v>2.7658533183993E-3</v>
      </c>
      <c r="F775" s="17"/>
      <c r="G775" s="17">
        <v>1.8707452280121901E-2</v>
      </c>
      <c r="H775" s="17">
        <v>7.0253868173429596E-3</v>
      </c>
      <c r="I775" s="17">
        <v>5.5586450515514299E-3</v>
      </c>
      <c r="J775" s="17">
        <v>0</v>
      </c>
      <c r="K775" s="17">
        <v>0</v>
      </c>
      <c r="L775" s="17">
        <v>0</v>
      </c>
      <c r="M775" s="17"/>
      <c r="N775" s="17">
        <v>4.3067298051205297E-3</v>
      </c>
      <c r="O775" s="17">
        <v>6.9986944646545802E-3</v>
      </c>
      <c r="P775" s="17"/>
      <c r="Q775" s="17">
        <v>3.1861852036679998E-3</v>
      </c>
      <c r="R775" s="17">
        <v>1.2925824917530001E-2</v>
      </c>
      <c r="S775" s="17">
        <v>0</v>
      </c>
      <c r="T775" s="17">
        <v>0</v>
      </c>
      <c r="U775" s="17">
        <v>1.03708149303598E-2</v>
      </c>
      <c r="V775" s="17">
        <v>0</v>
      </c>
      <c r="W775" s="17">
        <v>0</v>
      </c>
      <c r="X775" s="17">
        <v>1.73177169390712E-2</v>
      </c>
      <c r="Y775" s="17">
        <v>1.10693856965696E-2</v>
      </c>
      <c r="Z775" s="17">
        <v>0</v>
      </c>
      <c r="AA775" s="17">
        <v>0</v>
      </c>
      <c r="AB775" s="17">
        <v>0</v>
      </c>
      <c r="AC775" s="17"/>
      <c r="AD775" s="17">
        <v>6.0133109593873101E-3</v>
      </c>
      <c r="AE775" s="17">
        <v>2.4001895863357001E-3</v>
      </c>
      <c r="AF775" s="17"/>
      <c r="AG775" s="17">
        <v>9.7299531195643406E-3</v>
      </c>
      <c r="AH775" s="17">
        <v>2.4463031074770198E-3</v>
      </c>
      <c r="AI775" s="17"/>
      <c r="AJ775" s="17">
        <v>3.60255936432546E-3</v>
      </c>
      <c r="AK775" s="17">
        <v>6.1713884287517198E-3</v>
      </c>
      <c r="AL775" s="17"/>
      <c r="AM775" s="17">
        <v>2.0459714712984102E-3</v>
      </c>
      <c r="AN775" s="17">
        <v>5.6130437372673998E-3</v>
      </c>
      <c r="AO775" s="17"/>
      <c r="AP775" s="17">
        <v>0</v>
      </c>
      <c r="AQ775" s="17">
        <v>0</v>
      </c>
      <c r="AR775" s="17">
        <v>1.0863267248765299E-2</v>
      </c>
      <c r="AS775" s="17">
        <v>0</v>
      </c>
      <c r="AT775" s="17">
        <v>6.2027054284080002E-3</v>
      </c>
      <c r="AU775" s="17">
        <v>1.41312682942763E-2</v>
      </c>
    </row>
    <row r="776" spans="2:47" x14ac:dyDescent="0.35">
      <c r="B776" t="s">
        <v>215</v>
      </c>
      <c r="C776" s="17">
        <v>2.6533318455154199E-2</v>
      </c>
      <c r="D776" s="17">
        <v>3.9063649642257503E-2</v>
      </c>
      <c r="E776" s="17">
        <v>1.4547374047598699E-2</v>
      </c>
      <c r="F776" s="17"/>
      <c r="G776" s="17">
        <v>4.6258794422741903E-2</v>
      </c>
      <c r="H776" s="17">
        <v>6.71753584370305E-2</v>
      </c>
      <c r="I776" s="17">
        <v>3.34942064092799E-2</v>
      </c>
      <c r="J776" s="17">
        <v>1.12786379253869E-2</v>
      </c>
      <c r="K776" s="17">
        <v>0</v>
      </c>
      <c r="L776" s="17">
        <v>4.5862899391223002E-3</v>
      </c>
      <c r="M776" s="17"/>
      <c r="N776" s="17">
        <v>2.0476866755638E-2</v>
      </c>
      <c r="O776" s="17">
        <v>5.6614207896085997E-2</v>
      </c>
      <c r="P776" s="17"/>
      <c r="Q776" s="17">
        <v>3.5648349579751097E-2</v>
      </c>
      <c r="R776" s="17">
        <v>1.4130405841929801E-2</v>
      </c>
      <c r="S776" s="17">
        <v>3.3218663691777298E-2</v>
      </c>
      <c r="T776" s="17">
        <v>2.3277120364938599E-2</v>
      </c>
      <c r="U776" s="17">
        <v>2.3553541248859299E-2</v>
      </c>
      <c r="V776" s="17">
        <v>4.7379659950173098E-2</v>
      </c>
      <c r="W776" s="17">
        <v>8.7937738139118992E-3</v>
      </c>
      <c r="X776" s="17">
        <v>1.3860841287624199E-2</v>
      </c>
      <c r="Y776" s="17">
        <v>3.2677754459013303E-2</v>
      </c>
      <c r="Z776" s="17">
        <v>4.0005983279022599E-2</v>
      </c>
      <c r="AA776" s="17">
        <v>1.16971492649212E-2</v>
      </c>
      <c r="AB776" s="17">
        <v>0</v>
      </c>
      <c r="AC776" s="17"/>
      <c r="AD776" s="17">
        <v>3.3806528607713E-2</v>
      </c>
      <c r="AE776" s="17">
        <v>1.13669720190313E-2</v>
      </c>
      <c r="AF776" s="17"/>
      <c r="AG776" s="17">
        <v>5.5158005400870999E-2</v>
      </c>
      <c r="AH776" s="17">
        <v>1.2161606838246301E-2</v>
      </c>
      <c r="AI776" s="17"/>
      <c r="AJ776" s="17">
        <v>2.6817705832441599E-2</v>
      </c>
      <c r="AK776" s="17">
        <v>2.4854630853271699E-2</v>
      </c>
      <c r="AL776" s="17"/>
      <c r="AM776" s="17">
        <v>1.19339776174419E-2</v>
      </c>
      <c r="AN776" s="17">
        <v>3.1153986843683801E-2</v>
      </c>
      <c r="AO776" s="17"/>
      <c r="AP776" s="17">
        <v>0</v>
      </c>
      <c r="AQ776" s="17">
        <v>0</v>
      </c>
      <c r="AR776" s="17">
        <v>4.3969828932599E-2</v>
      </c>
      <c r="AS776" s="17">
        <v>5.6019326550282899E-3</v>
      </c>
      <c r="AT776" s="17">
        <v>6.2304768634425099E-2</v>
      </c>
      <c r="AU776" s="17">
        <v>7.4234274501115693E-2</v>
      </c>
    </row>
    <row r="777" spans="2:47" x14ac:dyDescent="0.35">
      <c r="B777" t="s">
        <v>216</v>
      </c>
      <c r="C777" s="17">
        <v>4.0606811249105097E-2</v>
      </c>
      <c r="D777" s="17">
        <v>6.2689964008941099E-2</v>
      </c>
      <c r="E777" s="17">
        <v>1.94283904465988E-2</v>
      </c>
      <c r="F777" s="17"/>
      <c r="G777" s="17">
        <v>6.1038959289333297E-2</v>
      </c>
      <c r="H777" s="17">
        <v>7.4130764218044806E-2</v>
      </c>
      <c r="I777" s="17">
        <v>4.4197163689011297E-2</v>
      </c>
      <c r="J777" s="17">
        <v>3.95721474989306E-2</v>
      </c>
      <c r="K777" s="17">
        <v>1.1768461570497501E-2</v>
      </c>
      <c r="L777" s="17">
        <v>1.6771386592655101E-2</v>
      </c>
      <c r="M777" s="17"/>
      <c r="N777" s="17">
        <v>3.4974028105973297E-2</v>
      </c>
      <c r="O777" s="17">
        <v>6.8583444330621302E-2</v>
      </c>
      <c r="P777" s="17"/>
      <c r="Q777" s="17">
        <v>4.82577213262727E-2</v>
      </c>
      <c r="R777" s="17">
        <v>2.58757021723355E-2</v>
      </c>
      <c r="S777" s="17">
        <v>1.25825538759987E-2</v>
      </c>
      <c r="T777" s="17">
        <v>3.5919040213951099E-2</v>
      </c>
      <c r="U777" s="17">
        <v>4.49128246999261E-2</v>
      </c>
      <c r="V777" s="17">
        <v>4.8761990679306901E-2</v>
      </c>
      <c r="W777" s="17">
        <v>5.1187669329168198E-2</v>
      </c>
      <c r="X777" s="17">
        <v>4.1478151169512201E-2</v>
      </c>
      <c r="Y777" s="17">
        <v>4.3701202363441299E-2</v>
      </c>
      <c r="Z777" s="17">
        <v>4.4456730696709898E-2</v>
      </c>
      <c r="AA777" s="17">
        <v>4.1674245994029899E-2</v>
      </c>
      <c r="AB777" s="17">
        <v>6.9114630899618307E-2</v>
      </c>
      <c r="AC777" s="17"/>
      <c r="AD777" s="17">
        <v>4.8064935561435498E-2</v>
      </c>
      <c r="AE777" s="17">
        <v>1.95424641346299E-2</v>
      </c>
      <c r="AF777" s="17"/>
      <c r="AG777" s="17">
        <v>7.1189994663408099E-2</v>
      </c>
      <c r="AH777" s="17">
        <v>2.6740450677969398E-2</v>
      </c>
      <c r="AI777" s="17"/>
      <c r="AJ777" s="17">
        <v>3.5875035961068301E-2</v>
      </c>
      <c r="AK777" s="17">
        <v>4.6584348936440499E-2</v>
      </c>
      <c r="AL777" s="17"/>
      <c r="AM777" s="17">
        <v>3.2158489068588599E-2</v>
      </c>
      <c r="AN777" s="17">
        <v>4.3748536446900799E-2</v>
      </c>
      <c r="AO777" s="17"/>
      <c r="AP777" s="17">
        <v>0</v>
      </c>
      <c r="AQ777" s="17">
        <v>4.9994502561006501E-3</v>
      </c>
      <c r="AR777" s="17">
        <v>4.2832598300770602E-2</v>
      </c>
      <c r="AS777" s="17">
        <v>3.3016729893851599E-2</v>
      </c>
      <c r="AT777" s="17">
        <v>6.9798802326808296E-2</v>
      </c>
      <c r="AU777" s="17">
        <v>0.11465587324711</v>
      </c>
    </row>
    <row r="778" spans="2:47" x14ac:dyDescent="0.35">
      <c r="B778" t="s">
        <v>291</v>
      </c>
      <c r="C778" s="17">
        <v>5.1899690172634398E-2</v>
      </c>
      <c r="D778" s="17">
        <v>7.3877699913665607E-2</v>
      </c>
      <c r="E778" s="17">
        <v>3.09241525922078E-2</v>
      </c>
      <c r="F778" s="17"/>
      <c r="G778" s="17">
        <v>9.6714706176217399E-2</v>
      </c>
      <c r="H778" s="17">
        <v>6.6494820934687102E-2</v>
      </c>
      <c r="I778" s="17">
        <v>5.8672891231137003E-2</v>
      </c>
      <c r="J778" s="17">
        <v>3.20149307658966E-2</v>
      </c>
      <c r="K778" s="17">
        <v>4.31518305763239E-2</v>
      </c>
      <c r="L778" s="17">
        <v>2.6574758228542598E-2</v>
      </c>
      <c r="M778" s="17"/>
      <c r="N778" s="17">
        <v>4.4514633860710501E-2</v>
      </c>
      <c r="O778" s="17">
        <v>8.8579428318945899E-2</v>
      </c>
      <c r="P778" s="17"/>
      <c r="Q778" s="17">
        <v>7.3751311268464098E-2</v>
      </c>
      <c r="R778" s="17">
        <v>3.8052210364825603E-2</v>
      </c>
      <c r="S778" s="17">
        <v>5.6597776078749502E-2</v>
      </c>
      <c r="T778" s="17">
        <v>2.7448719965893001E-2</v>
      </c>
      <c r="U778" s="17">
        <v>6.54778431777122E-2</v>
      </c>
      <c r="V778" s="17">
        <v>3.8765619363513998E-2</v>
      </c>
      <c r="W778" s="17">
        <v>7.7281684974515402E-2</v>
      </c>
      <c r="X778" s="17">
        <v>4.67312115719275E-2</v>
      </c>
      <c r="Y778" s="17">
        <v>8.4807898053148006E-2</v>
      </c>
      <c r="Z778" s="17">
        <v>1.1481439895962E-2</v>
      </c>
      <c r="AA778" s="17">
        <v>6.2675543484021906E-2</v>
      </c>
      <c r="AB778" s="17">
        <v>0</v>
      </c>
      <c r="AC778" s="17"/>
      <c r="AD778" s="17">
        <v>6.7404811787276003E-2</v>
      </c>
      <c r="AE778" s="17">
        <v>1.76823384930484E-2</v>
      </c>
      <c r="AF778" s="17"/>
      <c r="AG778" s="17">
        <v>9.8284945128741794E-2</v>
      </c>
      <c r="AH778" s="17">
        <v>2.9773911727757299E-2</v>
      </c>
      <c r="AI778" s="17"/>
      <c r="AJ778" s="17">
        <v>5.3846270373510398E-2</v>
      </c>
      <c r="AK778" s="17">
        <v>5.0052647325925098E-2</v>
      </c>
      <c r="AL778" s="17"/>
      <c r="AM778" s="17">
        <v>3.4334436706511498E-2</v>
      </c>
      <c r="AN778" s="17">
        <v>5.5840946145640502E-2</v>
      </c>
      <c r="AO778" s="17"/>
      <c r="AP778" s="17">
        <v>4.57720425848994E-3</v>
      </c>
      <c r="AQ778" s="17">
        <v>1.0962121037104601E-2</v>
      </c>
      <c r="AR778" s="17">
        <v>4.50867154092328E-2</v>
      </c>
      <c r="AS778" s="17">
        <v>4.9182382049794797E-2</v>
      </c>
      <c r="AT778" s="17">
        <v>0.114981728243681</v>
      </c>
      <c r="AU778" s="17">
        <v>0.126247715109708</v>
      </c>
    </row>
    <row r="779" spans="2:47" x14ac:dyDescent="0.35">
      <c r="B779" t="s">
        <v>218</v>
      </c>
      <c r="C779" s="17">
        <v>4.1112293456417301E-2</v>
      </c>
      <c r="D779" s="17">
        <v>5.6829562869521698E-2</v>
      </c>
      <c r="E779" s="17">
        <v>2.6147438513514601E-2</v>
      </c>
      <c r="F779" s="17"/>
      <c r="G779" s="17">
        <v>4.0444902619392598E-2</v>
      </c>
      <c r="H779" s="17">
        <v>4.0262317472929299E-2</v>
      </c>
      <c r="I779" s="17">
        <v>3.0955898590719899E-2</v>
      </c>
      <c r="J779" s="17">
        <v>5.4883462354619897E-2</v>
      </c>
      <c r="K779" s="17">
        <v>6.0268309168369401E-2</v>
      </c>
      <c r="L779" s="17">
        <v>2.65848700584695E-2</v>
      </c>
      <c r="M779" s="17"/>
      <c r="N779" s="17">
        <v>4.30977498217349E-2</v>
      </c>
      <c r="O779" s="17">
        <v>3.1251025443715399E-2</v>
      </c>
      <c r="P779" s="17"/>
      <c r="Q779" s="17">
        <v>4.0199544115495402E-2</v>
      </c>
      <c r="R779" s="17">
        <v>3.87486891102388E-2</v>
      </c>
      <c r="S779" s="17">
        <v>3.0369790826896802E-2</v>
      </c>
      <c r="T779" s="17">
        <v>3.9342001307898999E-2</v>
      </c>
      <c r="U779" s="17">
        <v>1.3021497380022E-2</v>
      </c>
      <c r="V779" s="17">
        <v>3.5958782895452103E-2</v>
      </c>
      <c r="W779" s="17">
        <v>4.0272444947952901E-2</v>
      </c>
      <c r="X779" s="17">
        <v>9.2221966464943697E-2</v>
      </c>
      <c r="Y779" s="17">
        <v>5.9214060760040599E-2</v>
      </c>
      <c r="Z779" s="17">
        <v>3.9358357953949201E-2</v>
      </c>
      <c r="AA779" s="17">
        <v>2.01986959569408E-2</v>
      </c>
      <c r="AB779" s="17">
        <v>7.9318799708454096E-2</v>
      </c>
      <c r="AC779" s="17"/>
      <c r="AD779" s="17">
        <v>5.7369744135839902E-2</v>
      </c>
      <c r="AE779" s="17">
        <v>8.7786628467071103E-3</v>
      </c>
      <c r="AF779" s="17"/>
      <c r="AG779" s="17">
        <v>7.0003391391046096E-2</v>
      </c>
      <c r="AH779" s="17">
        <v>2.74649666415492E-2</v>
      </c>
      <c r="AI779" s="17"/>
      <c r="AJ779" s="17">
        <v>5.4678337011332998E-2</v>
      </c>
      <c r="AK779" s="17">
        <v>2.5379989512665801E-2</v>
      </c>
      <c r="AL779" s="17"/>
      <c r="AM779" s="17">
        <v>4.53653056160691E-2</v>
      </c>
      <c r="AN779" s="17">
        <v>4.0671096402159899E-2</v>
      </c>
      <c r="AO779" s="17"/>
      <c r="AP779" s="17">
        <v>2.3018655569798101E-3</v>
      </c>
      <c r="AQ779" s="17">
        <v>7.9336505117046496E-3</v>
      </c>
      <c r="AR779" s="17">
        <v>2.2787960239978599E-2</v>
      </c>
      <c r="AS779" s="17">
        <v>6.1362927351403397E-2</v>
      </c>
      <c r="AT779" s="17">
        <v>8.2241700059785497E-2</v>
      </c>
      <c r="AU779" s="17">
        <v>9.3392585945246506E-2</v>
      </c>
    </row>
    <row r="780" spans="2:47" x14ac:dyDescent="0.35">
      <c r="B780" t="s">
        <v>292</v>
      </c>
      <c r="C780" s="17">
        <v>8.28196256821883E-2</v>
      </c>
      <c r="D780" s="17">
        <v>0.111945520774309</v>
      </c>
      <c r="E780" s="17">
        <v>5.5146978135244197E-2</v>
      </c>
      <c r="F780" s="17"/>
      <c r="G780" s="17">
        <v>0.12358913947276599</v>
      </c>
      <c r="H780" s="17">
        <v>8.6913339604754794E-2</v>
      </c>
      <c r="I780" s="17">
        <v>0.100242302357837</v>
      </c>
      <c r="J780" s="17">
        <v>7.3220376683215294E-2</v>
      </c>
      <c r="K780" s="17">
        <v>8.1376919019528204E-2</v>
      </c>
      <c r="L780" s="17">
        <v>4.6870128102903599E-2</v>
      </c>
      <c r="M780" s="17"/>
      <c r="N780" s="17">
        <v>8.2765352004133E-2</v>
      </c>
      <c r="O780" s="17">
        <v>8.3089189544022501E-2</v>
      </c>
      <c r="P780" s="17"/>
      <c r="Q780" s="17">
        <v>0.11092316969086299</v>
      </c>
      <c r="R780" s="17">
        <v>6.4764835172249305E-2</v>
      </c>
      <c r="S780" s="17">
        <v>5.8482148458926402E-2</v>
      </c>
      <c r="T780" s="17">
        <v>0.102763873554643</v>
      </c>
      <c r="U780" s="17">
        <v>7.8205885999489994E-2</v>
      </c>
      <c r="V780" s="17">
        <v>5.4851943252473098E-2</v>
      </c>
      <c r="W780" s="17">
        <v>7.3053813453562003E-2</v>
      </c>
      <c r="X780" s="17">
        <v>0.121919402482323</v>
      </c>
      <c r="Y780" s="17">
        <v>0.10394631011953601</v>
      </c>
      <c r="Z780" s="17">
        <v>5.5231902042525399E-2</v>
      </c>
      <c r="AA780" s="17">
        <v>8.5555398521662204E-2</v>
      </c>
      <c r="AB780" s="17">
        <v>0.10496225385350701</v>
      </c>
      <c r="AC780" s="17"/>
      <c r="AD780" s="17">
        <v>0.102318127764566</v>
      </c>
      <c r="AE780" s="17">
        <v>4.1620725767988399E-2</v>
      </c>
      <c r="AF780" s="17"/>
      <c r="AG780" s="17">
        <v>0.114765130939761</v>
      </c>
      <c r="AH780" s="17">
        <v>6.8521767571951303E-2</v>
      </c>
      <c r="AI780" s="17"/>
      <c r="AJ780" s="17">
        <v>8.1008587797165105E-2</v>
      </c>
      <c r="AK780" s="17">
        <v>8.5707653680110005E-2</v>
      </c>
      <c r="AL780" s="17"/>
      <c r="AM780" s="17">
        <v>5.3482305559673503E-2</v>
      </c>
      <c r="AN780" s="17">
        <v>9.1192337811568894E-2</v>
      </c>
      <c r="AO780" s="17"/>
      <c r="AP780" s="17">
        <v>2.18736689180065E-2</v>
      </c>
      <c r="AQ780" s="17">
        <v>4.08264707112828E-2</v>
      </c>
      <c r="AR780" s="17">
        <v>0.103521068532674</v>
      </c>
      <c r="AS780" s="17">
        <v>0.11037878904275999</v>
      </c>
      <c r="AT780" s="17">
        <v>0.131106223068926</v>
      </c>
      <c r="AU780" s="17">
        <v>0.127884086451968</v>
      </c>
    </row>
    <row r="781" spans="2:47" x14ac:dyDescent="0.35">
      <c r="B781" t="s">
        <v>293</v>
      </c>
      <c r="C781" s="17">
        <v>3.1326601627767299E-2</v>
      </c>
      <c r="D781" s="17">
        <v>3.3023320216234303E-2</v>
      </c>
      <c r="E781" s="17">
        <v>2.9949994882928301E-2</v>
      </c>
      <c r="F781" s="17"/>
      <c r="G781" s="17">
        <v>4.1496066857056299E-2</v>
      </c>
      <c r="H781" s="17">
        <v>3.5462557701109898E-2</v>
      </c>
      <c r="I781" s="17">
        <v>2.63321524098124E-2</v>
      </c>
      <c r="J781" s="17">
        <v>2.8196677803086701E-2</v>
      </c>
      <c r="K781" s="17">
        <v>3.4678477759758901E-2</v>
      </c>
      <c r="L781" s="17">
        <v>2.55504414774292E-2</v>
      </c>
      <c r="M781" s="17"/>
      <c r="N781" s="17">
        <v>2.9281235038531299E-2</v>
      </c>
      <c r="O781" s="17">
        <v>4.1485428823879102E-2</v>
      </c>
      <c r="P781" s="17"/>
      <c r="Q781" s="17">
        <v>3.4274577917649901E-2</v>
      </c>
      <c r="R781" s="17">
        <v>2.83632135422528E-2</v>
      </c>
      <c r="S781" s="17">
        <v>3.6836544332572101E-2</v>
      </c>
      <c r="T781" s="17">
        <v>5.1413317651522399E-2</v>
      </c>
      <c r="U781" s="17">
        <v>2.0744841646995402E-2</v>
      </c>
      <c r="V781" s="17">
        <v>3.1415016813353597E-2</v>
      </c>
      <c r="W781" s="17">
        <v>4.0604240447420198E-2</v>
      </c>
      <c r="X781" s="17">
        <v>6.3139641459963702E-2</v>
      </c>
      <c r="Y781" s="17">
        <v>1.40687894037895E-2</v>
      </c>
      <c r="Z781" s="17">
        <v>6.4455193763502299E-3</v>
      </c>
      <c r="AA781" s="17">
        <v>4.5728824648956799E-2</v>
      </c>
      <c r="AB781" s="17">
        <v>2.6696244027777798E-2</v>
      </c>
      <c r="AC781" s="17"/>
      <c r="AD781" s="17">
        <v>3.2720739925552501E-2</v>
      </c>
      <c r="AE781" s="17">
        <v>2.59940614098692E-2</v>
      </c>
      <c r="AF781" s="17"/>
      <c r="AG781" s="17">
        <v>2.7312246381422801E-2</v>
      </c>
      <c r="AH781" s="17">
        <v>3.0917992664231401E-2</v>
      </c>
      <c r="AI781" s="17"/>
      <c r="AJ781" s="17">
        <v>3.1606847359584703E-2</v>
      </c>
      <c r="AK781" s="17">
        <v>3.1273494664573201E-2</v>
      </c>
      <c r="AL781" s="17"/>
      <c r="AM781" s="17">
        <v>3.1509314536119097E-2</v>
      </c>
      <c r="AN781" s="17">
        <v>2.9293769745969402E-2</v>
      </c>
      <c r="AO781" s="17"/>
      <c r="AP781" s="17">
        <v>9.8898534265346293E-3</v>
      </c>
      <c r="AQ781" s="17">
        <v>4.2352395950250199E-2</v>
      </c>
      <c r="AR781" s="17">
        <v>5.4402984072143799E-2</v>
      </c>
      <c r="AS781" s="17">
        <v>2.8770869535649599E-2</v>
      </c>
      <c r="AT781" s="17">
        <v>1.6990480645140901E-2</v>
      </c>
      <c r="AU781" s="17">
        <v>3.7828991655775399E-2</v>
      </c>
    </row>
    <row r="782" spans="2:47" x14ac:dyDescent="0.35">
      <c r="B782" t="s">
        <v>294</v>
      </c>
      <c r="C782" s="17">
        <v>0.13773329141381099</v>
      </c>
      <c r="D782" s="17">
        <v>0.138884873334471</v>
      </c>
      <c r="E782" s="17">
        <v>0.135997831874068</v>
      </c>
      <c r="F782" s="17"/>
      <c r="G782" s="17">
        <v>0.16507981416671599</v>
      </c>
      <c r="H782" s="17">
        <v>0.12775733234370501</v>
      </c>
      <c r="I782" s="17">
        <v>0.15564397966931701</v>
      </c>
      <c r="J782" s="17">
        <v>0.138277995658625</v>
      </c>
      <c r="K782" s="17">
        <v>0.16220393604656599</v>
      </c>
      <c r="L782" s="17">
        <v>9.6296264402955106E-2</v>
      </c>
      <c r="M782" s="17"/>
      <c r="N782" s="17">
        <v>0.12727589495493399</v>
      </c>
      <c r="O782" s="17">
        <v>0.189672579024179</v>
      </c>
      <c r="P782" s="17"/>
      <c r="Q782" s="17">
        <v>0.165264944682985</v>
      </c>
      <c r="R782" s="17">
        <v>0.130288547926388</v>
      </c>
      <c r="S782" s="17">
        <v>0.13993349644410699</v>
      </c>
      <c r="T782" s="17">
        <v>0.145645198999131</v>
      </c>
      <c r="U782" s="17">
        <v>0.14976353209871099</v>
      </c>
      <c r="V782" s="17">
        <v>0.148365887102097</v>
      </c>
      <c r="W782" s="17">
        <v>0.119691029770723</v>
      </c>
      <c r="X782" s="17">
        <v>0.17618662210384201</v>
      </c>
      <c r="Y782" s="17">
        <v>8.31224444467933E-2</v>
      </c>
      <c r="Z782" s="17">
        <v>0.155332156972044</v>
      </c>
      <c r="AA782" s="17">
        <v>0.13990339086517101</v>
      </c>
      <c r="AB782" s="17">
        <v>9.2639727287904705E-2</v>
      </c>
      <c r="AC782" s="17"/>
      <c r="AD782" s="17">
        <v>0.166012595066378</v>
      </c>
      <c r="AE782" s="17">
        <v>7.6066936311489003E-2</v>
      </c>
      <c r="AF782" s="17"/>
      <c r="AG782" s="17">
        <v>0.160968007908845</v>
      </c>
      <c r="AH782" s="17">
        <v>0.127460582332133</v>
      </c>
      <c r="AI782" s="17"/>
      <c r="AJ782" s="17">
        <v>0.13318240208104801</v>
      </c>
      <c r="AK782" s="17">
        <v>0.14436263715684799</v>
      </c>
      <c r="AL782" s="17"/>
      <c r="AM782" s="17">
        <v>0.11967999407922</v>
      </c>
      <c r="AN782" s="17">
        <v>0.14240894167420301</v>
      </c>
      <c r="AO782" s="17"/>
      <c r="AP782" s="17">
        <v>5.5863457750194898E-2</v>
      </c>
      <c r="AQ782" s="17">
        <v>0.10648858444651101</v>
      </c>
      <c r="AR782" s="17">
        <v>0.21522274606105199</v>
      </c>
      <c r="AS782" s="17">
        <v>0.148928933055228</v>
      </c>
      <c r="AT782" s="17">
        <v>0.170936169681844</v>
      </c>
      <c r="AU782" s="17">
        <v>0.17655225719963999</v>
      </c>
    </row>
    <row r="783" spans="2:47" x14ac:dyDescent="0.35">
      <c r="B783" t="s">
        <v>106</v>
      </c>
      <c r="C783" s="17">
        <v>0.48402442875448498</v>
      </c>
      <c r="D783" s="17">
        <v>0.388735004088193</v>
      </c>
      <c r="E783" s="17">
        <v>0.57597741806443403</v>
      </c>
      <c r="F783" s="17"/>
      <c r="G783" s="17">
        <v>0.30120988945497201</v>
      </c>
      <c r="H783" s="17">
        <v>0.40845108333181501</v>
      </c>
      <c r="I783" s="17">
        <v>0.43157096574488102</v>
      </c>
      <c r="J783" s="17">
        <v>0.52184364670247896</v>
      </c>
      <c r="K783" s="17">
        <v>0.51840887735168095</v>
      </c>
      <c r="L783" s="17">
        <v>0.65664772646205205</v>
      </c>
      <c r="M783" s="17"/>
      <c r="N783" s="17">
        <v>0.51978611285744603</v>
      </c>
      <c r="O783" s="17">
        <v>0.30640503722055701</v>
      </c>
      <c r="P783" s="17"/>
      <c r="Q783" s="17">
        <v>0.39299401848321902</v>
      </c>
      <c r="R783" s="17">
        <v>0.50448293315947601</v>
      </c>
      <c r="S783" s="17">
        <v>0.51316793351078205</v>
      </c>
      <c r="T783" s="17">
        <v>0.47240573150453302</v>
      </c>
      <c r="U783" s="17">
        <v>0.51249965421045796</v>
      </c>
      <c r="V783" s="17">
        <v>0.51822903515184104</v>
      </c>
      <c r="W783" s="17">
        <v>0.51447053630814499</v>
      </c>
      <c r="X783" s="17">
        <v>0.38543154053235301</v>
      </c>
      <c r="Y783" s="17">
        <v>0.45283986431561102</v>
      </c>
      <c r="Z783" s="17">
        <v>0.56582200046181097</v>
      </c>
      <c r="AA783" s="17">
        <v>0.487412269684938</v>
      </c>
      <c r="AB783" s="17">
        <v>0.52027172584941905</v>
      </c>
      <c r="AC783" s="17"/>
      <c r="AD783" s="17">
        <v>0.39257955933369698</v>
      </c>
      <c r="AE783" s="17">
        <v>0.69466841611656405</v>
      </c>
      <c r="AF783" s="17"/>
      <c r="AG783" s="17">
        <v>0.29875304634750399</v>
      </c>
      <c r="AH783" s="17">
        <v>0.58040244939353403</v>
      </c>
      <c r="AI783" s="17"/>
      <c r="AJ783" s="17">
        <v>0.48377571116963097</v>
      </c>
      <c r="AK783" s="17">
        <v>0.48573811105336101</v>
      </c>
      <c r="AL783" s="17"/>
      <c r="AM783" s="17">
        <v>0.56770795243928496</v>
      </c>
      <c r="AN783" s="17">
        <v>0.46379980805957999</v>
      </c>
      <c r="AO783" s="17"/>
      <c r="AP783" s="17">
        <v>0.76699387959078502</v>
      </c>
      <c r="AQ783" s="17">
        <v>0.68616349436776503</v>
      </c>
      <c r="AR783" s="17">
        <v>0.33166640398034303</v>
      </c>
      <c r="AS783" s="17">
        <v>0.48748043605241598</v>
      </c>
      <c r="AT783" s="17">
        <v>0.22771842790086999</v>
      </c>
      <c r="AU783" s="17">
        <v>0.19208678040118099</v>
      </c>
    </row>
    <row r="784" spans="2:47" x14ac:dyDescent="0.35">
      <c r="B784" t="s">
        <v>94</v>
      </c>
      <c r="C784" s="17">
        <v>2.95781620169333E-2</v>
      </c>
      <c r="D784" s="17">
        <v>2.6876278083864499E-2</v>
      </c>
      <c r="E784" s="17">
        <v>3.0717280669441599E-2</v>
      </c>
      <c r="F784" s="17"/>
      <c r="G784" s="17">
        <v>2.4885561582697599E-2</v>
      </c>
      <c r="H784" s="17">
        <v>2.8394747750375302E-2</v>
      </c>
      <c r="I784" s="17">
        <v>5.4594407443879799E-2</v>
      </c>
      <c r="J784" s="17">
        <v>3.5978726151561502E-2</v>
      </c>
      <c r="K784" s="17">
        <v>1.8587747881620299E-2</v>
      </c>
      <c r="L784" s="17">
        <v>1.5412915607973501E-2</v>
      </c>
      <c r="M784" s="17"/>
      <c r="N784" s="17">
        <v>2.6121902906297099E-2</v>
      </c>
      <c r="O784" s="17">
        <v>4.6744541498596998E-2</v>
      </c>
      <c r="P784" s="17"/>
      <c r="Q784" s="17">
        <v>4.6755171027074098E-2</v>
      </c>
      <c r="R784" s="17">
        <v>4.9990628064453403E-2</v>
      </c>
      <c r="S784" s="17">
        <v>2.1320116725804E-2</v>
      </c>
      <c r="T784" s="17">
        <v>2.90434099736122E-2</v>
      </c>
      <c r="U784" s="17">
        <v>8.3470195226260594E-3</v>
      </c>
      <c r="V784" s="17">
        <v>2.7087284653604E-2</v>
      </c>
      <c r="W784" s="17">
        <v>2.9132604118998099E-2</v>
      </c>
      <c r="X784" s="17">
        <v>0</v>
      </c>
      <c r="Y784" s="17">
        <v>4.2217366314440001E-2</v>
      </c>
      <c r="Z784" s="17">
        <v>1.9373435055036199E-2</v>
      </c>
      <c r="AA784" s="17">
        <v>9.6057550398867906E-3</v>
      </c>
      <c r="AB784" s="17">
        <v>0</v>
      </c>
      <c r="AC784" s="17"/>
      <c r="AD784" s="17">
        <v>3.0646853373533501E-2</v>
      </c>
      <c r="AE784" s="17">
        <v>2.2533019791766001E-2</v>
      </c>
      <c r="AF784" s="17"/>
      <c r="AG784" s="17">
        <v>2.4314865442030899E-2</v>
      </c>
      <c r="AH784" s="17">
        <v>3.0252212221606501E-2</v>
      </c>
      <c r="AI784" s="17"/>
      <c r="AJ784" s="17">
        <v>2.8468270433259599E-2</v>
      </c>
      <c r="AK784" s="17">
        <v>3.0157694013712301E-2</v>
      </c>
      <c r="AL784" s="17"/>
      <c r="AM784" s="17">
        <v>2.37886757578483E-2</v>
      </c>
      <c r="AN784" s="17">
        <v>3.0063864915663902E-2</v>
      </c>
      <c r="AO784" s="17"/>
      <c r="AP784" s="17">
        <v>4.0831244870676298E-2</v>
      </c>
      <c r="AQ784" s="17">
        <v>3.4004411654296803E-2</v>
      </c>
      <c r="AR784" s="17">
        <v>4.0391920493583401E-2</v>
      </c>
      <c r="AS784" s="17">
        <v>2.39964695644675E-2</v>
      </c>
      <c r="AT784" s="17">
        <v>1.7495721125172801E-2</v>
      </c>
      <c r="AU784" s="17">
        <v>1.44261343771145E-2</v>
      </c>
    </row>
    <row r="785" spans="2:47" x14ac:dyDescent="0.35">
      <c r="B785" t="s">
        <v>323</v>
      </c>
      <c r="C785" s="17">
        <v>6.4553120098502406E-2</v>
      </c>
      <c r="D785" s="17">
        <v>5.6028135792875799E-2</v>
      </c>
      <c r="E785" s="17">
        <v>7.3441625725064699E-2</v>
      </c>
      <c r="F785" s="17"/>
      <c r="G785" s="17">
        <v>6.6378746755256901E-2</v>
      </c>
      <c r="H785" s="17">
        <v>4.5118932420086397E-2</v>
      </c>
      <c r="I785" s="17">
        <v>5.3559013085201099E-2</v>
      </c>
      <c r="J785" s="17">
        <v>6.4733398456197799E-2</v>
      </c>
      <c r="K785" s="17">
        <v>6.9555440625654594E-2</v>
      </c>
      <c r="L785" s="17">
        <v>8.4705219127897094E-2</v>
      </c>
      <c r="M785" s="17"/>
      <c r="N785" s="17">
        <v>6.4220447535712794E-2</v>
      </c>
      <c r="O785" s="17">
        <v>6.6205421987099403E-2</v>
      </c>
      <c r="P785" s="17"/>
      <c r="Q785" s="17">
        <v>4.0796106503022102E-2</v>
      </c>
      <c r="R785" s="17">
        <v>8.8615156234048004E-2</v>
      </c>
      <c r="S785" s="17">
        <v>9.7490976054385795E-2</v>
      </c>
      <c r="T785" s="17">
        <v>7.2741586463876198E-2</v>
      </c>
      <c r="U785" s="17">
        <v>6.5923334408156495E-2</v>
      </c>
      <c r="V785" s="17">
        <v>4.3205915202443101E-2</v>
      </c>
      <c r="W785" s="17">
        <v>4.5512202835602901E-2</v>
      </c>
      <c r="X785" s="17">
        <v>3.1768381344985303E-2</v>
      </c>
      <c r="Y785" s="17">
        <v>6.0239324170508403E-2</v>
      </c>
      <c r="Z785" s="17">
        <v>6.2492474266589298E-2</v>
      </c>
      <c r="AA785" s="17">
        <v>8.1872875737905498E-2</v>
      </c>
      <c r="AB785" s="17">
        <v>0.106996618373319</v>
      </c>
      <c r="AC785" s="17"/>
      <c r="AD785" s="17">
        <v>5.7015498258955702E-2</v>
      </c>
      <c r="AE785" s="17">
        <v>7.9346213522571304E-2</v>
      </c>
      <c r="AF785" s="17"/>
      <c r="AG785" s="17">
        <v>5.5435808006203999E-2</v>
      </c>
      <c r="AH785" s="17">
        <v>6.3112476983781099E-2</v>
      </c>
      <c r="AI785" s="17"/>
      <c r="AJ785" s="17">
        <v>6.4138369402252302E-2</v>
      </c>
      <c r="AK785" s="17">
        <v>6.2179001075509499E-2</v>
      </c>
      <c r="AL785" s="17"/>
      <c r="AM785" s="17">
        <v>6.8215679839460905E-2</v>
      </c>
      <c r="AN785" s="17">
        <v>6.2401085553280403E-2</v>
      </c>
      <c r="AO785" s="17"/>
      <c r="AP785" s="17">
        <v>9.7668825628333303E-2</v>
      </c>
      <c r="AQ785" s="17">
        <v>6.6269421064984693E-2</v>
      </c>
      <c r="AR785" s="17">
        <v>8.9254506728857499E-2</v>
      </c>
      <c r="AS785" s="17">
        <v>5.1280530799401099E-2</v>
      </c>
      <c r="AT785" s="17">
        <v>6.9477392226603096E-2</v>
      </c>
      <c r="AU785" s="17">
        <v>1.4853096913663899E-2</v>
      </c>
    </row>
    <row r="786" spans="2:47" x14ac:dyDescent="0.35">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c r="AR786" s="17"/>
      <c r="AS786" s="17"/>
      <c r="AT786" s="17"/>
      <c r="AU786" s="17"/>
    </row>
    <row r="787" spans="2:47" x14ac:dyDescent="0.35">
      <c r="B787" s="6" t="s">
        <v>332</v>
      </c>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c r="AS787" s="17"/>
      <c r="AT787" s="17"/>
      <c r="AU787" s="17"/>
    </row>
    <row r="788" spans="2:47" x14ac:dyDescent="0.35">
      <c r="B788" s="24" t="s">
        <v>749</v>
      </c>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c r="AS788" s="17"/>
      <c r="AT788" s="17"/>
      <c r="AU788" s="17"/>
    </row>
    <row r="789" spans="2:47" x14ac:dyDescent="0.35">
      <c r="B789" t="s">
        <v>289</v>
      </c>
      <c r="C789" s="17">
        <v>1.63102676684512E-2</v>
      </c>
      <c r="D789" s="17">
        <v>2.5738251387961601E-2</v>
      </c>
      <c r="E789" s="17">
        <v>8.3752729543898601E-3</v>
      </c>
      <c r="F789" s="17"/>
      <c r="G789" s="17">
        <v>3.3049011692752102E-2</v>
      </c>
      <c r="H789" s="17">
        <v>6.1931449392244702E-2</v>
      </c>
      <c r="I789" s="17">
        <v>1.93991677333165E-2</v>
      </c>
      <c r="J789" s="17">
        <v>4.29238158450913E-3</v>
      </c>
      <c r="K789" s="17">
        <v>0</v>
      </c>
      <c r="L789" s="17">
        <v>8.6653130445742792E-3</v>
      </c>
      <c r="M789" s="17"/>
      <c r="N789" s="17">
        <v>7.4605862062394803E-3</v>
      </c>
      <c r="O789" s="17">
        <v>7.2986848372866397E-2</v>
      </c>
      <c r="P789" s="17"/>
      <c r="Q789" s="17">
        <v>5.2721940811908702E-2</v>
      </c>
      <c r="R789" s="17">
        <v>0</v>
      </c>
      <c r="S789" s="17">
        <v>0</v>
      </c>
      <c r="T789" s="17">
        <v>1.0999820120752001E-2</v>
      </c>
      <c r="U789" s="17">
        <v>1.2606181619172501E-2</v>
      </c>
      <c r="V789" s="17">
        <v>4.7745542177779002E-2</v>
      </c>
      <c r="W789" s="17">
        <v>1.02398990854684E-2</v>
      </c>
      <c r="X789" s="17">
        <v>3.2066679701579399E-2</v>
      </c>
      <c r="Y789" s="17">
        <v>7.11293263566157E-3</v>
      </c>
      <c r="Z789" s="17">
        <v>1.10360519992779E-2</v>
      </c>
      <c r="AA789" s="17">
        <v>0</v>
      </c>
      <c r="AB789" s="17">
        <v>0</v>
      </c>
      <c r="AC789" s="17"/>
      <c r="AD789" s="17">
        <v>2.3441654629298699E-2</v>
      </c>
      <c r="AE789" s="17">
        <v>0</v>
      </c>
      <c r="AF789" s="17"/>
      <c r="AG789" s="17">
        <v>2.5467294026843799E-2</v>
      </c>
      <c r="AH789" s="17">
        <v>9.5418431618777E-3</v>
      </c>
      <c r="AI789" s="17"/>
      <c r="AJ789" s="17">
        <v>1.63102676684512E-2</v>
      </c>
      <c r="AK789" s="17" t="s">
        <v>331</v>
      </c>
      <c r="AL789" s="17"/>
      <c r="AM789" s="17">
        <v>4.6344182757680798E-3</v>
      </c>
      <c r="AN789" s="17">
        <v>2.0118013437120899E-2</v>
      </c>
      <c r="AO789" s="17"/>
      <c r="AP789" s="17">
        <v>0</v>
      </c>
      <c r="AQ789" s="17">
        <v>0</v>
      </c>
      <c r="AR789" s="17">
        <v>0</v>
      </c>
      <c r="AS789" s="17">
        <v>0</v>
      </c>
      <c r="AT789" s="17">
        <v>4.6797835500005103E-2</v>
      </c>
      <c r="AU789" s="17">
        <v>6.6889965601258095E-2</v>
      </c>
    </row>
    <row r="790" spans="2:47" x14ac:dyDescent="0.35">
      <c r="B790" t="s">
        <v>290</v>
      </c>
      <c r="C790" s="17">
        <v>2.5455458193438401E-2</v>
      </c>
      <c r="D790" s="17">
        <v>4.4413456335216102E-2</v>
      </c>
      <c r="E790" s="17">
        <v>9.4884780590291998E-3</v>
      </c>
      <c r="F790" s="17"/>
      <c r="G790" s="17">
        <v>0.119259350541467</v>
      </c>
      <c r="H790" s="17">
        <v>5.6170843936683E-2</v>
      </c>
      <c r="I790" s="17">
        <v>4.30022075921229E-2</v>
      </c>
      <c r="J790" s="17">
        <v>1.5090546595646801E-2</v>
      </c>
      <c r="K790" s="17">
        <v>4.4914238512431997E-3</v>
      </c>
      <c r="L790" s="17">
        <v>5.5719179903006002E-3</v>
      </c>
      <c r="M790" s="17"/>
      <c r="N790" s="17">
        <v>1.9613609154452899E-2</v>
      </c>
      <c r="O790" s="17">
        <v>6.2868785434069194E-2</v>
      </c>
      <c r="P790" s="17"/>
      <c r="Q790" s="17">
        <v>3.8145798391009997E-2</v>
      </c>
      <c r="R790" s="17">
        <v>2.8936194075089499E-2</v>
      </c>
      <c r="S790" s="17">
        <v>1.2981416963529601E-2</v>
      </c>
      <c r="T790" s="17">
        <v>7.8480259388626992E-3</v>
      </c>
      <c r="U790" s="17">
        <v>4.5321282813124898E-2</v>
      </c>
      <c r="V790" s="17">
        <v>3.8396503566898901E-2</v>
      </c>
      <c r="W790" s="17">
        <v>2.3281141350132002E-2</v>
      </c>
      <c r="X790" s="17">
        <v>1.5965028892216002E-2</v>
      </c>
      <c r="Y790" s="17">
        <v>2.44421114492589E-2</v>
      </c>
      <c r="Z790" s="17">
        <v>9.7192724158897195E-3</v>
      </c>
      <c r="AA790" s="17">
        <v>4.76767362291644E-2</v>
      </c>
      <c r="AB790" s="17">
        <v>0</v>
      </c>
      <c r="AC790" s="17"/>
      <c r="AD790" s="17">
        <v>3.09498132539541E-2</v>
      </c>
      <c r="AE790" s="17">
        <v>1.38749658319523E-2</v>
      </c>
      <c r="AF790" s="17"/>
      <c r="AG790" s="17">
        <v>6.1350274518333102E-2</v>
      </c>
      <c r="AH790" s="17">
        <v>5.7829084976181999E-3</v>
      </c>
      <c r="AI790" s="17"/>
      <c r="AJ790" s="17">
        <v>2.5455458193438401E-2</v>
      </c>
      <c r="AK790" s="17" t="s">
        <v>331</v>
      </c>
      <c r="AL790" s="17"/>
      <c r="AM790" s="17">
        <v>2.65727926338961E-2</v>
      </c>
      <c r="AN790" s="17">
        <v>2.5456760326754899E-2</v>
      </c>
      <c r="AO790" s="17"/>
      <c r="AP790" s="17">
        <v>0</v>
      </c>
      <c r="AQ790" s="17">
        <v>0</v>
      </c>
      <c r="AR790" s="17">
        <v>1.9182216353037702E-2</v>
      </c>
      <c r="AS790" s="17">
        <v>0</v>
      </c>
      <c r="AT790" s="17">
        <v>4.4509257947296502E-2</v>
      </c>
      <c r="AU790" s="17">
        <v>0.10999022105810401</v>
      </c>
    </row>
    <row r="791" spans="2:47" x14ac:dyDescent="0.35">
      <c r="B791" t="s">
        <v>215</v>
      </c>
      <c r="C791" s="17">
        <v>0.104780715835449</v>
      </c>
      <c r="D791" s="17">
        <v>0.122239383490752</v>
      </c>
      <c r="E791" s="17">
        <v>9.0199685714118794E-2</v>
      </c>
      <c r="F791" s="17"/>
      <c r="G791" s="17">
        <v>0.15420963186880501</v>
      </c>
      <c r="H791" s="17">
        <v>0.197586446053995</v>
      </c>
      <c r="I791" s="17">
        <v>0.145226015108611</v>
      </c>
      <c r="J791" s="17">
        <v>0.18645212146267601</v>
      </c>
      <c r="K791" s="17">
        <v>5.05439934263636E-2</v>
      </c>
      <c r="L791" s="17">
        <v>1.36012326444775E-2</v>
      </c>
      <c r="M791" s="17"/>
      <c r="N791" s="17">
        <v>8.5637380974829397E-2</v>
      </c>
      <c r="O791" s="17">
        <v>0.22738159902118399</v>
      </c>
      <c r="P791" s="17"/>
      <c r="Q791" s="17">
        <v>0.16685022744633801</v>
      </c>
      <c r="R791" s="17">
        <v>0.105218235824592</v>
      </c>
      <c r="S791" s="17">
        <v>8.2338536630041897E-2</v>
      </c>
      <c r="T791" s="17">
        <v>0.13247270102665701</v>
      </c>
      <c r="U791" s="17">
        <v>0.117814789195227</v>
      </c>
      <c r="V791" s="17">
        <v>8.2925010067608704E-2</v>
      </c>
      <c r="W791" s="17">
        <v>4.1786964753295401E-2</v>
      </c>
      <c r="X791" s="17">
        <v>0.15204316125558301</v>
      </c>
      <c r="Y791" s="17">
        <v>0.103632574413327</v>
      </c>
      <c r="Z791" s="17">
        <v>8.6178856242823204E-2</v>
      </c>
      <c r="AA791" s="17">
        <v>0.101108237634962</v>
      </c>
      <c r="AB791" s="17">
        <v>0</v>
      </c>
      <c r="AC791" s="17"/>
      <c r="AD791" s="17">
        <v>0.14402789992676901</v>
      </c>
      <c r="AE791" s="17">
        <v>9.4363039647748798E-3</v>
      </c>
      <c r="AF791" s="17"/>
      <c r="AG791" s="17">
        <v>0.24372821635793801</v>
      </c>
      <c r="AH791" s="17">
        <v>2.7226671191724401E-2</v>
      </c>
      <c r="AI791" s="17"/>
      <c r="AJ791" s="17">
        <v>0.104780715835449</v>
      </c>
      <c r="AK791" s="17" t="s">
        <v>331</v>
      </c>
      <c r="AL791" s="17"/>
      <c r="AM791" s="17">
        <v>8.5509220789499504E-2</v>
      </c>
      <c r="AN791" s="17">
        <v>0.110822982477111</v>
      </c>
      <c r="AO791" s="17"/>
      <c r="AP791" s="17">
        <v>0</v>
      </c>
      <c r="AQ791" s="17">
        <v>0</v>
      </c>
      <c r="AR791" s="17">
        <v>6.9600209683741296E-2</v>
      </c>
      <c r="AS791" s="17">
        <v>6.94600566851514E-2</v>
      </c>
      <c r="AT791" s="17">
        <v>0.35024932140176102</v>
      </c>
      <c r="AU791" s="17">
        <v>0.27518008831032298</v>
      </c>
    </row>
    <row r="792" spans="2:47" x14ac:dyDescent="0.35">
      <c r="B792" t="s">
        <v>216</v>
      </c>
      <c r="C792" s="17">
        <v>9.4787413200544193E-2</v>
      </c>
      <c r="D792" s="17">
        <v>0.116110819095568</v>
      </c>
      <c r="E792" s="17">
        <v>7.6928396708029298E-2</v>
      </c>
      <c r="F792" s="17"/>
      <c r="G792" s="17">
        <v>0.13652463925241901</v>
      </c>
      <c r="H792" s="17">
        <v>9.1229210604279701E-2</v>
      </c>
      <c r="I792" s="17">
        <v>0.16276412144329599</v>
      </c>
      <c r="J792" s="17">
        <v>0.12774381430887299</v>
      </c>
      <c r="K792" s="17">
        <v>4.2402875431779001E-2</v>
      </c>
      <c r="L792" s="17">
        <v>5.8380609190470001E-2</v>
      </c>
      <c r="M792" s="17"/>
      <c r="N792" s="17">
        <v>9.4248120220163503E-2</v>
      </c>
      <c r="O792" s="17">
        <v>9.8241241709105295E-2</v>
      </c>
      <c r="P792" s="17"/>
      <c r="Q792" s="17">
        <v>7.8519563713236096E-2</v>
      </c>
      <c r="R792" s="17">
        <v>5.1892533829689801E-2</v>
      </c>
      <c r="S792" s="17">
        <v>9.1583835229678903E-2</v>
      </c>
      <c r="T792" s="17">
        <v>0.121284063934638</v>
      </c>
      <c r="U792" s="17">
        <v>7.3313541509210198E-2</v>
      </c>
      <c r="V792" s="17">
        <v>0.10341939320871101</v>
      </c>
      <c r="W792" s="17">
        <v>0.136624495732135</v>
      </c>
      <c r="X792" s="17">
        <v>0.12330556135235</v>
      </c>
      <c r="Y792" s="17">
        <v>0.148690278265279</v>
      </c>
      <c r="Z792" s="17">
        <v>7.1286818914129205E-2</v>
      </c>
      <c r="AA792" s="17">
        <v>7.6388998218115206E-2</v>
      </c>
      <c r="AB792" s="17">
        <v>5.3439939071576299E-2</v>
      </c>
      <c r="AC792" s="17"/>
      <c r="AD792" s="17">
        <v>0.114411946851879</v>
      </c>
      <c r="AE792" s="17">
        <v>4.7965149190048198E-2</v>
      </c>
      <c r="AF792" s="17"/>
      <c r="AG792" s="17">
        <v>0.142200484759435</v>
      </c>
      <c r="AH792" s="17">
        <v>6.8518840101569195E-2</v>
      </c>
      <c r="AI792" s="17"/>
      <c r="AJ792" s="17">
        <v>9.4787413200544193E-2</v>
      </c>
      <c r="AK792" s="17" t="s">
        <v>331</v>
      </c>
      <c r="AL792" s="17"/>
      <c r="AM792" s="17">
        <v>7.7885304162341198E-2</v>
      </c>
      <c r="AN792" s="17">
        <v>9.9348443461387007E-2</v>
      </c>
      <c r="AO792" s="17"/>
      <c r="AP792" s="17">
        <v>4.5295449851172403E-3</v>
      </c>
      <c r="AQ792" s="17">
        <v>3.6002924449965001E-2</v>
      </c>
      <c r="AR792" s="17">
        <v>0.18194282330078301</v>
      </c>
      <c r="AS792" s="17">
        <v>0.130542536647588</v>
      </c>
      <c r="AT792" s="17">
        <v>0.154135382133578</v>
      </c>
      <c r="AU792" s="17">
        <v>0.14125166308493101</v>
      </c>
    </row>
    <row r="793" spans="2:47" x14ac:dyDescent="0.35">
      <c r="B793" t="s">
        <v>291</v>
      </c>
      <c r="C793" s="17">
        <v>9.1803159966503498E-2</v>
      </c>
      <c r="D793" s="17">
        <v>0.112948889966186</v>
      </c>
      <c r="E793" s="17">
        <v>7.4089629544689797E-2</v>
      </c>
      <c r="F793" s="17"/>
      <c r="G793" s="17">
        <v>0.113123475208943</v>
      </c>
      <c r="H793" s="17">
        <v>9.2067203094165606E-2</v>
      </c>
      <c r="I793" s="17">
        <v>9.6672949410470693E-2</v>
      </c>
      <c r="J793" s="17">
        <v>0.109181572889529</v>
      </c>
      <c r="K793" s="17">
        <v>9.9860223423705902E-2</v>
      </c>
      <c r="L793" s="17">
        <v>7.0411288356330801E-2</v>
      </c>
      <c r="M793" s="17"/>
      <c r="N793" s="17">
        <v>9.1967548729998197E-2</v>
      </c>
      <c r="O793" s="17">
        <v>9.0750354499901598E-2</v>
      </c>
      <c r="P793" s="17"/>
      <c r="Q793" s="17">
        <v>8.0316410139362804E-2</v>
      </c>
      <c r="R793" s="17">
        <v>9.54731397860447E-2</v>
      </c>
      <c r="S793" s="17">
        <v>0.109394551037874</v>
      </c>
      <c r="T793" s="17">
        <v>0.109887362300013</v>
      </c>
      <c r="U793" s="17">
        <v>6.7692714653991501E-2</v>
      </c>
      <c r="V793" s="17">
        <v>7.1659554139638398E-2</v>
      </c>
      <c r="W793" s="17">
        <v>4.3555606550412199E-2</v>
      </c>
      <c r="X793" s="17">
        <v>0.127061980840036</v>
      </c>
      <c r="Y793" s="17">
        <v>9.4290970662173706E-2</v>
      </c>
      <c r="Z793" s="17">
        <v>0.100898947916345</v>
      </c>
      <c r="AA793" s="17">
        <v>0.116001245987203</v>
      </c>
      <c r="AB793" s="17">
        <v>0.11976273983911399</v>
      </c>
      <c r="AC793" s="17"/>
      <c r="AD793" s="17">
        <v>0.11231992507976001</v>
      </c>
      <c r="AE793" s="17">
        <v>3.8856390468091501E-2</v>
      </c>
      <c r="AF793" s="17"/>
      <c r="AG793" s="17">
        <v>0.10471260276330401</v>
      </c>
      <c r="AH793" s="17">
        <v>8.6851028249818302E-2</v>
      </c>
      <c r="AI793" s="17"/>
      <c r="AJ793" s="17">
        <v>9.1803159966503498E-2</v>
      </c>
      <c r="AK793" s="17" t="s">
        <v>331</v>
      </c>
      <c r="AL793" s="17"/>
      <c r="AM793" s="17">
        <v>6.1603179771838198E-2</v>
      </c>
      <c r="AN793" s="17">
        <v>0.101002033875289</v>
      </c>
      <c r="AO793" s="17"/>
      <c r="AP793" s="17">
        <v>1.3574815508095601E-2</v>
      </c>
      <c r="AQ793" s="17">
        <v>5.9661765502605803E-2</v>
      </c>
      <c r="AR793" s="17">
        <v>0.162508168655636</v>
      </c>
      <c r="AS793" s="17">
        <v>0.12990488603726699</v>
      </c>
      <c r="AT793" s="17">
        <v>7.7726752663330706E-2</v>
      </c>
      <c r="AU793" s="17">
        <v>0.13998585291162699</v>
      </c>
    </row>
    <row r="794" spans="2:47" x14ac:dyDescent="0.35">
      <c r="B794" t="s">
        <v>218</v>
      </c>
      <c r="C794" s="17">
        <v>4.8936608286213802E-2</v>
      </c>
      <c r="D794" s="17">
        <v>4.66922646942615E-2</v>
      </c>
      <c r="E794" s="17">
        <v>5.0905527687165802E-2</v>
      </c>
      <c r="F794" s="17"/>
      <c r="G794" s="17">
        <v>2.2546145583313498E-2</v>
      </c>
      <c r="H794" s="17">
        <v>7.1580383073650902E-2</v>
      </c>
      <c r="I794" s="17">
        <v>5.1281411104704397E-2</v>
      </c>
      <c r="J794" s="17">
        <v>5.2096133552966502E-2</v>
      </c>
      <c r="K794" s="17">
        <v>4.2376622161183902E-2</v>
      </c>
      <c r="L794" s="17">
        <v>4.3433352974380397E-2</v>
      </c>
      <c r="M794" s="17"/>
      <c r="N794" s="17">
        <v>4.5640186557816098E-2</v>
      </c>
      <c r="O794" s="17">
        <v>7.00480926851825E-2</v>
      </c>
      <c r="P794" s="17"/>
      <c r="Q794" s="17">
        <v>6.7823546255077E-2</v>
      </c>
      <c r="R794" s="17">
        <v>3.7182202274229699E-2</v>
      </c>
      <c r="S794" s="17">
        <v>6.0026033759829601E-2</v>
      </c>
      <c r="T794" s="17">
        <v>5.1291799635771601E-2</v>
      </c>
      <c r="U794" s="17">
        <v>3.6283436130066599E-2</v>
      </c>
      <c r="V794" s="17">
        <v>6.2246402429326698E-2</v>
      </c>
      <c r="W794" s="17">
        <v>5.6346853238955698E-2</v>
      </c>
      <c r="X794" s="17">
        <v>4.9319115655047298E-2</v>
      </c>
      <c r="Y794" s="17">
        <v>4.7843212423134003E-2</v>
      </c>
      <c r="Z794" s="17">
        <v>5.28378070487086E-2</v>
      </c>
      <c r="AA794" s="17">
        <v>1.83436358311816E-2</v>
      </c>
      <c r="AB794" s="17">
        <v>0</v>
      </c>
      <c r="AC794" s="17"/>
      <c r="AD794" s="17">
        <v>6.0846403339290499E-2</v>
      </c>
      <c r="AE794" s="17">
        <v>1.84487193498677E-2</v>
      </c>
      <c r="AF794" s="17"/>
      <c r="AG794" s="17">
        <v>5.7075751473024398E-2</v>
      </c>
      <c r="AH794" s="17">
        <v>4.4361402069141402E-2</v>
      </c>
      <c r="AI794" s="17"/>
      <c r="AJ794" s="17">
        <v>4.8936608286213802E-2</v>
      </c>
      <c r="AK794" s="17" t="s">
        <v>331</v>
      </c>
      <c r="AL794" s="17"/>
      <c r="AM794" s="17">
        <v>2.49837305693963E-2</v>
      </c>
      <c r="AN794" s="17">
        <v>5.5896467966496097E-2</v>
      </c>
      <c r="AO794" s="17"/>
      <c r="AP794" s="17">
        <v>0</v>
      </c>
      <c r="AQ794" s="17">
        <v>3.1811890216152099E-2</v>
      </c>
      <c r="AR794" s="17">
        <v>9.6166988637068601E-2</v>
      </c>
      <c r="AS794" s="17">
        <v>8.5186383108301206E-2</v>
      </c>
      <c r="AT794" s="17">
        <v>8.6524912975761203E-2</v>
      </c>
      <c r="AU794" s="17">
        <v>3.23608939031284E-2</v>
      </c>
    </row>
    <row r="795" spans="2:47" x14ac:dyDescent="0.35">
      <c r="B795" t="s">
        <v>292</v>
      </c>
      <c r="C795" s="17">
        <v>0.110402758158377</v>
      </c>
      <c r="D795" s="17">
        <v>0.100979392343349</v>
      </c>
      <c r="E795" s="17">
        <v>0.11852573449471</v>
      </c>
      <c r="F795" s="17"/>
      <c r="G795" s="17">
        <v>2.2047071076269902E-2</v>
      </c>
      <c r="H795" s="17">
        <v>8.3219445040701001E-2</v>
      </c>
      <c r="I795" s="17">
        <v>0.141260046808597</v>
      </c>
      <c r="J795" s="17">
        <v>0.126505790529059</v>
      </c>
      <c r="K795" s="17">
        <v>9.71300280680574E-2</v>
      </c>
      <c r="L795" s="17">
        <v>0.11440157297933801</v>
      </c>
      <c r="M795" s="17"/>
      <c r="N795" s="17">
        <v>0.115149942653186</v>
      </c>
      <c r="O795" s="17">
        <v>8.00000610344625E-2</v>
      </c>
      <c r="P795" s="17"/>
      <c r="Q795" s="17">
        <v>5.3302628776086602E-2</v>
      </c>
      <c r="R795" s="17">
        <v>0.10013626116553501</v>
      </c>
      <c r="S795" s="17">
        <v>0.14647120489668899</v>
      </c>
      <c r="T795" s="17">
        <v>9.10103578383403E-2</v>
      </c>
      <c r="U795" s="17">
        <v>0.102217249140388</v>
      </c>
      <c r="V795" s="17">
        <v>0.104638505017287</v>
      </c>
      <c r="W795" s="17">
        <v>7.8179703934403405E-2</v>
      </c>
      <c r="X795" s="17">
        <v>0.118251272138869</v>
      </c>
      <c r="Y795" s="17">
        <v>0.110765079847134</v>
      </c>
      <c r="Z795" s="17">
        <v>0.17251636058057701</v>
      </c>
      <c r="AA795" s="17">
        <v>0.17018226355739299</v>
      </c>
      <c r="AB795" s="17">
        <v>0.156465944676941</v>
      </c>
      <c r="AC795" s="17"/>
      <c r="AD795" s="17">
        <v>0.12526068808770899</v>
      </c>
      <c r="AE795" s="17">
        <v>7.4795449560908403E-2</v>
      </c>
      <c r="AF795" s="17"/>
      <c r="AG795" s="17">
        <v>8.5180994894975895E-2</v>
      </c>
      <c r="AH795" s="17">
        <v>0.124426477397306</v>
      </c>
      <c r="AI795" s="17"/>
      <c r="AJ795" s="17">
        <v>0.110402758158377</v>
      </c>
      <c r="AK795" s="17" t="s">
        <v>331</v>
      </c>
      <c r="AL795" s="17"/>
      <c r="AM795" s="17">
        <v>0.102001907572584</v>
      </c>
      <c r="AN795" s="17">
        <v>0.11344875744256901</v>
      </c>
      <c r="AO795" s="17"/>
      <c r="AP795" s="17">
        <v>5.48497226655442E-2</v>
      </c>
      <c r="AQ795" s="17">
        <v>0.19926901485506701</v>
      </c>
      <c r="AR795" s="17">
        <v>0.153189291437861</v>
      </c>
      <c r="AS795" s="17">
        <v>0.11906175612344901</v>
      </c>
      <c r="AT795" s="17">
        <v>4.6440398028195801E-2</v>
      </c>
      <c r="AU795" s="17">
        <v>7.47501249263227E-2</v>
      </c>
    </row>
    <row r="796" spans="2:47" x14ac:dyDescent="0.35">
      <c r="B796" t="s">
        <v>293</v>
      </c>
      <c r="C796" s="17">
        <v>4.3760237851246699E-2</v>
      </c>
      <c r="D796" s="17">
        <v>3.3751263851420299E-2</v>
      </c>
      <c r="E796" s="17">
        <v>5.2276705080447898E-2</v>
      </c>
      <c r="F796" s="17"/>
      <c r="G796" s="17">
        <v>3.04362769748396E-2</v>
      </c>
      <c r="H796" s="17">
        <v>2.7904746188573502E-2</v>
      </c>
      <c r="I796" s="17">
        <v>4.1915751376300103E-2</v>
      </c>
      <c r="J796" s="17">
        <v>5.0052823950733898E-2</v>
      </c>
      <c r="K796" s="17">
        <v>5.7045147119236597E-2</v>
      </c>
      <c r="L796" s="17">
        <v>4.24115844806945E-2</v>
      </c>
      <c r="M796" s="17"/>
      <c r="N796" s="17">
        <v>4.7457252050102601E-2</v>
      </c>
      <c r="O796" s="17">
        <v>2.0083213485845401E-2</v>
      </c>
      <c r="P796" s="17"/>
      <c r="Q796" s="17">
        <v>2.7389078958727001E-2</v>
      </c>
      <c r="R796" s="17">
        <v>6.6303383930025897E-2</v>
      </c>
      <c r="S796" s="17">
        <v>2.1586777373904499E-2</v>
      </c>
      <c r="T796" s="17">
        <v>3.26024992457669E-2</v>
      </c>
      <c r="U796" s="17">
        <v>4.7900536306776299E-2</v>
      </c>
      <c r="V796" s="17">
        <v>3.43288195626291E-2</v>
      </c>
      <c r="W796" s="17">
        <v>4.5811492100260101E-2</v>
      </c>
      <c r="X796" s="17">
        <v>3.1803918315189701E-2</v>
      </c>
      <c r="Y796" s="17">
        <v>3.9600550239206098E-2</v>
      </c>
      <c r="Z796" s="17">
        <v>4.9522057424820798E-2</v>
      </c>
      <c r="AA796" s="17">
        <v>5.5079640028161E-2</v>
      </c>
      <c r="AB796" s="17">
        <v>0.11964851288602001</v>
      </c>
      <c r="AC796" s="17"/>
      <c r="AD796" s="17">
        <v>3.6680059620572802E-2</v>
      </c>
      <c r="AE796" s="17">
        <v>6.1687403737679398E-2</v>
      </c>
      <c r="AF796" s="17"/>
      <c r="AG796" s="17">
        <v>3.0393407556656399E-2</v>
      </c>
      <c r="AH796" s="17">
        <v>4.7044675638990098E-2</v>
      </c>
      <c r="AI796" s="17"/>
      <c r="AJ796" s="17">
        <v>4.3760237851246699E-2</v>
      </c>
      <c r="AK796" s="17" t="s">
        <v>331</v>
      </c>
      <c r="AL796" s="17"/>
      <c r="AM796" s="17">
        <v>4.3915338817032898E-2</v>
      </c>
      <c r="AN796" s="17">
        <v>4.2936955467031399E-2</v>
      </c>
      <c r="AO796" s="17"/>
      <c r="AP796" s="17">
        <v>8.1810374283447507E-2</v>
      </c>
      <c r="AQ796" s="17">
        <v>5.7142412717450297E-2</v>
      </c>
      <c r="AR796" s="17">
        <v>2.1399713206673901E-2</v>
      </c>
      <c r="AS796" s="17">
        <v>4.2745916021025301E-2</v>
      </c>
      <c r="AT796" s="17">
        <v>9.1737908638190105E-3</v>
      </c>
      <c r="AU796" s="17">
        <v>1.6552067252515699E-2</v>
      </c>
    </row>
    <row r="797" spans="2:47" x14ac:dyDescent="0.35">
      <c r="B797" t="s">
        <v>294</v>
      </c>
      <c r="C797" s="17">
        <v>0.105554928736993</v>
      </c>
      <c r="D797" s="17">
        <v>8.2391082360034396E-2</v>
      </c>
      <c r="E797" s="17">
        <v>0.12527113665863401</v>
      </c>
      <c r="F797" s="17"/>
      <c r="G797" s="17">
        <v>6.6320605032900007E-2</v>
      </c>
      <c r="H797" s="17">
        <v>7.2004711247966702E-2</v>
      </c>
      <c r="I797" s="17">
        <v>8.1920827729004095E-2</v>
      </c>
      <c r="J797" s="17">
        <v>7.9095012900012904E-2</v>
      </c>
      <c r="K797" s="17">
        <v>0.142195911323897</v>
      </c>
      <c r="L797" s="17">
        <v>0.135690039086757</v>
      </c>
      <c r="M797" s="17"/>
      <c r="N797" s="17">
        <v>0.10776423436190601</v>
      </c>
      <c r="O797" s="17">
        <v>9.1405731493477096E-2</v>
      </c>
      <c r="P797" s="17"/>
      <c r="Q797" s="17">
        <v>0.108309659942424</v>
      </c>
      <c r="R797" s="17">
        <v>0.13263535514920599</v>
      </c>
      <c r="S797" s="17">
        <v>9.39016269486323E-2</v>
      </c>
      <c r="T797" s="17">
        <v>4.9257656167103203E-2</v>
      </c>
      <c r="U797" s="17">
        <v>0.12434291217901999</v>
      </c>
      <c r="V797" s="17">
        <v>0.15528907058137301</v>
      </c>
      <c r="W797" s="17">
        <v>0.135707294563397</v>
      </c>
      <c r="X797" s="17">
        <v>8.4142746192233206E-2</v>
      </c>
      <c r="Y797" s="17">
        <v>9.35584712741135E-2</v>
      </c>
      <c r="Z797" s="17">
        <v>0.120403620738836</v>
      </c>
      <c r="AA797" s="17">
        <v>3.9280611179370303E-2</v>
      </c>
      <c r="AB797" s="17">
        <v>5.3738500687790798E-2</v>
      </c>
      <c r="AC797" s="17"/>
      <c r="AD797" s="17">
        <v>0.101633815410301</v>
      </c>
      <c r="AE797" s="17">
        <v>0.117105720027259</v>
      </c>
      <c r="AF797" s="17"/>
      <c r="AG797" s="17">
        <v>7.4325077202925902E-2</v>
      </c>
      <c r="AH797" s="17">
        <v>0.124366493359573</v>
      </c>
      <c r="AI797" s="17"/>
      <c r="AJ797" s="17">
        <v>0.105554928736993</v>
      </c>
      <c r="AK797" s="17" t="s">
        <v>331</v>
      </c>
      <c r="AL797" s="17"/>
      <c r="AM797" s="17">
        <v>0.158945534058021</v>
      </c>
      <c r="AN797" s="17">
        <v>8.8387763669405706E-2</v>
      </c>
      <c r="AO797" s="17"/>
      <c r="AP797" s="17">
        <v>0.10477976293282899</v>
      </c>
      <c r="AQ797" s="17">
        <v>0.15133295906615299</v>
      </c>
      <c r="AR797" s="17">
        <v>9.5229480934303404E-2</v>
      </c>
      <c r="AS797" s="17">
        <v>0.102994135425882</v>
      </c>
      <c r="AT797" s="17">
        <v>0.109692062985978</v>
      </c>
      <c r="AU797" s="17">
        <v>6.07077014680849E-2</v>
      </c>
    </row>
    <row r="798" spans="2:47" x14ac:dyDescent="0.35">
      <c r="B798" t="s">
        <v>106</v>
      </c>
      <c r="C798" s="17">
        <v>0.30815286558402399</v>
      </c>
      <c r="D798" s="17">
        <v>0.27347487007171301</v>
      </c>
      <c r="E798" s="17">
        <v>0.33638253949406099</v>
      </c>
      <c r="F798" s="17"/>
      <c r="G798" s="17">
        <v>0.204823696163106</v>
      </c>
      <c r="H798" s="17">
        <v>0.20328846801252701</v>
      </c>
      <c r="I798" s="17">
        <v>0.169230750375301</v>
      </c>
      <c r="J798" s="17">
        <v>0.229618285441545</v>
      </c>
      <c r="K798" s="17">
        <v>0.433770849953316</v>
      </c>
      <c r="L798" s="17">
        <v>0.43020154875418798</v>
      </c>
      <c r="M798" s="17"/>
      <c r="N798" s="17">
        <v>0.33616031031882598</v>
      </c>
      <c r="O798" s="17">
        <v>0.12878299689275199</v>
      </c>
      <c r="P798" s="17"/>
      <c r="Q798" s="17">
        <v>0.25098822034693802</v>
      </c>
      <c r="R798" s="17">
        <v>0.31892421498682599</v>
      </c>
      <c r="S798" s="17">
        <v>0.32601033992975798</v>
      </c>
      <c r="T798" s="17">
        <v>0.333211525700573</v>
      </c>
      <c r="U798" s="17">
        <v>0.31357181692057101</v>
      </c>
      <c r="V798" s="17">
        <v>0.26068034676174801</v>
      </c>
      <c r="W798" s="17">
        <v>0.39520842480472002</v>
      </c>
      <c r="X798" s="17">
        <v>0.22818199968083</v>
      </c>
      <c r="Y798" s="17">
        <v>0.284331294698911</v>
      </c>
      <c r="Z798" s="17">
        <v>0.28305234427090398</v>
      </c>
      <c r="AA798" s="17">
        <v>0.35903045681058499</v>
      </c>
      <c r="AB798" s="17">
        <v>0.49694436283855797</v>
      </c>
      <c r="AC798" s="17"/>
      <c r="AD798" s="17">
        <v>0.210636550862112</v>
      </c>
      <c r="AE798" s="17">
        <v>0.54901332249644097</v>
      </c>
      <c r="AF798" s="17"/>
      <c r="AG798" s="17">
        <v>0.14236744861029901</v>
      </c>
      <c r="AH798" s="17">
        <v>0.40865641631208199</v>
      </c>
      <c r="AI798" s="17"/>
      <c r="AJ798" s="17">
        <v>0.30815286558402399</v>
      </c>
      <c r="AK798" s="17" t="s">
        <v>331</v>
      </c>
      <c r="AL798" s="17"/>
      <c r="AM798" s="17">
        <v>0.37254109433866001</v>
      </c>
      <c r="AN798" s="17">
        <v>0.29028586699182402</v>
      </c>
      <c r="AO798" s="17"/>
      <c r="AP798" s="17">
        <v>0.63941639605967104</v>
      </c>
      <c r="AQ798" s="17">
        <v>0.41538858162573</v>
      </c>
      <c r="AR798" s="17">
        <v>0.14109567004249099</v>
      </c>
      <c r="AS798" s="17">
        <v>0.285398551587141</v>
      </c>
      <c r="AT798" s="17">
        <v>4.7496195454024698E-2</v>
      </c>
      <c r="AU798" s="17">
        <v>6.3141236814278703E-2</v>
      </c>
    </row>
    <row r="799" spans="2:47" x14ac:dyDescent="0.35">
      <c r="B799" t="s">
        <v>94</v>
      </c>
      <c r="C799" s="17">
        <v>1.38692285486808E-2</v>
      </c>
      <c r="D799" s="17">
        <v>1.48612391744955E-2</v>
      </c>
      <c r="E799" s="17">
        <v>1.30527132104164E-2</v>
      </c>
      <c r="F799" s="17"/>
      <c r="G799" s="17">
        <v>1.8484256340254801E-2</v>
      </c>
      <c r="H799" s="17">
        <v>1.9427662275221899E-2</v>
      </c>
      <c r="I799" s="17">
        <v>2.4405120579779001E-2</v>
      </c>
      <c r="J799" s="17">
        <v>9.8626505329342598E-3</v>
      </c>
      <c r="K799" s="17">
        <v>1.03706301628438E-2</v>
      </c>
      <c r="L799" s="17">
        <v>8.7733151965266494E-3</v>
      </c>
      <c r="M799" s="17"/>
      <c r="N799" s="17">
        <v>1.2794646604331401E-2</v>
      </c>
      <c r="O799" s="17">
        <v>2.0751242387538602E-2</v>
      </c>
      <c r="P799" s="17"/>
      <c r="Q799" s="17">
        <v>3.5724322733882499E-2</v>
      </c>
      <c r="R799" s="17">
        <v>1.22275767238015E-2</v>
      </c>
      <c r="S799" s="17">
        <v>0</v>
      </c>
      <c r="T799" s="17">
        <v>0</v>
      </c>
      <c r="U799" s="17">
        <v>1.2606181619172501E-2</v>
      </c>
      <c r="V799" s="17">
        <v>9.5286325776815905E-3</v>
      </c>
      <c r="W799" s="17">
        <v>1.25809529006451E-2</v>
      </c>
      <c r="X799" s="17">
        <v>3.78585359760659E-2</v>
      </c>
      <c r="Y799" s="17">
        <v>1.5138149794512799E-2</v>
      </c>
      <c r="Z799" s="17">
        <v>1.0244119087715799E-2</v>
      </c>
      <c r="AA799" s="17">
        <v>1.6908174523865099E-2</v>
      </c>
      <c r="AB799" s="17">
        <v>0</v>
      </c>
      <c r="AC799" s="17"/>
      <c r="AD799" s="17">
        <v>7.7244047238822196E-3</v>
      </c>
      <c r="AE799" s="17">
        <v>2.3052765646709002E-2</v>
      </c>
      <c r="AF799" s="17"/>
      <c r="AG799" s="17">
        <v>5.4337586397050297E-3</v>
      </c>
      <c r="AH799" s="17">
        <v>1.4214859399631999E-2</v>
      </c>
      <c r="AI799" s="17"/>
      <c r="AJ799" s="17">
        <v>1.38692285486808E-2</v>
      </c>
      <c r="AK799" s="17" t="s">
        <v>331</v>
      </c>
      <c r="AL799" s="17"/>
      <c r="AM799" s="17">
        <v>1.5192699210288801E-2</v>
      </c>
      <c r="AN799" s="17">
        <v>1.2556385184640599E-2</v>
      </c>
      <c r="AO799" s="17"/>
      <c r="AP799" s="17">
        <v>2.5701599091703602E-2</v>
      </c>
      <c r="AQ799" s="17">
        <v>1.7696148236888701E-2</v>
      </c>
      <c r="AR799" s="17">
        <v>2.1413884976849699E-2</v>
      </c>
      <c r="AS799" s="17">
        <v>7.5408153705177399E-3</v>
      </c>
      <c r="AT799" s="17">
        <v>0</v>
      </c>
      <c r="AU799" s="17">
        <v>7.6885618359656396E-3</v>
      </c>
    </row>
    <row r="800" spans="2:47" x14ac:dyDescent="0.35">
      <c r="B800" t="s">
        <v>323</v>
      </c>
      <c r="C800" s="17">
        <v>3.6186357970078097E-2</v>
      </c>
      <c r="D800" s="17">
        <v>2.6399087229042599E-2</v>
      </c>
      <c r="E800" s="17">
        <v>4.4504180394307001E-2</v>
      </c>
      <c r="F800" s="17"/>
      <c r="G800" s="17">
        <v>7.9175840264929895E-2</v>
      </c>
      <c r="H800" s="17">
        <v>2.35894310799914E-2</v>
      </c>
      <c r="I800" s="17">
        <v>2.29216307384978E-2</v>
      </c>
      <c r="J800" s="17">
        <v>1.0008866251514901E-2</v>
      </c>
      <c r="K800" s="17">
        <v>1.9812295078374401E-2</v>
      </c>
      <c r="L800" s="17">
        <v>6.8458225301961495E-2</v>
      </c>
      <c r="M800" s="17"/>
      <c r="N800" s="17">
        <v>3.6106182168148301E-2</v>
      </c>
      <c r="O800" s="17">
        <v>3.6699832983615698E-2</v>
      </c>
      <c r="P800" s="17"/>
      <c r="Q800" s="17">
        <v>3.9908602485009798E-2</v>
      </c>
      <c r="R800" s="17">
        <v>5.1070902254959402E-2</v>
      </c>
      <c r="S800" s="17">
        <v>5.5705677230061902E-2</v>
      </c>
      <c r="T800" s="17">
        <v>6.0134188091523003E-2</v>
      </c>
      <c r="U800" s="17">
        <v>4.6329357913279898E-2</v>
      </c>
      <c r="V800" s="17">
        <v>2.9142219909318701E-2</v>
      </c>
      <c r="W800" s="17">
        <v>2.06771709861748E-2</v>
      </c>
      <c r="X800" s="17">
        <v>0</v>
      </c>
      <c r="Y800" s="17">
        <v>3.0594374297289301E-2</v>
      </c>
      <c r="Z800" s="17">
        <v>3.2303743359971999E-2</v>
      </c>
      <c r="AA800" s="17">
        <v>0</v>
      </c>
      <c r="AB800" s="17">
        <v>0</v>
      </c>
      <c r="AC800" s="17"/>
      <c r="AD800" s="17">
        <v>3.2066838214470601E-2</v>
      </c>
      <c r="AE800" s="17">
        <v>4.5763809726268902E-2</v>
      </c>
      <c r="AF800" s="17"/>
      <c r="AG800" s="17">
        <v>2.7764689196559202E-2</v>
      </c>
      <c r="AH800" s="17">
        <v>3.9008384620667601E-2</v>
      </c>
      <c r="AI800" s="17"/>
      <c r="AJ800" s="17">
        <v>3.6186357970078097E-2</v>
      </c>
      <c r="AK800" s="17" t="s">
        <v>331</v>
      </c>
      <c r="AL800" s="17"/>
      <c r="AM800" s="17">
        <v>2.6214779800673299E-2</v>
      </c>
      <c r="AN800" s="17">
        <v>3.9739569700371201E-2</v>
      </c>
      <c r="AO800" s="17"/>
      <c r="AP800" s="17">
        <v>7.5337784473591296E-2</v>
      </c>
      <c r="AQ800" s="17">
        <v>3.1694303329987801E-2</v>
      </c>
      <c r="AR800" s="17">
        <v>3.8271552771553599E-2</v>
      </c>
      <c r="AS800" s="17">
        <v>2.7164962993676201E-2</v>
      </c>
      <c r="AT800" s="17">
        <v>2.7254090046250099E-2</v>
      </c>
      <c r="AU800" s="17">
        <v>1.15016228334603E-2</v>
      </c>
    </row>
    <row r="801" spans="2:47" x14ac:dyDescent="0.35">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c r="AS801" s="17"/>
      <c r="AT801" s="17"/>
      <c r="AU801" s="17"/>
    </row>
    <row r="802" spans="2:47" x14ac:dyDescent="0.35">
      <c r="B802" s="6" t="s">
        <v>334</v>
      </c>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c r="AR802" s="17"/>
      <c r="AS802" s="17"/>
      <c r="AT802" s="17"/>
      <c r="AU802" s="17"/>
    </row>
    <row r="803" spans="2:47" x14ac:dyDescent="0.35">
      <c r="B803" s="24" t="s">
        <v>65</v>
      </c>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c r="AR803" s="17"/>
      <c r="AS803" s="17"/>
      <c r="AT803" s="17"/>
      <c r="AU803" s="17"/>
    </row>
    <row r="804" spans="2:47" x14ac:dyDescent="0.35">
      <c r="B804" t="s">
        <v>289</v>
      </c>
      <c r="C804" s="17">
        <v>3.3124684225453699E-2</v>
      </c>
      <c r="D804" s="17">
        <v>3.1506867113659999E-2</v>
      </c>
      <c r="E804" s="17">
        <v>3.4996942322373298E-2</v>
      </c>
      <c r="F804" s="17"/>
      <c r="G804" s="17">
        <v>6.2820873645476394E-2</v>
      </c>
      <c r="H804" s="17">
        <v>5.6083876399181297E-2</v>
      </c>
      <c r="I804" s="17">
        <v>2.7848966652310101E-2</v>
      </c>
      <c r="J804" s="17">
        <v>1.5924868028163699E-2</v>
      </c>
      <c r="K804" s="17">
        <v>2.5934559601540699E-2</v>
      </c>
      <c r="L804" s="17">
        <v>1.7638102638073E-2</v>
      </c>
      <c r="M804" s="17"/>
      <c r="N804" s="17">
        <v>2.50836069807421E-2</v>
      </c>
      <c r="O804" s="17">
        <v>7.3062715202153003E-2</v>
      </c>
      <c r="P804" s="17"/>
      <c r="Q804" s="17">
        <v>5.5015790732575197E-2</v>
      </c>
      <c r="R804" s="17">
        <v>3.4319340369800298E-2</v>
      </c>
      <c r="S804" s="17">
        <v>2.5462121172716099E-2</v>
      </c>
      <c r="T804" s="17">
        <v>1.9817993097157899E-2</v>
      </c>
      <c r="U804" s="17">
        <v>1.5994473662058899E-2</v>
      </c>
      <c r="V804" s="17">
        <v>3.06317153717495E-2</v>
      </c>
      <c r="W804" s="17">
        <v>5.6396233658254399E-2</v>
      </c>
      <c r="X804" s="17">
        <v>1.6076327999638099E-2</v>
      </c>
      <c r="Y804" s="17">
        <v>5.5164059429078698E-2</v>
      </c>
      <c r="Z804" s="17">
        <v>1.1622498191209901E-2</v>
      </c>
      <c r="AA804" s="17">
        <v>1.9964094855614602E-2</v>
      </c>
      <c r="AB804" s="17">
        <v>0</v>
      </c>
      <c r="AC804" s="17"/>
      <c r="AD804" s="17">
        <v>4.5519654672644697E-2</v>
      </c>
      <c r="AE804" s="17">
        <v>6.9864805661808303E-3</v>
      </c>
      <c r="AF804" s="17"/>
      <c r="AG804" s="17">
        <v>7.92074066066175E-2</v>
      </c>
      <c r="AH804" s="17">
        <v>1.02906413783859E-2</v>
      </c>
      <c r="AI804" s="17"/>
      <c r="AJ804" s="17">
        <v>3.4254054474153701E-2</v>
      </c>
      <c r="AK804" s="17">
        <v>3.2079946667215198E-2</v>
      </c>
      <c r="AL804" s="17"/>
      <c r="AM804" s="17">
        <v>2.2154357066359199E-2</v>
      </c>
      <c r="AN804" s="17">
        <v>3.6214506302506201E-2</v>
      </c>
      <c r="AO804" s="17"/>
      <c r="AP804" s="17">
        <v>0</v>
      </c>
      <c r="AQ804" s="17">
        <v>0</v>
      </c>
      <c r="AR804" s="17">
        <v>3.2349402720769901E-2</v>
      </c>
      <c r="AS804" s="17">
        <v>2.7398376020100399E-2</v>
      </c>
      <c r="AT804" s="17">
        <v>0.14421392638504599</v>
      </c>
      <c r="AU804" s="17">
        <v>6.0752507906533297E-2</v>
      </c>
    </row>
    <row r="805" spans="2:47" x14ac:dyDescent="0.35">
      <c r="B805" t="s">
        <v>290</v>
      </c>
      <c r="C805" s="17">
        <v>3.7129968468722303E-2</v>
      </c>
      <c r="D805" s="17">
        <v>5.0427765166285797E-2</v>
      </c>
      <c r="E805" s="17">
        <v>2.44896078300165E-2</v>
      </c>
      <c r="F805" s="17"/>
      <c r="G805" s="17">
        <v>6.2480576172276897E-2</v>
      </c>
      <c r="H805" s="17">
        <v>5.4466704677902697E-2</v>
      </c>
      <c r="I805" s="17">
        <v>2.2060137280510001E-2</v>
      </c>
      <c r="J805" s="17">
        <v>2.1647499177189101E-2</v>
      </c>
      <c r="K805" s="17">
        <v>3.95108297927875E-2</v>
      </c>
      <c r="L805" s="17">
        <v>2.93383212342322E-2</v>
      </c>
      <c r="M805" s="17"/>
      <c r="N805" s="17">
        <v>3.1531881972782297E-2</v>
      </c>
      <c r="O805" s="17">
        <v>6.4934271932182902E-2</v>
      </c>
      <c r="P805" s="17"/>
      <c r="Q805" s="17">
        <v>3.5506028213690997E-2</v>
      </c>
      <c r="R805" s="17">
        <v>3.7986861933353301E-2</v>
      </c>
      <c r="S805" s="17">
        <v>2.4369771212508499E-2</v>
      </c>
      <c r="T805" s="17">
        <v>4.4166911547211703E-2</v>
      </c>
      <c r="U805" s="17">
        <v>3.83021798946062E-2</v>
      </c>
      <c r="V805" s="17">
        <v>4.8292522918126503E-2</v>
      </c>
      <c r="W805" s="17">
        <v>2.6501538196624898E-2</v>
      </c>
      <c r="X805" s="17">
        <v>1.9974150293056301E-2</v>
      </c>
      <c r="Y805" s="17">
        <v>4.7067188374821899E-2</v>
      </c>
      <c r="Z805" s="17">
        <v>4.2386516203442297E-2</v>
      </c>
      <c r="AA805" s="17">
        <v>4.6945115926238699E-2</v>
      </c>
      <c r="AB805" s="17">
        <v>0</v>
      </c>
      <c r="AC805" s="17"/>
      <c r="AD805" s="17">
        <v>5.0721369622957903E-2</v>
      </c>
      <c r="AE805" s="17">
        <v>8.7360919734191002E-3</v>
      </c>
      <c r="AF805" s="17"/>
      <c r="AG805" s="17">
        <v>7.5483027149622794E-2</v>
      </c>
      <c r="AH805" s="17">
        <v>1.82753703313191E-2</v>
      </c>
      <c r="AI805" s="17"/>
      <c r="AJ805" s="17">
        <v>4.5155556481726401E-2</v>
      </c>
      <c r="AK805" s="17">
        <v>2.7937096408638899E-2</v>
      </c>
      <c r="AL805" s="17"/>
      <c r="AM805" s="17">
        <v>2.5122205094142602E-2</v>
      </c>
      <c r="AN805" s="17">
        <v>4.1213987507787098E-2</v>
      </c>
      <c r="AO805" s="17"/>
      <c r="AP805" s="17">
        <v>0</v>
      </c>
      <c r="AQ805" s="17">
        <v>0</v>
      </c>
      <c r="AR805" s="17">
        <v>4.0954528867749203E-2</v>
      </c>
      <c r="AS805" s="17">
        <v>4.5905232155915202E-2</v>
      </c>
      <c r="AT805" s="17">
        <v>5.88425506080128E-2</v>
      </c>
      <c r="AU805" s="17">
        <v>9.3483689412358906E-2</v>
      </c>
    </row>
    <row r="806" spans="2:47" x14ac:dyDescent="0.35">
      <c r="B806" t="s">
        <v>215</v>
      </c>
      <c r="C806" s="17">
        <v>0.12849194930521499</v>
      </c>
      <c r="D806" s="17">
        <v>0.134216081845592</v>
      </c>
      <c r="E806" s="17">
        <v>0.124050387576182</v>
      </c>
      <c r="F806" s="17"/>
      <c r="G806" s="17">
        <v>0.120217974749458</v>
      </c>
      <c r="H806" s="17">
        <v>0.11250685681957399</v>
      </c>
      <c r="I806" s="17">
        <v>0.13533988686296</v>
      </c>
      <c r="J806" s="17">
        <v>0.14073894173628401</v>
      </c>
      <c r="K806" s="17">
        <v>0.161438662302716</v>
      </c>
      <c r="L806" s="17">
        <v>0.109554573085983</v>
      </c>
      <c r="M806" s="17"/>
      <c r="N806" s="17">
        <v>0.128843622026415</v>
      </c>
      <c r="O806" s="17">
        <v>0.126745278354852</v>
      </c>
      <c r="P806" s="17"/>
      <c r="Q806" s="17">
        <v>0.14362338358332999</v>
      </c>
      <c r="R806" s="17">
        <v>0.11806355223081801</v>
      </c>
      <c r="S806" s="17">
        <v>0.17050563102784599</v>
      </c>
      <c r="T806" s="17">
        <v>0.106075396140091</v>
      </c>
      <c r="U806" s="17">
        <v>0.15142569541193299</v>
      </c>
      <c r="V806" s="17">
        <v>0.11374835583868199</v>
      </c>
      <c r="W806" s="17">
        <v>0.142610788884693</v>
      </c>
      <c r="X806" s="17">
        <v>0.15970161191079499</v>
      </c>
      <c r="Y806" s="17">
        <v>0.13118453221541801</v>
      </c>
      <c r="Z806" s="17">
        <v>0.124508014591133</v>
      </c>
      <c r="AA806" s="17">
        <v>8.3745646007293506E-2</v>
      </c>
      <c r="AB806" s="17">
        <v>4.6375382996440902E-2</v>
      </c>
      <c r="AC806" s="17"/>
      <c r="AD806" s="17">
        <v>0.17253193702345701</v>
      </c>
      <c r="AE806" s="17">
        <v>3.9626532238551698E-2</v>
      </c>
      <c r="AF806" s="17"/>
      <c r="AG806" s="17">
        <v>0.22588621294347</v>
      </c>
      <c r="AH806" s="17">
        <v>8.3203360981455005E-2</v>
      </c>
      <c r="AI806" s="17"/>
      <c r="AJ806" s="17">
        <v>0.15456264099588901</v>
      </c>
      <c r="AK806" s="17">
        <v>9.8699671204797695E-2</v>
      </c>
      <c r="AL806" s="17"/>
      <c r="AM806" s="17">
        <v>0.10433244058797</v>
      </c>
      <c r="AN806" s="17">
        <v>0.135426155745764</v>
      </c>
      <c r="AO806" s="17"/>
      <c r="AP806" s="17">
        <v>7.0981740446445299E-3</v>
      </c>
      <c r="AQ806" s="17">
        <v>5.6247683918516603E-2</v>
      </c>
      <c r="AR806" s="17">
        <v>0.102312672647786</v>
      </c>
      <c r="AS806" s="17">
        <v>0.20920830954528899</v>
      </c>
      <c r="AT806" s="17">
        <v>0.268340081967405</v>
      </c>
      <c r="AU806" s="17">
        <v>0.21632332424803699</v>
      </c>
    </row>
    <row r="807" spans="2:47" x14ac:dyDescent="0.35">
      <c r="B807" t="s">
        <v>216</v>
      </c>
      <c r="C807" s="17">
        <v>8.6768850979747306E-2</v>
      </c>
      <c r="D807" s="17">
        <v>9.9335240540078806E-2</v>
      </c>
      <c r="E807" s="17">
        <v>7.4321944616998606E-2</v>
      </c>
      <c r="F807" s="17"/>
      <c r="G807" s="17">
        <v>6.8007384164501805E-2</v>
      </c>
      <c r="H807" s="17">
        <v>8.2308295524975206E-2</v>
      </c>
      <c r="I807" s="17">
        <v>8.2214036680209504E-2</v>
      </c>
      <c r="J807" s="17">
        <v>8.9336042090680606E-2</v>
      </c>
      <c r="K807" s="17">
        <v>8.7220508542449698E-2</v>
      </c>
      <c r="L807" s="17">
        <v>0.104234873112084</v>
      </c>
      <c r="M807" s="17"/>
      <c r="N807" s="17">
        <v>8.8134576935472997E-2</v>
      </c>
      <c r="O807" s="17">
        <v>7.9985629793639504E-2</v>
      </c>
      <c r="P807" s="17"/>
      <c r="Q807" s="17">
        <v>9.9007855148841695E-2</v>
      </c>
      <c r="R807" s="17">
        <v>9.2343338775631098E-2</v>
      </c>
      <c r="S807" s="17">
        <v>5.3612386012759701E-2</v>
      </c>
      <c r="T807" s="17">
        <v>9.1917643806416496E-2</v>
      </c>
      <c r="U807" s="17">
        <v>7.5943765764881502E-2</v>
      </c>
      <c r="V807" s="17">
        <v>5.7624100905255597E-2</v>
      </c>
      <c r="W807" s="17">
        <v>7.5412756999228406E-2</v>
      </c>
      <c r="X807" s="17">
        <v>0.14986098514235299</v>
      </c>
      <c r="Y807" s="17">
        <v>9.2168396486278795E-2</v>
      </c>
      <c r="Z807" s="17">
        <v>0.103241284486247</v>
      </c>
      <c r="AA807" s="17">
        <v>9.1121590306362896E-2</v>
      </c>
      <c r="AB807" s="17">
        <v>6.1448167089915497E-2</v>
      </c>
      <c r="AC807" s="17"/>
      <c r="AD807" s="17">
        <v>0.110134727822778</v>
      </c>
      <c r="AE807" s="17">
        <v>3.8178939633635098E-2</v>
      </c>
      <c r="AF807" s="17"/>
      <c r="AG807" s="17">
        <v>0.13385136236037401</v>
      </c>
      <c r="AH807" s="17">
        <v>6.5442001534063099E-2</v>
      </c>
      <c r="AI807" s="17"/>
      <c r="AJ807" s="17">
        <v>0.106981486880035</v>
      </c>
      <c r="AK807" s="17">
        <v>6.35562199568529E-2</v>
      </c>
      <c r="AL807" s="17"/>
      <c r="AM807" s="17">
        <v>5.8366641206140303E-2</v>
      </c>
      <c r="AN807" s="17">
        <v>9.5168544548737202E-2</v>
      </c>
      <c r="AO807" s="17"/>
      <c r="AP807" s="17">
        <v>1.2541197104870901E-2</v>
      </c>
      <c r="AQ807" s="17">
        <v>5.3379709698045799E-2</v>
      </c>
      <c r="AR807" s="17">
        <v>9.4922387002905007E-2</v>
      </c>
      <c r="AS807" s="17">
        <v>0.13614058167040299</v>
      </c>
      <c r="AT807" s="17">
        <v>0.110695893946525</v>
      </c>
      <c r="AU807" s="17">
        <v>0.13837889711370099</v>
      </c>
    </row>
    <row r="808" spans="2:47" x14ac:dyDescent="0.35">
      <c r="B808" t="s">
        <v>291</v>
      </c>
      <c r="C808" s="17">
        <v>8.9721139840088907E-2</v>
      </c>
      <c r="D808" s="17">
        <v>8.1928921959008902E-2</v>
      </c>
      <c r="E808" s="17">
        <v>9.7082967848129503E-2</v>
      </c>
      <c r="F808" s="17"/>
      <c r="G808" s="17">
        <v>8.3899870555660894E-2</v>
      </c>
      <c r="H808" s="17">
        <v>0.118593948507057</v>
      </c>
      <c r="I808" s="17">
        <v>0.105385789562258</v>
      </c>
      <c r="J808" s="17">
        <v>5.9069678780041303E-2</v>
      </c>
      <c r="K808" s="17">
        <v>8.2563249082659995E-2</v>
      </c>
      <c r="L808" s="17">
        <v>8.6838394891731896E-2</v>
      </c>
      <c r="M808" s="17"/>
      <c r="N808" s="17">
        <v>9.2817347969070194E-2</v>
      </c>
      <c r="O808" s="17">
        <v>7.4343044044915901E-2</v>
      </c>
      <c r="P808" s="17"/>
      <c r="Q808" s="17">
        <v>7.0516516522960204E-2</v>
      </c>
      <c r="R808" s="17">
        <v>7.3037790984416803E-2</v>
      </c>
      <c r="S808" s="17">
        <v>0.119175970525651</v>
      </c>
      <c r="T808" s="17">
        <v>8.5757912381114507E-2</v>
      </c>
      <c r="U808" s="17">
        <v>8.0734974786507693E-2</v>
      </c>
      <c r="V808" s="17">
        <v>7.8947499389366294E-2</v>
      </c>
      <c r="W808" s="17">
        <v>9.7665465084268002E-2</v>
      </c>
      <c r="X808" s="17">
        <v>0.10637785324464399</v>
      </c>
      <c r="Y808" s="17">
        <v>0.12410494570026701</v>
      </c>
      <c r="Z808" s="17">
        <v>8.8849338738478306E-2</v>
      </c>
      <c r="AA808" s="17">
        <v>8.7720502955850904E-2</v>
      </c>
      <c r="AB808" s="17">
        <v>7.4578379613536902E-2</v>
      </c>
      <c r="AC808" s="17"/>
      <c r="AD808" s="17">
        <v>9.9271402462766403E-2</v>
      </c>
      <c r="AE808" s="17">
        <v>6.5725738764036507E-2</v>
      </c>
      <c r="AF808" s="17"/>
      <c r="AG808" s="17">
        <v>9.0305678200518796E-2</v>
      </c>
      <c r="AH808" s="17">
        <v>8.7319059587722306E-2</v>
      </c>
      <c r="AI808" s="17"/>
      <c r="AJ808" s="17">
        <v>0.10246367803688899</v>
      </c>
      <c r="AK808" s="17">
        <v>7.5399745724356995E-2</v>
      </c>
      <c r="AL808" s="17"/>
      <c r="AM808" s="17">
        <v>8.1177543814205E-2</v>
      </c>
      <c r="AN808" s="17">
        <v>9.1211478090513207E-2</v>
      </c>
      <c r="AO808" s="17"/>
      <c r="AP808" s="17">
        <v>3.5008181675276202E-2</v>
      </c>
      <c r="AQ808" s="17">
        <v>0.127392239034922</v>
      </c>
      <c r="AR808" s="17">
        <v>0.15193063959806599</v>
      </c>
      <c r="AS808" s="17">
        <v>7.4838292869458103E-2</v>
      </c>
      <c r="AT808" s="17">
        <v>9.4222377298493296E-2</v>
      </c>
      <c r="AU808" s="17">
        <v>8.5893874692694605E-2</v>
      </c>
    </row>
    <row r="809" spans="2:47" x14ac:dyDescent="0.35">
      <c r="B809" t="s">
        <v>218</v>
      </c>
      <c r="C809" s="17">
        <v>2.84555444747343E-2</v>
      </c>
      <c r="D809" s="17">
        <v>2.4932800249095201E-2</v>
      </c>
      <c r="E809" s="17">
        <v>3.21443239612767E-2</v>
      </c>
      <c r="F809" s="17"/>
      <c r="G809" s="17">
        <v>1.9370414477601901E-2</v>
      </c>
      <c r="H809" s="17">
        <v>4.7702806359304802E-2</v>
      </c>
      <c r="I809" s="17">
        <v>2.8673130930610899E-2</v>
      </c>
      <c r="J809" s="17">
        <v>3.8566427542499303E-2</v>
      </c>
      <c r="K809" s="17">
        <v>2.5028742429961601E-2</v>
      </c>
      <c r="L809" s="17">
        <v>1.2686048171680101E-2</v>
      </c>
      <c r="M809" s="17"/>
      <c r="N809" s="17">
        <v>2.6305687276821699E-2</v>
      </c>
      <c r="O809" s="17">
        <v>3.9133350538863701E-2</v>
      </c>
      <c r="P809" s="17"/>
      <c r="Q809" s="17">
        <v>4.06508756997302E-2</v>
      </c>
      <c r="R809" s="17">
        <v>3.2607876273613598E-2</v>
      </c>
      <c r="S809" s="17">
        <v>1.1758286747270801E-2</v>
      </c>
      <c r="T809" s="17">
        <v>4.51799511073415E-2</v>
      </c>
      <c r="U809" s="17">
        <v>2.05610914994795E-2</v>
      </c>
      <c r="V809" s="17">
        <v>1.15759031551587E-2</v>
      </c>
      <c r="W809" s="17">
        <v>1.5997075284934999E-2</v>
      </c>
      <c r="X809" s="17">
        <v>2.81807603515167E-2</v>
      </c>
      <c r="Y809" s="17">
        <v>4.1953698931673299E-2</v>
      </c>
      <c r="Z809" s="17">
        <v>8.04493775903793E-3</v>
      </c>
      <c r="AA809" s="17">
        <v>2.2238326962793601E-2</v>
      </c>
      <c r="AB809" s="17">
        <v>7.3217859376513997E-2</v>
      </c>
      <c r="AC809" s="17"/>
      <c r="AD809" s="17">
        <v>2.9822454421024099E-2</v>
      </c>
      <c r="AE809" s="17">
        <v>2.4609754488145001E-2</v>
      </c>
      <c r="AF809" s="17"/>
      <c r="AG809" s="17">
        <v>2.3052630450639301E-2</v>
      </c>
      <c r="AH809" s="17">
        <v>3.20117846220715E-2</v>
      </c>
      <c r="AI809" s="17"/>
      <c r="AJ809" s="17">
        <v>3.1013480223375099E-2</v>
      </c>
      <c r="AK809" s="17">
        <v>2.5673848961225602E-2</v>
      </c>
      <c r="AL809" s="17"/>
      <c r="AM809" s="17">
        <v>3.5987990183473803E-2</v>
      </c>
      <c r="AN809" s="17">
        <v>2.61238336335178E-2</v>
      </c>
      <c r="AO809" s="17"/>
      <c r="AP809" s="17">
        <v>6.55101696176426E-3</v>
      </c>
      <c r="AQ809" s="17">
        <v>4.2750535463243498E-2</v>
      </c>
      <c r="AR809" s="17">
        <v>6.2630385109357201E-2</v>
      </c>
      <c r="AS809" s="17">
        <v>2.06019552717683E-2</v>
      </c>
      <c r="AT809" s="17">
        <v>1.1491488859656901E-2</v>
      </c>
      <c r="AU809" s="17">
        <v>3.0346561714902302E-2</v>
      </c>
    </row>
    <row r="810" spans="2:47" x14ac:dyDescent="0.35">
      <c r="B810" t="s">
        <v>292</v>
      </c>
      <c r="C810" s="17">
        <v>8.0352946002878595E-2</v>
      </c>
      <c r="D810" s="17">
        <v>6.2892120490715103E-2</v>
      </c>
      <c r="E810" s="17">
        <v>9.8097551213511006E-2</v>
      </c>
      <c r="F810" s="17"/>
      <c r="G810" s="17">
        <v>7.5775957418896395E-2</v>
      </c>
      <c r="H810" s="17">
        <v>7.8622951176642003E-2</v>
      </c>
      <c r="I810" s="17">
        <v>6.6708273964479495E-2</v>
      </c>
      <c r="J810" s="17">
        <v>0.107392219627858</v>
      </c>
      <c r="K810" s="17">
        <v>8.6111198565548205E-2</v>
      </c>
      <c r="L810" s="17">
        <v>7.0184697755146394E-2</v>
      </c>
      <c r="M810" s="17"/>
      <c r="N810" s="17">
        <v>7.9142883764890704E-2</v>
      </c>
      <c r="O810" s="17">
        <v>8.6363024214262396E-2</v>
      </c>
      <c r="P810" s="17"/>
      <c r="Q810" s="17">
        <v>8.0994397045415695E-2</v>
      </c>
      <c r="R810" s="17">
        <v>5.9101408599076699E-2</v>
      </c>
      <c r="S810" s="17">
        <v>5.7558177330042197E-2</v>
      </c>
      <c r="T810" s="17">
        <v>6.6040199228850405E-2</v>
      </c>
      <c r="U810" s="17">
        <v>7.6407301484240103E-2</v>
      </c>
      <c r="V810" s="17">
        <v>0.131626414876995</v>
      </c>
      <c r="W810" s="17">
        <v>7.2923752819562301E-2</v>
      </c>
      <c r="X810" s="17">
        <v>2.8900789687968199E-2</v>
      </c>
      <c r="Y810" s="17">
        <v>9.7152007927388997E-2</v>
      </c>
      <c r="Z810" s="17">
        <v>9.8651469968130498E-2</v>
      </c>
      <c r="AA810" s="17">
        <v>7.9287202026107298E-2</v>
      </c>
      <c r="AB810" s="17">
        <v>0.101989349673929</v>
      </c>
      <c r="AC810" s="17"/>
      <c r="AD810" s="17">
        <v>7.1004906284620806E-2</v>
      </c>
      <c r="AE810" s="17">
        <v>9.8571377483120795E-2</v>
      </c>
      <c r="AF810" s="17"/>
      <c r="AG810" s="17">
        <v>6.09774943751712E-2</v>
      </c>
      <c r="AH810" s="17">
        <v>9.0186145438464593E-2</v>
      </c>
      <c r="AI810" s="17"/>
      <c r="AJ810" s="17">
        <v>9.0196363266213705E-2</v>
      </c>
      <c r="AK810" s="17">
        <v>6.7810512285642804E-2</v>
      </c>
      <c r="AL810" s="17"/>
      <c r="AM810" s="17">
        <v>9.2398073981778003E-2</v>
      </c>
      <c r="AN810" s="17">
        <v>7.8434920734062205E-2</v>
      </c>
      <c r="AO810" s="17"/>
      <c r="AP810" s="17">
        <v>9.1658015312674701E-2</v>
      </c>
      <c r="AQ810" s="17">
        <v>0.15868035177551201</v>
      </c>
      <c r="AR810" s="17">
        <v>0.100750348783925</v>
      </c>
      <c r="AS810" s="17">
        <v>4.5417538187422203E-2</v>
      </c>
      <c r="AT810" s="17">
        <v>2.8822398022256002E-2</v>
      </c>
      <c r="AU810" s="17">
        <v>3.9029613403150101E-2</v>
      </c>
    </row>
    <row r="811" spans="2:47" x14ac:dyDescent="0.35">
      <c r="B811" t="s">
        <v>293</v>
      </c>
      <c r="C811" s="17">
        <v>1.4790085439100299E-2</v>
      </c>
      <c r="D811" s="17">
        <v>1.38568957296975E-2</v>
      </c>
      <c r="E811" s="17">
        <v>1.5831688881001001E-2</v>
      </c>
      <c r="F811" s="17"/>
      <c r="G811" s="17">
        <v>2.5616375037381199E-2</v>
      </c>
      <c r="H811" s="17">
        <v>2.2007675263118601E-2</v>
      </c>
      <c r="I811" s="17">
        <v>5.0866987908497604E-3</v>
      </c>
      <c r="J811" s="17">
        <v>1.7340276218376499E-2</v>
      </c>
      <c r="K811" s="17">
        <v>1.00748485729872E-2</v>
      </c>
      <c r="L811" s="17">
        <v>1.06819963301808E-2</v>
      </c>
      <c r="M811" s="17"/>
      <c r="N811" s="17">
        <v>1.6170359643513699E-2</v>
      </c>
      <c r="O811" s="17">
        <v>7.9346067196970904E-3</v>
      </c>
      <c r="P811" s="17"/>
      <c r="Q811" s="17">
        <v>3.4793393985465298E-2</v>
      </c>
      <c r="R811" s="17">
        <v>2.3585068688499598E-2</v>
      </c>
      <c r="S811" s="17">
        <v>8.2145366210585099E-3</v>
      </c>
      <c r="T811" s="17">
        <v>1.76795776335106E-2</v>
      </c>
      <c r="U811" s="17">
        <v>1.25545173468589E-2</v>
      </c>
      <c r="V811" s="17">
        <v>9.2001933274385404E-3</v>
      </c>
      <c r="W811" s="17">
        <v>1.7667197390807202E-2</v>
      </c>
      <c r="X811" s="17">
        <v>1.1921608604148599E-2</v>
      </c>
      <c r="Y811" s="17">
        <v>0</v>
      </c>
      <c r="Z811" s="17">
        <v>1.12700678381419E-2</v>
      </c>
      <c r="AA811" s="17">
        <v>0</v>
      </c>
      <c r="AB811" s="17">
        <v>0</v>
      </c>
      <c r="AC811" s="17"/>
      <c r="AD811" s="17">
        <v>7.9188572909269297E-3</v>
      </c>
      <c r="AE811" s="17">
        <v>2.81864698114246E-2</v>
      </c>
      <c r="AF811" s="17"/>
      <c r="AG811" s="17">
        <v>5.8475590107583304E-3</v>
      </c>
      <c r="AH811" s="17">
        <v>1.9018343738799199E-2</v>
      </c>
      <c r="AI811" s="17"/>
      <c r="AJ811" s="17">
        <v>1.54534156388822E-2</v>
      </c>
      <c r="AK811" s="17">
        <v>1.41348424101194E-2</v>
      </c>
      <c r="AL811" s="17"/>
      <c r="AM811" s="17">
        <v>1.6345331498603202E-2</v>
      </c>
      <c r="AN811" s="17">
        <v>1.46242293414388E-2</v>
      </c>
      <c r="AO811" s="17"/>
      <c r="AP811" s="17">
        <v>2.7800744737166001E-2</v>
      </c>
      <c r="AQ811" s="17">
        <v>1.7296758466256001E-2</v>
      </c>
      <c r="AR811" s="17">
        <v>2.0625314459767698E-2</v>
      </c>
      <c r="AS811" s="17">
        <v>0</v>
      </c>
      <c r="AT811" s="17">
        <v>5.80524767909918E-3</v>
      </c>
      <c r="AU811" s="17">
        <v>1.13250102888806E-2</v>
      </c>
    </row>
    <row r="812" spans="2:47" x14ac:dyDescent="0.35">
      <c r="B812" t="s">
        <v>294</v>
      </c>
      <c r="C812" s="17">
        <v>7.5122027224107393E-2</v>
      </c>
      <c r="D812" s="17">
        <v>7.2978714435085204E-2</v>
      </c>
      <c r="E812" s="17">
        <v>7.7000097070165294E-2</v>
      </c>
      <c r="F812" s="17"/>
      <c r="G812" s="17">
        <v>7.8267150390802606E-2</v>
      </c>
      <c r="H812" s="17">
        <v>9.8433426263530396E-2</v>
      </c>
      <c r="I812" s="17">
        <v>9.8281624676238799E-2</v>
      </c>
      <c r="J812" s="17">
        <v>4.9065851733334699E-2</v>
      </c>
      <c r="K812" s="17">
        <v>6.1510892927537399E-2</v>
      </c>
      <c r="L812" s="17">
        <v>6.5288066812884807E-2</v>
      </c>
      <c r="M812" s="17"/>
      <c r="N812" s="17">
        <v>6.5576075933776595E-2</v>
      </c>
      <c r="O812" s="17">
        <v>0.12253439334532901</v>
      </c>
      <c r="P812" s="17"/>
      <c r="Q812" s="17">
        <v>6.1285451854221698E-2</v>
      </c>
      <c r="R812" s="17">
        <v>7.3815345100025007E-2</v>
      </c>
      <c r="S812" s="17">
        <v>8.9027972624198107E-2</v>
      </c>
      <c r="T812" s="17">
        <v>7.1711973342475699E-2</v>
      </c>
      <c r="U812" s="17">
        <v>0.10710594618963</v>
      </c>
      <c r="V812" s="17">
        <v>7.3151200350844103E-2</v>
      </c>
      <c r="W812" s="17">
        <v>3.01020149387007E-2</v>
      </c>
      <c r="X812" s="17">
        <v>0.150018811818842</v>
      </c>
      <c r="Y812" s="17">
        <v>4.2374757502496897E-2</v>
      </c>
      <c r="Z812" s="17">
        <v>9.8083844188340194E-2</v>
      </c>
      <c r="AA812" s="17">
        <v>8.5744274895526204E-2</v>
      </c>
      <c r="AB812" s="17">
        <v>0.103789531998627</v>
      </c>
      <c r="AC812" s="17"/>
      <c r="AD812" s="17">
        <v>6.8342030080355706E-2</v>
      </c>
      <c r="AE812" s="17">
        <v>9.2272099811516503E-2</v>
      </c>
      <c r="AF812" s="17"/>
      <c r="AG812" s="17">
        <v>5.63860219829007E-2</v>
      </c>
      <c r="AH812" s="17">
        <v>8.5178005346717503E-2</v>
      </c>
      <c r="AI812" s="17"/>
      <c r="AJ812" s="17">
        <v>7.6639253575861793E-2</v>
      </c>
      <c r="AK812" s="17">
        <v>7.2919056727041298E-2</v>
      </c>
      <c r="AL812" s="17"/>
      <c r="AM812" s="17">
        <v>6.0647086176502697E-2</v>
      </c>
      <c r="AN812" s="17">
        <v>8.0607696551072305E-2</v>
      </c>
      <c r="AO812" s="17"/>
      <c r="AP812" s="17">
        <v>0.102316414615735</v>
      </c>
      <c r="AQ812" s="17">
        <v>8.2995919731282702E-2</v>
      </c>
      <c r="AR812" s="17">
        <v>9.7224187118777103E-2</v>
      </c>
      <c r="AS812" s="17">
        <v>4.1982551954810397E-2</v>
      </c>
      <c r="AT812" s="17">
        <v>4.4923092757875399E-2</v>
      </c>
      <c r="AU812" s="17">
        <v>6.4888201358844405E-2</v>
      </c>
    </row>
    <row r="813" spans="2:47" x14ac:dyDescent="0.35">
      <c r="B813" t="s">
        <v>106</v>
      </c>
      <c r="C813" s="17">
        <v>0.245900870253698</v>
      </c>
      <c r="D813" s="17">
        <v>0.24894660084192299</v>
      </c>
      <c r="E813" s="17">
        <v>0.24103735444026</v>
      </c>
      <c r="F813" s="17"/>
      <c r="G813" s="17">
        <v>0.195102860286579</v>
      </c>
      <c r="H813" s="17">
        <v>0.22169251427411901</v>
      </c>
      <c r="I813" s="17">
        <v>0.25824244920335698</v>
      </c>
      <c r="J813" s="17">
        <v>0.249775904447292</v>
      </c>
      <c r="K813" s="17">
        <v>0.273587995576063</v>
      </c>
      <c r="L813" s="17">
        <v>0.26780251671643002</v>
      </c>
      <c r="M813" s="17"/>
      <c r="N813" s="17">
        <v>0.263204778498842</v>
      </c>
      <c r="O813" s="17">
        <v>0.15995666122784399</v>
      </c>
      <c r="P813" s="17"/>
      <c r="Q813" s="17">
        <v>0.206464294075247</v>
      </c>
      <c r="R813" s="17">
        <v>0.246822528901192</v>
      </c>
      <c r="S813" s="17">
        <v>0.20574346422609099</v>
      </c>
      <c r="T813" s="17">
        <v>0.23089910662822699</v>
      </c>
      <c r="U813" s="17">
        <v>0.25495840283855598</v>
      </c>
      <c r="V813" s="17">
        <v>0.27734954237644199</v>
      </c>
      <c r="W813" s="17">
        <v>0.30973208813544001</v>
      </c>
      <c r="X813" s="17">
        <v>0.219992540578477</v>
      </c>
      <c r="Y813" s="17">
        <v>0.22632757373561599</v>
      </c>
      <c r="Z813" s="17">
        <v>0.24198905605005799</v>
      </c>
      <c r="AA813" s="17">
        <v>0.27642217842143502</v>
      </c>
      <c r="AB813" s="17">
        <v>0.35921113818872402</v>
      </c>
      <c r="AC813" s="17"/>
      <c r="AD813" s="17">
        <v>0.16755007456856899</v>
      </c>
      <c r="AE813" s="17">
        <v>0.41911333177265703</v>
      </c>
      <c r="AF813" s="17"/>
      <c r="AG813" s="17">
        <v>0.117785081240239</v>
      </c>
      <c r="AH813" s="17">
        <v>0.30830835184073901</v>
      </c>
      <c r="AI813" s="17"/>
      <c r="AJ813" s="17">
        <v>0.22277133960341799</v>
      </c>
      <c r="AK813" s="17">
        <v>0.27236903922491501</v>
      </c>
      <c r="AL813" s="17"/>
      <c r="AM813" s="17">
        <v>0.28133014605999401</v>
      </c>
      <c r="AN813" s="17">
        <v>0.23585288128152501</v>
      </c>
      <c r="AO813" s="17"/>
      <c r="AP813" s="17">
        <v>0.54038672442913505</v>
      </c>
      <c r="AQ813" s="17">
        <v>0.233295921328637</v>
      </c>
      <c r="AR813" s="17">
        <v>9.5283208540974398E-2</v>
      </c>
      <c r="AS813" s="17">
        <v>0.19429368002236999</v>
      </c>
      <c r="AT813" s="17">
        <v>9.5996474774132506E-2</v>
      </c>
      <c r="AU813" s="17">
        <v>0.14029507801080801</v>
      </c>
    </row>
    <row r="814" spans="2:47" x14ac:dyDescent="0.35">
      <c r="B814" t="s">
        <v>94</v>
      </c>
      <c r="C814" s="17">
        <v>1.6330543997445501E-2</v>
      </c>
      <c r="D814" s="17">
        <v>1.3658126220848801E-2</v>
      </c>
      <c r="E814" s="17">
        <v>1.9082219772810698E-2</v>
      </c>
      <c r="F814" s="17"/>
      <c r="G814" s="17">
        <v>1.5780277791714901E-2</v>
      </c>
      <c r="H814" s="17">
        <v>1.0621113029337799E-2</v>
      </c>
      <c r="I814" s="17">
        <v>1.6793657172050998E-2</v>
      </c>
      <c r="J814" s="17">
        <v>1.5710402391070102E-2</v>
      </c>
      <c r="K814" s="17">
        <v>3.70799874447652E-3</v>
      </c>
      <c r="L814" s="17">
        <v>2.9916304671282899E-2</v>
      </c>
      <c r="M814" s="17"/>
      <c r="N814" s="17">
        <v>1.37104674856977E-2</v>
      </c>
      <c r="O814" s="17">
        <v>2.9343812456758399E-2</v>
      </c>
      <c r="P814" s="17"/>
      <c r="Q814" s="17">
        <v>2.73453223223043E-2</v>
      </c>
      <c r="R814" s="17">
        <v>2.5613427534352799E-2</v>
      </c>
      <c r="S814" s="17">
        <v>2.47924236015741E-2</v>
      </c>
      <c r="T814" s="17">
        <v>5.64023913861832E-3</v>
      </c>
      <c r="U814" s="17">
        <v>0</v>
      </c>
      <c r="V814" s="17">
        <v>2.6946918056772101E-2</v>
      </c>
      <c r="W814" s="17">
        <v>1.67835200999563E-2</v>
      </c>
      <c r="X814" s="17">
        <v>2.3886507168084398E-2</v>
      </c>
      <c r="Y814" s="17">
        <v>1.29642599232699E-2</v>
      </c>
      <c r="Z814" s="17">
        <v>6.0066705221588903E-3</v>
      </c>
      <c r="AA814" s="17">
        <v>0</v>
      </c>
      <c r="AB814" s="17">
        <v>0</v>
      </c>
      <c r="AC814" s="17"/>
      <c r="AD814" s="17">
        <v>1.58118340475474E-2</v>
      </c>
      <c r="AE814" s="17">
        <v>1.01410484115962E-2</v>
      </c>
      <c r="AF814" s="17"/>
      <c r="AG814" s="17">
        <v>1.2723277335494E-2</v>
      </c>
      <c r="AH814" s="17">
        <v>1.7091773066443799E-2</v>
      </c>
      <c r="AI814" s="17"/>
      <c r="AJ814" s="17">
        <v>1.88240283090743E-2</v>
      </c>
      <c r="AK814" s="17">
        <v>1.25157024872843E-2</v>
      </c>
      <c r="AL814" s="17"/>
      <c r="AM814" s="17">
        <v>1.31980450681257E-2</v>
      </c>
      <c r="AN814" s="17">
        <v>1.6173822666285101E-2</v>
      </c>
      <c r="AO814" s="17"/>
      <c r="AP814" s="17">
        <v>2.3497759654305499E-2</v>
      </c>
      <c r="AQ814" s="17">
        <v>2.1002588849338099E-2</v>
      </c>
      <c r="AR814" s="17">
        <v>3.9355173106620598E-3</v>
      </c>
      <c r="AS814" s="17">
        <v>1.9995642209324802E-2</v>
      </c>
      <c r="AT814" s="17">
        <v>1.5814242476097799E-2</v>
      </c>
      <c r="AU814" s="17">
        <v>9.8658376634084693E-3</v>
      </c>
    </row>
    <row r="815" spans="2:47" x14ac:dyDescent="0.35">
      <c r="B815" t="s">
        <v>323</v>
      </c>
      <c r="C815" s="17">
        <v>0.16381138978880899</v>
      </c>
      <c r="D815" s="17">
        <v>0.165319865408009</v>
      </c>
      <c r="E815" s="17">
        <v>0.16186491446727599</v>
      </c>
      <c r="F815" s="17"/>
      <c r="G815" s="17">
        <v>0.19266028530964999</v>
      </c>
      <c r="H815" s="17">
        <v>9.6959831705256794E-2</v>
      </c>
      <c r="I815" s="17">
        <v>0.153365348224166</v>
      </c>
      <c r="J815" s="17">
        <v>0.195431888227211</v>
      </c>
      <c r="K815" s="17">
        <v>0.143310513861272</v>
      </c>
      <c r="L815" s="17">
        <v>0.19583610458029099</v>
      </c>
      <c r="M815" s="17"/>
      <c r="N815" s="17">
        <v>0.169478711511974</v>
      </c>
      <c r="O815" s="17">
        <v>0.135663212169502</v>
      </c>
      <c r="P815" s="17"/>
      <c r="Q815" s="17">
        <v>0.14479669081621799</v>
      </c>
      <c r="R815" s="17">
        <v>0.18270346060922099</v>
      </c>
      <c r="S815" s="17">
        <v>0.209779258898285</v>
      </c>
      <c r="T815" s="17">
        <v>0.21511309594898401</v>
      </c>
      <c r="U815" s="17">
        <v>0.16601165112124799</v>
      </c>
      <c r="V815" s="17">
        <v>0.14090563343317</v>
      </c>
      <c r="W815" s="17">
        <v>0.13820756850752999</v>
      </c>
      <c r="X815" s="17">
        <v>8.5108053200477096E-2</v>
      </c>
      <c r="Y815" s="17">
        <v>0.12953857977368999</v>
      </c>
      <c r="Z815" s="17">
        <v>0.165346301463621</v>
      </c>
      <c r="AA815" s="17">
        <v>0.20681106764277701</v>
      </c>
      <c r="AB815" s="17">
        <v>0.17939019106231299</v>
      </c>
      <c r="AC815" s="17"/>
      <c r="AD815" s="17">
        <v>0.16137075170235299</v>
      </c>
      <c r="AE815" s="17">
        <v>0.167852135045716</v>
      </c>
      <c r="AF815" s="17"/>
      <c r="AG815" s="17">
        <v>0.118494248344194</v>
      </c>
      <c r="AH815" s="17">
        <v>0.18367516213381899</v>
      </c>
      <c r="AI815" s="17"/>
      <c r="AJ815" s="17">
        <v>0.101684702514482</v>
      </c>
      <c r="AK815" s="17">
        <v>0.23690431794191</v>
      </c>
      <c r="AL815" s="17"/>
      <c r="AM815" s="17">
        <v>0.20894013926270499</v>
      </c>
      <c r="AN815" s="17">
        <v>0.14894794359679001</v>
      </c>
      <c r="AO815" s="17"/>
      <c r="AP815" s="17">
        <v>0.15314177146442901</v>
      </c>
      <c r="AQ815" s="17">
        <v>0.20695829173424499</v>
      </c>
      <c r="AR815" s="17">
        <v>0.19708140783926101</v>
      </c>
      <c r="AS815" s="17">
        <v>0.18421784009313899</v>
      </c>
      <c r="AT815" s="17">
        <v>0.12083222522540001</v>
      </c>
      <c r="AU815" s="17">
        <v>0.109417404186682</v>
      </c>
    </row>
    <row r="816" spans="2:47" x14ac:dyDescent="0.35">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c r="AS816" s="17"/>
      <c r="AT816" s="17"/>
      <c r="AU816" s="17"/>
    </row>
    <row r="817" spans="2:47" x14ac:dyDescent="0.35">
      <c r="B817" s="6" t="s">
        <v>335</v>
      </c>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c r="AS817" s="17"/>
      <c r="AT817" s="17"/>
      <c r="AU817" s="17"/>
    </row>
    <row r="818" spans="2:47" x14ac:dyDescent="0.35">
      <c r="B818" s="24" t="s">
        <v>65</v>
      </c>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c r="AR818" s="17"/>
      <c r="AS818" s="17"/>
      <c r="AT818" s="17"/>
      <c r="AU818" s="17"/>
    </row>
    <row r="819" spans="2:47" x14ac:dyDescent="0.35">
      <c r="B819" t="s">
        <v>289</v>
      </c>
      <c r="C819" s="17">
        <v>2.6098947309683099E-2</v>
      </c>
      <c r="D819" s="17">
        <v>3.9656807042186597E-2</v>
      </c>
      <c r="E819" s="17">
        <v>1.31069259606242E-2</v>
      </c>
      <c r="F819" s="17"/>
      <c r="G819" s="17">
        <v>7.3407390942478404E-2</v>
      </c>
      <c r="H819" s="17">
        <v>5.1753229712181902E-2</v>
      </c>
      <c r="I819" s="17">
        <v>1.55301182845395E-2</v>
      </c>
      <c r="J819" s="17">
        <v>9.1006324520162395E-3</v>
      </c>
      <c r="K819" s="17">
        <v>1.2880469269962299E-2</v>
      </c>
      <c r="L819" s="17">
        <v>4.8671127380011297E-3</v>
      </c>
      <c r="M819" s="17"/>
      <c r="N819" s="17">
        <v>1.8805270426718299E-2</v>
      </c>
      <c r="O819" s="17">
        <v>6.2324826557076198E-2</v>
      </c>
      <c r="P819" s="17"/>
      <c r="Q819" s="17">
        <v>2.8141839611087901E-2</v>
      </c>
      <c r="R819" s="17">
        <v>6.1224214758778903E-3</v>
      </c>
      <c r="S819" s="17">
        <v>1.30418523704509E-2</v>
      </c>
      <c r="T819" s="17">
        <v>3.7562289940250099E-2</v>
      </c>
      <c r="U819" s="17">
        <v>2.2463663774056501E-2</v>
      </c>
      <c r="V819" s="17">
        <v>2.58996848266623E-2</v>
      </c>
      <c r="W819" s="17">
        <v>3.7001231445424498E-2</v>
      </c>
      <c r="X819" s="17">
        <v>1.3860841287624199E-2</v>
      </c>
      <c r="Y819" s="17">
        <v>4.0412621478910997E-2</v>
      </c>
      <c r="Z819" s="17">
        <v>2.3503111167172901E-2</v>
      </c>
      <c r="AA819" s="17">
        <v>4.5250325562883602E-2</v>
      </c>
      <c r="AB819" s="17">
        <v>2.2958488279549199E-2</v>
      </c>
      <c r="AC819" s="17"/>
      <c r="AD819" s="17">
        <v>3.4902432942607399E-2</v>
      </c>
      <c r="AE819" s="17">
        <v>5.5341016306671396E-3</v>
      </c>
      <c r="AF819" s="17"/>
      <c r="AG819" s="17">
        <v>5.3461969084005398E-2</v>
      </c>
      <c r="AH819" s="17">
        <v>1.1496654255525899E-2</v>
      </c>
      <c r="AI819" s="17"/>
      <c r="AJ819" s="17">
        <v>2.0479253965312898E-2</v>
      </c>
      <c r="AK819" s="17">
        <v>3.3000768186574998E-2</v>
      </c>
      <c r="AL819" s="17"/>
      <c r="AM819" s="17">
        <v>1.38703493918023E-2</v>
      </c>
      <c r="AN819" s="17">
        <v>2.8724034833632499E-2</v>
      </c>
      <c r="AO819" s="17"/>
      <c r="AP819" s="17">
        <v>0</v>
      </c>
      <c r="AQ819" s="17">
        <v>0</v>
      </c>
      <c r="AR819" s="17">
        <v>1.31143759677371E-2</v>
      </c>
      <c r="AS819" s="17">
        <v>1.54281551401443E-2</v>
      </c>
      <c r="AT819" s="17">
        <v>6.7550746358814695E-2</v>
      </c>
      <c r="AU819" s="17">
        <v>8.4139943231104894E-2</v>
      </c>
    </row>
    <row r="820" spans="2:47" x14ac:dyDescent="0.35">
      <c r="B820" t="s">
        <v>290</v>
      </c>
      <c r="C820" s="17">
        <v>2.4406012836744699E-2</v>
      </c>
      <c r="D820" s="17">
        <v>3.3465816808238402E-2</v>
      </c>
      <c r="E820" s="17">
        <v>1.5786207692727899E-2</v>
      </c>
      <c r="F820" s="17"/>
      <c r="G820" s="17">
        <v>5.9188822588082501E-2</v>
      </c>
      <c r="H820" s="17">
        <v>3.5375636328057E-2</v>
      </c>
      <c r="I820" s="17">
        <v>3.1772294779922897E-2</v>
      </c>
      <c r="J820" s="17">
        <v>8.0507180326850804E-3</v>
      </c>
      <c r="K820" s="17">
        <v>1.43831739724847E-2</v>
      </c>
      <c r="L820" s="17">
        <v>6.2284563391118396E-3</v>
      </c>
      <c r="M820" s="17"/>
      <c r="N820" s="17">
        <v>2.12824861871409E-2</v>
      </c>
      <c r="O820" s="17">
        <v>3.9919792930135402E-2</v>
      </c>
      <c r="P820" s="17"/>
      <c r="Q820" s="17">
        <v>4.17706895339559E-2</v>
      </c>
      <c r="R820" s="17">
        <v>1.48779651345374E-2</v>
      </c>
      <c r="S820" s="17">
        <v>2.4193295333662799E-2</v>
      </c>
      <c r="T820" s="17">
        <v>3.09291557322896E-2</v>
      </c>
      <c r="U820" s="17">
        <v>2.51247892581535E-2</v>
      </c>
      <c r="V820" s="17">
        <v>5.4535359134002301E-2</v>
      </c>
      <c r="W820" s="17">
        <v>1.0199351486211801E-2</v>
      </c>
      <c r="X820" s="17">
        <v>9.9445246434541508E-3</v>
      </c>
      <c r="Y820" s="17">
        <v>2.5986179873721201E-2</v>
      </c>
      <c r="Z820" s="17">
        <v>0</v>
      </c>
      <c r="AA820" s="17">
        <v>2.3243747887992699E-2</v>
      </c>
      <c r="AB820" s="17">
        <v>0</v>
      </c>
      <c r="AC820" s="17"/>
      <c r="AD820" s="17">
        <v>3.01698101705653E-2</v>
      </c>
      <c r="AE820" s="17">
        <v>9.4940294669223404E-3</v>
      </c>
      <c r="AF820" s="17"/>
      <c r="AG820" s="17">
        <v>5.1461618563197101E-2</v>
      </c>
      <c r="AH820" s="17">
        <v>1.07443545745993E-2</v>
      </c>
      <c r="AI820" s="17"/>
      <c r="AJ820" s="17">
        <v>2.14806653911758E-2</v>
      </c>
      <c r="AK820" s="17">
        <v>2.80953021997115E-2</v>
      </c>
      <c r="AL820" s="17"/>
      <c r="AM820" s="17">
        <v>1.7190976830753602E-2</v>
      </c>
      <c r="AN820" s="17">
        <v>2.63336545315279E-2</v>
      </c>
      <c r="AO820" s="17"/>
      <c r="AP820" s="17">
        <v>0</v>
      </c>
      <c r="AQ820" s="17">
        <v>0</v>
      </c>
      <c r="AR820" s="17">
        <v>3.3665254378626101E-2</v>
      </c>
      <c r="AS820" s="17">
        <v>5.0312197506219396E-3</v>
      </c>
      <c r="AT820" s="17">
        <v>7.0325509870535999E-2</v>
      </c>
      <c r="AU820" s="17">
        <v>6.8151332881490806E-2</v>
      </c>
    </row>
    <row r="821" spans="2:47" x14ac:dyDescent="0.35">
      <c r="B821" t="s">
        <v>215</v>
      </c>
      <c r="C821" s="17">
        <v>0.13761428744343901</v>
      </c>
      <c r="D821" s="17">
        <v>0.211267505126495</v>
      </c>
      <c r="E821" s="17">
        <v>6.6997958108664296E-2</v>
      </c>
      <c r="F821" s="17"/>
      <c r="G821" s="17">
        <v>0.14636858579627299</v>
      </c>
      <c r="H821" s="17">
        <v>0.10497823539286601</v>
      </c>
      <c r="I821" s="17">
        <v>0.20794949123072601</v>
      </c>
      <c r="J821" s="17">
        <v>0.15275562398669701</v>
      </c>
      <c r="K821" s="17">
        <v>0.13109495745941799</v>
      </c>
      <c r="L821" s="17">
        <v>9.3170635592112402E-2</v>
      </c>
      <c r="M821" s="17"/>
      <c r="N821" s="17">
        <v>0.13237166735192599</v>
      </c>
      <c r="O821" s="17">
        <v>0.16365307767538401</v>
      </c>
      <c r="P821" s="17"/>
      <c r="Q821" s="17">
        <v>0.16992844559766301</v>
      </c>
      <c r="R821" s="17">
        <v>9.9128580327520296E-2</v>
      </c>
      <c r="S821" s="17">
        <v>0.122549778961709</v>
      </c>
      <c r="T821" s="17">
        <v>0.177760292407763</v>
      </c>
      <c r="U821" s="17">
        <v>0.13048943543267799</v>
      </c>
      <c r="V821" s="17">
        <v>0.13318304395229799</v>
      </c>
      <c r="W821" s="17">
        <v>0.134508835862304</v>
      </c>
      <c r="X821" s="17">
        <v>0.187090883755446</v>
      </c>
      <c r="Y821" s="17">
        <v>0.13473904317768301</v>
      </c>
      <c r="Z821" s="17">
        <v>0.14220749941982799</v>
      </c>
      <c r="AA821" s="17">
        <v>8.5227067710938506E-2</v>
      </c>
      <c r="AB821" s="17">
        <v>0.130411873404536</v>
      </c>
      <c r="AC821" s="17"/>
      <c r="AD821" s="17">
        <v>0.183832600154268</v>
      </c>
      <c r="AE821" s="17">
        <v>4.0590028090097902E-2</v>
      </c>
      <c r="AF821" s="17"/>
      <c r="AG821" s="17">
        <v>0.27177164373180501</v>
      </c>
      <c r="AH821" s="17">
        <v>7.5529332388118597E-2</v>
      </c>
      <c r="AI821" s="17"/>
      <c r="AJ821" s="17">
        <v>0.160385661434123</v>
      </c>
      <c r="AK821" s="17">
        <v>0.11024084512224699</v>
      </c>
      <c r="AL821" s="17"/>
      <c r="AM821" s="17">
        <v>9.0917134959054999E-2</v>
      </c>
      <c r="AN821" s="17">
        <v>0.15337105598512901</v>
      </c>
      <c r="AO821" s="17"/>
      <c r="AP821" s="17">
        <v>2.2182796327254498E-3</v>
      </c>
      <c r="AQ821" s="17">
        <v>5.4349003002927302E-3</v>
      </c>
      <c r="AR821" s="17">
        <v>9.7457298949766194E-2</v>
      </c>
      <c r="AS821" s="17">
        <v>0.20224297881954301</v>
      </c>
      <c r="AT821" s="17">
        <v>0.26103948744542099</v>
      </c>
      <c r="AU821" s="17">
        <v>0.33059318845541102</v>
      </c>
    </row>
    <row r="822" spans="2:47" x14ac:dyDescent="0.35">
      <c r="B822" t="s">
        <v>216</v>
      </c>
      <c r="C822" s="17">
        <v>9.6394872368994106E-2</v>
      </c>
      <c r="D822" s="17">
        <v>0.13338783662930001</v>
      </c>
      <c r="E822" s="17">
        <v>6.02086029835407E-2</v>
      </c>
      <c r="F822" s="17"/>
      <c r="G822" s="17">
        <v>0.14175463499787899</v>
      </c>
      <c r="H822" s="17">
        <v>0.109946358229042</v>
      </c>
      <c r="I822" s="17">
        <v>8.4013615947483106E-2</v>
      </c>
      <c r="J822" s="17">
        <v>7.4151460830700205E-2</v>
      </c>
      <c r="K822" s="17">
        <v>7.1475305453851598E-2</v>
      </c>
      <c r="L822" s="17">
        <v>9.9894606108346301E-2</v>
      </c>
      <c r="M822" s="17"/>
      <c r="N822" s="17">
        <v>9.12331157621597E-2</v>
      </c>
      <c r="O822" s="17">
        <v>0.12203203378210099</v>
      </c>
      <c r="P822" s="17"/>
      <c r="Q822" s="17">
        <v>0.119148636367384</v>
      </c>
      <c r="R822" s="17">
        <v>5.968131993873E-2</v>
      </c>
      <c r="S822" s="17">
        <v>7.9430362127109105E-2</v>
      </c>
      <c r="T822" s="17">
        <v>9.9742694982435098E-2</v>
      </c>
      <c r="U822" s="17">
        <v>0.114572269286141</v>
      </c>
      <c r="V822" s="17">
        <v>9.5161412525720801E-2</v>
      </c>
      <c r="W822" s="17">
        <v>5.3732879670911199E-2</v>
      </c>
      <c r="X822" s="17">
        <v>0.12704029268535</v>
      </c>
      <c r="Y822" s="17">
        <v>0.11496222068097001</v>
      </c>
      <c r="Z822" s="17">
        <v>0.108691485307888</v>
      </c>
      <c r="AA822" s="17">
        <v>0.109157320365879</v>
      </c>
      <c r="AB822" s="17">
        <v>9.2619024812399503E-2</v>
      </c>
      <c r="AC822" s="17"/>
      <c r="AD822" s="17">
        <v>0.128320468912546</v>
      </c>
      <c r="AE822" s="17">
        <v>2.71532377908376E-2</v>
      </c>
      <c r="AF822" s="17"/>
      <c r="AG822" s="17">
        <v>0.143789742262974</v>
      </c>
      <c r="AH822" s="17">
        <v>7.5212483006282596E-2</v>
      </c>
      <c r="AI822" s="17"/>
      <c r="AJ822" s="17">
        <v>9.0075316496657398E-2</v>
      </c>
      <c r="AK822" s="17">
        <v>0.10475434507727199</v>
      </c>
      <c r="AL822" s="17"/>
      <c r="AM822" s="17">
        <v>7.2511063603289502E-2</v>
      </c>
      <c r="AN822" s="17">
        <v>0.10176344212425099</v>
      </c>
      <c r="AO822" s="17"/>
      <c r="AP822" s="17">
        <v>4.8365394390723297E-3</v>
      </c>
      <c r="AQ822" s="17">
        <v>3.5047672868606002E-2</v>
      </c>
      <c r="AR822" s="17">
        <v>0.106070265023529</v>
      </c>
      <c r="AS822" s="17">
        <v>0.13403460151904301</v>
      </c>
      <c r="AT822" s="17">
        <v>0.129417412558963</v>
      </c>
      <c r="AU822" s="17">
        <v>0.20072124461603999</v>
      </c>
    </row>
    <row r="823" spans="2:47" x14ac:dyDescent="0.35">
      <c r="B823" t="s">
        <v>291</v>
      </c>
      <c r="C823" s="17">
        <v>0.117304769927879</v>
      </c>
      <c r="D823" s="17">
        <v>0.149605041907209</v>
      </c>
      <c r="E823" s="17">
        <v>8.6842317602870506E-2</v>
      </c>
      <c r="F823" s="17"/>
      <c r="G823" s="17">
        <v>0.121822371036914</v>
      </c>
      <c r="H823" s="17">
        <v>0.13656092241628101</v>
      </c>
      <c r="I823" s="17">
        <v>9.7706111803691403E-2</v>
      </c>
      <c r="J823" s="17">
        <v>0.14120645918153199</v>
      </c>
      <c r="K823" s="17">
        <v>0.108992701109435</v>
      </c>
      <c r="L823" s="17">
        <v>0.10072439081958701</v>
      </c>
      <c r="M823" s="17"/>
      <c r="N823" s="17">
        <v>0.107099889082473</v>
      </c>
      <c r="O823" s="17">
        <v>0.16798987528306</v>
      </c>
      <c r="P823" s="17"/>
      <c r="Q823" s="17">
        <v>0.11290102475623</v>
      </c>
      <c r="R823" s="17">
        <v>0.11213714911542801</v>
      </c>
      <c r="S823" s="17">
        <v>8.0058098814605405E-2</v>
      </c>
      <c r="T823" s="17">
        <v>0.105592403933264</v>
      </c>
      <c r="U823" s="17">
        <v>0.12027691450668899</v>
      </c>
      <c r="V823" s="17">
        <v>0.10444035217485501</v>
      </c>
      <c r="W823" s="17">
        <v>0.14047512473161999</v>
      </c>
      <c r="X823" s="17">
        <v>0.177421074576911</v>
      </c>
      <c r="Y823" s="17">
        <v>0.14544022549785399</v>
      </c>
      <c r="Z823" s="17">
        <v>0.12901717403711299</v>
      </c>
      <c r="AA823" s="17">
        <v>9.7313258162425295E-2</v>
      </c>
      <c r="AB823" s="17">
        <v>7.9850866012104602E-2</v>
      </c>
      <c r="AC823" s="17"/>
      <c r="AD823" s="17">
        <v>0.145882423252679</v>
      </c>
      <c r="AE823" s="17">
        <v>5.5124124155087002E-2</v>
      </c>
      <c r="AF823" s="17"/>
      <c r="AG823" s="17">
        <v>0.14793939142599899</v>
      </c>
      <c r="AH823" s="17">
        <v>0.103884848681433</v>
      </c>
      <c r="AI823" s="17"/>
      <c r="AJ823" s="17">
        <v>0.123183687734352</v>
      </c>
      <c r="AK823" s="17">
        <v>0.111374632216377</v>
      </c>
      <c r="AL823" s="17"/>
      <c r="AM823" s="17">
        <v>8.3734350407117006E-2</v>
      </c>
      <c r="AN823" s="17">
        <v>0.12735216799080901</v>
      </c>
      <c r="AO823" s="17"/>
      <c r="AP823" s="17">
        <v>6.8172570202581903E-3</v>
      </c>
      <c r="AQ823" s="17">
        <v>5.5681821118582601E-2</v>
      </c>
      <c r="AR823" s="17">
        <v>0.14318453182072399</v>
      </c>
      <c r="AS823" s="17">
        <v>0.20050220277681999</v>
      </c>
      <c r="AT823" s="17">
        <v>0.24686873026822301</v>
      </c>
      <c r="AU823" s="17">
        <v>0.14288704457409601</v>
      </c>
    </row>
    <row r="824" spans="2:47" x14ac:dyDescent="0.35">
      <c r="B824" t="s">
        <v>218</v>
      </c>
      <c r="C824" s="17">
        <v>5.63170197103832E-2</v>
      </c>
      <c r="D824" s="17">
        <v>5.8721356577858E-2</v>
      </c>
      <c r="E824" s="17">
        <v>5.35897861105031E-2</v>
      </c>
      <c r="F824" s="17"/>
      <c r="G824" s="17">
        <v>8.6501860291379601E-2</v>
      </c>
      <c r="H824" s="17">
        <v>7.1852923101514102E-2</v>
      </c>
      <c r="I824" s="17">
        <v>3.5229821434533397E-2</v>
      </c>
      <c r="J824" s="17">
        <v>4.3232874399294401E-2</v>
      </c>
      <c r="K824" s="17">
        <v>4.44734726563462E-2</v>
      </c>
      <c r="L824" s="17">
        <v>5.9242215888595198E-2</v>
      </c>
      <c r="M824" s="17"/>
      <c r="N824" s="17">
        <v>5.62276016011833E-2</v>
      </c>
      <c r="O824" s="17">
        <v>5.6761137221808797E-2</v>
      </c>
      <c r="P824" s="17"/>
      <c r="Q824" s="17">
        <v>9.08448919631267E-2</v>
      </c>
      <c r="R824" s="17">
        <v>7.0438584300450399E-2</v>
      </c>
      <c r="S824" s="17">
        <v>4.8055147604107E-2</v>
      </c>
      <c r="T824" s="17">
        <v>2.95519992777598E-2</v>
      </c>
      <c r="U824" s="17">
        <v>1.62248736874121E-2</v>
      </c>
      <c r="V824" s="17">
        <v>3.9354617730075599E-2</v>
      </c>
      <c r="W824" s="17">
        <v>3.5796681225621498E-2</v>
      </c>
      <c r="X824" s="17">
        <v>4.4133379009489201E-2</v>
      </c>
      <c r="Y824" s="17">
        <v>7.7647652833832598E-2</v>
      </c>
      <c r="Z824" s="17">
        <v>5.18662198085365E-2</v>
      </c>
      <c r="AA824" s="17">
        <v>5.6082968525582699E-2</v>
      </c>
      <c r="AB824" s="17">
        <v>8.8056568674452995E-2</v>
      </c>
      <c r="AC824" s="17"/>
      <c r="AD824" s="17">
        <v>6.7294377610436204E-2</v>
      </c>
      <c r="AE824" s="17">
        <v>3.0461251814240899E-2</v>
      </c>
      <c r="AF824" s="17"/>
      <c r="AG824" s="17">
        <v>6.6668713121542697E-2</v>
      </c>
      <c r="AH824" s="17">
        <v>5.1195940471367302E-2</v>
      </c>
      <c r="AI824" s="17"/>
      <c r="AJ824" s="17">
        <v>5.0093652534152898E-2</v>
      </c>
      <c r="AK824" s="17">
        <v>6.2857913124475306E-2</v>
      </c>
      <c r="AL824" s="17"/>
      <c r="AM824" s="17">
        <v>4.24328784243026E-2</v>
      </c>
      <c r="AN824" s="17">
        <v>6.0267606144583701E-2</v>
      </c>
      <c r="AO824" s="17"/>
      <c r="AP824" s="17">
        <v>7.79431696506774E-3</v>
      </c>
      <c r="AQ824" s="17">
        <v>4.1528340898744902E-2</v>
      </c>
      <c r="AR824" s="17">
        <v>0.121625190227788</v>
      </c>
      <c r="AS824" s="17">
        <v>6.8257464917726704E-2</v>
      </c>
      <c r="AT824" s="17">
        <v>8.4320963682884206E-2</v>
      </c>
      <c r="AU824" s="17">
        <v>5.1450491055125801E-2</v>
      </c>
    </row>
    <row r="825" spans="2:47" x14ac:dyDescent="0.35">
      <c r="B825" t="s">
        <v>292</v>
      </c>
      <c r="C825" s="17">
        <v>0.113863463585109</v>
      </c>
      <c r="D825" s="17">
        <v>9.5733114694588894E-2</v>
      </c>
      <c r="E825" s="17">
        <v>0.132558820005102</v>
      </c>
      <c r="F825" s="17"/>
      <c r="G825" s="17">
        <v>9.15375547315464E-2</v>
      </c>
      <c r="H825" s="17">
        <v>0.118638173349955</v>
      </c>
      <c r="I825" s="17">
        <v>0.12790887491901201</v>
      </c>
      <c r="J825" s="17">
        <v>0.125768945786985</v>
      </c>
      <c r="K825" s="17">
        <v>0.12662168141550101</v>
      </c>
      <c r="L825" s="17">
        <v>9.5195084266600796E-2</v>
      </c>
      <c r="M825" s="17"/>
      <c r="N825" s="17">
        <v>0.116543288953049</v>
      </c>
      <c r="O825" s="17">
        <v>0.100553437415753</v>
      </c>
      <c r="P825" s="17"/>
      <c r="Q825" s="17">
        <v>0.134704210564315</v>
      </c>
      <c r="R825" s="17">
        <v>0.13330427857103699</v>
      </c>
      <c r="S825" s="17">
        <v>0.111963162516853</v>
      </c>
      <c r="T825" s="17">
        <v>8.7185895974324995E-2</v>
      </c>
      <c r="U825" s="17">
        <v>0.123980104619011</v>
      </c>
      <c r="V825" s="17">
        <v>9.8683108560581198E-2</v>
      </c>
      <c r="W825" s="17">
        <v>0.113154883915669</v>
      </c>
      <c r="X825" s="17">
        <v>6.8926271741944906E-2</v>
      </c>
      <c r="Y825" s="17">
        <v>0.108759032869955</v>
      </c>
      <c r="Z825" s="17">
        <v>7.9978824133014007E-2</v>
      </c>
      <c r="AA825" s="17">
        <v>0.17481624694650699</v>
      </c>
      <c r="AB825" s="17">
        <v>0.119524054609648</v>
      </c>
      <c r="AC825" s="17"/>
      <c r="AD825" s="17">
        <v>0.122916769929609</v>
      </c>
      <c r="AE825" s="17">
        <v>9.39916646287835E-2</v>
      </c>
      <c r="AF825" s="17"/>
      <c r="AG825" s="17">
        <v>9.3900098847491398E-2</v>
      </c>
      <c r="AH825" s="17">
        <v>0.12590055603101999</v>
      </c>
      <c r="AI825" s="17"/>
      <c r="AJ825" s="17">
        <v>0.106858555555747</v>
      </c>
      <c r="AK825" s="17">
        <v>0.12132363035885201</v>
      </c>
      <c r="AL825" s="17"/>
      <c r="AM825" s="17">
        <v>0.14115139585724401</v>
      </c>
      <c r="AN825" s="17">
        <v>0.10454263469597901</v>
      </c>
      <c r="AO825" s="17"/>
      <c r="AP825" s="17">
        <v>6.0077774345339903E-2</v>
      </c>
      <c r="AQ825" s="17">
        <v>0.21501611762254799</v>
      </c>
      <c r="AR825" s="17">
        <v>0.17346161500858101</v>
      </c>
      <c r="AS825" s="17">
        <v>0.12152021691387301</v>
      </c>
      <c r="AT825" s="17">
        <v>5.90190201285231E-2</v>
      </c>
      <c r="AU825" s="17">
        <v>5.71011743270688E-2</v>
      </c>
    </row>
    <row r="826" spans="2:47" x14ac:dyDescent="0.35">
      <c r="B826" t="s">
        <v>293</v>
      </c>
      <c r="C826" s="17">
        <v>2.2311427447547799E-2</v>
      </c>
      <c r="D826" s="17">
        <v>1.26485053915246E-2</v>
      </c>
      <c r="E826" s="17">
        <v>3.19345494739239E-2</v>
      </c>
      <c r="F826" s="17"/>
      <c r="G826" s="17">
        <v>3.5784019103916501E-2</v>
      </c>
      <c r="H826" s="17">
        <v>1.37683023701754E-2</v>
      </c>
      <c r="I826" s="17">
        <v>1.2580687383842E-2</v>
      </c>
      <c r="J826" s="17">
        <v>2.8631226133666102E-2</v>
      </c>
      <c r="K826" s="17">
        <v>1.2751792928951899E-2</v>
      </c>
      <c r="L826" s="17">
        <v>2.95262736948479E-2</v>
      </c>
      <c r="M826" s="17"/>
      <c r="N826" s="17">
        <v>2.4152162784984901E-2</v>
      </c>
      <c r="O826" s="17">
        <v>1.31689527903348E-2</v>
      </c>
      <c r="P826" s="17"/>
      <c r="Q826" s="17">
        <v>1.00293027422599E-2</v>
      </c>
      <c r="R826" s="17">
        <v>2.3096998478745499E-2</v>
      </c>
      <c r="S826" s="17">
        <v>4.6027352492803202E-2</v>
      </c>
      <c r="T826" s="17">
        <v>3.4950902090517898E-2</v>
      </c>
      <c r="U826" s="17">
        <v>6.9635827725660496E-3</v>
      </c>
      <c r="V826" s="17">
        <v>2.4287680618301902E-2</v>
      </c>
      <c r="W826" s="17">
        <v>1.20566165909837E-2</v>
      </c>
      <c r="X826" s="17">
        <v>6.4658986992029696E-2</v>
      </c>
      <c r="Y826" s="17">
        <v>1.1755534945768999E-2</v>
      </c>
      <c r="Z826" s="17">
        <v>1.8917063417672301E-2</v>
      </c>
      <c r="AA826" s="17">
        <v>0</v>
      </c>
      <c r="AB826" s="17">
        <v>6.2487206217039799E-2</v>
      </c>
      <c r="AC826" s="17"/>
      <c r="AD826" s="17">
        <v>1.6370264934275999E-2</v>
      </c>
      <c r="AE826" s="17">
        <v>3.7408901703287097E-2</v>
      </c>
      <c r="AF826" s="17"/>
      <c r="AG826" s="17">
        <v>1.21308058160981E-2</v>
      </c>
      <c r="AH826" s="17">
        <v>2.4727296826104101E-2</v>
      </c>
      <c r="AI826" s="17"/>
      <c r="AJ826" s="17">
        <v>2.0001364788825301E-2</v>
      </c>
      <c r="AK826" s="17">
        <v>2.5251861407948599E-2</v>
      </c>
      <c r="AL826" s="17"/>
      <c r="AM826" s="17">
        <v>3.0883803602592699E-2</v>
      </c>
      <c r="AN826" s="17">
        <v>2.03002787740626E-2</v>
      </c>
      <c r="AO826" s="17"/>
      <c r="AP826" s="17">
        <v>3.10091201895E-2</v>
      </c>
      <c r="AQ826" s="17">
        <v>5.4831627195394597E-2</v>
      </c>
      <c r="AR826" s="17">
        <v>2.9817612396468601E-2</v>
      </c>
      <c r="AS826" s="17">
        <v>5.1127000066956401E-3</v>
      </c>
      <c r="AT826" s="17">
        <v>0</v>
      </c>
      <c r="AU826" s="17">
        <v>4.2613387959634496E-3</v>
      </c>
    </row>
    <row r="827" spans="2:47" x14ac:dyDescent="0.35">
      <c r="B827" t="s">
        <v>294</v>
      </c>
      <c r="C827" s="17">
        <v>0.114798240789275</v>
      </c>
      <c r="D827" s="17">
        <v>7.7881136968084699E-2</v>
      </c>
      <c r="E827" s="17">
        <v>0.15007438778825599</v>
      </c>
      <c r="F827" s="17"/>
      <c r="G827" s="17">
        <v>6.2309714816087797E-2</v>
      </c>
      <c r="H827" s="17">
        <v>0.118572425745177</v>
      </c>
      <c r="I827" s="17">
        <v>0.10527856801648799</v>
      </c>
      <c r="J827" s="17">
        <v>9.6861708418497297E-2</v>
      </c>
      <c r="K827" s="17">
        <v>0.14606314032854401</v>
      </c>
      <c r="L827" s="17">
        <v>0.14807417033082801</v>
      </c>
      <c r="M827" s="17"/>
      <c r="N827" s="17">
        <v>0.117713645671781</v>
      </c>
      <c r="O827" s="17">
        <v>0.100318149756233</v>
      </c>
      <c r="P827" s="17"/>
      <c r="Q827" s="17">
        <v>8.7196638376605906E-2</v>
      </c>
      <c r="R827" s="17">
        <v>0.11733458468284599</v>
      </c>
      <c r="S827" s="17">
        <v>0.16087826132976199</v>
      </c>
      <c r="T827" s="17">
        <v>0.103396893292428</v>
      </c>
      <c r="U827" s="17">
        <v>0.13281943236808399</v>
      </c>
      <c r="V827" s="17">
        <v>0.13836229944991299</v>
      </c>
      <c r="W827" s="17">
        <v>6.76941694400367E-2</v>
      </c>
      <c r="X827" s="17">
        <v>0.14358322057175599</v>
      </c>
      <c r="Y827" s="17">
        <v>7.7113643225186407E-2</v>
      </c>
      <c r="Z827" s="17">
        <v>0.145550498951418</v>
      </c>
      <c r="AA827" s="17">
        <v>0.111672210210292</v>
      </c>
      <c r="AB827" s="17">
        <v>0.16967590654235101</v>
      </c>
      <c r="AC827" s="17"/>
      <c r="AD827" s="17">
        <v>0.109578432608486</v>
      </c>
      <c r="AE827" s="17">
        <v>0.12894085628093799</v>
      </c>
      <c r="AF827" s="17"/>
      <c r="AG827" s="17">
        <v>5.2638618344230101E-2</v>
      </c>
      <c r="AH827" s="17">
        <v>0.14693661390273799</v>
      </c>
      <c r="AI827" s="17"/>
      <c r="AJ827" s="17">
        <v>0.122836911269601</v>
      </c>
      <c r="AK827" s="17">
        <v>0.10628272486268101</v>
      </c>
      <c r="AL827" s="17"/>
      <c r="AM827" s="17">
        <v>0.14626869828224401</v>
      </c>
      <c r="AN827" s="17">
        <v>0.107476224424365</v>
      </c>
      <c r="AO827" s="17"/>
      <c r="AP827" s="17">
        <v>0.13384453932002199</v>
      </c>
      <c r="AQ827" s="17">
        <v>0.20860173827672801</v>
      </c>
      <c r="AR827" s="17">
        <v>0.15089415269606099</v>
      </c>
      <c r="AS827" s="17">
        <v>9.0879545758728406E-2</v>
      </c>
      <c r="AT827" s="17">
        <v>7.5984091548521801E-2</v>
      </c>
      <c r="AU827" s="17">
        <v>2.0946001676367201E-2</v>
      </c>
    </row>
    <row r="828" spans="2:47" x14ac:dyDescent="0.35">
      <c r="B828" t="s">
        <v>106</v>
      </c>
      <c r="C828" s="17">
        <v>0.25242516689209998</v>
      </c>
      <c r="D828" s="17">
        <v>0.16289664915719801</v>
      </c>
      <c r="E828" s="17">
        <v>0.336701541214384</v>
      </c>
      <c r="F828" s="17"/>
      <c r="G828" s="17">
        <v>0.16570327595568299</v>
      </c>
      <c r="H828" s="17">
        <v>0.2206107503053</v>
      </c>
      <c r="I828" s="17">
        <v>0.240917402389386</v>
      </c>
      <c r="J828" s="17">
        <v>0.28611932593650202</v>
      </c>
      <c r="K828" s="17">
        <v>0.27659850514541401</v>
      </c>
      <c r="L828" s="17">
        <v>0.30208668512351</v>
      </c>
      <c r="M828" s="17"/>
      <c r="N828" s="17">
        <v>0.27397865910313102</v>
      </c>
      <c r="O828" s="17">
        <v>0.14537433111678999</v>
      </c>
      <c r="P828" s="17"/>
      <c r="Q828" s="17">
        <v>0.171958916679811</v>
      </c>
      <c r="R828" s="17">
        <v>0.30001958368040799</v>
      </c>
      <c r="S828" s="17">
        <v>0.25155134691641001</v>
      </c>
      <c r="T828" s="17">
        <v>0.245687315797014</v>
      </c>
      <c r="U828" s="17">
        <v>0.276082239346432</v>
      </c>
      <c r="V828" s="17">
        <v>0.228507654106377</v>
      </c>
      <c r="W828" s="17">
        <v>0.37477434971839801</v>
      </c>
      <c r="X828" s="17">
        <v>0.163340524735995</v>
      </c>
      <c r="Y828" s="17">
        <v>0.23783436587936299</v>
      </c>
      <c r="Z828" s="17">
        <v>0.258229916306768</v>
      </c>
      <c r="AA828" s="17">
        <v>0.29723685462749999</v>
      </c>
      <c r="AB828" s="17">
        <v>0.21270552840829801</v>
      </c>
      <c r="AC828" s="17"/>
      <c r="AD828" s="17">
        <v>0.13357406677967901</v>
      </c>
      <c r="AE828" s="17">
        <v>0.51390935545085403</v>
      </c>
      <c r="AF828" s="17"/>
      <c r="AG828" s="17">
        <v>8.89198893912891E-2</v>
      </c>
      <c r="AH828" s="17">
        <v>0.33024837172891902</v>
      </c>
      <c r="AI828" s="17"/>
      <c r="AJ828" s="17">
        <v>0.246146859417294</v>
      </c>
      <c r="AK828" s="17">
        <v>0.260300783938759</v>
      </c>
      <c r="AL828" s="17"/>
      <c r="AM828" s="17">
        <v>0.30105471436286702</v>
      </c>
      <c r="AN828" s="17">
        <v>0.23865834392313401</v>
      </c>
      <c r="AO828" s="17"/>
      <c r="AP828" s="17">
        <v>0.66489838079634001</v>
      </c>
      <c r="AQ828" s="17">
        <v>0.33311256348929102</v>
      </c>
      <c r="AR828" s="17">
        <v>0.113250809955302</v>
      </c>
      <c r="AS828" s="17">
        <v>0.12246365360649</v>
      </c>
      <c r="AT828" s="17">
        <v>0</v>
      </c>
      <c r="AU828" s="17">
        <v>3.7428187600995103E-2</v>
      </c>
    </row>
    <row r="829" spans="2:47" x14ac:dyDescent="0.35">
      <c r="B829" t="s">
        <v>94</v>
      </c>
      <c r="C829" s="17">
        <v>1.5826723062449598E-2</v>
      </c>
      <c r="D829" s="17">
        <v>1.20444438324379E-2</v>
      </c>
      <c r="E829" s="17">
        <v>1.96564453635652E-2</v>
      </c>
      <c r="F829" s="17"/>
      <c r="G829" s="17">
        <v>9.0741193282092795E-3</v>
      </c>
      <c r="H829" s="17">
        <v>9.4243873566138697E-3</v>
      </c>
      <c r="I829" s="17">
        <v>1.6793657172050998E-2</v>
      </c>
      <c r="J829" s="17">
        <v>1.33584165526878E-2</v>
      </c>
      <c r="K829" s="17">
        <v>1.2756344960334299E-2</v>
      </c>
      <c r="L829" s="17">
        <v>2.8815808234586501E-2</v>
      </c>
      <c r="M829" s="17"/>
      <c r="N829" s="17">
        <v>1.5067059212933999E-2</v>
      </c>
      <c r="O829" s="17">
        <v>1.9599784485754002E-2</v>
      </c>
      <c r="P829" s="17"/>
      <c r="Q829" s="17">
        <v>2.37332360251515E-2</v>
      </c>
      <c r="R829" s="17">
        <v>2.8202700579542699E-2</v>
      </c>
      <c r="S829" s="17">
        <v>2.52372556930365E-2</v>
      </c>
      <c r="T829" s="17">
        <v>2.34405042208559E-2</v>
      </c>
      <c r="U829" s="17">
        <v>1.29927901525865E-2</v>
      </c>
      <c r="V829" s="17">
        <v>1.6171073070802799E-2</v>
      </c>
      <c r="W829" s="17">
        <v>1.15008532039492E-2</v>
      </c>
      <c r="X829" s="17">
        <v>0</v>
      </c>
      <c r="Y829" s="17">
        <v>1.29642599232699E-2</v>
      </c>
      <c r="Z829" s="17">
        <v>0</v>
      </c>
      <c r="AA829" s="17">
        <v>0</v>
      </c>
      <c r="AB829" s="17">
        <v>0</v>
      </c>
      <c r="AC829" s="17"/>
      <c r="AD829" s="17">
        <v>1.55811456049109E-2</v>
      </c>
      <c r="AE829" s="17">
        <v>1.02571522163542E-2</v>
      </c>
      <c r="AF829" s="17"/>
      <c r="AG829" s="17">
        <v>7.0477705291582798E-3</v>
      </c>
      <c r="AH829" s="17">
        <v>1.7693155677878301E-2</v>
      </c>
      <c r="AI829" s="17"/>
      <c r="AJ829" s="17">
        <v>1.7811638335939899E-2</v>
      </c>
      <c r="AK829" s="17">
        <v>1.26109149822182E-2</v>
      </c>
      <c r="AL829" s="17"/>
      <c r="AM829" s="17">
        <v>1.3286283394900201E-2</v>
      </c>
      <c r="AN829" s="17">
        <v>1.54932169676635E-2</v>
      </c>
      <c r="AO829" s="17"/>
      <c r="AP829" s="17">
        <v>2.5973457768897298E-2</v>
      </c>
      <c r="AQ829" s="17">
        <v>3.1426512097743699E-2</v>
      </c>
      <c r="AR829" s="17">
        <v>1.1062118038342301E-2</v>
      </c>
      <c r="AS829" s="17">
        <v>1.39388518481079E-2</v>
      </c>
      <c r="AT829" s="17">
        <v>0</v>
      </c>
      <c r="AU829" s="17">
        <v>2.3200527863361602E-3</v>
      </c>
    </row>
    <row r="830" spans="2:47" x14ac:dyDescent="0.35">
      <c r="B830" t="s">
        <v>323</v>
      </c>
      <c r="C830" s="17">
        <v>2.26390686263956E-2</v>
      </c>
      <c r="D830" s="17">
        <v>1.26917858648783E-2</v>
      </c>
      <c r="E830" s="17">
        <v>3.25424576958388E-2</v>
      </c>
      <c r="F830" s="17"/>
      <c r="G830" s="17">
        <v>6.5476504115507704E-3</v>
      </c>
      <c r="H830" s="17">
        <v>8.5186556928372095E-3</v>
      </c>
      <c r="I830" s="17">
        <v>2.43193566383243E-2</v>
      </c>
      <c r="J830" s="17">
        <v>2.0762608288736599E-2</v>
      </c>
      <c r="K830" s="17">
        <v>4.19084552997573E-2</v>
      </c>
      <c r="L830" s="17">
        <v>3.2174560863872499E-2</v>
      </c>
      <c r="M830" s="17"/>
      <c r="N830" s="17">
        <v>2.5525153862518999E-2</v>
      </c>
      <c r="O830" s="17">
        <v>8.3046009855708702E-3</v>
      </c>
      <c r="P830" s="17"/>
      <c r="Q830" s="17">
        <v>9.6421677824102704E-3</v>
      </c>
      <c r="R830" s="17">
        <v>3.5655833714875802E-2</v>
      </c>
      <c r="S830" s="17">
        <v>3.7014085839491902E-2</v>
      </c>
      <c r="T830" s="17">
        <v>2.41996523510974E-2</v>
      </c>
      <c r="U830" s="17">
        <v>1.8009904796190902E-2</v>
      </c>
      <c r="V830" s="17">
        <v>4.1413713850410698E-2</v>
      </c>
      <c r="W830" s="17">
        <v>9.1050227088694397E-3</v>
      </c>
      <c r="X830" s="17">
        <v>0</v>
      </c>
      <c r="Y830" s="17">
        <v>1.23852196134858E-2</v>
      </c>
      <c r="Z830" s="17">
        <v>4.2038207450588498E-2</v>
      </c>
      <c r="AA830" s="17">
        <v>0</v>
      </c>
      <c r="AB830" s="17">
        <v>2.1710483039621101E-2</v>
      </c>
      <c r="AC830" s="17"/>
      <c r="AD830" s="17">
        <v>1.1577207099937301E-2</v>
      </c>
      <c r="AE830" s="17">
        <v>4.7135296771930499E-2</v>
      </c>
      <c r="AF830" s="17"/>
      <c r="AG830" s="17">
        <v>1.02697388822089E-2</v>
      </c>
      <c r="AH830" s="17">
        <v>2.6430392456013401E-2</v>
      </c>
      <c r="AI830" s="17"/>
      <c r="AJ830" s="17">
        <v>2.0646433076819799E-2</v>
      </c>
      <c r="AK830" s="17">
        <v>2.3906278522884301E-2</v>
      </c>
      <c r="AL830" s="17"/>
      <c r="AM830" s="17">
        <v>4.6698350883831202E-2</v>
      </c>
      <c r="AN830" s="17">
        <v>1.5717339604863202E-2</v>
      </c>
      <c r="AO830" s="17"/>
      <c r="AP830" s="17">
        <v>6.2530334522777301E-2</v>
      </c>
      <c r="AQ830" s="17">
        <v>1.9318706132068601E-2</v>
      </c>
      <c r="AR830" s="17">
        <v>6.3967755370741702E-3</v>
      </c>
      <c r="AS830" s="17">
        <v>2.0588408942206302E-2</v>
      </c>
      <c r="AT830" s="17">
        <v>5.4740381381138204E-3</v>
      </c>
      <c r="AU830" s="17">
        <v>0</v>
      </c>
    </row>
    <row r="831" spans="2:47" x14ac:dyDescent="0.35">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c r="AT831" s="17"/>
      <c r="AU831" s="17"/>
    </row>
    <row r="832" spans="2:47" x14ac:dyDescent="0.35">
      <c r="B832" s="6" t="s">
        <v>336</v>
      </c>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c r="AT832" s="17"/>
      <c r="AU832" s="17"/>
    </row>
    <row r="833" spans="2:47" x14ac:dyDescent="0.35">
      <c r="B833" s="24" t="s">
        <v>65</v>
      </c>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c r="AR833" s="17"/>
      <c r="AS833" s="17"/>
      <c r="AT833" s="17"/>
      <c r="AU833" s="17"/>
    </row>
    <row r="834" spans="2:47" x14ac:dyDescent="0.35">
      <c r="B834" t="s">
        <v>289</v>
      </c>
      <c r="C834" s="17">
        <v>2.3770988886008902E-2</v>
      </c>
      <c r="D834" s="17">
        <v>3.0029706436062301E-2</v>
      </c>
      <c r="E834" s="17">
        <v>1.78776302787561E-2</v>
      </c>
      <c r="F834" s="17"/>
      <c r="G834" s="17">
        <v>7.12842083357276E-2</v>
      </c>
      <c r="H834" s="17">
        <v>3.3168464654796698E-2</v>
      </c>
      <c r="I834" s="17">
        <v>1.3508732132480101E-2</v>
      </c>
      <c r="J834" s="17">
        <v>1.53555929256166E-2</v>
      </c>
      <c r="K834" s="17">
        <v>9.6792627898383901E-3</v>
      </c>
      <c r="L834" s="17">
        <v>9.0676690245974304E-3</v>
      </c>
      <c r="M834" s="17"/>
      <c r="N834" s="17">
        <v>1.9353927139221499E-2</v>
      </c>
      <c r="O834" s="17">
        <v>4.5709436123934299E-2</v>
      </c>
      <c r="P834" s="17"/>
      <c r="Q834" s="17">
        <v>4.0166256445080803E-2</v>
      </c>
      <c r="R834" s="17">
        <v>6.8066654692163098E-3</v>
      </c>
      <c r="S834" s="17">
        <v>0</v>
      </c>
      <c r="T834" s="17">
        <v>2.7008696434512099E-2</v>
      </c>
      <c r="U834" s="17">
        <v>1.29167803897747E-2</v>
      </c>
      <c r="V834" s="17">
        <v>2.8432156325737399E-2</v>
      </c>
      <c r="W834" s="17">
        <v>3.02666557840966E-2</v>
      </c>
      <c r="X834" s="17">
        <v>0</v>
      </c>
      <c r="Y834" s="17">
        <v>4.3045279555613998E-2</v>
      </c>
      <c r="Z834" s="17">
        <v>2.9145395886699201E-2</v>
      </c>
      <c r="AA834" s="17">
        <v>3.1675556246412599E-2</v>
      </c>
      <c r="AB834" s="17">
        <v>0</v>
      </c>
      <c r="AC834" s="17"/>
      <c r="AD834" s="17">
        <v>3.1594683470515299E-2</v>
      </c>
      <c r="AE834" s="17">
        <v>3.7140434819526E-3</v>
      </c>
      <c r="AF834" s="17"/>
      <c r="AG834" s="17">
        <v>4.99824301229784E-2</v>
      </c>
      <c r="AH834" s="17">
        <v>1.04754768146885E-2</v>
      </c>
      <c r="AI834" s="17"/>
      <c r="AJ834" s="17">
        <v>1.5472312608048201E-2</v>
      </c>
      <c r="AK834" s="17">
        <v>3.3831239245367101E-2</v>
      </c>
      <c r="AL834" s="17"/>
      <c r="AM834" s="17">
        <v>1.40882711878759E-2</v>
      </c>
      <c r="AN834" s="17">
        <v>2.6949924218382E-2</v>
      </c>
      <c r="AO834" s="17"/>
      <c r="AP834" s="17">
        <v>0</v>
      </c>
      <c r="AQ834" s="17">
        <v>0</v>
      </c>
      <c r="AR834" s="17">
        <v>1.1801848788334899E-2</v>
      </c>
      <c r="AS834" s="17">
        <v>1.23876503081926E-2</v>
      </c>
      <c r="AT834" s="17">
        <v>8.5504467290034802E-2</v>
      </c>
      <c r="AU834" s="17">
        <v>6.8020716803113501E-2</v>
      </c>
    </row>
    <row r="835" spans="2:47" x14ac:dyDescent="0.35">
      <c r="B835" t="s">
        <v>290</v>
      </c>
      <c r="C835" s="17">
        <v>2.8767287744897601E-2</v>
      </c>
      <c r="D835" s="17">
        <v>3.6212470270604299E-2</v>
      </c>
      <c r="E835" s="17">
        <v>2.1761078885648499E-2</v>
      </c>
      <c r="F835" s="17"/>
      <c r="G835" s="17">
        <v>6.0561441959440597E-2</v>
      </c>
      <c r="H835" s="17">
        <v>4.1177798824915998E-2</v>
      </c>
      <c r="I835" s="17">
        <v>3.1886008855534498E-2</v>
      </c>
      <c r="J835" s="17">
        <v>1.0213852356546701E-2</v>
      </c>
      <c r="K835" s="17">
        <v>2.0811229226342098E-2</v>
      </c>
      <c r="L835" s="17">
        <v>1.52674873822513E-2</v>
      </c>
      <c r="M835" s="17"/>
      <c r="N835" s="17">
        <v>2.1614950759604401E-2</v>
      </c>
      <c r="O835" s="17">
        <v>6.4291166869711897E-2</v>
      </c>
      <c r="P835" s="17"/>
      <c r="Q835" s="17">
        <v>4.02234028311097E-2</v>
      </c>
      <c r="R835" s="17">
        <v>1.9249460411188201E-2</v>
      </c>
      <c r="S835" s="17">
        <v>3.0245586685841399E-2</v>
      </c>
      <c r="T835" s="17">
        <v>4.0350990720169198E-2</v>
      </c>
      <c r="U835" s="17">
        <v>3.95884647449379E-2</v>
      </c>
      <c r="V835" s="17">
        <v>4.4757951085835398E-2</v>
      </c>
      <c r="W835" s="17">
        <v>3.3162377275968803E-2</v>
      </c>
      <c r="X835" s="17">
        <v>0</v>
      </c>
      <c r="Y835" s="17">
        <v>2.5102138632410499E-2</v>
      </c>
      <c r="Z835" s="17">
        <v>5.6989250727633401E-3</v>
      </c>
      <c r="AA835" s="17">
        <v>2.33352718784933E-2</v>
      </c>
      <c r="AB835" s="17">
        <v>2.2728207510670801E-2</v>
      </c>
      <c r="AC835" s="17"/>
      <c r="AD835" s="17">
        <v>4.0119309411120699E-2</v>
      </c>
      <c r="AE835" s="17">
        <v>6.1950911308592599E-3</v>
      </c>
      <c r="AF835" s="17"/>
      <c r="AG835" s="17">
        <v>6.6606801232558605E-2</v>
      </c>
      <c r="AH835" s="17">
        <v>9.9069802094522708E-3</v>
      </c>
      <c r="AI835" s="17"/>
      <c r="AJ835" s="17">
        <v>2.96933992569107E-2</v>
      </c>
      <c r="AK835" s="17">
        <v>2.7924888504847499E-2</v>
      </c>
      <c r="AL835" s="17"/>
      <c r="AM835" s="17">
        <v>1.7822187700624902E-2</v>
      </c>
      <c r="AN835" s="17">
        <v>3.0355159784553901E-2</v>
      </c>
      <c r="AO835" s="17"/>
      <c r="AP835" s="17">
        <v>0</v>
      </c>
      <c r="AQ835" s="17">
        <v>0</v>
      </c>
      <c r="AR835" s="17">
        <v>2.0295422788147801E-2</v>
      </c>
      <c r="AS835" s="17">
        <v>1.3863853951763601E-2</v>
      </c>
      <c r="AT835" s="17">
        <v>0.10540297626489301</v>
      </c>
      <c r="AU835" s="17">
        <v>7.7839459831220606E-2</v>
      </c>
    </row>
    <row r="836" spans="2:47" x14ac:dyDescent="0.35">
      <c r="B836" t="s">
        <v>215</v>
      </c>
      <c r="C836" s="17">
        <v>0.11945040513694</v>
      </c>
      <c r="D836" s="17">
        <v>0.15414642647987201</v>
      </c>
      <c r="E836" s="17">
        <v>8.6670279653879495E-2</v>
      </c>
      <c r="F836" s="17"/>
      <c r="G836" s="17">
        <v>0.145015408066824</v>
      </c>
      <c r="H836" s="17">
        <v>0.12533868485277</v>
      </c>
      <c r="I836" s="17">
        <v>0.14698567899141801</v>
      </c>
      <c r="J836" s="17">
        <v>0.144085804485727</v>
      </c>
      <c r="K836" s="17">
        <v>0.11571746983287701</v>
      </c>
      <c r="L836" s="17">
        <v>5.7687754760831801E-2</v>
      </c>
      <c r="M836" s="17"/>
      <c r="N836" s="17">
        <v>0.112123095454238</v>
      </c>
      <c r="O836" s="17">
        <v>0.155843330136649</v>
      </c>
      <c r="P836" s="17"/>
      <c r="Q836" s="17">
        <v>0.142413311091697</v>
      </c>
      <c r="R836" s="17">
        <v>7.9197119097349195E-2</v>
      </c>
      <c r="S836" s="17">
        <v>0.160166917996962</v>
      </c>
      <c r="T836" s="17">
        <v>0.100573306900298</v>
      </c>
      <c r="U836" s="17">
        <v>0.123034261600369</v>
      </c>
      <c r="V836" s="17">
        <v>0.141835734373193</v>
      </c>
      <c r="W836" s="17">
        <v>0.15486409461796999</v>
      </c>
      <c r="X836" s="17">
        <v>0.108642769272628</v>
      </c>
      <c r="Y836" s="17">
        <v>0.119988703468182</v>
      </c>
      <c r="Z836" s="17">
        <v>0.104903714574277</v>
      </c>
      <c r="AA836" s="17">
        <v>0.13134478883968501</v>
      </c>
      <c r="AB836" s="17">
        <v>0</v>
      </c>
      <c r="AC836" s="17"/>
      <c r="AD836" s="17">
        <v>0.15862859149827199</v>
      </c>
      <c r="AE836" s="17">
        <v>3.7924239937852003E-2</v>
      </c>
      <c r="AF836" s="17"/>
      <c r="AG836" s="17">
        <v>0.22606749803201601</v>
      </c>
      <c r="AH836" s="17">
        <v>7.0423704419958794E-2</v>
      </c>
      <c r="AI836" s="17"/>
      <c r="AJ836" s="17">
        <v>0.13801989457927999</v>
      </c>
      <c r="AK836" s="17">
        <v>9.8479278869434694E-2</v>
      </c>
      <c r="AL836" s="17"/>
      <c r="AM836" s="17">
        <v>8.2620889190259894E-2</v>
      </c>
      <c r="AN836" s="17">
        <v>0.132079818948274</v>
      </c>
      <c r="AO836" s="17"/>
      <c r="AP836" s="17">
        <v>0</v>
      </c>
      <c r="AQ836" s="17">
        <v>1.3379522874337101E-2</v>
      </c>
      <c r="AR836" s="17">
        <v>0.10523712632104</v>
      </c>
      <c r="AS836" s="17">
        <v>0.16253498149955201</v>
      </c>
      <c r="AT836" s="17">
        <v>0.30587310143296198</v>
      </c>
      <c r="AU836" s="17">
        <v>0.24395542416736499</v>
      </c>
    </row>
    <row r="837" spans="2:47" x14ac:dyDescent="0.35">
      <c r="B837" t="s">
        <v>216</v>
      </c>
      <c r="C837" s="17">
        <v>0.11164359065307899</v>
      </c>
      <c r="D837" s="17">
        <v>0.14340340066611099</v>
      </c>
      <c r="E837" s="17">
        <v>8.0775528001997998E-2</v>
      </c>
      <c r="F837" s="17"/>
      <c r="G837" s="17">
        <v>0.10103700364753999</v>
      </c>
      <c r="H837" s="17">
        <v>0.13381292833466901</v>
      </c>
      <c r="I837" s="17">
        <v>0.124460716425809</v>
      </c>
      <c r="J837" s="17">
        <v>0.10536568771438801</v>
      </c>
      <c r="K837" s="17">
        <v>8.2564517760292402E-2</v>
      </c>
      <c r="L837" s="17">
        <v>0.11463063584675499</v>
      </c>
      <c r="M837" s="17"/>
      <c r="N837" s="17">
        <v>0.109639502000399</v>
      </c>
      <c r="O837" s="17">
        <v>0.121597400603531</v>
      </c>
      <c r="P837" s="17"/>
      <c r="Q837" s="17">
        <v>0.12976750983148599</v>
      </c>
      <c r="R837" s="17">
        <v>9.9329143496823605E-2</v>
      </c>
      <c r="S837" s="17">
        <v>8.9207812854927696E-2</v>
      </c>
      <c r="T837" s="17">
        <v>0.12214803882903499</v>
      </c>
      <c r="U837" s="17">
        <v>0.120315858715019</v>
      </c>
      <c r="V837" s="17">
        <v>9.3414067907237996E-2</v>
      </c>
      <c r="W837" s="17">
        <v>6.3807579684426893E-2</v>
      </c>
      <c r="X837" s="17">
        <v>0.13954651353083</v>
      </c>
      <c r="Y837" s="17">
        <v>0.129613173079837</v>
      </c>
      <c r="Z837" s="17">
        <v>0.110655928928152</v>
      </c>
      <c r="AA837" s="17">
        <v>0.105966785594916</v>
      </c>
      <c r="AB837" s="17">
        <v>0.18097167571491099</v>
      </c>
      <c r="AC837" s="17"/>
      <c r="AD837" s="17">
        <v>0.14633714706995901</v>
      </c>
      <c r="AE837" s="17">
        <v>3.5902494573616398E-2</v>
      </c>
      <c r="AF837" s="17"/>
      <c r="AG837" s="17">
        <v>0.16467064609277199</v>
      </c>
      <c r="AH837" s="17">
        <v>8.7921360711699606E-2</v>
      </c>
      <c r="AI837" s="17"/>
      <c r="AJ837" s="17">
        <v>0.130976761210082</v>
      </c>
      <c r="AK837" s="17">
        <v>8.9696545396519098E-2</v>
      </c>
      <c r="AL837" s="17"/>
      <c r="AM837" s="17">
        <v>9.5600654248100894E-2</v>
      </c>
      <c r="AN837" s="17">
        <v>0.116782917339652</v>
      </c>
      <c r="AO837" s="17"/>
      <c r="AP837" s="17">
        <v>6.4278643249081301E-3</v>
      </c>
      <c r="AQ837" s="17">
        <v>4.6284630336000797E-2</v>
      </c>
      <c r="AR837" s="17">
        <v>0.13905828964922101</v>
      </c>
      <c r="AS837" s="17">
        <v>0.16363441673465301</v>
      </c>
      <c r="AT837" s="17">
        <v>0.17098447935321401</v>
      </c>
      <c r="AU837" s="17">
        <v>0.19564539652541499</v>
      </c>
    </row>
    <row r="838" spans="2:47" x14ac:dyDescent="0.35">
      <c r="B838" t="s">
        <v>291</v>
      </c>
      <c r="C838" s="17">
        <v>0.114772501680731</v>
      </c>
      <c r="D838" s="17">
        <v>0.12676682109270901</v>
      </c>
      <c r="E838" s="17">
        <v>0.104093315511779</v>
      </c>
      <c r="F838" s="17"/>
      <c r="G838" s="17">
        <v>0.16040531833996699</v>
      </c>
      <c r="H838" s="17">
        <v>0.14296091251932599</v>
      </c>
      <c r="I838" s="17">
        <v>0.12009161622829601</v>
      </c>
      <c r="J838" s="17">
        <v>9.5080593434401395E-2</v>
      </c>
      <c r="K838" s="17">
        <v>8.4754400738837096E-2</v>
      </c>
      <c r="L838" s="17">
        <v>9.3024260328924399E-2</v>
      </c>
      <c r="M838" s="17"/>
      <c r="N838" s="17">
        <v>0.108066304712091</v>
      </c>
      <c r="O838" s="17">
        <v>0.14808051429130101</v>
      </c>
      <c r="P838" s="17"/>
      <c r="Q838" s="17">
        <v>0.118881044872862</v>
      </c>
      <c r="R838" s="17">
        <v>0.10146539162962701</v>
      </c>
      <c r="S838" s="17">
        <v>0.108240017125235</v>
      </c>
      <c r="T838" s="17">
        <v>0.135519627487135</v>
      </c>
      <c r="U838" s="17">
        <v>7.7387138952824397E-2</v>
      </c>
      <c r="V838" s="17">
        <v>9.7525161565821694E-2</v>
      </c>
      <c r="W838" s="17">
        <v>7.9771270395587901E-2</v>
      </c>
      <c r="X838" s="17">
        <v>0.237518180800949</v>
      </c>
      <c r="Y838" s="17">
        <v>0.13613002625583201</v>
      </c>
      <c r="Z838" s="17">
        <v>0.12038967430683201</v>
      </c>
      <c r="AA838" s="17">
        <v>0.118291857599908</v>
      </c>
      <c r="AB838" s="17">
        <v>7.6965431824464303E-2</v>
      </c>
      <c r="AC838" s="17"/>
      <c r="AD838" s="17">
        <v>0.14148719143206001</v>
      </c>
      <c r="AE838" s="17">
        <v>5.63478751778628E-2</v>
      </c>
      <c r="AF838" s="17"/>
      <c r="AG838" s="17">
        <v>0.155575411982281</v>
      </c>
      <c r="AH838" s="17">
        <v>9.46865586496623E-2</v>
      </c>
      <c r="AI838" s="17"/>
      <c r="AJ838" s="17">
        <v>0.118462614815114</v>
      </c>
      <c r="AK838" s="17">
        <v>0.111417267428619</v>
      </c>
      <c r="AL838" s="17"/>
      <c r="AM838" s="17">
        <v>7.7613267500236102E-2</v>
      </c>
      <c r="AN838" s="17">
        <v>0.123813520738544</v>
      </c>
      <c r="AO838" s="17"/>
      <c r="AP838" s="17">
        <v>1.7082844586143599E-2</v>
      </c>
      <c r="AQ838" s="17">
        <v>7.1741505738872904E-2</v>
      </c>
      <c r="AR838" s="17">
        <v>0.16885208923940201</v>
      </c>
      <c r="AS838" s="17">
        <v>0.147292449365825</v>
      </c>
      <c r="AT838" s="17">
        <v>0.174418632893798</v>
      </c>
      <c r="AU838" s="17">
        <v>0.168416844599974</v>
      </c>
    </row>
    <row r="839" spans="2:47" x14ac:dyDescent="0.35">
      <c r="B839" t="s">
        <v>218</v>
      </c>
      <c r="C839" s="17">
        <v>4.8338191508751002E-2</v>
      </c>
      <c r="D839" s="17">
        <v>4.4670501548555397E-2</v>
      </c>
      <c r="E839" s="17">
        <v>5.13840444469994E-2</v>
      </c>
      <c r="F839" s="17"/>
      <c r="G839" s="17">
        <v>4.5175358631085599E-2</v>
      </c>
      <c r="H839" s="17">
        <v>7.7766388800811007E-2</v>
      </c>
      <c r="I839" s="17">
        <v>3.7582890177441597E-2</v>
      </c>
      <c r="J839" s="17">
        <v>5.1532752806485303E-2</v>
      </c>
      <c r="K839" s="17">
        <v>4.20938371693192E-2</v>
      </c>
      <c r="L839" s="17">
        <v>3.6743012882195197E-2</v>
      </c>
      <c r="M839" s="17"/>
      <c r="N839" s="17">
        <v>4.7213861717105197E-2</v>
      </c>
      <c r="O839" s="17">
        <v>5.3922457979553397E-2</v>
      </c>
      <c r="P839" s="17"/>
      <c r="Q839" s="17">
        <v>2.3294924080114798E-2</v>
      </c>
      <c r="R839" s="17">
        <v>6.6633944316808094E-2</v>
      </c>
      <c r="S839" s="17">
        <v>5.2815800649811499E-2</v>
      </c>
      <c r="T839" s="17">
        <v>3.4809553087738802E-2</v>
      </c>
      <c r="U839" s="17">
        <v>4.5867920768488099E-2</v>
      </c>
      <c r="V839" s="17">
        <v>4.3161431583785499E-2</v>
      </c>
      <c r="W839" s="17">
        <v>4.39019996147696E-2</v>
      </c>
      <c r="X839" s="17">
        <v>6.5986428191831301E-2</v>
      </c>
      <c r="Y839" s="17">
        <v>4.9437422562180998E-2</v>
      </c>
      <c r="Z839" s="17">
        <v>5.5602545210541497E-2</v>
      </c>
      <c r="AA839" s="17">
        <v>5.5367942713630498E-2</v>
      </c>
      <c r="AB839" s="17">
        <v>8.6828179458717597E-2</v>
      </c>
      <c r="AC839" s="17"/>
      <c r="AD839" s="17">
        <v>5.9692275140962203E-2</v>
      </c>
      <c r="AE839" s="17">
        <v>2.6011391532123899E-2</v>
      </c>
      <c r="AF839" s="17"/>
      <c r="AG839" s="17">
        <v>5.0106053538247E-2</v>
      </c>
      <c r="AH839" s="17">
        <v>4.7215172704685698E-2</v>
      </c>
      <c r="AI839" s="17"/>
      <c r="AJ839" s="17">
        <v>4.2788073996253902E-2</v>
      </c>
      <c r="AK839" s="17">
        <v>5.4008948024436301E-2</v>
      </c>
      <c r="AL839" s="17"/>
      <c r="AM839" s="17">
        <v>3.6616956817842397E-2</v>
      </c>
      <c r="AN839" s="17">
        <v>5.2548822853321901E-2</v>
      </c>
      <c r="AO839" s="17"/>
      <c r="AP839" s="17">
        <v>1.4469764475992601E-2</v>
      </c>
      <c r="AQ839" s="17">
        <v>3.9521108821685497E-2</v>
      </c>
      <c r="AR839" s="17">
        <v>9.7865990504486494E-2</v>
      </c>
      <c r="AS839" s="17">
        <v>5.38785230654997E-2</v>
      </c>
      <c r="AT839" s="17">
        <v>6.6291905091518694E-2</v>
      </c>
      <c r="AU839" s="17">
        <v>4.4021048821840401E-2</v>
      </c>
    </row>
    <row r="840" spans="2:47" x14ac:dyDescent="0.35">
      <c r="B840" t="s">
        <v>292</v>
      </c>
      <c r="C840" s="17">
        <v>0.120854352347192</v>
      </c>
      <c r="D840" s="17">
        <v>9.7711012400379299E-2</v>
      </c>
      <c r="E840" s="17">
        <v>0.14345327072417999</v>
      </c>
      <c r="F840" s="17"/>
      <c r="G840" s="17">
        <v>0.13021807046623499</v>
      </c>
      <c r="H840" s="17">
        <v>8.8394018136665004E-2</v>
      </c>
      <c r="I840" s="17">
        <v>0.133989172872616</v>
      </c>
      <c r="J840" s="17">
        <v>0.105298693152788</v>
      </c>
      <c r="K840" s="17">
        <v>0.13500259728706099</v>
      </c>
      <c r="L840" s="17">
        <v>0.13360065077323099</v>
      </c>
      <c r="M840" s="17"/>
      <c r="N840" s="17">
        <v>0.12730353022462201</v>
      </c>
      <c r="O840" s="17">
        <v>8.88228896457956E-2</v>
      </c>
      <c r="P840" s="17"/>
      <c r="Q840" s="17">
        <v>0.11020071361817101</v>
      </c>
      <c r="R840" s="17">
        <v>0.120296200036351</v>
      </c>
      <c r="S840" s="17">
        <v>0.141496023958152</v>
      </c>
      <c r="T840" s="17">
        <v>0.12782678083710799</v>
      </c>
      <c r="U840" s="17">
        <v>0.120009972574461</v>
      </c>
      <c r="V840" s="17">
        <v>0.108267564996178</v>
      </c>
      <c r="W840" s="17">
        <v>0.11381425002077</v>
      </c>
      <c r="X840" s="17">
        <v>8.1959151967059496E-2</v>
      </c>
      <c r="Y840" s="17">
        <v>0.119410403628755</v>
      </c>
      <c r="Z840" s="17">
        <v>0.115265790912859</v>
      </c>
      <c r="AA840" s="17">
        <v>0.12988142076005699</v>
      </c>
      <c r="AB840" s="17">
        <v>0.214449509082898</v>
      </c>
      <c r="AC840" s="17"/>
      <c r="AD840" s="17">
        <v>0.127170171338505</v>
      </c>
      <c r="AE840" s="17">
        <v>0.10821905553919201</v>
      </c>
      <c r="AF840" s="17"/>
      <c r="AG840" s="17">
        <v>8.8290323653190103E-2</v>
      </c>
      <c r="AH840" s="17">
        <v>0.138477049329431</v>
      </c>
      <c r="AI840" s="17"/>
      <c r="AJ840" s="17">
        <v>0.114022741433339</v>
      </c>
      <c r="AK840" s="17">
        <v>0.12896707699375001</v>
      </c>
      <c r="AL840" s="17"/>
      <c r="AM840" s="17">
        <v>0.147963232421845</v>
      </c>
      <c r="AN840" s="17">
        <v>0.11341905169098</v>
      </c>
      <c r="AO840" s="17"/>
      <c r="AP840" s="17">
        <v>6.8279257047210398E-2</v>
      </c>
      <c r="AQ840" s="17">
        <v>0.25586890972117499</v>
      </c>
      <c r="AR840" s="17">
        <v>0.16951362059882699</v>
      </c>
      <c r="AS840" s="17">
        <v>0.101884856401837</v>
      </c>
      <c r="AT840" s="17">
        <v>2.3204813488224001E-2</v>
      </c>
      <c r="AU840" s="17">
        <v>8.7225863490516697E-2</v>
      </c>
    </row>
    <row r="841" spans="2:47" x14ac:dyDescent="0.35">
      <c r="B841" t="s">
        <v>293</v>
      </c>
      <c r="C841" s="17">
        <v>3.0902803428939599E-2</v>
      </c>
      <c r="D841" s="17">
        <v>2.51872051024737E-2</v>
      </c>
      <c r="E841" s="17">
        <v>3.6752163638441603E-2</v>
      </c>
      <c r="F841" s="17"/>
      <c r="G841" s="17">
        <v>3.9198269073082298E-2</v>
      </c>
      <c r="H841" s="17">
        <v>3.19194135420812E-2</v>
      </c>
      <c r="I841" s="17">
        <v>2.5077781244315801E-2</v>
      </c>
      <c r="J841" s="17">
        <v>3.4990238109537698E-2</v>
      </c>
      <c r="K841" s="17">
        <v>2.1692024417377199E-2</v>
      </c>
      <c r="L841" s="17">
        <v>3.2139698287346002E-2</v>
      </c>
      <c r="M841" s="17"/>
      <c r="N841" s="17">
        <v>2.93554469198294E-2</v>
      </c>
      <c r="O841" s="17">
        <v>3.8588138404857697E-2</v>
      </c>
      <c r="P841" s="17"/>
      <c r="Q841" s="17">
        <v>3.3708875399479699E-2</v>
      </c>
      <c r="R841" s="17">
        <v>3.1047106195334399E-2</v>
      </c>
      <c r="S841" s="17">
        <v>5.80154072593945E-3</v>
      </c>
      <c r="T841" s="17">
        <v>5.0121987061656E-2</v>
      </c>
      <c r="U841" s="17">
        <v>5.5515147111386901E-2</v>
      </c>
      <c r="V841" s="17">
        <v>4.0014770652002103E-2</v>
      </c>
      <c r="W841" s="17">
        <v>2.9320001632454101E-2</v>
      </c>
      <c r="X841" s="17">
        <v>2.03708981663955E-2</v>
      </c>
      <c r="Y841" s="17">
        <v>1.22135801085112E-2</v>
      </c>
      <c r="Z841" s="17">
        <v>3.33908432232429E-2</v>
      </c>
      <c r="AA841" s="17">
        <v>4.3264336146914398E-2</v>
      </c>
      <c r="AB841" s="17">
        <v>0</v>
      </c>
      <c r="AC841" s="17"/>
      <c r="AD841" s="17">
        <v>2.5936651527049399E-2</v>
      </c>
      <c r="AE841" s="17">
        <v>3.4534325302275397E-2</v>
      </c>
      <c r="AF841" s="17"/>
      <c r="AG841" s="17">
        <v>1.52575158299522E-2</v>
      </c>
      <c r="AH841" s="17">
        <v>3.7927724012437103E-2</v>
      </c>
      <c r="AI841" s="17"/>
      <c r="AJ841" s="17">
        <v>3.4138362791505103E-2</v>
      </c>
      <c r="AK841" s="17">
        <v>2.5760887225138401E-2</v>
      </c>
      <c r="AL841" s="17"/>
      <c r="AM841" s="17">
        <v>3.7528924008660702E-2</v>
      </c>
      <c r="AN841" s="17">
        <v>2.88727657340054E-2</v>
      </c>
      <c r="AO841" s="17"/>
      <c r="AP841" s="17">
        <v>3.4506596931030101E-2</v>
      </c>
      <c r="AQ841" s="17">
        <v>4.21544759318562E-2</v>
      </c>
      <c r="AR841" s="17">
        <v>5.1804501902823701E-2</v>
      </c>
      <c r="AS841" s="17">
        <v>2.80704624802794E-2</v>
      </c>
      <c r="AT841" s="17">
        <v>1.4893021112562301E-2</v>
      </c>
      <c r="AU841" s="17">
        <v>9.7322041325743798E-3</v>
      </c>
    </row>
    <row r="842" spans="2:47" x14ac:dyDescent="0.35">
      <c r="B842" t="s">
        <v>294</v>
      </c>
      <c r="C842" s="17">
        <v>0.120736489915562</v>
      </c>
      <c r="D842" s="17">
        <v>0.107114129395256</v>
      </c>
      <c r="E842" s="17">
        <v>0.13509596405692101</v>
      </c>
      <c r="F842" s="17"/>
      <c r="G842" s="17">
        <v>9.04224734252701E-2</v>
      </c>
      <c r="H842" s="17">
        <v>0.10248043201288499</v>
      </c>
      <c r="I842" s="17">
        <v>0.114398834191066</v>
      </c>
      <c r="J842" s="17">
        <v>0.115012038774279</v>
      </c>
      <c r="K842" s="17">
        <v>0.175945302672712</v>
      </c>
      <c r="L842" s="17">
        <v>0.12878092889412099</v>
      </c>
      <c r="M842" s="17"/>
      <c r="N842" s="17">
        <v>0.119698706038793</v>
      </c>
      <c r="O842" s="17">
        <v>0.12589090434986799</v>
      </c>
      <c r="P842" s="17"/>
      <c r="Q842" s="17">
        <v>0.14058795156669099</v>
      </c>
      <c r="R842" s="17">
        <v>0.121665424036651</v>
      </c>
      <c r="S842" s="17">
        <v>0.11117867900294499</v>
      </c>
      <c r="T842" s="17">
        <v>8.3711961871177007E-2</v>
      </c>
      <c r="U842" s="17">
        <v>0.10673870176056099</v>
      </c>
      <c r="V842" s="17">
        <v>0.139105327677403</v>
      </c>
      <c r="W842" s="17">
        <v>0.10909092801713401</v>
      </c>
      <c r="X842" s="17">
        <v>0.148903708534257</v>
      </c>
      <c r="Y842" s="17">
        <v>9.5189163335266905E-2</v>
      </c>
      <c r="Z842" s="17">
        <v>0.161185596298106</v>
      </c>
      <c r="AA842" s="17">
        <v>9.3320087288297299E-2</v>
      </c>
      <c r="AB842" s="17">
        <v>0.150497195561799</v>
      </c>
      <c r="AC842" s="17"/>
      <c r="AD842" s="17">
        <v>0.109200500576522</v>
      </c>
      <c r="AE842" s="17">
        <v>0.148618212236409</v>
      </c>
      <c r="AF842" s="17"/>
      <c r="AG842" s="17">
        <v>6.6977000129289699E-2</v>
      </c>
      <c r="AH842" s="17">
        <v>0.14684144116790099</v>
      </c>
      <c r="AI842" s="17"/>
      <c r="AJ842" s="17">
        <v>0.125530075340411</v>
      </c>
      <c r="AK842" s="17">
        <v>0.115329103453556</v>
      </c>
      <c r="AL842" s="17"/>
      <c r="AM842" s="17">
        <v>0.13946302466880001</v>
      </c>
      <c r="AN842" s="17">
        <v>0.117676949453527</v>
      </c>
      <c r="AO842" s="17"/>
      <c r="AP842" s="17">
        <v>0.15316125561379801</v>
      </c>
      <c r="AQ842" s="17">
        <v>0.19215017206721799</v>
      </c>
      <c r="AR842" s="17">
        <v>0.13630984679546401</v>
      </c>
      <c r="AS842" s="17">
        <v>0.108438864707191</v>
      </c>
      <c r="AT842" s="17">
        <v>4.1655850889749997E-2</v>
      </c>
      <c r="AU842" s="17">
        <v>5.2639754965122403E-2</v>
      </c>
    </row>
    <row r="843" spans="2:47" x14ac:dyDescent="0.35">
      <c r="B843" t="s">
        <v>106</v>
      </c>
      <c r="C843" s="17">
        <v>0.239513066168734</v>
      </c>
      <c r="D843" s="17">
        <v>0.198370843234455</v>
      </c>
      <c r="E843" s="17">
        <v>0.27577686432001502</v>
      </c>
      <c r="F843" s="17"/>
      <c r="G843" s="17">
        <v>0.15015252849911001</v>
      </c>
      <c r="H843" s="17">
        <v>0.203160802109558</v>
      </c>
      <c r="I843" s="17">
        <v>0.20704797724038199</v>
      </c>
      <c r="J843" s="17">
        <v>0.26868431610572202</v>
      </c>
      <c r="K843" s="17">
        <v>0.28060638210463701</v>
      </c>
      <c r="L843" s="17">
        <v>0.30410371519385199</v>
      </c>
      <c r="M843" s="17"/>
      <c r="N843" s="17">
        <v>0.262318598543823</v>
      </c>
      <c r="O843" s="17">
        <v>0.12624365826254799</v>
      </c>
      <c r="P843" s="17"/>
      <c r="Q843" s="17">
        <v>0.17636212424229</v>
      </c>
      <c r="R843" s="17">
        <v>0.28682105430878302</v>
      </c>
      <c r="S843" s="17">
        <v>0.237950877100951</v>
      </c>
      <c r="T843" s="17">
        <v>0.248873923099247</v>
      </c>
      <c r="U843" s="17">
        <v>0.27336062814649098</v>
      </c>
      <c r="V843" s="17">
        <v>0.238009861350507</v>
      </c>
      <c r="W843" s="17">
        <v>0.30809781855423701</v>
      </c>
      <c r="X843" s="17">
        <v>0.19707234953604999</v>
      </c>
      <c r="Y843" s="17">
        <v>0.22255660183542</v>
      </c>
      <c r="Z843" s="17">
        <v>0.20664710963192101</v>
      </c>
      <c r="AA843" s="17">
        <v>0.237718215697624</v>
      </c>
      <c r="AB843" s="17">
        <v>0.26755980084653902</v>
      </c>
      <c r="AC843" s="17"/>
      <c r="AD843" s="17">
        <v>0.123808427810017</v>
      </c>
      <c r="AE843" s="17">
        <v>0.49688308799548903</v>
      </c>
      <c r="AF843" s="17"/>
      <c r="AG843" s="17">
        <v>9.1385166409935506E-2</v>
      </c>
      <c r="AH843" s="17">
        <v>0.310977741705313</v>
      </c>
      <c r="AI843" s="17"/>
      <c r="AJ843" s="17">
        <v>0.21636015902299</v>
      </c>
      <c r="AK843" s="17">
        <v>0.26729888516019801</v>
      </c>
      <c r="AL843" s="17"/>
      <c r="AM843" s="17">
        <v>0.29755392541259101</v>
      </c>
      <c r="AN843" s="17">
        <v>0.221736509459077</v>
      </c>
      <c r="AO843" s="17"/>
      <c r="AP843" s="17">
        <v>0.63498445192902397</v>
      </c>
      <c r="AQ843" s="17">
        <v>0.257996931123398</v>
      </c>
      <c r="AR843" s="17">
        <v>8.84568190118077E-2</v>
      </c>
      <c r="AS843" s="17">
        <v>0.16244795779867899</v>
      </c>
      <c r="AT843" s="17">
        <v>5.3649367450514804E-3</v>
      </c>
      <c r="AU843" s="17">
        <v>4.7555351302087399E-2</v>
      </c>
    </row>
    <row r="844" spans="2:47" x14ac:dyDescent="0.35">
      <c r="B844" t="s">
        <v>94</v>
      </c>
      <c r="C844" s="17">
        <v>1.6114968518220699E-2</v>
      </c>
      <c r="D844" s="17">
        <v>1.1291338420378201E-2</v>
      </c>
      <c r="E844" s="17">
        <v>2.0962951368100901E-2</v>
      </c>
      <c r="F844" s="17"/>
      <c r="G844" s="17">
        <v>3.1736693663665101E-3</v>
      </c>
      <c r="H844" s="17">
        <v>1.0881122247171001E-2</v>
      </c>
      <c r="I844" s="17">
        <v>2.2570287044964301E-2</v>
      </c>
      <c r="J844" s="17">
        <v>2.5454482240879001E-2</v>
      </c>
      <c r="K844" s="17">
        <v>3.6413612875875298E-3</v>
      </c>
      <c r="L844" s="17">
        <v>2.44995304268345E-2</v>
      </c>
      <c r="M844" s="17"/>
      <c r="N844" s="17">
        <v>1.54453736248851E-2</v>
      </c>
      <c r="O844" s="17">
        <v>1.9440679835005598E-2</v>
      </c>
      <c r="P844" s="17"/>
      <c r="Q844" s="17">
        <v>2.4919511357380901E-2</v>
      </c>
      <c r="R844" s="17">
        <v>2.5327761737047701E-2</v>
      </c>
      <c r="S844" s="17">
        <v>2.52656757660101E-2</v>
      </c>
      <c r="T844" s="17">
        <v>3.9862319460425601E-3</v>
      </c>
      <c r="U844" s="17">
        <v>7.2552204394959298E-3</v>
      </c>
      <c r="V844" s="17">
        <v>9.6635906482457103E-3</v>
      </c>
      <c r="W844" s="17">
        <v>2.2688183547101101E-2</v>
      </c>
      <c r="X844" s="17">
        <v>0</v>
      </c>
      <c r="Y844" s="17">
        <v>1.7344812236185499E-2</v>
      </c>
      <c r="Z844" s="17">
        <v>1.51683730401824E-2</v>
      </c>
      <c r="AA844" s="17">
        <v>9.7572897236947505E-3</v>
      </c>
      <c r="AB844" s="17">
        <v>0</v>
      </c>
      <c r="AC844" s="17"/>
      <c r="AD844" s="17">
        <v>1.4570389351125E-2</v>
      </c>
      <c r="AE844" s="17">
        <v>1.3442962341911301E-2</v>
      </c>
      <c r="AF844" s="17"/>
      <c r="AG844" s="17">
        <v>1.00923036681287E-2</v>
      </c>
      <c r="AH844" s="17">
        <v>1.66130526585886E-2</v>
      </c>
      <c r="AI844" s="17"/>
      <c r="AJ844" s="17">
        <v>1.94446016863777E-2</v>
      </c>
      <c r="AK844" s="17">
        <v>1.1305930949698E-2</v>
      </c>
      <c r="AL844" s="17"/>
      <c r="AM844" s="17">
        <v>1.98337678918564E-2</v>
      </c>
      <c r="AN844" s="17">
        <v>1.3588178602856601E-2</v>
      </c>
      <c r="AO844" s="17"/>
      <c r="AP844" s="17">
        <v>2.6415705214621998E-2</v>
      </c>
      <c r="AQ844" s="17">
        <v>3.8091470871525999E-2</v>
      </c>
      <c r="AR844" s="17">
        <v>3.9861904879066098E-3</v>
      </c>
      <c r="AS844" s="17">
        <v>1.20857592952187E-2</v>
      </c>
      <c r="AT844" s="17">
        <v>0</v>
      </c>
      <c r="AU844" s="17">
        <v>4.94793536077029E-3</v>
      </c>
    </row>
    <row r="845" spans="2:47" x14ac:dyDescent="0.35">
      <c r="B845" t="s">
        <v>323</v>
      </c>
      <c r="C845" s="17">
        <v>2.5135354010943401E-2</v>
      </c>
      <c r="D845" s="17">
        <v>2.50961449531443E-2</v>
      </c>
      <c r="E845" s="17">
        <v>2.5396909113281001E-2</v>
      </c>
      <c r="F845" s="17"/>
      <c r="G845" s="17">
        <v>3.35625018935219E-3</v>
      </c>
      <c r="H845" s="17">
        <v>8.9390339643521492E-3</v>
      </c>
      <c r="I845" s="17">
        <v>2.24003045956769E-2</v>
      </c>
      <c r="J845" s="17">
        <v>2.8925947893628502E-2</v>
      </c>
      <c r="K845" s="17">
        <v>2.7491614713118E-2</v>
      </c>
      <c r="L845" s="17">
        <v>5.0454656199059901E-2</v>
      </c>
      <c r="M845" s="17"/>
      <c r="N845" s="17">
        <v>2.78667028653895E-2</v>
      </c>
      <c r="O845" s="17">
        <v>1.15694234972448E-2</v>
      </c>
      <c r="P845" s="17"/>
      <c r="Q845" s="17">
        <v>1.9474374663636801E-2</v>
      </c>
      <c r="R845" s="17">
        <v>4.2160729264819501E-2</v>
      </c>
      <c r="S845" s="17">
        <v>3.76310681332254E-2</v>
      </c>
      <c r="T845" s="17">
        <v>2.5068901725881901E-2</v>
      </c>
      <c r="U845" s="17">
        <v>1.8009904796190902E-2</v>
      </c>
      <c r="V845" s="17">
        <v>1.5812381834052501E-2</v>
      </c>
      <c r="W845" s="17">
        <v>1.1214840855484E-2</v>
      </c>
      <c r="X845" s="17">
        <v>0</v>
      </c>
      <c r="Y845" s="17">
        <v>2.9968695301804099E-2</v>
      </c>
      <c r="Z845" s="17">
        <v>4.1946102914423598E-2</v>
      </c>
      <c r="AA845" s="17">
        <v>2.0076447510368599E-2</v>
      </c>
      <c r="AB845" s="17">
        <v>0</v>
      </c>
      <c r="AC845" s="17"/>
      <c r="AD845" s="17">
        <v>2.1454661373891699E-2</v>
      </c>
      <c r="AE845" s="17">
        <v>3.2207220750456698E-2</v>
      </c>
      <c r="AF845" s="17"/>
      <c r="AG845" s="17">
        <v>1.49888493086514E-2</v>
      </c>
      <c r="AH845" s="17">
        <v>2.8533737616181599E-2</v>
      </c>
      <c r="AI845" s="17"/>
      <c r="AJ845" s="17">
        <v>1.50910032596888E-2</v>
      </c>
      <c r="AK845" s="17">
        <v>3.5979948748436401E-2</v>
      </c>
      <c r="AL845" s="17"/>
      <c r="AM845" s="17">
        <v>3.3294898951306801E-2</v>
      </c>
      <c r="AN845" s="17">
        <v>2.2176381176826101E-2</v>
      </c>
      <c r="AO845" s="17"/>
      <c r="AP845" s="17">
        <v>4.4672259877271699E-2</v>
      </c>
      <c r="AQ845" s="17">
        <v>4.2811272513929403E-2</v>
      </c>
      <c r="AR845" s="17">
        <v>6.8182539125387596E-3</v>
      </c>
      <c r="AS845" s="17">
        <v>3.3480224391309203E-2</v>
      </c>
      <c r="AT845" s="17">
        <v>6.4058154379922697E-3</v>
      </c>
      <c r="AU845" s="17">
        <v>0</v>
      </c>
    </row>
    <row r="846" spans="2:47" x14ac:dyDescent="0.35">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c r="AS846" s="17"/>
      <c r="AT846" s="17"/>
      <c r="AU846" s="17"/>
    </row>
    <row r="847" spans="2:47" x14ac:dyDescent="0.35">
      <c r="B847" s="6" t="s">
        <v>337</v>
      </c>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c r="AS847" s="17"/>
      <c r="AT847" s="17"/>
      <c r="AU847" s="17"/>
    </row>
    <row r="848" spans="2:47" x14ac:dyDescent="0.35">
      <c r="B848" s="24" t="s">
        <v>65</v>
      </c>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c r="AR848" s="17"/>
      <c r="AS848" s="17"/>
      <c r="AT848" s="17"/>
      <c r="AU848" s="17"/>
    </row>
    <row r="849" spans="2:47" x14ac:dyDescent="0.35">
      <c r="B849" t="s">
        <v>289</v>
      </c>
      <c r="C849" s="17">
        <v>2.06523236888571E-2</v>
      </c>
      <c r="D849" s="17">
        <v>3.4262619812571699E-2</v>
      </c>
      <c r="E849" s="17">
        <v>7.5607677571431098E-3</v>
      </c>
      <c r="F849" s="17"/>
      <c r="G849" s="17">
        <v>6.4712445745960995E-2</v>
      </c>
      <c r="H849" s="17">
        <v>3.3045516098798897E-2</v>
      </c>
      <c r="I849" s="17">
        <v>2.24181099816806E-2</v>
      </c>
      <c r="J849" s="17">
        <v>7.5053527207354798E-3</v>
      </c>
      <c r="K849" s="17">
        <v>2.8796594689732501E-3</v>
      </c>
      <c r="L849" s="17">
        <v>2.2794167427652098E-3</v>
      </c>
      <c r="M849" s="17"/>
      <c r="N849" s="17">
        <v>1.4022187185654501E-2</v>
      </c>
      <c r="O849" s="17">
        <v>5.35825628827164E-2</v>
      </c>
      <c r="P849" s="17"/>
      <c r="Q849" s="17">
        <v>2.9453325071576501E-2</v>
      </c>
      <c r="R849" s="17">
        <v>4.07042497635566E-3</v>
      </c>
      <c r="S849" s="17">
        <v>1.3016291392581701E-2</v>
      </c>
      <c r="T849" s="17">
        <v>4.6395833121651202E-3</v>
      </c>
      <c r="U849" s="17">
        <v>2.0922531683123999E-2</v>
      </c>
      <c r="V849" s="17">
        <v>3.7765334311062E-2</v>
      </c>
      <c r="W849" s="17">
        <v>3.4030813781774499E-2</v>
      </c>
      <c r="X849" s="17">
        <v>3.7771150161499199E-2</v>
      </c>
      <c r="Y849" s="17">
        <v>1.06190096259493E-2</v>
      </c>
      <c r="Z849" s="17">
        <v>1.5458173408135E-2</v>
      </c>
      <c r="AA849" s="17">
        <v>3.5438523198635899E-2</v>
      </c>
      <c r="AB849" s="17">
        <v>3.7114713994984901E-2</v>
      </c>
      <c r="AC849" s="17"/>
      <c r="AD849" s="17">
        <v>2.6693065503618101E-2</v>
      </c>
      <c r="AE849" s="17">
        <v>7.4678110750967799E-3</v>
      </c>
      <c r="AF849" s="17"/>
      <c r="AG849" s="17">
        <v>4.9365308069029501E-2</v>
      </c>
      <c r="AH849" s="17">
        <v>7.0912858505390898E-3</v>
      </c>
      <c r="AI849" s="17"/>
      <c r="AJ849" s="17">
        <v>1.4898520879924E-2</v>
      </c>
      <c r="AK849" s="17">
        <v>2.7664705164901299E-2</v>
      </c>
      <c r="AL849" s="17"/>
      <c r="AM849" s="17">
        <v>1.45004724887098E-2</v>
      </c>
      <c r="AN849" s="17">
        <v>2.2774854409888301E-2</v>
      </c>
      <c r="AO849" s="17"/>
      <c r="AP849" s="17">
        <v>0</v>
      </c>
      <c r="AQ849" s="17">
        <v>0</v>
      </c>
      <c r="AR849" s="17">
        <v>1.0198212043524099E-2</v>
      </c>
      <c r="AS849" s="17">
        <v>8.4606493312377792E-3</v>
      </c>
      <c r="AT849" s="17">
        <v>2.8213759414358001E-2</v>
      </c>
      <c r="AU849" s="17">
        <v>8.1568571634619197E-2</v>
      </c>
    </row>
    <row r="850" spans="2:47" x14ac:dyDescent="0.35">
      <c r="B850" t="s">
        <v>290</v>
      </c>
      <c r="C850" s="17">
        <v>1.81456459438862E-2</v>
      </c>
      <c r="D850" s="17">
        <v>2.7395153111339401E-2</v>
      </c>
      <c r="E850" s="17">
        <v>9.2851910544393904E-3</v>
      </c>
      <c r="F850" s="17"/>
      <c r="G850" s="17">
        <v>2.8852138569049401E-2</v>
      </c>
      <c r="H850" s="17">
        <v>3.3153683200458903E-2</v>
      </c>
      <c r="I850" s="17">
        <v>2.24555969137849E-2</v>
      </c>
      <c r="J850" s="17">
        <v>1.42745899519632E-2</v>
      </c>
      <c r="K850" s="17">
        <v>9.4892673278877907E-3</v>
      </c>
      <c r="L850" s="17">
        <v>4.1540651542875404E-3</v>
      </c>
      <c r="M850" s="17"/>
      <c r="N850" s="17">
        <v>1.3721996115320999E-2</v>
      </c>
      <c r="O850" s="17">
        <v>4.0116814545642199E-2</v>
      </c>
      <c r="P850" s="17"/>
      <c r="Q850" s="17">
        <v>3.0865735642776001E-2</v>
      </c>
      <c r="R850" s="17">
        <v>1.5380832114330599E-2</v>
      </c>
      <c r="S850" s="17">
        <v>0</v>
      </c>
      <c r="T850" s="17">
        <v>1.7265884490540701E-2</v>
      </c>
      <c r="U850" s="17">
        <v>1.7550025607043902E-2</v>
      </c>
      <c r="V850" s="17">
        <v>1.7669620239858401E-2</v>
      </c>
      <c r="W850" s="17">
        <v>5.8895964885751599E-3</v>
      </c>
      <c r="X850" s="17">
        <v>2.2230834933333599E-2</v>
      </c>
      <c r="Y850" s="17">
        <v>2.4437894142751701E-2</v>
      </c>
      <c r="Z850" s="17">
        <v>6.4710228041537201E-3</v>
      </c>
      <c r="AA850" s="17">
        <v>2.3243747887992699E-2</v>
      </c>
      <c r="AB850" s="17">
        <v>5.5683089967910701E-2</v>
      </c>
      <c r="AC850" s="17"/>
      <c r="AD850" s="17">
        <v>2.4604141703441901E-2</v>
      </c>
      <c r="AE850" s="17">
        <v>3.7984947292534102E-3</v>
      </c>
      <c r="AF850" s="17"/>
      <c r="AG850" s="17">
        <v>4.3516083102636702E-2</v>
      </c>
      <c r="AH850" s="17">
        <v>5.1230978967526297E-3</v>
      </c>
      <c r="AI850" s="17"/>
      <c r="AJ850" s="17">
        <v>2.14822336189739E-2</v>
      </c>
      <c r="AK850" s="17">
        <v>1.43479352104324E-2</v>
      </c>
      <c r="AL850" s="17"/>
      <c r="AM850" s="17">
        <v>2.3162034260397198E-2</v>
      </c>
      <c r="AN850" s="17">
        <v>1.7063050700544299E-2</v>
      </c>
      <c r="AO850" s="17"/>
      <c r="AP850" s="17">
        <v>0</v>
      </c>
      <c r="AQ850" s="17">
        <v>0</v>
      </c>
      <c r="AR850" s="17">
        <v>4.8859766067589801E-3</v>
      </c>
      <c r="AS850" s="17">
        <v>2.4132343462586301E-3</v>
      </c>
      <c r="AT850" s="17">
        <v>5.7607115169435501E-2</v>
      </c>
      <c r="AU850" s="17">
        <v>6.5796375551212399E-2</v>
      </c>
    </row>
    <row r="851" spans="2:47" x14ac:dyDescent="0.35">
      <c r="B851" t="s">
        <v>215</v>
      </c>
      <c r="C851" s="17">
        <v>9.2991407726914596E-2</v>
      </c>
      <c r="D851" s="17">
        <v>0.139432943755919</v>
      </c>
      <c r="E851" s="17">
        <v>4.8520018738877201E-2</v>
      </c>
      <c r="F851" s="17"/>
      <c r="G851" s="17">
        <v>0.115152834466582</v>
      </c>
      <c r="H851" s="17">
        <v>0.10816000298957</v>
      </c>
      <c r="I851" s="17">
        <v>0.14025152303202301</v>
      </c>
      <c r="J851" s="17">
        <v>0.101077597665962</v>
      </c>
      <c r="K851" s="17">
        <v>8.7819531742081999E-2</v>
      </c>
      <c r="L851" s="17">
        <v>2.4191544902028999E-2</v>
      </c>
      <c r="M851" s="17"/>
      <c r="N851" s="17">
        <v>8.9102537740055096E-2</v>
      </c>
      <c r="O851" s="17">
        <v>0.112306457846809</v>
      </c>
      <c r="P851" s="17"/>
      <c r="Q851" s="17">
        <v>0.12487788297603</v>
      </c>
      <c r="R851" s="17">
        <v>6.7958816483121701E-2</v>
      </c>
      <c r="S851" s="17">
        <v>8.2618029188937805E-2</v>
      </c>
      <c r="T851" s="17">
        <v>0.140150845883422</v>
      </c>
      <c r="U851" s="17">
        <v>6.8066252502595695E-2</v>
      </c>
      <c r="V851" s="17">
        <v>0.10404715489633699</v>
      </c>
      <c r="W851" s="17">
        <v>5.6751569715422397E-2</v>
      </c>
      <c r="X851" s="17">
        <v>9.0363922197686006E-2</v>
      </c>
      <c r="Y851" s="17">
        <v>0.117124955102041</v>
      </c>
      <c r="Z851" s="17">
        <v>8.4852155017648395E-2</v>
      </c>
      <c r="AA851" s="17">
        <v>6.2031886913248298E-2</v>
      </c>
      <c r="AB851" s="17">
        <v>5.18692600981926E-2</v>
      </c>
      <c r="AC851" s="17"/>
      <c r="AD851" s="17">
        <v>0.122235937280096</v>
      </c>
      <c r="AE851" s="17">
        <v>3.14122459528767E-2</v>
      </c>
      <c r="AF851" s="17"/>
      <c r="AG851" s="17">
        <v>0.183633954920808</v>
      </c>
      <c r="AH851" s="17">
        <v>5.1044520923915399E-2</v>
      </c>
      <c r="AI851" s="17"/>
      <c r="AJ851" s="17">
        <v>0.104419773383803</v>
      </c>
      <c r="AK851" s="17">
        <v>8.0258739997164305E-2</v>
      </c>
      <c r="AL851" s="17"/>
      <c r="AM851" s="17">
        <v>5.7069638780218097E-2</v>
      </c>
      <c r="AN851" s="17">
        <v>0.104873889853646</v>
      </c>
      <c r="AO851" s="17"/>
      <c r="AP851" s="17">
        <v>0</v>
      </c>
      <c r="AQ851" s="17">
        <v>5.2219752493928096E-3</v>
      </c>
      <c r="AR851" s="17">
        <v>7.6432072393035302E-2</v>
      </c>
      <c r="AS851" s="17">
        <v>0.128910583703781</v>
      </c>
      <c r="AT851" s="17">
        <v>0.15578259735654401</v>
      </c>
      <c r="AU851" s="17">
        <v>0.23233271774836201</v>
      </c>
    </row>
    <row r="852" spans="2:47" x14ac:dyDescent="0.35">
      <c r="B852" t="s">
        <v>216</v>
      </c>
      <c r="C852" s="17">
        <v>6.7430196959208502E-2</v>
      </c>
      <c r="D852" s="17">
        <v>9.2558639566419507E-2</v>
      </c>
      <c r="E852" s="17">
        <v>4.3519808744154197E-2</v>
      </c>
      <c r="F852" s="17"/>
      <c r="G852" s="17">
        <v>0.103368429191839</v>
      </c>
      <c r="H852" s="17">
        <v>0.106259463059904</v>
      </c>
      <c r="I852" s="17">
        <v>8.58985788008923E-2</v>
      </c>
      <c r="J852" s="17">
        <v>5.5930356544944299E-2</v>
      </c>
      <c r="K852" s="17">
        <v>3.63695643542628E-2</v>
      </c>
      <c r="L852" s="17">
        <v>2.6767137696050301E-2</v>
      </c>
      <c r="M852" s="17"/>
      <c r="N852" s="17">
        <v>5.6658943762928501E-2</v>
      </c>
      <c r="O852" s="17">
        <v>0.120928332932696</v>
      </c>
      <c r="P852" s="17"/>
      <c r="Q852" s="17">
        <v>9.8901398775155899E-2</v>
      </c>
      <c r="R852" s="17">
        <v>6.7927966645795507E-2</v>
      </c>
      <c r="S852" s="17">
        <v>5.7047944393424699E-2</v>
      </c>
      <c r="T852" s="17">
        <v>6.1237870070752098E-2</v>
      </c>
      <c r="U852" s="17">
        <v>5.9096856468090701E-2</v>
      </c>
      <c r="V852" s="17">
        <v>7.4302968395767596E-2</v>
      </c>
      <c r="W852" s="17">
        <v>8.4935098601678194E-2</v>
      </c>
      <c r="X852" s="17">
        <v>0.107444774329294</v>
      </c>
      <c r="Y852" s="17">
        <v>5.7100134847805899E-2</v>
      </c>
      <c r="Z852" s="17">
        <v>3.9125037540178501E-2</v>
      </c>
      <c r="AA852" s="17">
        <v>4.0324748895209102E-2</v>
      </c>
      <c r="AB852" s="17">
        <v>3.1999916904633399E-2</v>
      </c>
      <c r="AC852" s="17"/>
      <c r="AD852" s="17">
        <v>8.5421316942172004E-2</v>
      </c>
      <c r="AE852" s="17">
        <v>2.5036998789407301E-2</v>
      </c>
      <c r="AF852" s="17"/>
      <c r="AG852" s="17">
        <v>0.106960467021355</v>
      </c>
      <c r="AH852" s="17">
        <v>4.92383352426813E-2</v>
      </c>
      <c r="AI852" s="17"/>
      <c r="AJ852" s="17">
        <v>6.4374943254716099E-2</v>
      </c>
      <c r="AK852" s="17">
        <v>7.0079564018054902E-2</v>
      </c>
      <c r="AL852" s="17"/>
      <c r="AM852" s="17">
        <v>4.2922395382147101E-2</v>
      </c>
      <c r="AN852" s="17">
        <v>7.4068995360925996E-2</v>
      </c>
      <c r="AO852" s="17"/>
      <c r="AP852" s="17">
        <v>6.5612007405604997E-3</v>
      </c>
      <c r="AQ852" s="17">
        <v>5.4060512842296002E-3</v>
      </c>
      <c r="AR852" s="17">
        <v>0.100040212819206</v>
      </c>
      <c r="AS852" s="17">
        <v>5.6804495962978999E-2</v>
      </c>
      <c r="AT852" s="17">
        <v>0.141930434696275</v>
      </c>
      <c r="AU852" s="17">
        <v>0.148611164692112</v>
      </c>
    </row>
    <row r="853" spans="2:47" x14ac:dyDescent="0.35">
      <c r="B853" t="s">
        <v>291</v>
      </c>
      <c r="C853" s="17">
        <v>8.0439695258076399E-2</v>
      </c>
      <c r="D853" s="17">
        <v>0.103937304825055</v>
      </c>
      <c r="E853" s="17">
        <v>5.8235549632591699E-2</v>
      </c>
      <c r="F853" s="17"/>
      <c r="G853" s="17">
        <v>0.11420558461561001</v>
      </c>
      <c r="H853" s="17">
        <v>8.6510331789338299E-2</v>
      </c>
      <c r="I853" s="17">
        <v>9.8490703603300006E-2</v>
      </c>
      <c r="J853" s="17">
        <v>0.122235375600058</v>
      </c>
      <c r="K853" s="17">
        <v>5.18480190637816E-2</v>
      </c>
      <c r="L853" s="17">
        <v>2.3496761190261301E-2</v>
      </c>
      <c r="M853" s="17"/>
      <c r="N853" s="17">
        <v>7.1164251134425496E-2</v>
      </c>
      <c r="O853" s="17">
        <v>0.12650851955355799</v>
      </c>
      <c r="P853" s="17"/>
      <c r="Q853" s="17">
        <v>6.6493589229138506E-2</v>
      </c>
      <c r="R853" s="17">
        <v>5.8908309576424997E-2</v>
      </c>
      <c r="S853" s="17">
        <v>0.102452680429392</v>
      </c>
      <c r="T853" s="17">
        <v>7.0173168239944697E-2</v>
      </c>
      <c r="U853" s="17">
        <v>5.8848139969020101E-2</v>
      </c>
      <c r="V853" s="17">
        <v>8.8146548181779499E-2</v>
      </c>
      <c r="W853" s="17">
        <v>4.3771046362452999E-2</v>
      </c>
      <c r="X853" s="17">
        <v>0.117117496823144</v>
      </c>
      <c r="Y853" s="17">
        <v>0.14007006932204</v>
      </c>
      <c r="Z853" s="17">
        <v>6.7562449762598398E-2</v>
      </c>
      <c r="AA853" s="17">
        <v>6.0063640477989198E-2</v>
      </c>
      <c r="AB853" s="17">
        <v>0.141786468632324</v>
      </c>
      <c r="AC853" s="17"/>
      <c r="AD853" s="17">
        <v>0.105733010143433</v>
      </c>
      <c r="AE853" s="17">
        <v>2.6095921044384299E-2</v>
      </c>
      <c r="AF853" s="17"/>
      <c r="AG853" s="17">
        <v>0.121613162211984</v>
      </c>
      <c r="AH853" s="17">
        <v>6.0950432839798098E-2</v>
      </c>
      <c r="AI853" s="17"/>
      <c r="AJ853" s="17">
        <v>8.1877688480990696E-2</v>
      </c>
      <c r="AK853" s="17">
        <v>7.8654961382922897E-2</v>
      </c>
      <c r="AL853" s="17"/>
      <c r="AM853" s="17">
        <v>4.1534678254398903E-2</v>
      </c>
      <c r="AN853" s="17">
        <v>9.2374535912405201E-2</v>
      </c>
      <c r="AO853" s="17"/>
      <c r="AP853" s="17">
        <v>3.8529066354006801E-3</v>
      </c>
      <c r="AQ853" s="17">
        <v>1.6781267032880302E-2</v>
      </c>
      <c r="AR853" s="17">
        <v>0.102968577945012</v>
      </c>
      <c r="AS853" s="17">
        <v>7.64258051190915E-2</v>
      </c>
      <c r="AT853" s="17">
        <v>0.19097108484733299</v>
      </c>
      <c r="AU853" s="17">
        <v>0.16760228005031999</v>
      </c>
    </row>
    <row r="854" spans="2:47" x14ac:dyDescent="0.35">
      <c r="B854" t="s">
        <v>218</v>
      </c>
      <c r="C854" s="17">
        <v>3.9596181609111498E-2</v>
      </c>
      <c r="D854" s="17">
        <v>3.7042637433405898E-2</v>
      </c>
      <c r="E854" s="17">
        <v>4.2438612559714803E-2</v>
      </c>
      <c r="F854" s="17"/>
      <c r="G854" s="17">
        <v>5.9583828035250301E-2</v>
      </c>
      <c r="H854" s="17">
        <v>7.0527768203626398E-2</v>
      </c>
      <c r="I854" s="17">
        <v>4.0313095697397397E-2</v>
      </c>
      <c r="J854" s="17">
        <v>2.54370400020359E-2</v>
      </c>
      <c r="K854" s="17">
        <v>3.5871503254305798E-2</v>
      </c>
      <c r="L854" s="17">
        <v>1.43881445260132E-2</v>
      </c>
      <c r="M854" s="17"/>
      <c r="N854" s="17">
        <v>3.7506368423465303E-2</v>
      </c>
      <c r="O854" s="17">
        <v>4.9975763996377397E-2</v>
      </c>
      <c r="P854" s="17"/>
      <c r="Q854" s="17">
        <v>5.0709953260281201E-2</v>
      </c>
      <c r="R854" s="17">
        <v>2.52583927600059E-2</v>
      </c>
      <c r="S854" s="17">
        <v>4.4173975618095697E-2</v>
      </c>
      <c r="T854" s="17">
        <v>3.8989216174703398E-2</v>
      </c>
      <c r="U854" s="17">
        <v>5.2193281377247498E-2</v>
      </c>
      <c r="V854" s="17">
        <v>2.5888842280897401E-2</v>
      </c>
      <c r="W854" s="17">
        <v>2.4595151599097899E-2</v>
      </c>
      <c r="X854" s="17">
        <v>5.3722067775910702E-2</v>
      </c>
      <c r="Y854" s="17">
        <v>2.9191118615648399E-2</v>
      </c>
      <c r="Z854" s="17">
        <v>6.8469931926693997E-2</v>
      </c>
      <c r="AA854" s="17">
        <v>2.6461855688311001E-2</v>
      </c>
      <c r="AB854" s="17">
        <v>4.5981502038440397E-2</v>
      </c>
      <c r="AC854" s="17"/>
      <c r="AD854" s="17">
        <v>4.7461607097838997E-2</v>
      </c>
      <c r="AE854" s="17">
        <v>2.42432996862047E-2</v>
      </c>
      <c r="AF854" s="17"/>
      <c r="AG854" s="17">
        <v>4.6143668887828199E-2</v>
      </c>
      <c r="AH854" s="17">
        <v>3.6471114057687402E-2</v>
      </c>
      <c r="AI854" s="17"/>
      <c r="AJ854" s="17">
        <v>3.3012007004048598E-2</v>
      </c>
      <c r="AK854" s="17">
        <v>4.7762979054766702E-2</v>
      </c>
      <c r="AL854" s="17"/>
      <c r="AM854" s="17">
        <v>2.52954028445606E-2</v>
      </c>
      <c r="AN854" s="17">
        <v>4.3114724656674097E-2</v>
      </c>
      <c r="AO854" s="17"/>
      <c r="AP854" s="17">
        <v>9.9333207756131092E-3</v>
      </c>
      <c r="AQ854" s="17">
        <v>2.56994659749838E-2</v>
      </c>
      <c r="AR854" s="17">
        <v>9.3352001237786697E-2</v>
      </c>
      <c r="AS854" s="17">
        <v>2.7901781270532802E-2</v>
      </c>
      <c r="AT854" s="17">
        <v>7.4197009170272304E-2</v>
      </c>
      <c r="AU854" s="17">
        <v>4.1836403845985998E-2</v>
      </c>
    </row>
    <row r="855" spans="2:47" x14ac:dyDescent="0.35">
      <c r="B855" t="s">
        <v>292</v>
      </c>
      <c r="C855" s="17">
        <v>6.5446811894006002E-2</v>
      </c>
      <c r="D855" s="17">
        <v>6.1532391241755302E-2</v>
      </c>
      <c r="E855" s="17">
        <v>6.8010345951829296E-2</v>
      </c>
      <c r="F855" s="17"/>
      <c r="G855" s="17">
        <v>6.2717130844113206E-2</v>
      </c>
      <c r="H855" s="17">
        <v>0.105884462796172</v>
      </c>
      <c r="I855" s="17">
        <v>7.5292426569690998E-2</v>
      </c>
      <c r="J855" s="17">
        <v>6.5015096641192593E-2</v>
      </c>
      <c r="K855" s="17">
        <v>5.6154289842976997E-2</v>
      </c>
      <c r="L855" s="17">
        <v>3.2733862180302699E-2</v>
      </c>
      <c r="M855" s="17"/>
      <c r="N855" s="17">
        <v>6.2437502871330798E-2</v>
      </c>
      <c r="O855" s="17">
        <v>8.03933014386881E-2</v>
      </c>
      <c r="P855" s="17"/>
      <c r="Q855" s="17">
        <v>0.11048032992888</v>
      </c>
      <c r="R855" s="17">
        <v>8.2218012380340599E-2</v>
      </c>
      <c r="S855" s="17">
        <v>4.0317213354616598E-2</v>
      </c>
      <c r="T855" s="17">
        <v>4.7207940514996702E-2</v>
      </c>
      <c r="U855" s="17">
        <v>9.1698826218075596E-2</v>
      </c>
      <c r="V855" s="17">
        <v>4.6129301715353101E-2</v>
      </c>
      <c r="W855" s="17">
        <v>5.4979713482784201E-2</v>
      </c>
      <c r="X855" s="17">
        <v>1.8451247827986399E-2</v>
      </c>
      <c r="Y855" s="17">
        <v>7.2195453459497197E-2</v>
      </c>
      <c r="Z855" s="17">
        <v>3.42073456602855E-2</v>
      </c>
      <c r="AA855" s="17">
        <v>7.4299288640913494E-2</v>
      </c>
      <c r="AB855" s="17">
        <v>4.5848926051010597E-2</v>
      </c>
      <c r="AC855" s="17"/>
      <c r="AD855" s="17">
        <v>7.4528608319766695E-2</v>
      </c>
      <c r="AE855" s="17">
        <v>4.5690416328434097E-2</v>
      </c>
      <c r="AF855" s="17"/>
      <c r="AG855" s="17">
        <v>5.5528605143085601E-2</v>
      </c>
      <c r="AH855" s="17">
        <v>7.2385344672655505E-2</v>
      </c>
      <c r="AI855" s="17"/>
      <c r="AJ855" s="17">
        <v>6.2593104586164003E-2</v>
      </c>
      <c r="AK855" s="17">
        <v>6.9417210997942805E-2</v>
      </c>
      <c r="AL855" s="17"/>
      <c r="AM855" s="17">
        <v>5.0530078078975298E-2</v>
      </c>
      <c r="AN855" s="17">
        <v>6.9316928964849797E-2</v>
      </c>
      <c r="AO855" s="17"/>
      <c r="AP855" s="17">
        <v>2.7350001995945301E-2</v>
      </c>
      <c r="AQ855" s="17">
        <v>9.0929648995807494E-2</v>
      </c>
      <c r="AR855" s="17">
        <v>0.12117045866836</v>
      </c>
      <c r="AS855" s="17">
        <v>4.4352199992748399E-2</v>
      </c>
      <c r="AT855" s="17">
        <v>7.1860487037815293E-2</v>
      </c>
      <c r="AU855" s="17">
        <v>6.3157945172453198E-2</v>
      </c>
    </row>
    <row r="856" spans="2:47" x14ac:dyDescent="0.35">
      <c r="B856" t="s">
        <v>293</v>
      </c>
      <c r="C856" s="17">
        <v>2.1832431373297399E-2</v>
      </c>
      <c r="D856" s="17">
        <v>2.0099858215476399E-2</v>
      </c>
      <c r="E856" s="17">
        <v>2.3716294185316601E-2</v>
      </c>
      <c r="F856" s="17"/>
      <c r="G856" s="17">
        <v>3.5315854144247497E-2</v>
      </c>
      <c r="H856" s="17">
        <v>1.95881896607638E-2</v>
      </c>
      <c r="I856" s="17">
        <v>2.6355290911096799E-2</v>
      </c>
      <c r="J856" s="17">
        <v>1.66829886715705E-2</v>
      </c>
      <c r="K856" s="17">
        <v>2.5610875084656801E-2</v>
      </c>
      <c r="L856" s="17">
        <v>1.2654030919243799E-2</v>
      </c>
      <c r="M856" s="17"/>
      <c r="N856" s="17">
        <v>2.14985294048517E-2</v>
      </c>
      <c r="O856" s="17">
        <v>2.3490839414053E-2</v>
      </c>
      <c r="P856" s="17"/>
      <c r="Q856" s="17">
        <v>2.89104055380867E-2</v>
      </c>
      <c r="R856" s="17">
        <v>1.7783765371501999E-2</v>
      </c>
      <c r="S856" s="17">
        <v>2.6713482123511999E-2</v>
      </c>
      <c r="T856" s="17">
        <v>2.3329185929463401E-2</v>
      </c>
      <c r="U856" s="17">
        <v>3.2577209500728503E-2</v>
      </c>
      <c r="V856" s="17">
        <v>3.3191239782957002E-2</v>
      </c>
      <c r="W856" s="17">
        <v>4.9341763766036903E-3</v>
      </c>
      <c r="X856" s="17">
        <v>3.31212941264259E-2</v>
      </c>
      <c r="Y856" s="17">
        <v>3.7147439277754198E-3</v>
      </c>
      <c r="Z856" s="17">
        <v>1.72991077557345E-2</v>
      </c>
      <c r="AA856" s="17">
        <v>3.2146170254814102E-2</v>
      </c>
      <c r="AB856" s="17">
        <v>2.2512855448498899E-2</v>
      </c>
      <c r="AC856" s="17"/>
      <c r="AD856" s="17">
        <v>2.2675017741701602E-2</v>
      </c>
      <c r="AE856" s="17">
        <v>1.6594276230418301E-2</v>
      </c>
      <c r="AF856" s="17"/>
      <c r="AG856" s="17">
        <v>1.10692180064892E-2</v>
      </c>
      <c r="AH856" s="17">
        <v>2.5200210532623901E-2</v>
      </c>
      <c r="AI856" s="17"/>
      <c r="AJ856" s="17">
        <v>1.62279938631423E-2</v>
      </c>
      <c r="AK856" s="17">
        <v>2.8678086141412502E-2</v>
      </c>
      <c r="AL856" s="17"/>
      <c r="AM856" s="17">
        <v>1.60686111924567E-2</v>
      </c>
      <c r="AN856" s="17">
        <v>2.3867079644799501E-2</v>
      </c>
      <c r="AO856" s="17"/>
      <c r="AP856" s="17">
        <v>1.5539816387316101E-2</v>
      </c>
      <c r="AQ856" s="17">
        <v>3.0648881066567799E-2</v>
      </c>
      <c r="AR856" s="17">
        <v>4.3746073721119397E-2</v>
      </c>
      <c r="AS856" s="17">
        <v>2.6619154757971698E-2</v>
      </c>
      <c r="AT856" s="17">
        <v>9.5033849775058802E-3</v>
      </c>
      <c r="AU856" s="17">
        <v>4.5264402443330803E-3</v>
      </c>
    </row>
    <row r="857" spans="2:47" x14ac:dyDescent="0.35">
      <c r="B857" t="s">
        <v>294</v>
      </c>
      <c r="C857" s="17">
        <v>9.4739448473744103E-2</v>
      </c>
      <c r="D857" s="17">
        <v>8.4092144414683406E-2</v>
      </c>
      <c r="E857" s="17">
        <v>0.105966182167401</v>
      </c>
      <c r="F857" s="17"/>
      <c r="G857" s="17">
        <v>9.0582961027746503E-2</v>
      </c>
      <c r="H857" s="17">
        <v>9.7165858105596803E-2</v>
      </c>
      <c r="I857" s="17">
        <v>0.111960814040251</v>
      </c>
      <c r="J857" s="17">
        <v>0.11747587304464401</v>
      </c>
      <c r="K857" s="17">
        <v>8.4001277411806602E-2</v>
      </c>
      <c r="L857" s="17">
        <v>7.0217396298746307E-2</v>
      </c>
      <c r="M857" s="17"/>
      <c r="N857" s="17">
        <v>8.5186334356737503E-2</v>
      </c>
      <c r="O857" s="17">
        <v>0.142187390573775</v>
      </c>
      <c r="P857" s="17"/>
      <c r="Q857" s="17">
        <v>0.11631769375008701</v>
      </c>
      <c r="R857" s="17">
        <v>8.7243448417979194E-2</v>
      </c>
      <c r="S857" s="17">
        <v>9.7672663291082595E-2</v>
      </c>
      <c r="T857" s="17">
        <v>7.7923941482149303E-2</v>
      </c>
      <c r="U857" s="17">
        <v>9.3388254938913895E-2</v>
      </c>
      <c r="V857" s="17">
        <v>9.3627040610471099E-2</v>
      </c>
      <c r="W857" s="17">
        <v>6.7832850540031103E-2</v>
      </c>
      <c r="X857" s="17">
        <v>0.12916697802350399</v>
      </c>
      <c r="Y857" s="17">
        <v>8.1558434097191004E-2</v>
      </c>
      <c r="Z857" s="17">
        <v>0.108051463644881</v>
      </c>
      <c r="AA857" s="17">
        <v>9.1229416010136302E-2</v>
      </c>
      <c r="AB857" s="17">
        <v>0.116293890698745</v>
      </c>
      <c r="AC857" s="17"/>
      <c r="AD857" s="17">
        <v>9.6392585237693201E-2</v>
      </c>
      <c r="AE857" s="17">
        <v>8.9984606688506094E-2</v>
      </c>
      <c r="AF857" s="17"/>
      <c r="AG857" s="17">
        <v>7.7203337162555494E-2</v>
      </c>
      <c r="AH857" s="17">
        <v>0.104008041058662</v>
      </c>
      <c r="AI857" s="17"/>
      <c r="AJ857" s="17">
        <v>9.4292514136809294E-2</v>
      </c>
      <c r="AK857" s="17">
        <v>9.5042390519515102E-2</v>
      </c>
      <c r="AL857" s="17"/>
      <c r="AM857" s="17">
        <v>8.16686857724718E-2</v>
      </c>
      <c r="AN857" s="17">
        <v>9.6682775557932699E-2</v>
      </c>
      <c r="AO857" s="17"/>
      <c r="AP857" s="17">
        <v>8.1334213018674703E-2</v>
      </c>
      <c r="AQ857" s="17">
        <v>0.10385211185731801</v>
      </c>
      <c r="AR857" s="17">
        <v>0.135670243103031</v>
      </c>
      <c r="AS857" s="17">
        <v>0.10542122027649201</v>
      </c>
      <c r="AT857" s="17">
        <v>0.101099164229921</v>
      </c>
      <c r="AU857" s="17">
        <v>5.6373784722110402E-2</v>
      </c>
    </row>
    <row r="858" spans="2:47" x14ac:dyDescent="0.35">
      <c r="B858" t="s">
        <v>106</v>
      </c>
      <c r="C858" s="17">
        <v>0.35854548779743201</v>
      </c>
      <c r="D858" s="17">
        <v>0.28254351293336899</v>
      </c>
      <c r="E858" s="17">
        <v>0.42881233173184402</v>
      </c>
      <c r="F858" s="17"/>
      <c r="G858" s="17">
        <v>0.23486240518981699</v>
      </c>
      <c r="H858" s="17">
        <v>0.29205217767130098</v>
      </c>
      <c r="I858" s="17">
        <v>0.29657671133746299</v>
      </c>
      <c r="J858" s="17">
        <v>0.35090494988569298</v>
      </c>
      <c r="K858" s="17">
        <v>0.447491630508563</v>
      </c>
      <c r="L858" s="17">
        <v>0.492566693080976</v>
      </c>
      <c r="M858" s="17"/>
      <c r="N858" s="17">
        <v>0.395430843999444</v>
      </c>
      <c r="O858" s="17">
        <v>0.17534509638825799</v>
      </c>
      <c r="P858" s="17"/>
      <c r="Q858" s="17">
        <v>0.248946771157803</v>
      </c>
      <c r="R858" s="17">
        <v>0.39208788461586702</v>
      </c>
      <c r="S858" s="17">
        <v>0.33208192985021201</v>
      </c>
      <c r="T858" s="17">
        <v>0.359379510812674</v>
      </c>
      <c r="U858" s="17">
        <v>0.40599141869038702</v>
      </c>
      <c r="V858" s="17">
        <v>0.35817328828496497</v>
      </c>
      <c r="W858" s="17">
        <v>0.50904501274790503</v>
      </c>
      <c r="X858" s="17">
        <v>0.26529573270421097</v>
      </c>
      <c r="Y858" s="17">
        <v>0.357813077331601</v>
      </c>
      <c r="Z858" s="17">
        <v>0.37380282398800102</v>
      </c>
      <c r="AA858" s="17">
        <v>0.39530197965819602</v>
      </c>
      <c r="AB858" s="17">
        <v>0.29927329179733703</v>
      </c>
      <c r="AC858" s="17"/>
      <c r="AD858" s="17">
        <v>0.25730264280558901</v>
      </c>
      <c r="AE858" s="17">
        <v>0.58808444798362902</v>
      </c>
      <c r="AF858" s="17"/>
      <c r="AG858" s="17">
        <v>0.20150962782954701</v>
      </c>
      <c r="AH858" s="17">
        <v>0.43392270216891399</v>
      </c>
      <c r="AI858" s="17"/>
      <c r="AJ858" s="17">
        <v>0.35557994216884298</v>
      </c>
      <c r="AK858" s="17">
        <v>0.36208959922421802</v>
      </c>
      <c r="AL858" s="17"/>
      <c r="AM858" s="17">
        <v>0.43522674094223701</v>
      </c>
      <c r="AN858" s="17">
        <v>0.33836040082558799</v>
      </c>
      <c r="AO858" s="17"/>
      <c r="AP858" s="17">
        <v>0.69212524281019705</v>
      </c>
      <c r="AQ858" s="17">
        <v>0.49890205972867202</v>
      </c>
      <c r="AR858" s="17">
        <v>0.19777258800678599</v>
      </c>
      <c r="AS858" s="17">
        <v>0.313018637504966</v>
      </c>
      <c r="AT858" s="17">
        <v>0.124177952017474</v>
      </c>
      <c r="AU858" s="17">
        <v>0.108121153103077</v>
      </c>
    </row>
    <row r="859" spans="2:47" x14ac:dyDescent="0.35">
      <c r="B859" t="s">
        <v>94</v>
      </c>
      <c r="C859" s="17">
        <v>1.57241780193242E-2</v>
      </c>
      <c r="D859" s="17">
        <v>1.0540463003051699E-2</v>
      </c>
      <c r="E859" s="17">
        <v>2.0919904024347499E-2</v>
      </c>
      <c r="F859" s="17"/>
      <c r="G859" s="17">
        <v>1.7678420006308801E-2</v>
      </c>
      <c r="H859" s="17">
        <v>5.9340429686831698E-3</v>
      </c>
      <c r="I859" s="17">
        <v>1.7309745256080599E-2</v>
      </c>
      <c r="J859" s="17">
        <v>1.62453996613319E-2</v>
      </c>
      <c r="K859" s="17">
        <v>1.65648070864007E-2</v>
      </c>
      <c r="L859" s="17">
        <v>2.01486388376226E-2</v>
      </c>
      <c r="M859" s="17"/>
      <c r="N859" s="17">
        <v>1.3569037401131301E-2</v>
      </c>
      <c r="O859" s="17">
        <v>2.6428225518076699E-2</v>
      </c>
      <c r="P859" s="17"/>
      <c r="Q859" s="17">
        <v>2.7804070399365201E-2</v>
      </c>
      <c r="R859" s="17">
        <v>3.2358082024561703E-2</v>
      </c>
      <c r="S859" s="17">
        <v>2.9142023931247998E-2</v>
      </c>
      <c r="T859" s="17">
        <v>4.7998132443622102E-3</v>
      </c>
      <c r="U859" s="17">
        <v>0</v>
      </c>
      <c r="V859" s="17">
        <v>2.1854313830313801E-2</v>
      </c>
      <c r="W859" s="17">
        <v>1.15008532039492E-2</v>
      </c>
      <c r="X859" s="17">
        <v>0</v>
      </c>
      <c r="Y859" s="17">
        <v>1.3050855463969301E-2</v>
      </c>
      <c r="Z859" s="17">
        <v>0</v>
      </c>
      <c r="AA859" s="17">
        <v>1.08424786805394E-2</v>
      </c>
      <c r="AB859" s="17">
        <v>0</v>
      </c>
      <c r="AC859" s="17"/>
      <c r="AD859" s="17">
        <v>1.86799262629497E-2</v>
      </c>
      <c r="AE859" s="17">
        <v>4.7739277364550704E-3</v>
      </c>
      <c r="AF859" s="17"/>
      <c r="AG859" s="17">
        <v>8.8288969760004898E-3</v>
      </c>
      <c r="AH859" s="17">
        <v>1.6750470327282801E-2</v>
      </c>
      <c r="AI859" s="17"/>
      <c r="AJ859" s="17">
        <v>2.0612151473513699E-2</v>
      </c>
      <c r="AK859" s="17">
        <v>9.0623437214702104E-3</v>
      </c>
      <c r="AL859" s="17"/>
      <c r="AM859" s="17">
        <v>1.06212674688196E-2</v>
      </c>
      <c r="AN859" s="17">
        <v>1.5576982546990401E-2</v>
      </c>
      <c r="AO859" s="17"/>
      <c r="AP859" s="17">
        <v>2.7238986519180799E-2</v>
      </c>
      <c r="AQ859" s="17">
        <v>1.4665144677070399E-2</v>
      </c>
      <c r="AR859" s="17">
        <v>1.3835847610147001E-2</v>
      </c>
      <c r="AS859" s="17">
        <v>2.18319076970592E-2</v>
      </c>
      <c r="AT859" s="17">
        <v>0</v>
      </c>
      <c r="AU859" s="17">
        <v>4.8406292088160503E-3</v>
      </c>
    </row>
    <row r="860" spans="2:47" x14ac:dyDescent="0.35">
      <c r="B860" t="s">
        <v>323</v>
      </c>
      <c r="C860" s="17">
        <v>0.124456191256142</v>
      </c>
      <c r="D860" s="17">
        <v>0.106562331686953</v>
      </c>
      <c r="E860" s="17">
        <v>0.143014993452341</v>
      </c>
      <c r="F860" s="17"/>
      <c r="G860" s="17">
        <v>7.2967968163475103E-2</v>
      </c>
      <c r="H860" s="17">
        <v>4.1718503455786399E-2</v>
      </c>
      <c r="I860" s="17">
        <v>6.2677403856338507E-2</v>
      </c>
      <c r="J860" s="17">
        <v>0.107215379609869</v>
      </c>
      <c r="K860" s="17">
        <v>0.14589957485430199</v>
      </c>
      <c r="L860" s="17">
        <v>0.276402308471702</v>
      </c>
      <c r="M860" s="17"/>
      <c r="N860" s="17">
        <v>0.13970146760465499</v>
      </c>
      <c r="O860" s="17">
        <v>4.87366949093491E-2</v>
      </c>
      <c r="P860" s="17"/>
      <c r="Q860" s="17">
        <v>6.6238844270820704E-2</v>
      </c>
      <c r="R860" s="17">
        <v>0.14880406463371601</v>
      </c>
      <c r="S860" s="17">
        <v>0.174763766426897</v>
      </c>
      <c r="T860" s="17">
        <v>0.15490303984482601</v>
      </c>
      <c r="U860" s="17">
        <v>9.9667203044772903E-2</v>
      </c>
      <c r="V860" s="17">
        <v>9.9204347470238194E-2</v>
      </c>
      <c r="W860" s="17">
        <v>0.101734117099726</v>
      </c>
      <c r="X860" s="17">
        <v>0.12531450109700601</v>
      </c>
      <c r="Y860" s="17">
        <v>9.3124254063730594E-2</v>
      </c>
      <c r="Z860" s="17">
        <v>0.18470048849168999</v>
      </c>
      <c r="AA860" s="17">
        <v>0.14861626369401401</v>
      </c>
      <c r="AB860" s="17">
        <v>0.151636084367922</v>
      </c>
      <c r="AC860" s="17"/>
      <c r="AD860" s="17">
        <v>0.118272140961699</v>
      </c>
      <c r="AE860" s="17">
        <v>0.136817553755334</v>
      </c>
      <c r="AF860" s="17"/>
      <c r="AG860" s="17">
        <v>9.4627670668680594E-2</v>
      </c>
      <c r="AH860" s="17">
        <v>0.137814444428488</v>
      </c>
      <c r="AI860" s="17"/>
      <c r="AJ860" s="17">
        <v>0.13062912714907099</v>
      </c>
      <c r="AK860" s="17">
        <v>0.11694148456719899</v>
      </c>
      <c r="AL860" s="17"/>
      <c r="AM860" s="17">
        <v>0.201399994534608</v>
      </c>
      <c r="AN860" s="17">
        <v>0.101925781565756</v>
      </c>
      <c r="AO860" s="17"/>
      <c r="AP860" s="17">
        <v>0.13606431111711201</v>
      </c>
      <c r="AQ860" s="17">
        <v>0.207893394133078</v>
      </c>
      <c r="AR860" s="17">
        <v>9.9927735845233401E-2</v>
      </c>
      <c r="AS860" s="17">
        <v>0.187840330036882</v>
      </c>
      <c r="AT860" s="17">
        <v>4.46570110830663E-2</v>
      </c>
      <c r="AU860" s="17">
        <v>2.5232534026599199E-2</v>
      </c>
    </row>
    <row r="861" spans="2:47" x14ac:dyDescent="0.35">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c r="AR861" s="17"/>
      <c r="AS861" s="17"/>
      <c r="AT861" s="17"/>
      <c r="AU861" s="17"/>
    </row>
    <row r="862" spans="2:47" x14ac:dyDescent="0.35">
      <c r="B862" s="6" t="s">
        <v>338</v>
      </c>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c r="AR862" s="17"/>
      <c r="AS862" s="17"/>
      <c r="AT862" s="17"/>
      <c r="AU862" s="17"/>
    </row>
    <row r="863" spans="2:47" x14ac:dyDescent="0.35">
      <c r="B863" s="24" t="s">
        <v>65</v>
      </c>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c r="AR863" s="17"/>
      <c r="AS863" s="17"/>
      <c r="AT863" s="17"/>
      <c r="AU863" s="17"/>
    </row>
    <row r="864" spans="2:47" x14ac:dyDescent="0.35">
      <c r="B864" t="s">
        <v>289</v>
      </c>
      <c r="C864" s="17">
        <v>9.1631869261101107E-3</v>
      </c>
      <c r="D864" s="17">
        <v>1.4449316771300401E-2</v>
      </c>
      <c r="E864" s="17">
        <v>4.0886774765494203E-3</v>
      </c>
      <c r="F864" s="17"/>
      <c r="G864" s="17">
        <v>1.50741179935456E-2</v>
      </c>
      <c r="H864" s="17">
        <v>2.4928158921171499E-2</v>
      </c>
      <c r="I864" s="17">
        <v>8.29823121066375E-3</v>
      </c>
      <c r="J864" s="17">
        <v>2.5511828747374499E-3</v>
      </c>
      <c r="K864" s="17">
        <v>0</v>
      </c>
      <c r="L864" s="17">
        <v>4.5257477417241596E-3</v>
      </c>
      <c r="M864" s="17"/>
      <c r="N864" s="17">
        <v>7.17534651652872E-3</v>
      </c>
      <c r="O864" s="17">
        <v>1.9036295893793399E-2</v>
      </c>
      <c r="P864" s="17"/>
      <c r="Q864" s="17">
        <v>7.9583134984126894E-3</v>
      </c>
      <c r="R864" s="17">
        <v>7.1958175516921496E-3</v>
      </c>
      <c r="S864" s="17">
        <v>0</v>
      </c>
      <c r="T864" s="17">
        <v>4.6138066069256198E-3</v>
      </c>
      <c r="U864" s="17">
        <v>0</v>
      </c>
      <c r="V864" s="17">
        <v>2.58806561016506E-2</v>
      </c>
      <c r="W864" s="17">
        <v>1.96090005819472E-2</v>
      </c>
      <c r="X864" s="17">
        <v>2.5849541557350499E-2</v>
      </c>
      <c r="Y864" s="17">
        <v>6.0901056367616297E-3</v>
      </c>
      <c r="Z864" s="17">
        <v>5.6989250727633401E-3</v>
      </c>
      <c r="AA864" s="17">
        <v>1.16971492649212E-2</v>
      </c>
      <c r="AB864" s="17">
        <v>0</v>
      </c>
      <c r="AC864" s="17"/>
      <c r="AD864" s="17">
        <v>1.1138040950938E-2</v>
      </c>
      <c r="AE864" s="17">
        <v>5.6019188896898799E-3</v>
      </c>
      <c r="AF864" s="17"/>
      <c r="AG864" s="17">
        <v>1.2737328969748499E-2</v>
      </c>
      <c r="AH864" s="17">
        <v>5.5741944981061798E-3</v>
      </c>
      <c r="AI864" s="17"/>
      <c r="AJ864" s="17">
        <v>9.8471362160454795E-3</v>
      </c>
      <c r="AK864" s="17">
        <v>8.4332770961396894E-3</v>
      </c>
      <c r="AL864" s="17"/>
      <c r="AM864" s="17">
        <v>1.0800197792046801E-2</v>
      </c>
      <c r="AN864" s="17">
        <v>8.8699580695562295E-3</v>
      </c>
      <c r="AO864" s="17"/>
      <c r="AP864" s="17">
        <v>0</v>
      </c>
      <c r="AQ864" s="17">
        <v>0</v>
      </c>
      <c r="AR864" s="17">
        <v>6.9416860592278803E-3</v>
      </c>
      <c r="AS864" s="17">
        <v>5.12961864907319E-3</v>
      </c>
      <c r="AT864" s="17">
        <v>1.26418943399487E-2</v>
      </c>
      <c r="AU864" s="17">
        <v>3.2792811584934897E-2</v>
      </c>
    </row>
    <row r="865" spans="2:47" x14ac:dyDescent="0.35">
      <c r="B865" t="s">
        <v>290</v>
      </c>
      <c r="C865" s="17">
        <v>1.04309647680842E-2</v>
      </c>
      <c r="D865" s="17">
        <v>1.3445098412385901E-2</v>
      </c>
      <c r="E865" s="17">
        <v>7.5837497139192396E-3</v>
      </c>
      <c r="F865" s="17"/>
      <c r="G865" s="17">
        <v>2.0655138563928001E-2</v>
      </c>
      <c r="H865" s="17">
        <v>2.5477011086659101E-2</v>
      </c>
      <c r="I865" s="17">
        <v>1.03988774933931E-2</v>
      </c>
      <c r="J865" s="17">
        <v>5.9272878862251799E-3</v>
      </c>
      <c r="K865" s="17">
        <v>2.9487403489553599E-3</v>
      </c>
      <c r="L865" s="17">
        <v>0</v>
      </c>
      <c r="M865" s="17"/>
      <c r="N865" s="17">
        <v>8.7861039381186608E-3</v>
      </c>
      <c r="O865" s="17">
        <v>1.8600579457798201E-2</v>
      </c>
      <c r="P865" s="17"/>
      <c r="Q865" s="17">
        <v>1.7577609962105199E-2</v>
      </c>
      <c r="R865" s="17">
        <v>8.9114427039497998E-3</v>
      </c>
      <c r="S865" s="17">
        <v>0</v>
      </c>
      <c r="T865" s="17">
        <v>5.5466467113843201E-3</v>
      </c>
      <c r="U865" s="17">
        <v>1.7570226224850601E-2</v>
      </c>
      <c r="V865" s="17">
        <v>9.5341934420638003E-3</v>
      </c>
      <c r="W865" s="17">
        <v>6.1046306333883398E-3</v>
      </c>
      <c r="X865" s="17">
        <v>2.6020852643092202E-2</v>
      </c>
      <c r="Y865" s="17">
        <v>1.83161285063193E-2</v>
      </c>
      <c r="Z865" s="17">
        <v>0</v>
      </c>
      <c r="AA865" s="17">
        <v>1.36758508015658E-2</v>
      </c>
      <c r="AB865" s="17">
        <v>0</v>
      </c>
      <c r="AC865" s="17"/>
      <c r="AD865" s="17">
        <v>1.37240372740537E-2</v>
      </c>
      <c r="AE865" s="17">
        <v>4.0663992461184399E-3</v>
      </c>
      <c r="AF865" s="17"/>
      <c r="AG865" s="17">
        <v>2.57547362055973E-2</v>
      </c>
      <c r="AH865" s="17">
        <v>3.17525037080335E-3</v>
      </c>
      <c r="AI865" s="17"/>
      <c r="AJ865" s="17">
        <v>1.1478176136094099E-2</v>
      </c>
      <c r="AK865" s="17">
        <v>9.2812751796864709E-3</v>
      </c>
      <c r="AL865" s="17"/>
      <c r="AM865" s="17">
        <v>1.7775087235588499E-2</v>
      </c>
      <c r="AN865" s="17">
        <v>8.5470952245995206E-3</v>
      </c>
      <c r="AO865" s="17"/>
      <c r="AP865" s="17">
        <v>2.2431097319232699E-3</v>
      </c>
      <c r="AQ865" s="17">
        <v>0</v>
      </c>
      <c r="AR865" s="17">
        <v>7.87710549932117E-3</v>
      </c>
      <c r="AS865" s="17">
        <v>0</v>
      </c>
      <c r="AT865" s="17">
        <v>3.5350198509191702E-2</v>
      </c>
      <c r="AU865" s="17">
        <v>3.1524466486573297E-2</v>
      </c>
    </row>
    <row r="866" spans="2:47" x14ac:dyDescent="0.35">
      <c r="B866" t="s">
        <v>215</v>
      </c>
      <c r="C866" s="17">
        <v>3.3030194785569102E-2</v>
      </c>
      <c r="D866" s="17">
        <v>4.5239648842792801E-2</v>
      </c>
      <c r="E866" s="17">
        <v>2.1414944137929201E-2</v>
      </c>
      <c r="F866" s="17"/>
      <c r="G866" s="17">
        <v>9.6710904396912697E-2</v>
      </c>
      <c r="H866" s="17">
        <v>4.6889313302337803E-2</v>
      </c>
      <c r="I866" s="17">
        <v>3.1392549235428703E-2</v>
      </c>
      <c r="J866" s="17">
        <v>2.0341060830624098E-2</v>
      </c>
      <c r="K866" s="17">
        <v>6.4496972024881199E-3</v>
      </c>
      <c r="L866" s="17">
        <v>8.6866866924341004E-3</v>
      </c>
      <c r="M866" s="17"/>
      <c r="N866" s="17">
        <v>2.9791446759795701E-2</v>
      </c>
      <c r="O866" s="17">
        <v>4.9116250800530697E-2</v>
      </c>
      <c r="P866" s="17"/>
      <c r="Q866" s="17">
        <v>6.4170850039564103E-2</v>
      </c>
      <c r="R866" s="17">
        <v>1.1534976698078099E-2</v>
      </c>
      <c r="S866" s="17">
        <v>2.1749739797457899E-2</v>
      </c>
      <c r="T866" s="17">
        <v>4.0388487101297603E-2</v>
      </c>
      <c r="U866" s="17">
        <v>2.53846678878933E-2</v>
      </c>
      <c r="V866" s="17">
        <v>7.9802876947013199E-3</v>
      </c>
      <c r="W866" s="17">
        <v>3.5428737151524399E-2</v>
      </c>
      <c r="X866" s="17">
        <v>2.3039237815302101E-2</v>
      </c>
      <c r="Y866" s="17">
        <v>6.4883018463582298E-2</v>
      </c>
      <c r="Z866" s="17">
        <v>3.4342695617223702E-2</v>
      </c>
      <c r="AA866" s="17">
        <v>0</v>
      </c>
      <c r="AB866" s="17">
        <v>2.35043939127813E-2</v>
      </c>
      <c r="AC866" s="17"/>
      <c r="AD866" s="17">
        <v>4.1236152320673097E-2</v>
      </c>
      <c r="AE866" s="17">
        <v>1.48760875985606E-2</v>
      </c>
      <c r="AF866" s="17"/>
      <c r="AG866" s="17">
        <v>6.7710521055639294E-2</v>
      </c>
      <c r="AH866" s="17">
        <v>1.6901929357558E-2</v>
      </c>
      <c r="AI866" s="17"/>
      <c r="AJ866" s="17">
        <v>3.13390065646178E-2</v>
      </c>
      <c r="AK866" s="17">
        <v>3.3753917171981E-2</v>
      </c>
      <c r="AL866" s="17"/>
      <c r="AM866" s="17">
        <v>1.84501921013152E-2</v>
      </c>
      <c r="AN866" s="17">
        <v>3.7765758981575498E-2</v>
      </c>
      <c r="AO866" s="17"/>
      <c r="AP866" s="17">
        <v>0</v>
      </c>
      <c r="AQ866" s="17">
        <v>0</v>
      </c>
      <c r="AR866" s="17">
        <v>4.7467815100709999E-2</v>
      </c>
      <c r="AS866" s="17">
        <v>1.3574947019206401E-2</v>
      </c>
      <c r="AT866" s="17">
        <v>9.2920607249548495E-2</v>
      </c>
      <c r="AU866" s="17">
        <v>8.4733314949117497E-2</v>
      </c>
    </row>
    <row r="867" spans="2:47" x14ac:dyDescent="0.35">
      <c r="B867" t="s">
        <v>216</v>
      </c>
      <c r="C867" s="17">
        <v>3.61327777979399E-2</v>
      </c>
      <c r="D867" s="17">
        <v>6.4450008196479905E-2</v>
      </c>
      <c r="E867" s="17">
        <v>8.8340920336199696E-3</v>
      </c>
      <c r="F867" s="17"/>
      <c r="G867" s="17">
        <v>5.4746816675657103E-2</v>
      </c>
      <c r="H867" s="17">
        <v>6.3440910945924994E-2</v>
      </c>
      <c r="I867" s="17">
        <v>4.00319818081721E-2</v>
      </c>
      <c r="J867" s="17">
        <v>2.7129128251248701E-2</v>
      </c>
      <c r="K867" s="17">
        <v>2.4488458683686001E-2</v>
      </c>
      <c r="L867" s="17">
        <v>1.3314343405976601E-2</v>
      </c>
      <c r="M867" s="17"/>
      <c r="N867" s="17">
        <v>2.7767445271186301E-2</v>
      </c>
      <c r="O867" s="17">
        <v>7.7681304123016298E-2</v>
      </c>
      <c r="P867" s="17"/>
      <c r="Q867" s="17">
        <v>3.2252172986108003E-2</v>
      </c>
      <c r="R867" s="17">
        <v>2.6218442935337399E-2</v>
      </c>
      <c r="S867" s="17">
        <v>2.2277061160380401E-2</v>
      </c>
      <c r="T867" s="17">
        <v>3.8839654708619498E-2</v>
      </c>
      <c r="U867" s="17">
        <v>3.7508376543692899E-2</v>
      </c>
      <c r="V867" s="17">
        <v>5.6370390971974903E-2</v>
      </c>
      <c r="W867" s="17">
        <v>4.1737851400760098E-2</v>
      </c>
      <c r="X867" s="17">
        <v>1.7779918620009199E-2</v>
      </c>
      <c r="Y867" s="17">
        <v>2.8459627070036402E-2</v>
      </c>
      <c r="Z867" s="17">
        <v>4.0839955718469802E-2</v>
      </c>
      <c r="AA867" s="17">
        <v>2.6847541456204198E-2</v>
      </c>
      <c r="AB867" s="17">
        <v>0.10129332695474801</v>
      </c>
      <c r="AC867" s="17"/>
      <c r="AD867" s="17">
        <v>4.6438711804089497E-2</v>
      </c>
      <c r="AE867" s="17">
        <v>9.3694118944524004E-3</v>
      </c>
      <c r="AF867" s="17"/>
      <c r="AG867" s="17">
        <v>7.8807549838806196E-2</v>
      </c>
      <c r="AH867" s="17">
        <v>1.54135036429731E-2</v>
      </c>
      <c r="AI867" s="17"/>
      <c r="AJ867" s="17">
        <v>3.4092989491869501E-2</v>
      </c>
      <c r="AK867" s="17">
        <v>3.88757730606362E-2</v>
      </c>
      <c r="AL867" s="17"/>
      <c r="AM867" s="17">
        <v>1.6470899025261401E-2</v>
      </c>
      <c r="AN867" s="17">
        <v>4.0058557568564898E-2</v>
      </c>
      <c r="AO867" s="17"/>
      <c r="AP867" s="17">
        <v>0</v>
      </c>
      <c r="AQ867" s="17">
        <v>5.7233151984488603E-3</v>
      </c>
      <c r="AR867" s="17">
        <v>2.56450381041716E-2</v>
      </c>
      <c r="AS867" s="17">
        <v>1.7631437682868598E-2</v>
      </c>
      <c r="AT867" s="17">
        <v>3.7345506809895901E-2</v>
      </c>
      <c r="AU867" s="17">
        <v>0.133706028149748</v>
      </c>
    </row>
    <row r="868" spans="2:47" x14ac:dyDescent="0.35">
      <c r="B868" t="s">
        <v>291</v>
      </c>
      <c r="C868" s="17">
        <v>4.7233220521053797E-2</v>
      </c>
      <c r="D868" s="17">
        <v>6.6479379110432904E-2</v>
      </c>
      <c r="E868" s="17">
        <v>2.8880782785365499E-2</v>
      </c>
      <c r="F868" s="17"/>
      <c r="G868" s="17">
        <v>6.1019271646290299E-2</v>
      </c>
      <c r="H868" s="17">
        <v>7.7141792916755506E-2</v>
      </c>
      <c r="I868" s="17">
        <v>4.2891715117575502E-2</v>
      </c>
      <c r="J868" s="17">
        <v>5.9695003992690801E-2</v>
      </c>
      <c r="K868" s="17">
        <v>2.29329156982379E-2</v>
      </c>
      <c r="L868" s="17">
        <v>2.3278200348377499E-2</v>
      </c>
      <c r="M868" s="17"/>
      <c r="N868" s="17">
        <v>4.2903216913109901E-2</v>
      </c>
      <c r="O868" s="17">
        <v>6.8739271633423901E-2</v>
      </c>
      <c r="P868" s="17"/>
      <c r="Q868" s="17">
        <v>5.4623753558048403E-2</v>
      </c>
      <c r="R868" s="17">
        <v>4.97693541890738E-2</v>
      </c>
      <c r="S868" s="17">
        <v>6.62784078322005E-2</v>
      </c>
      <c r="T868" s="17">
        <v>4.9833490317979602E-2</v>
      </c>
      <c r="U868" s="17">
        <v>5.1429975527645402E-2</v>
      </c>
      <c r="V868" s="17">
        <v>2.7651461873069199E-2</v>
      </c>
      <c r="W868" s="17">
        <v>2.7044061504256801E-2</v>
      </c>
      <c r="X868" s="17">
        <v>5.1555283694182198E-2</v>
      </c>
      <c r="Y868" s="17">
        <v>6.23662266029473E-2</v>
      </c>
      <c r="Z868" s="17">
        <v>5.0956952039743701E-2</v>
      </c>
      <c r="AA868" s="17">
        <v>3.1364089866632798E-2</v>
      </c>
      <c r="AB868" s="17">
        <v>0</v>
      </c>
      <c r="AC868" s="17"/>
      <c r="AD868" s="17">
        <v>6.3858350318519302E-2</v>
      </c>
      <c r="AE868" s="17">
        <v>1.05763202365929E-2</v>
      </c>
      <c r="AF868" s="17"/>
      <c r="AG868" s="17">
        <v>7.3420870066833996E-2</v>
      </c>
      <c r="AH868" s="17">
        <v>3.57468481246788E-2</v>
      </c>
      <c r="AI868" s="17"/>
      <c r="AJ868" s="17">
        <v>4.9705657954357101E-2</v>
      </c>
      <c r="AK868" s="17">
        <v>4.47205036925587E-2</v>
      </c>
      <c r="AL868" s="17"/>
      <c r="AM868" s="17">
        <v>2.9104035230001501E-2</v>
      </c>
      <c r="AN868" s="17">
        <v>5.3235725382544397E-2</v>
      </c>
      <c r="AO868" s="17"/>
      <c r="AP868" s="17">
        <v>1.90158396888624E-3</v>
      </c>
      <c r="AQ868" s="17">
        <v>2.79602017886287E-3</v>
      </c>
      <c r="AR868" s="17">
        <v>4.7114580610929102E-2</v>
      </c>
      <c r="AS868" s="17">
        <v>5.7265929107104499E-2</v>
      </c>
      <c r="AT868" s="17">
        <v>9.2346609846637798E-2</v>
      </c>
      <c r="AU868" s="17">
        <v>0.111659805907979</v>
      </c>
    </row>
    <row r="869" spans="2:47" x14ac:dyDescent="0.35">
      <c r="B869" t="s">
        <v>218</v>
      </c>
      <c r="C869" s="17">
        <v>3.5315297933811399E-2</v>
      </c>
      <c r="D869" s="17">
        <v>5.1659901161448203E-2</v>
      </c>
      <c r="E869" s="17">
        <v>1.88045961104263E-2</v>
      </c>
      <c r="F869" s="17"/>
      <c r="G869" s="17">
        <v>6.3990270818664902E-2</v>
      </c>
      <c r="H869" s="17">
        <v>3.9920519208688998E-2</v>
      </c>
      <c r="I869" s="17">
        <v>4.2215484768468502E-2</v>
      </c>
      <c r="J869" s="17">
        <v>3.9424432907914302E-2</v>
      </c>
      <c r="K869" s="17">
        <v>2.01680281874345E-2</v>
      </c>
      <c r="L869" s="17">
        <v>1.36211290634057E-2</v>
      </c>
      <c r="M869" s="17"/>
      <c r="N869" s="17">
        <v>3.5628735795772297E-2</v>
      </c>
      <c r="O869" s="17">
        <v>3.37585300208431E-2</v>
      </c>
      <c r="P869" s="17"/>
      <c r="Q869" s="17">
        <v>4.33287857626629E-2</v>
      </c>
      <c r="R869" s="17">
        <v>2.6329213444276699E-2</v>
      </c>
      <c r="S869" s="17">
        <v>4.0345962243416002E-2</v>
      </c>
      <c r="T869" s="17">
        <v>5.8860248718270898E-2</v>
      </c>
      <c r="U869" s="17">
        <v>7.4177625225981397E-3</v>
      </c>
      <c r="V869" s="17">
        <v>2.36096207116143E-2</v>
      </c>
      <c r="W869" s="17">
        <v>4.4843443138756399E-2</v>
      </c>
      <c r="X869" s="17">
        <v>7.9058418090842603E-2</v>
      </c>
      <c r="Y869" s="17">
        <v>5.67248771164841E-2</v>
      </c>
      <c r="Z869" s="17">
        <v>1.8709167628576301E-2</v>
      </c>
      <c r="AA869" s="17">
        <v>0</v>
      </c>
      <c r="AB869" s="17">
        <v>0</v>
      </c>
      <c r="AC869" s="17"/>
      <c r="AD869" s="17">
        <v>4.60863298372821E-2</v>
      </c>
      <c r="AE869" s="17">
        <v>1.3133866694041599E-2</v>
      </c>
      <c r="AF869" s="17"/>
      <c r="AG869" s="17">
        <v>6.2464603364658602E-2</v>
      </c>
      <c r="AH869" s="17">
        <v>2.23494808528805E-2</v>
      </c>
      <c r="AI869" s="17"/>
      <c r="AJ869" s="17">
        <v>3.7857777829164101E-2</v>
      </c>
      <c r="AK869" s="17">
        <v>3.2613140256589901E-2</v>
      </c>
      <c r="AL869" s="17"/>
      <c r="AM869" s="17">
        <v>2.6198200603609001E-2</v>
      </c>
      <c r="AN869" s="17">
        <v>3.7528542105270998E-2</v>
      </c>
      <c r="AO869" s="17"/>
      <c r="AP869" s="17">
        <v>0</v>
      </c>
      <c r="AQ869" s="17">
        <v>5.2749983445103598E-3</v>
      </c>
      <c r="AR869" s="17">
        <v>3.5883954527324E-2</v>
      </c>
      <c r="AS869" s="17">
        <v>2.6474483546707301E-2</v>
      </c>
      <c r="AT869" s="17">
        <v>7.4173161120442394E-2</v>
      </c>
      <c r="AU869" s="17">
        <v>9.6419769718305098E-2</v>
      </c>
    </row>
    <row r="870" spans="2:47" x14ac:dyDescent="0.35">
      <c r="B870" t="s">
        <v>292</v>
      </c>
      <c r="C870" s="17">
        <v>6.9367378164361199E-2</v>
      </c>
      <c r="D870" s="17">
        <v>9.2072575889091096E-2</v>
      </c>
      <c r="E870" s="17">
        <v>4.7837754604452797E-2</v>
      </c>
      <c r="F870" s="17"/>
      <c r="G870" s="17">
        <v>8.8108062364361306E-2</v>
      </c>
      <c r="H870" s="17">
        <v>6.1649737748484999E-2</v>
      </c>
      <c r="I870" s="17">
        <v>8.8853511192462001E-2</v>
      </c>
      <c r="J870" s="17">
        <v>6.7389089002680203E-2</v>
      </c>
      <c r="K870" s="17">
        <v>7.4871848467861296E-2</v>
      </c>
      <c r="L870" s="17">
        <v>4.5235274113770603E-2</v>
      </c>
      <c r="M870" s="17"/>
      <c r="N870" s="17">
        <v>7.1848627647723304E-2</v>
      </c>
      <c r="O870" s="17">
        <v>5.7043629030797703E-2</v>
      </c>
      <c r="P870" s="17"/>
      <c r="Q870" s="17">
        <v>6.8170016107770806E-2</v>
      </c>
      <c r="R870" s="17">
        <v>4.5782819044091601E-2</v>
      </c>
      <c r="S870" s="17">
        <v>5.87860112818323E-2</v>
      </c>
      <c r="T870" s="17">
        <v>6.50026614225169E-2</v>
      </c>
      <c r="U870" s="17">
        <v>8.0613256287816404E-2</v>
      </c>
      <c r="V870" s="17">
        <v>9.90942475173478E-2</v>
      </c>
      <c r="W870" s="17">
        <v>5.1441379710361397E-2</v>
      </c>
      <c r="X870" s="17">
        <v>0.10601316498049999</v>
      </c>
      <c r="Y870" s="17">
        <v>9.2194365408882803E-2</v>
      </c>
      <c r="Z870" s="17">
        <v>6.2381185317616897E-2</v>
      </c>
      <c r="AA870" s="17">
        <v>4.8859017810508797E-2</v>
      </c>
      <c r="AB870" s="17">
        <v>7.3766566964069497E-2</v>
      </c>
      <c r="AC870" s="17"/>
      <c r="AD870" s="17">
        <v>8.5217658699109605E-2</v>
      </c>
      <c r="AE870" s="17">
        <v>2.97064501615944E-2</v>
      </c>
      <c r="AF870" s="17"/>
      <c r="AG870" s="17">
        <v>8.9329729482444498E-2</v>
      </c>
      <c r="AH870" s="17">
        <v>5.9888624320799902E-2</v>
      </c>
      <c r="AI870" s="17"/>
      <c r="AJ870" s="17">
        <v>6.4370707115762302E-2</v>
      </c>
      <c r="AK870" s="17">
        <v>7.59158464281805E-2</v>
      </c>
      <c r="AL870" s="17"/>
      <c r="AM870" s="17">
        <v>7.0690301901781605E-2</v>
      </c>
      <c r="AN870" s="17">
        <v>6.7888759983718697E-2</v>
      </c>
      <c r="AO870" s="17"/>
      <c r="AP870" s="17">
        <v>9.5330053326776795E-3</v>
      </c>
      <c r="AQ870" s="17">
        <v>4.8335231389222702E-2</v>
      </c>
      <c r="AR870" s="17">
        <v>8.9033399080316294E-2</v>
      </c>
      <c r="AS870" s="17">
        <v>8.5990660798735005E-2</v>
      </c>
      <c r="AT870" s="17">
        <v>9.3922178243419405E-2</v>
      </c>
      <c r="AU870" s="17">
        <v>0.11682721510175401</v>
      </c>
    </row>
    <row r="871" spans="2:47" x14ac:dyDescent="0.35">
      <c r="B871" t="s">
        <v>293</v>
      </c>
      <c r="C871" s="17">
        <v>2.6090523306836401E-2</v>
      </c>
      <c r="D871" s="17">
        <v>2.62801388732509E-2</v>
      </c>
      <c r="E871" s="17">
        <v>2.6137376415292901E-2</v>
      </c>
      <c r="F871" s="17"/>
      <c r="G871" s="17">
        <v>3.4440015852067497E-2</v>
      </c>
      <c r="H871" s="17">
        <v>3.00715177802614E-2</v>
      </c>
      <c r="I871" s="17">
        <v>2.1004541179748499E-2</v>
      </c>
      <c r="J871" s="17">
        <v>3.2683711786159697E-2</v>
      </c>
      <c r="K871" s="17">
        <v>1.54152155479166E-2</v>
      </c>
      <c r="L871" s="17">
        <v>2.32126336704307E-2</v>
      </c>
      <c r="M871" s="17"/>
      <c r="N871" s="17">
        <v>2.29628281777574E-2</v>
      </c>
      <c r="O871" s="17">
        <v>4.1625007201140901E-2</v>
      </c>
      <c r="P871" s="17"/>
      <c r="Q871" s="17">
        <v>4.0755247410111398E-2</v>
      </c>
      <c r="R871" s="17">
        <v>1.8612443356054401E-2</v>
      </c>
      <c r="S871" s="17">
        <v>1.8202007535962898E-2</v>
      </c>
      <c r="T871" s="17">
        <v>2.3323198239905901E-2</v>
      </c>
      <c r="U871" s="17">
        <v>4.23264100061976E-2</v>
      </c>
      <c r="V871" s="17">
        <v>1.42742131856463E-2</v>
      </c>
      <c r="W871" s="17">
        <v>1.5837925502364299E-2</v>
      </c>
      <c r="X871" s="17">
        <v>4.45342319400387E-2</v>
      </c>
      <c r="Y871" s="17">
        <v>1.5821605195162802E-2</v>
      </c>
      <c r="Z871" s="17">
        <v>2.94781954962508E-2</v>
      </c>
      <c r="AA871" s="17">
        <v>2.43979498299286E-2</v>
      </c>
      <c r="AB871" s="17">
        <v>5.0331953768321197E-2</v>
      </c>
      <c r="AC871" s="17"/>
      <c r="AD871" s="17">
        <v>3.09407881534258E-2</v>
      </c>
      <c r="AE871" s="17">
        <v>1.6154422840054802E-2</v>
      </c>
      <c r="AF871" s="17"/>
      <c r="AG871" s="17">
        <v>2.3436486447969401E-2</v>
      </c>
      <c r="AH871" s="17">
        <v>2.65290680141608E-2</v>
      </c>
      <c r="AI871" s="17"/>
      <c r="AJ871" s="17">
        <v>2.1333832699571901E-2</v>
      </c>
      <c r="AK871" s="17">
        <v>3.19681281472649E-2</v>
      </c>
      <c r="AL871" s="17"/>
      <c r="AM871" s="17">
        <v>2.6288262062454101E-2</v>
      </c>
      <c r="AN871" s="17">
        <v>2.65179665958056E-2</v>
      </c>
      <c r="AO871" s="17"/>
      <c r="AP871" s="17">
        <v>5.39351470821483E-3</v>
      </c>
      <c r="AQ871" s="17">
        <v>3.5868233970348697E-2</v>
      </c>
      <c r="AR871" s="17">
        <v>4.9783961303520897E-2</v>
      </c>
      <c r="AS871" s="17">
        <v>2.46357832561971E-2</v>
      </c>
      <c r="AT871" s="17">
        <v>1.9587661782185899E-2</v>
      </c>
      <c r="AU871" s="17">
        <v>2.7776264065617201E-2</v>
      </c>
    </row>
    <row r="872" spans="2:47" x14ac:dyDescent="0.35">
      <c r="B872" t="s">
        <v>294</v>
      </c>
      <c r="C872" s="17">
        <v>0.14676512745342701</v>
      </c>
      <c r="D872" s="17">
        <v>0.154027134779328</v>
      </c>
      <c r="E872" s="17">
        <v>0.14002497181062201</v>
      </c>
      <c r="F872" s="17"/>
      <c r="G872" s="17">
        <v>0.12206577456237599</v>
      </c>
      <c r="H872" s="17">
        <v>0.14977331974587699</v>
      </c>
      <c r="I872" s="17">
        <v>0.14816456446512799</v>
      </c>
      <c r="J872" s="17">
        <v>0.138368333215211</v>
      </c>
      <c r="K872" s="17">
        <v>0.190573282471524</v>
      </c>
      <c r="L872" s="17">
        <v>0.13715838830990901</v>
      </c>
      <c r="M872" s="17"/>
      <c r="N872" s="17">
        <v>0.139656798659958</v>
      </c>
      <c r="O872" s="17">
        <v>0.182070428833642</v>
      </c>
      <c r="P872" s="17"/>
      <c r="Q872" s="17">
        <v>0.15628190119118701</v>
      </c>
      <c r="R872" s="17">
        <v>0.12730457081723701</v>
      </c>
      <c r="S872" s="17">
        <v>0.15986752651361</v>
      </c>
      <c r="T872" s="17">
        <v>0.147467980975857</v>
      </c>
      <c r="U872" s="17">
        <v>0.14269502130182601</v>
      </c>
      <c r="V872" s="17">
        <v>0.155247241533122</v>
      </c>
      <c r="W872" s="17">
        <v>0.129453644450746</v>
      </c>
      <c r="X872" s="17">
        <v>0.196259888604953</v>
      </c>
      <c r="Y872" s="17">
        <v>0.126671267011157</v>
      </c>
      <c r="Z872" s="17">
        <v>0.13131063686779501</v>
      </c>
      <c r="AA872" s="17">
        <v>0.20473753668976399</v>
      </c>
      <c r="AB872" s="17">
        <v>0.13705996723993</v>
      </c>
      <c r="AC872" s="17"/>
      <c r="AD872" s="17">
        <v>0.16679428513243</v>
      </c>
      <c r="AE872" s="17">
        <v>0.10675887440687599</v>
      </c>
      <c r="AF872" s="17"/>
      <c r="AG872" s="17">
        <v>0.146303154469035</v>
      </c>
      <c r="AH872" s="17">
        <v>0.15089746722887801</v>
      </c>
      <c r="AI872" s="17"/>
      <c r="AJ872" s="17">
        <v>0.15522789971117701</v>
      </c>
      <c r="AK872" s="17">
        <v>0.138031500009199</v>
      </c>
      <c r="AL872" s="17"/>
      <c r="AM872" s="17">
        <v>0.13732556983865299</v>
      </c>
      <c r="AN872" s="17">
        <v>0.14894029218889401</v>
      </c>
      <c r="AO872" s="17"/>
      <c r="AP872" s="17">
        <v>5.4107164147115999E-2</v>
      </c>
      <c r="AQ872" s="17">
        <v>0.11808590021127401</v>
      </c>
      <c r="AR872" s="17">
        <v>0.23033190565936801</v>
      </c>
      <c r="AS872" s="17">
        <v>0.20094600737496901</v>
      </c>
      <c r="AT872" s="17">
        <v>0.174917291438588</v>
      </c>
      <c r="AU872" s="17">
        <v>0.14944549312292801</v>
      </c>
    </row>
    <row r="873" spans="2:47" x14ac:dyDescent="0.35">
      <c r="B873" t="s">
        <v>106</v>
      </c>
      <c r="C873" s="17">
        <v>0.509822043092101</v>
      </c>
      <c r="D873" s="17">
        <v>0.40417310289705199</v>
      </c>
      <c r="E873" s="17">
        <v>0.61035705928205597</v>
      </c>
      <c r="F873" s="17"/>
      <c r="G873" s="17">
        <v>0.39398920195861897</v>
      </c>
      <c r="H873" s="17">
        <v>0.41577783846545002</v>
      </c>
      <c r="I873" s="17">
        <v>0.47878181068818898</v>
      </c>
      <c r="J873" s="17">
        <v>0.52691132968156096</v>
      </c>
      <c r="K873" s="17">
        <v>0.57501871841623797</v>
      </c>
      <c r="L873" s="17">
        <v>0.63172339003855504</v>
      </c>
      <c r="M873" s="17"/>
      <c r="N873" s="17">
        <v>0.54117095480320399</v>
      </c>
      <c r="O873" s="17">
        <v>0.354119794636862</v>
      </c>
      <c r="P873" s="17"/>
      <c r="Q873" s="17">
        <v>0.44478596314782998</v>
      </c>
      <c r="R873" s="17">
        <v>0.57861458018026801</v>
      </c>
      <c r="S873" s="17">
        <v>0.49997713487859302</v>
      </c>
      <c r="T873" s="17">
        <v>0.49513122613245097</v>
      </c>
      <c r="U873" s="17">
        <v>0.52082984323064896</v>
      </c>
      <c r="V873" s="17">
        <v>0.488752973152635</v>
      </c>
      <c r="W873" s="17">
        <v>0.58147185508140398</v>
      </c>
      <c r="X873" s="17">
        <v>0.41986379617326902</v>
      </c>
      <c r="Y873" s="17">
        <v>0.45192114775063202</v>
      </c>
      <c r="Z873" s="17">
        <v>0.52506864660896002</v>
      </c>
      <c r="AA873" s="17">
        <v>0.58607983792226803</v>
      </c>
      <c r="AB873" s="17">
        <v>0.59018029369764302</v>
      </c>
      <c r="AC873" s="17"/>
      <c r="AD873" s="17">
        <v>0.417365049296954</v>
      </c>
      <c r="AE873" s="17">
        <v>0.72568415145326803</v>
      </c>
      <c r="AF873" s="17"/>
      <c r="AG873" s="17">
        <v>0.34382438184427699</v>
      </c>
      <c r="AH873" s="17">
        <v>0.59077078048092002</v>
      </c>
      <c r="AI873" s="17"/>
      <c r="AJ873" s="17">
        <v>0.50449866044607805</v>
      </c>
      <c r="AK873" s="17">
        <v>0.51564532193680301</v>
      </c>
      <c r="AL873" s="17"/>
      <c r="AM873" s="17">
        <v>0.56111480586179496</v>
      </c>
      <c r="AN873" s="17">
        <v>0.49830580962444498</v>
      </c>
      <c r="AO873" s="17"/>
      <c r="AP873" s="17">
        <v>0.83147025756483695</v>
      </c>
      <c r="AQ873" s="17">
        <v>0.71416799361476901</v>
      </c>
      <c r="AR873" s="17">
        <v>0.37173772443393599</v>
      </c>
      <c r="AS873" s="17">
        <v>0.48097534287830201</v>
      </c>
      <c r="AT873" s="17">
        <v>0.25298152530114398</v>
      </c>
      <c r="AU873" s="17">
        <v>0.19131034446853901</v>
      </c>
    </row>
    <row r="874" spans="2:47" x14ac:dyDescent="0.35">
      <c r="B874" t="s">
        <v>94</v>
      </c>
      <c r="C874" s="17">
        <v>2.5825753888976899E-2</v>
      </c>
      <c r="D874" s="17">
        <v>2.1129179119242399E-2</v>
      </c>
      <c r="E874" s="17">
        <v>3.0636085357850101E-2</v>
      </c>
      <c r="F874" s="17"/>
      <c r="G874" s="17">
        <v>1.41292352935581E-2</v>
      </c>
      <c r="H874" s="17">
        <v>1.9435553774551698E-2</v>
      </c>
      <c r="I874" s="17">
        <v>4.9826329265946802E-2</v>
      </c>
      <c r="J874" s="17">
        <v>3.0615080424405399E-2</v>
      </c>
      <c r="K874" s="17">
        <v>1.48032477212741E-2</v>
      </c>
      <c r="L874" s="17">
        <v>2.27336603622975E-2</v>
      </c>
      <c r="M874" s="17"/>
      <c r="N874" s="17">
        <v>2.41216574182728E-2</v>
      </c>
      <c r="O874" s="17">
        <v>3.4289577275205603E-2</v>
      </c>
      <c r="P874" s="17"/>
      <c r="Q874" s="17">
        <v>4.1180529533414598E-2</v>
      </c>
      <c r="R874" s="17">
        <v>3.5923524593742498E-2</v>
      </c>
      <c r="S874" s="17">
        <v>3.2828522749845997E-2</v>
      </c>
      <c r="T874" s="17">
        <v>2.15161335266667E-2</v>
      </c>
      <c r="U874" s="17">
        <v>1.1962904582585501E-2</v>
      </c>
      <c r="V874" s="17">
        <v>3.7643216725539698E-2</v>
      </c>
      <c r="W874" s="17">
        <v>2.3012409796463101E-2</v>
      </c>
      <c r="X874" s="17">
        <v>0</v>
      </c>
      <c r="Y874" s="17">
        <v>2.93931700626348E-2</v>
      </c>
      <c r="Z874" s="17">
        <v>1.1577500840852999E-2</v>
      </c>
      <c r="AA874" s="17">
        <v>9.7572897236947505E-3</v>
      </c>
      <c r="AB874" s="17">
        <v>0</v>
      </c>
      <c r="AC874" s="17"/>
      <c r="AD874" s="17">
        <v>2.9124965331037801E-2</v>
      </c>
      <c r="AE874" s="17">
        <v>1.02527368960187E-2</v>
      </c>
      <c r="AF874" s="17"/>
      <c r="AG874" s="17">
        <v>3.2155246163678999E-2</v>
      </c>
      <c r="AH874" s="17">
        <v>2.1253358350426198E-2</v>
      </c>
      <c r="AI874" s="17"/>
      <c r="AJ874" s="17">
        <v>3.0791136688887499E-2</v>
      </c>
      <c r="AK874" s="17">
        <v>1.9162173033202501E-2</v>
      </c>
      <c r="AL874" s="17"/>
      <c r="AM874" s="17">
        <v>2.1143723934035401E-2</v>
      </c>
      <c r="AN874" s="17">
        <v>2.56941876014504E-2</v>
      </c>
      <c r="AO874" s="17"/>
      <c r="AP874" s="17">
        <v>2.5435476297205599E-2</v>
      </c>
      <c r="AQ874" s="17">
        <v>2.7051361176779899E-2</v>
      </c>
      <c r="AR874" s="17">
        <v>2.17914137576973E-2</v>
      </c>
      <c r="AS874" s="17">
        <v>2.7955836791365801E-2</v>
      </c>
      <c r="AT874" s="17">
        <v>4.6886367795782202E-2</v>
      </c>
      <c r="AU874" s="17">
        <v>1.7063913984369398E-2</v>
      </c>
    </row>
    <row r="875" spans="2:47" x14ac:dyDescent="0.35">
      <c r="B875" t="s">
        <v>323</v>
      </c>
      <c r="C875" s="17">
        <v>5.0823531361729103E-2</v>
      </c>
      <c r="D875" s="17">
        <v>4.6594515947195499E-2</v>
      </c>
      <c r="E875" s="17">
        <v>5.53999102719165E-2</v>
      </c>
      <c r="F875" s="17"/>
      <c r="G875" s="17">
        <v>3.5071189874019797E-2</v>
      </c>
      <c r="H875" s="17">
        <v>4.5494326103837399E-2</v>
      </c>
      <c r="I875" s="17">
        <v>3.8140403574824101E-2</v>
      </c>
      <c r="J875" s="17">
        <v>4.8964359146542E-2</v>
      </c>
      <c r="K875" s="17">
        <v>5.2329847254384498E-2</v>
      </c>
      <c r="L875" s="17">
        <v>7.6510546253119094E-2</v>
      </c>
      <c r="M875" s="17"/>
      <c r="N875" s="17">
        <v>4.8186838098572701E-2</v>
      </c>
      <c r="O875" s="17">
        <v>6.3919331092946605E-2</v>
      </c>
      <c r="P875" s="17"/>
      <c r="Q875" s="17">
        <v>2.89148568027849E-2</v>
      </c>
      <c r="R875" s="17">
        <v>6.3802814486198997E-2</v>
      </c>
      <c r="S875" s="17">
        <v>7.9687626006700693E-2</v>
      </c>
      <c r="T875" s="17">
        <v>4.9476465538125403E-2</v>
      </c>
      <c r="U875" s="17">
        <v>6.2261555884244701E-2</v>
      </c>
      <c r="V875" s="17">
        <v>5.3961497090635399E-2</v>
      </c>
      <c r="W875" s="17">
        <v>2.40150610480282E-2</v>
      </c>
      <c r="X875" s="17">
        <v>1.0025665880460201E-2</v>
      </c>
      <c r="Y875" s="17">
        <v>4.7158461175399499E-2</v>
      </c>
      <c r="Z875" s="17">
        <v>8.9636138791747505E-2</v>
      </c>
      <c r="AA875" s="17">
        <v>4.2583736634511898E-2</v>
      </c>
      <c r="AB875" s="17">
        <v>2.38634974625072E-2</v>
      </c>
      <c r="AC875" s="17"/>
      <c r="AD875" s="17">
        <v>4.8075630881487197E-2</v>
      </c>
      <c r="AE875" s="17">
        <v>5.3819359682732097E-2</v>
      </c>
      <c r="AF875" s="17"/>
      <c r="AG875" s="17">
        <v>4.4055392091310298E-2</v>
      </c>
      <c r="AH875" s="17">
        <v>5.1499494757814998E-2</v>
      </c>
      <c r="AI875" s="17"/>
      <c r="AJ875" s="17">
        <v>4.94570191463755E-2</v>
      </c>
      <c r="AK875" s="17">
        <v>5.1599143987758E-2</v>
      </c>
      <c r="AL875" s="17"/>
      <c r="AM875" s="17">
        <v>6.4638724413458595E-2</v>
      </c>
      <c r="AN875" s="17">
        <v>4.6647346673574702E-2</v>
      </c>
      <c r="AO875" s="17"/>
      <c r="AP875" s="17">
        <v>6.9915888249139801E-2</v>
      </c>
      <c r="AQ875" s="17">
        <v>4.2696945915783602E-2</v>
      </c>
      <c r="AR875" s="17">
        <v>6.6391415863478007E-2</v>
      </c>
      <c r="AS875" s="17">
        <v>5.9419952895471098E-2</v>
      </c>
      <c r="AT875" s="17">
        <v>6.6926997563215199E-2</v>
      </c>
      <c r="AU875" s="17">
        <v>6.7405724601349096E-3</v>
      </c>
    </row>
    <row r="876" spans="2:47" x14ac:dyDescent="0.35">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c r="AS876" s="17"/>
      <c r="AT876" s="17"/>
      <c r="AU876" s="17"/>
    </row>
    <row r="877" spans="2:47" x14ac:dyDescent="0.35">
      <c r="B877" s="6" t="s">
        <v>339</v>
      </c>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c r="AT877" s="17"/>
      <c r="AU877" s="17"/>
    </row>
    <row r="878" spans="2:47" x14ac:dyDescent="0.35">
      <c r="B878" s="24" t="s">
        <v>749</v>
      </c>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c r="AS878" s="17"/>
      <c r="AT878" s="17"/>
      <c r="AU878" s="17"/>
    </row>
    <row r="879" spans="2:47" x14ac:dyDescent="0.35">
      <c r="B879" t="s">
        <v>289</v>
      </c>
      <c r="C879" s="17">
        <v>2.0096628542615999E-2</v>
      </c>
      <c r="D879" s="17">
        <v>2.9490682608132701E-2</v>
      </c>
      <c r="E879" s="17">
        <v>1.21960130141386E-2</v>
      </c>
      <c r="F879" s="17"/>
      <c r="G879" s="17">
        <v>7.0824123706873701E-2</v>
      </c>
      <c r="H879" s="17">
        <v>4.4293516908289698E-2</v>
      </c>
      <c r="I879" s="17">
        <v>3.1595966508423501E-2</v>
      </c>
      <c r="J879" s="17">
        <v>1.6593121953687201E-2</v>
      </c>
      <c r="K879" s="17">
        <v>1.0216420566426E-2</v>
      </c>
      <c r="L879" s="17">
        <v>2.7270745020051301E-3</v>
      </c>
      <c r="M879" s="17"/>
      <c r="N879" s="17">
        <v>1.1501992320053901E-2</v>
      </c>
      <c r="O879" s="17">
        <v>7.5139806714973695E-2</v>
      </c>
      <c r="P879" s="17"/>
      <c r="Q879" s="17">
        <v>3.8487545333190702E-2</v>
      </c>
      <c r="R879" s="17">
        <v>5.7712492372468897E-3</v>
      </c>
      <c r="S879" s="17">
        <v>0</v>
      </c>
      <c r="T879" s="17">
        <v>8.2718241531901798E-3</v>
      </c>
      <c r="U879" s="17">
        <v>1.2606181619172501E-2</v>
      </c>
      <c r="V879" s="17">
        <v>4.0557415968220899E-2</v>
      </c>
      <c r="W879" s="17">
        <v>1.9531307005624401E-2</v>
      </c>
      <c r="X879" s="17">
        <v>3.2066679701579399E-2</v>
      </c>
      <c r="Y879" s="17">
        <v>2.3028671217253799E-2</v>
      </c>
      <c r="Z879" s="17">
        <v>9.7192724158897195E-3</v>
      </c>
      <c r="AA879" s="17">
        <v>6.1473909318610298E-2</v>
      </c>
      <c r="AB879" s="17">
        <v>0</v>
      </c>
      <c r="AC879" s="17"/>
      <c r="AD879" s="17">
        <v>2.7648501469274101E-2</v>
      </c>
      <c r="AE879" s="17">
        <v>3.0406785167747001E-3</v>
      </c>
      <c r="AF879" s="17"/>
      <c r="AG879" s="17">
        <v>4.47747287827834E-2</v>
      </c>
      <c r="AH879" s="17">
        <v>6.6382011173370201E-3</v>
      </c>
      <c r="AI879" s="17"/>
      <c r="AJ879" s="17">
        <v>2.0096628542615999E-2</v>
      </c>
      <c r="AK879" s="17" t="s">
        <v>331</v>
      </c>
      <c r="AL879" s="17"/>
      <c r="AM879" s="17">
        <v>2.4119056069133501E-2</v>
      </c>
      <c r="AN879" s="17">
        <v>1.9132912046439E-2</v>
      </c>
      <c r="AO879" s="17"/>
      <c r="AP879" s="17">
        <v>0</v>
      </c>
      <c r="AQ879" s="17">
        <v>0</v>
      </c>
      <c r="AR879" s="17">
        <v>0</v>
      </c>
      <c r="AS879" s="17">
        <v>1.0910121605403399E-2</v>
      </c>
      <c r="AT879" s="17">
        <v>5.0417018420277598E-2</v>
      </c>
      <c r="AU879" s="17">
        <v>7.2197463041255003E-2</v>
      </c>
    </row>
    <row r="880" spans="2:47" x14ac:dyDescent="0.35">
      <c r="B880" t="s">
        <v>290</v>
      </c>
      <c r="C880" s="17">
        <v>2.7708998497333201E-2</v>
      </c>
      <c r="D880" s="17">
        <v>3.1710563560375299E-2</v>
      </c>
      <c r="E880" s="17">
        <v>2.4372586609652001E-2</v>
      </c>
      <c r="F880" s="17"/>
      <c r="G880" s="17">
        <v>4.0297255056817999E-2</v>
      </c>
      <c r="H880" s="17">
        <v>4.0913883491760498E-2</v>
      </c>
      <c r="I880" s="17">
        <v>3.8752619174314197E-2</v>
      </c>
      <c r="J880" s="17">
        <v>3.8701874283465103E-2</v>
      </c>
      <c r="K880" s="17">
        <v>1.03200172538129E-2</v>
      </c>
      <c r="L880" s="17">
        <v>1.6545728066064899E-2</v>
      </c>
      <c r="M880" s="17"/>
      <c r="N880" s="17">
        <v>2.4041555129948999E-2</v>
      </c>
      <c r="O880" s="17">
        <v>5.1196640496424299E-2</v>
      </c>
      <c r="P880" s="17"/>
      <c r="Q880" s="17">
        <v>7.4742201559590696E-3</v>
      </c>
      <c r="R880" s="17">
        <v>1.86196885174808E-2</v>
      </c>
      <c r="S880" s="17">
        <v>3.67477560195568E-2</v>
      </c>
      <c r="T880" s="17">
        <v>3.7477659062553702E-2</v>
      </c>
      <c r="U880" s="17">
        <v>1.07277929196743E-2</v>
      </c>
      <c r="V880" s="17">
        <v>7.3863312246838606E-2</v>
      </c>
      <c r="W880" s="17">
        <v>5.7852542250952599E-2</v>
      </c>
      <c r="X880" s="17">
        <v>0</v>
      </c>
      <c r="Y880" s="17">
        <v>3.5738243356059698E-2</v>
      </c>
      <c r="Z880" s="17">
        <v>9.7192724158897195E-3</v>
      </c>
      <c r="AA880" s="17">
        <v>2.2615893139786802E-2</v>
      </c>
      <c r="AB880" s="17">
        <v>0</v>
      </c>
      <c r="AC880" s="17"/>
      <c r="AD880" s="17">
        <v>3.4398434037233597E-2</v>
      </c>
      <c r="AE880" s="17">
        <v>1.0173102840445E-2</v>
      </c>
      <c r="AF880" s="17"/>
      <c r="AG880" s="17">
        <v>5.78168210262038E-2</v>
      </c>
      <c r="AH880" s="17">
        <v>9.3694083999521106E-3</v>
      </c>
      <c r="AI880" s="17"/>
      <c r="AJ880" s="17">
        <v>2.7708998497333201E-2</v>
      </c>
      <c r="AK880" s="17" t="s">
        <v>331</v>
      </c>
      <c r="AL880" s="17"/>
      <c r="AM880" s="17">
        <v>2.2625031472128101E-2</v>
      </c>
      <c r="AN880" s="17">
        <v>2.8584750336227E-2</v>
      </c>
      <c r="AO880" s="17"/>
      <c r="AP880" s="17">
        <v>0</v>
      </c>
      <c r="AQ880" s="17">
        <v>0</v>
      </c>
      <c r="AR880" s="17">
        <v>1.8382884043143501E-2</v>
      </c>
      <c r="AS880" s="17">
        <v>1.8726132431281899E-2</v>
      </c>
      <c r="AT880" s="17">
        <v>0.10929357788473799</v>
      </c>
      <c r="AU880" s="17">
        <v>6.3132691555027098E-2</v>
      </c>
    </row>
    <row r="881" spans="2:47" x14ac:dyDescent="0.35">
      <c r="B881" t="s">
        <v>215</v>
      </c>
      <c r="C881" s="17">
        <v>0.152295583388528</v>
      </c>
      <c r="D881" s="17">
        <v>0.20235533448670101</v>
      </c>
      <c r="E881" s="17">
        <v>0.11026263204884</v>
      </c>
      <c r="F881" s="17"/>
      <c r="G881" s="17">
        <v>0.21564790653275601</v>
      </c>
      <c r="H881" s="17">
        <v>0.15545582882515499</v>
      </c>
      <c r="I881" s="17">
        <v>0.181604443031991</v>
      </c>
      <c r="J881" s="17">
        <v>0.23297686108166199</v>
      </c>
      <c r="K881" s="17">
        <v>0.145943742048005</v>
      </c>
      <c r="L881" s="17">
        <v>7.8187118506471906E-2</v>
      </c>
      <c r="M881" s="17"/>
      <c r="N881" s="17">
        <v>0.14331811035967501</v>
      </c>
      <c r="O881" s="17">
        <v>0.20979058779225701</v>
      </c>
      <c r="P881" s="17"/>
      <c r="Q881" s="17">
        <v>0.217131423602823</v>
      </c>
      <c r="R881" s="17">
        <v>0.13486991448972099</v>
      </c>
      <c r="S881" s="17">
        <v>0.145115490172776</v>
      </c>
      <c r="T881" s="17">
        <v>0.16928816845269401</v>
      </c>
      <c r="U881" s="17">
        <v>0.19588533899733501</v>
      </c>
      <c r="V881" s="17">
        <v>0.12891615079268701</v>
      </c>
      <c r="W881" s="17">
        <v>0.112379572403871</v>
      </c>
      <c r="X881" s="17">
        <v>0.17074897936104</v>
      </c>
      <c r="Y881" s="17">
        <v>0.12618571757234801</v>
      </c>
      <c r="Z881" s="17">
        <v>0.160317674235849</v>
      </c>
      <c r="AA881" s="17">
        <v>0.116600229917285</v>
      </c>
      <c r="AB881" s="17">
        <v>0.107178439759367</v>
      </c>
      <c r="AC881" s="17"/>
      <c r="AD881" s="17">
        <v>0.20337112780434499</v>
      </c>
      <c r="AE881" s="17">
        <v>3.3395577592940401E-2</v>
      </c>
      <c r="AF881" s="17"/>
      <c r="AG881" s="17">
        <v>0.27977814032202603</v>
      </c>
      <c r="AH881" s="17">
        <v>8.4017141172783194E-2</v>
      </c>
      <c r="AI881" s="17"/>
      <c r="AJ881" s="17">
        <v>0.152295583388528</v>
      </c>
      <c r="AK881" s="17" t="s">
        <v>331</v>
      </c>
      <c r="AL881" s="17"/>
      <c r="AM881" s="17">
        <v>0.114122877025975</v>
      </c>
      <c r="AN881" s="17">
        <v>0.16608418612009501</v>
      </c>
      <c r="AO881" s="17"/>
      <c r="AP881" s="17">
        <v>0</v>
      </c>
      <c r="AQ881" s="17">
        <v>1.73363641381819E-2</v>
      </c>
      <c r="AR881" s="17">
        <v>0.13722197213787399</v>
      </c>
      <c r="AS881" s="17">
        <v>0.21433926402886599</v>
      </c>
      <c r="AT881" s="17">
        <v>0.32281577669581801</v>
      </c>
      <c r="AU881" s="17">
        <v>0.31606941848273901</v>
      </c>
    </row>
    <row r="882" spans="2:47" x14ac:dyDescent="0.35">
      <c r="B882" t="s">
        <v>216</v>
      </c>
      <c r="C882" s="17">
        <v>0.105192486607316</v>
      </c>
      <c r="D882" s="17">
        <v>0.13035463833095201</v>
      </c>
      <c r="E882" s="17">
        <v>8.4108317231276403E-2</v>
      </c>
      <c r="F882" s="17"/>
      <c r="G882" s="17">
        <v>7.7157471270688602E-2</v>
      </c>
      <c r="H882" s="17">
        <v>0.14564858607550299</v>
      </c>
      <c r="I882" s="17">
        <v>0.100892381348447</v>
      </c>
      <c r="J882" s="17">
        <v>0.124301665629712</v>
      </c>
      <c r="K882" s="17">
        <v>6.8403122053096302E-2</v>
      </c>
      <c r="L882" s="17">
        <v>0.103678026698079</v>
      </c>
      <c r="M882" s="17"/>
      <c r="N882" s="17">
        <v>0.102909734841808</v>
      </c>
      <c r="O882" s="17">
        <v>0.11981205966408601</v>
      </c>
      <c r="P882" s="17"/>
      <c r="Q882" s="17">
        <v>0.13965242894104499</v>
      </c>
      <c r="R882" s="17">
        <v>8.8575158674444501E-2</v>
      </c>
      <c r="S882" s="17">
        <v>0.109186132421772</v>
      </c>
      <c r="T882" s="17">
        <v>0.12252283362231001</v>
      </c>
      <c r="U882" s="17">
        <v>9.6513628682689506E-2</v>
      </c>
      <c r="V882" s="17">
        <v>7.6077485110550402E-2</v>
      </c>
      <c r="W882" s="17">
        <v>4.2919311977937198E-2</v>
      </c>
      <c r="X882" s="17">
        <v>0.13276183189464899</v>
      </c>
      <c r="Y882" s="17">
        <v>0.15198936894305901</v>
      </c>
      <c r="Z882" s="17">
        <v>0.11080109341220799</v>
      </c>
      <c r="AA882" s="17">
        <v>9.5318537695693095E-2</v>
      </c>
      <c r="AB882" s="17">
        <v>0</v>
      </c>
      <c r="AC882" s="17"/>
      <c r="AD882" s="17">
        <v>0.13283176706921199</v>
      </c>
      <c r="AE882" s="17">
        <v>3.6353742620581997E-2</v>
      </c>
      <c r="AF882" s="17"/>
      <c r="AG882" s="17">
        <v>0.14083282199643399</v>
      </c>
      <c r="AH882" s="17">
        <v>8.5857833867925004E-2</v>
      </c>
      <c r="AI882" s="17"/>
      <c r="AJ882" s="17">
        <v>0.105192486607316</v>
      </c>
      <c r="AK882" s="17" t="s">
        <v>331</v>
      </c>
      <c r="AL882" s="17"/>
      <c r="AM882" s="17">
        <v>8.0434932600055895E-2</v>
      </c>
      <c r="AN882" s="17">
        <v>0.109554050279383</v>
      </c>
      <c r="AO882" s="17"/>
      <c r="AP882" s="17">
        <v>4.2376908120459701E-3</v>
      </c>
      <c r="AQ882" s="17">
        <v>4.93135428203594E-2</v>
      </c>
      <c r="AR882" s="17">
        <v>0.170333288300866</v>
      </c>
      <c r="AS882" s="17">
        <v>0.14932440041693201</v>
      </c>
      <c r="AT882" s="17">
        <v>0.13968228088819401</v>
      </c>
      <c r="AU882" s="17">
        <v>0.17513871501767</v>
      </c>
    </row>
    <row r="883" spans="2:47" x14ac:dyDescent="0.35">
      <c r="B883" t="s">
        <v>291</v>
      </c>
      <c r="C883" s="17">
        <v>0.100257650593022</v>
      </c>
      <c r="D883" s="17">
        <v>0.117951136042835</v>
      </c>
      <c r="E883" s="17">
        <v>8.5471523375853897E-2</v>
      </c>
      <c r="F883" s="17"/>
      <c r="G883" s="17">
        <v>8.9039742070453398E-2</v>
      </c>
      <c r="H883" s="17">
        <v>0.101481941056096</v>
      </c>
      <c r="I883" s="17">
        <v>0.13626347507596701</v>
      </c>
      <c r="J883" s="17">
        <v>9.36117088556081E-2</v>
      </c>
      <c r="K883" s="17">
        <v>0.113766007635628</v>
      </c>
      <c r="L883" s="17">
        <v>7.58946911343574E-2</v>
      </c>
      <c r="M883" s="17"/>
      <c r="N883" s="17">
        <v>0.10695270284344099</v>
      </c>
      <c r="O883" s="17">
        <v>5.7380099484387298E-2</v>
      </c>
      <c r="P883" s="17"/>
      <c r="Q883" s="17">
        <v>7.9781436374121703E-2</v>
      </c>
      <c r="R883" s="17">
        <v>0.108832023312511</v>
      </c>
      <c r="S883" s="17">
        <v>9.0014827769523395E-2</v>
      </c>
      <c r="T883" s="17">
        <v>0.100707799641451</v>
      </c>
      <c r="U883" s="17">
        <v>6.7641739630168896E-2</v>
      </c>
      <c r="V883" s="17">
        <v>8.5112141923526605E-2</v>
      </c>
      <c r="W883" s="17">
        <v>0.106572831079795</v>
      </c>
      <c r="X883" s="17">
        <v>0.133881346124541</v>
      </c>
      <c r="Y883" s="17">
        <v>0.120432592720757</v>
      </c>
      <c r="Z883" s="17">
        <v>0.10843610477021701</v>
      </c>
      <c r="AA883" s="17">
        <v>7.4258134236885806E-2</v>
      </c>
      <c r="AB883" s="17">
        <v>0.171769326964264</v>
      </c>
      <c r="AC883" s="17"/>
      <c r="AD883" s="17">
        <v>0.124392758031001</v>
      </c>
      <c r="AE883" s="17">
        <v>4.8503799627283399E-2</v>
      </c>
      <c r="AF883" s="17"/>
      <c r="AG883" s="17">
        <v>0.12493054604597199</v>
      </c>
      <c r="AH883" s="17">
        <v>8.7525325829556605E-2</v>
      </c>
      <c r="AI883" s="17"/>
      <c r="AJ883" s="17">
        <v>0.100257650593022</v>
      </c>
      <c r="AK883" s="17" t="s">
        <v>331</v>
      </c>
      <c r="AL883" s="17"/>
      <c r="AM883" s="17">
        <v>7.3883500054220896E-2</v>
      </c>
      <c r="AN883" s="17">
        <v>0.106698346563213</v>
      </c>
      <c r="AO883" s="17"/>
      <c r="AP883" s="17">
        <v>1.6722068639530002E-2</v>
      </c>
      <c r="AQ883" s="17">
        <v>8.9215165366963806E-2</v>
      </c>
      <c r="AR883" s="17">
        <v>0.115510221457583</v>
      </c>
      <c r="AS883" s="17">
        <v>0.12931593849086001</v>
      </c>
      <c r="AT883" s="17">
        <v>0.153311786680741</v>
      </c>
      <c r="AU883" s="17">
        <v>0.13456725222721899</v>
      </c>
    </row>
    <row r="884" spans="2:47" x14ac:dyDescent="0.35">
      <c r="B884" t="s">
        <v>218</v>
      </c>
      <c r="C884" s="17">
        <v>4.6255503911659099E-2</v>
      </c>
      <c r="D884" s="17">
        <v>4.05161682748598E-2</v>
      </c>
      <c r="E884" s="17">
        <v>5.11710540976512E-2</v>
      </c>
      <c r="F884" s="17"/>
      <c r="G884" s="17">
        <v>2.2546145583313498E-2</v>
      </c>
      <c r="H884" s="17">
        <v>4.34917337318328E-2</v>
      </c>
      <c r="I884" s="17">
        <v>2.8628821443573101E-2</v>
      </c>
      <c r="J884" s="17">
        <v>6.1332003469960997E-2</v>
      </c>
      <c r="K884" s="17">
        <v>3.07959628424259E-2</v>
      </c>
      <c r="L884" s="17">
        <v>6.1323590114739202E-2</v>
      </c>
      <c r="M884" s="17"/>
      <c r="N884" s="17">
        <v>4.7638740984882799E-2</v>
      </c>
      <c r="O884" s="17">
        <v>3.7396750300169597E-2</v>
      </c>
      <c r="P884" s="17"/>
      <c r="Q884" s="17">
        <v>2.3280949812217799E-2</v>
      </c>
      <c r="R884" s="17">
        <v>4.2787650067446302E-2</v>
      </c>
      <c r="S884" s="17">
        <v>6.8091772979562398E-2</v>
      </c>
      <c r="T884" s="17">
        <v>4.9673823638418602E-2</v>
      </c>
      <c r="U884" s="17">
        <v>3.64115527758598E-2</v>
      </c>
      <c r="V884" s="17">
        <v>5.14905304294907E-2</v>
      </c>
      <c r="W884" s="17">
        <v>8.8489474682624594E-2</v>
      </c>
      <c r="X884" s="17">
        <v>3.5300990064172602E-2</v>
      </c>
      <c r="Y884" s="17">
        <v>4.0652370725948198E-2</v>
      </c>
      <c r="Z884" s="17">
        <v>5.5494916752764002E-2</v>
      </c>
      <c r="AA884" s="17">
        <v>3.6369650601126298E-2</v>
      </c>
      <c r="AB884" s="17">
        <v>0</v>
      </c>
      <c r="AC884" s="17"/>
      <c r="AD884" s="17">
        <v>4.8795230981260901E-2</v>
      </c>
      <c r="AE884" s="17">
        <v>3.7432331408448101E-2</v>
      </c>
      <c r="AF884" s="17"/>
      <c r="AG884" s="17">
        <v>4.3422245641531299E-2</v>
      </c>
      <c r="AH884" s="17">
        <v>4.9048106384172799E-2</v>
      </c>
      <c r="AI884" s="17"/>
      <c r="AJ884" s="17">
        <v>4.6255503911659099E-2</v>
      </c>
      <c r="AK884" s="17" t="s">
        <v>331</v>
      </c>
      <c r="AL884" s="17"/>
      <c r="AM884" s="17">
        <v>2.8529526084972199E-2</v>
      </c>
      <c r="AN884" s="17">
        <v>5.2327262267732703E-2</v>
      </c>
      <c r="AO884" s="17"/>
      <c r="AP884" s="17">
        <v>1.7638366417686301E-2</v>
      </c>
      <c r="AQ884" s="17">
        <v>5.9204949345264997E-2</v>
      </c>
      <c r="AR884" s="17">
        <v>8.8057646047404806E-2</v>
      </c>
      <c r="AS884" s="17">
        <v>5.5661371478761199E-2</v>
      </c>
      <c r="AT884" s="17">
        <v>3.30534255521669E-2</v>
      </c>
      <c r="AU884" s="17">
        <v>3.7611961504840002E-2</v>
      </c>
    </row>
    <row r="885" spans="2:47" x14ac:dyDescent="0.35">
      <c r="B885" t="s">
        <v>292</v>
      </c>
      <c r="C885" s="17">
        <v>9.8032921162381201E-2</v>
      </c>
      <c r="D885" s="17">
        <v>6.9172464901924802E-2</v>
      </c>
      <c r="E885" s="17">
        <v>0.122547172737309</v>
      </c>
      <c r="F885" s="17"/>
      <c r="G885" s="17">
        <v>3.9095306839124697E-2</v>
      </c>
      <c r="H885" s="17">
        <v>4.6949268259276603E-2</v>
      </c>
      <c r="I885" s="17">
        <v>0.11272219993690499</v>
      </c>
      <c r="J885" s="17">
        <v>8.1990171396604195E-2</v>
      </c>
      <c r="K885" s="17">
        <v>6.9140295980610902E-2</v>
      </c>
      <c r="L885" s="17">
        <v>0.14620661510753</v>
      </c>
      <c r="M885" s="17"/>
      <c r="N885" s="17">
        <v>0.10277746104608999</v>
      </c>
      <c r="O885" s="17">
        <v>6.7647161090385294E-2</v>
      </c>
      <c r="P885" s="17"/>
      <c r="Q885" s="17">
        <v>8.1052349980850993E-2</v>
      </c>
      <c r="R885" s="17">
        <v>9.1166212172052105E-2</v>
      </c>
      <c r="S885" s="17">
        <v>7.8203580477092693E-2</v>
      </c>
      <c r="T885" s="17">
        <v>9.0877188945876902E-2</v>
      </c>
      <c r="U885" s="17">
        <v>6.9701103948747303E-2</v>
      </c>
      <c r="V885" s="17">
        <v>0.10169297153899901</v>
      </c>
      <c r="W885" s="17">
        <v>0.129348645553509</v>
      </c>
      <c r="X885" s="17">
        <v>0.13314975325685499</v>
      </c>
      <c r="Y885" s="17">
        <v>9.5127584515115493E-2</v>
      </c>
      <c r="Z885" s="17">
        <v>0.114620741656714</v>
      </c>
      <c r="AA885" s="17">
        <v>9.4599016936818395E-2</v>
      </c>
      <c r="AB885" s="17">
        <v>0.17358825198417799</v>
      </c>
      <c r="AC885" s="17"/>
      <c r="AD885" s="17">
        <v>9.7547633391990005E-2</v>
      </c>
      <c r="AE885" s="17">
        <v>9.6411859578269601E-2</v>
      </c>
      <c r="AF885" s="17"/>
      <c r="AG885" s="17">
        <v>7.3931169978533703E-2</v>
      </c>
      <c r="AH885" s="17">
        <v>0.112700273058027</v>
      </c>
      <c r="AI885" s="17"/>
      <c r="AJ885" s="17">
        <v>9.8032921162381201E-2</v>
      </c>
      <c r="AK885" s="17" t="s">
        <v>331</v>
      </c>
      <c r="AL885" s="17"/>
      <c r="AM885" s="17">
        <v>0.13431814418676899</v>
      </c>
      <c r="AN885" s="17">
        <v>8.7183343496713694E-2</v>
      </c>
      <c r="AO885" s="17"/>
      <c r="AP885" s="17">
        <v>6.1860698022393502E-2</v>
      </c>
      <c r="AQ885" s="17">
        <v>0.231493692642322</v>
      </c>
      <c r="AR885" s="17">
        <v>9.3923400980491595E-2</v>
      </c>
      <c r="AS885" s="17">
        <v>8.2577506312229695E-2</v>
      </c>
      <c r="AT885" s="17">
        <v>5.22238016911869E-2</v>
      </c>
      <c r="AU885" s="17">
        <v>3.5170452743699898E-2</v>
      </c>
    </row>
    <row r="886" spans="2:47" x14ac:dyDescent="0.35">
      <c r="B886" t="s">
        <v>293</v>
      </c>
      <c r="C886" s="17">
        <v>2.5195491792419301E-2</v>
      </c>
      <c r="D886" s="17">
        <v>1.6408698489444401E-2</v>
      </c>
      <c r="E886" s="17">
        <v>3.2652005258075101E-2</v>
      </c>
      <c r="F886" s="17"/>
      <c r="G886" s="17">
        <v>3.04362769748396E-2</v>
      </c>
      <c r="H886" s="17">
        <v>2.7402995593932399E-2</v>
      </c>
      <c r="I886" s="17">
        <v>2.07734730972567E-2</v>
      </c>
      <c r="J886" s="17">
        <v>2.41967006354586E-2</v>
      </c>
      <c r="K886" s="17">
        <v>2.4300930226276302E-2</v>
      </c>
      <c r="L886" s="17">
        <v>2.72554141505814E-2</v>
      </c>
      <c r="M886" s="17"/>
      <c r="N886" s="17">
        <v>2.74205957155845E-2</v>
      </c>
      <c r="O886" s="17">
        <v>1.09451164975032E-2</v>
      </c>
      <c r="P886" s="17"/>
      <c r="Q886" s="17">
        <v>7.6003378704047704E-3</v>
      </c>
      <c r="R886" s="17">
        <v>3.1862113287475298E-2</v>
      </c>
      <c r="S886" s="17">
        <v>4.8134907548668102E-2</v>
      </c>
      <c r="T886" s="17">
        <v>2.4857150565499801E-2</v>
      </c>
      <c r="U886" s="17">
        <v>4.65604329476716E-2</v>
      </c>
      <c r="V886" s="17">
        <v>4.5290486960566201E-2</v>
      </c>
      <c r="W886" s="17">
        <v>3.4304791674594E-2</v>
      </c>
      <c r="X886" s="17">
        <v>0</v>
      </c>
      <c r="Y886" s="17">
        <v>6.7281838255895E-3</v>
      </c>
      <c r="Z886" s="17">
        <v>2.0299050603878498E-2</v>
      </c>
      <c r="AA886" s="17">
        <v>2.0415973726642E-2</v>
      </c>
      <c r="AB886" s="17">
        <v>0</v>
      </c>
      <c r="AC886" s="17"/>
      <c r="AD886" s="17">
        <v>2.4619529403620902E-2</v>
      </c>
      <c r="AE886" s="17">
        <v>2.85403392193419E-2</v>
      </c>
      <c r="AF886" s="17"/>
      <c r="AG886" s="17">
        <v>1.6831563112890999E-2</v>
      </c>
      <c r="AH886" s="17">
        <v>2.9315701865792E-2</v>
      </c>
      <c r="AI886" s="17"/>
      <c r="AJ886" s="17">
        <v>2.5195491792419301E-2</v>
      </c>
      <c r="AK886" s="17" t="s">
        <v>331</v>
      </c>
      <c r="AL886" s="17"/>
      <c r="AM886" s="17">
        <v>3.1667685985771597E-2</v>
      </c>
      <c r="AN886" s="17">
        <v>2.2180226601088499E-2</v>
      </c>
      <c r="AO886" s="17"/>
      <c r="AP886" s="17">
        <v>2.5832453907651601E-2</v>
      </c>
      <c r="AQ886" s="17">
        <v>4.4939093150743098E-2</v>
      </c>
      <c r="AR886" s="17">
        <v>4.1955355080743502E-2</v>
      </c>
      <c r="AS886" s="17">
        <v>1.39889661599659E-2</v>
      </c>
      <c r="AT886" s="17">
        <v>1.62649826347642E-2</v>
      </c>
      <c r="AU886" s="17">
        <v>1.2596608953677301E-2</v>
      </c>
    </row>
    <row r="887" spans="2:47" x14ac:dyDescent="0.35">
      <c r="B887" t="s">
        <v>294</v>
      </c>
      <c r="C887" s="17">
        <v>0.104850408735868</v>
      </c>
      <c r="D887" s="17">
        <v>9.8474603183100001E-2</v>
      </c>
      <c r="E887" s="17">
        <v>0.11039203632516401</v>
      </c>
      <c r="F887" s="17"/>
      <c r="G887" s="17">
        <v>3.9409524776288798E-2</v>
      </c>
      <c r="H887" s="17">
        <v>8.3103187424146699E-2</v>
      </c>
      <c r="I887" s="17">
        <v>0.10273116715312799</v>
      </c>
      <c r="J887" s="17">
        <v>6.6484884336488498E-2</v>
      </c>
      <c r="K887" s="17">
        <v>0.155114361632783</v>
      </c>
      <c r="L887" s="17">
        <v>0.120221499579574</v>
      </c>
      <c r="M887" s="17"/>
      <c r="N887" s="17">
        <v>0.100926335384926</v>
      </c>
      <c r="O887" s="17">
        <v>0.12998160254372801</v>
      </c>
      <c r="P887" s="17"/>
      <c r="Q887" s="17">
        <v>8.8798636642685697E-2</v>
      </c>
      <c r="R887" s="17">
        <v>0.10836988088914799</v>
      </c>
      <c r="S887" s="17">
        <v>0.13711468182022801</v>
      </c>
      <c r="T887" s="17">
        <v>3.7321627168176802E-2</v>
      </c>
      <c r="U887" s="17">
        <v>0.10145108886361601</v>
      </c>
      <c r="V887" s="17">
        <v>9.1789411854212605E-2</v>
      </c>
      <c r="W887" s="17">
        <v>7.3800709715055895E-2</v>
      </c>
      <c r="X887" s="17">
        <v>0.13176726840227701</v>
      </c>
      <c r="Y887" s="17">
        <v>0.11659033144473301</v>
      </c>
      <c r="Z887" s="17">
        <v>0.126340542633154</v>
      </c>
      <c r="AA887" s="17">
        <v>0.13826914730048301</v>
      </c>
      <c r="AB887" s="17">
        <v>0.217101425287689</v>
      </c>
      <c r="AC887" s="17"/>
      <c r="AD887" s="17">
        <v>8.7136532316592394E-2</v>
      </c>
      <c r="AE887" s="17">
        <v>0.150305329927822</v>
      </c>
      <c r="AF887" s="17"/>
      <c r="AG887" s="17">
        <v>6.1854808666909102E-2</v>
      </c>
      <c r="AH887" s="17">
        <v>0.13059636720758599</v>
      </c>
      <c r="AI887" s="17"/>
      <c r="AJ887" s="17">
        <v>0.104850408735868</v>
      </c>
      <c r="AK887" s="17" t="s">
        <v>331</v>
      </c>
      <c r="AL887" s="17"/>
      <c r="AM887" s="17">
        <v>0.115882551038113</v>
      </c>
      <c r="AN887" s="17">
        <v>0.10288043313845099</v>
      </c>
      <c r="AO887" s="17"/>
      <c r="AP887" s="17">
        <v>0.13439140014182899</v>
      </c>
      <c r="AQ887" s="17">
        <v>0.16897145409508499</v>
      </c>
      <c r="AR887" s="17">
        <v>0.14109894413817201</v>
      </c>
      <c r="AS887" s="17">
        <v>7.6150890121973694E-2</v>
      </c>
      <c r="AT887" s="17">
        <v>3.2508417915997602E-2</v>
      </c>
      <c r="AU887" s="17">
        <v>5.5531844968222097E-2</v>
      </c>
    </row>
    <row r="888" spans="2:47" x14ac:dyDescent="0.35">
      <c r="B888" t="s">
        <v>106</v>
      </c>
      <c r="C888" s="17">
        <v>0.27197205516248801</v>
      </c>
      <c r="D888" s="17">
        <v>0.22149891721644999</v>
      </c>
      <c r="E888" s="17">
        <v>0.31348218740783801</v>
      </c>
      <c r="F888" s="17"/>
      <c r="G888" s="17">
        <v>0.258799882571421</v>
      </c>
      <c r="H888" s="17">
        <v>0.265195473116006</v>
      </c>
      <c r="I888" s="17">
        <v>0.19695412632423401</v>
      </c>
      <c r="J888" s="17">
        <v>0.231250102716162</v>
      </c>
      <c r="K888" s="17">
        <v>0.33755781535352503</v>
      </c>
      <c r="L888" s="17">
        <v>0.31010822678772798</v>
      </c>
      <c r="M888" s="17"/>
      <c r="N888" s="17">
        <v>0.28817892557840402</v>
      </c>
      <c r="O888" s="17">
        <v>0.16817735893348501</v>
      </c>
      <c r="P888" s="17"/>
      <c r="Q888" s="17">
        <v>0.24737201260272501</v>
      </c>
      <c r="R888" s="17">
        <v>0.28557194017281801</v>
      </c>
      <c r="S888" s="17">
        <v>0.23133577583280199</v>
      </c>
      <c r="T888" s="17">
        <v>0.307827891048013</v>
      </c>
      <c r="U888" s="17">
        <v>0.32954724182752698</v>
      </c>
      <c r="V888" s="17">
        <v>0.25528241667031998</v>
      </c>
      <c r="W888" s="17">
        <v>0.30944669422599602</v>
      </c>
      <c r="X888" s="17">
        <v>0.230323151194886</v>
      </c>
      <c r="Y888" s="17">
        <v>0.25313087700186099</v>
      </c>
      <c r="Z888" s="17">
        <v>0.23432416510069801</v>
      </c>
      <c r="AA888" s="17">
        <v>0.30260834835504402</v>
      </c>
      <c r="AB888" s="17">
        <v>0.33036255600450198</v>
      </c>
      <c r="AC888" s="17"/>
      <c r="AD888" s="17">
        <v>0.17460281852442999</v>
      </c>
      <c r="AE888" s="17">
        <v>0.50883803202380995</v>
      </c>
      <c r="AF888" s="17"/>
      <c r="AG888" s="17">
        <v>0.11776402049014401</v>
      </c>
      <c r="AH888" s="17">
        <v>0.35908750193674699</v>
      </c>
      <c r="AI888" s="17"/>
      <c r="AJ888" s="17">
        <v>0.27197205516248801</v>
      </c>
      <c r="AK888" s="17" t="s">
        <v>331</v>
      </c>
      <c r="AL888" s="17"/>
      <c r="AM888" s="17">
        <v>0.31830447726559502</v>
      </c>
      <c r="AN888" s="17">
        <v>0.26141951317891299</v>
      </c>
      <c r="AO888" s="17"/>
      <c r="AP888" s="17">
        <v>0.65789097449324196</v>
      </c>
      <c r="AQ888" s="17">
        <v>0.29051257862979302</v>
      </c>
      <c r="AR888" s="17">
        <v>0.141747524630219</v>
      </c>
      <c r="AS888" s="17">
        <v>0.20646213766712301</v>
      </c>
      <c r="AT888" s="17">
        <v>6.11439400660077E-2</v>
      </c>
      <c r="AU888" s="17">
        <v>7.3649501828332103E-2</v>
      </c>
    </row>
    <row r="889" spans="2:47" x14ac:dyDescent="0.35">
      <c r="B889" t="s">
        <v>94</v>
      </c>
      <c r="C889" s="17">
        <v>1.9497576827385399E-2</v>
      </c>
      <c r="D889" s="17">
        <v>1.53215523088271E-2</v>
      </c>
      <c r="E889" s="17">
        <v>2.3052762766890299E-2</v>
      </c>
      <c r="F889" s="17"/>
      <c r="G889" s="17">
        <v>3.7923306450765901E-2</v>
      </c>
      <c r="H889" s="17">
        <v>6.1616991966587896E-3</v>
      </c>
      <c r="I889" s="17">
        <v>2.0006139325907401E-2</v>
      </c>
      <c r="J889" s="17">
        <v>1.42994275907273E-2</v>
      </c>
      <c r="K889" s="17">
        <v>1.52723666751601E-2</v>
      </c>
      <c r="L889" s="17">
        <v>2.77662450900635E-2</v>
      </c>
      <c r="M889" s="17"/>
      <c r="N889" s="17">
        <v>1.8537651677120501E-2</v>
      </c>
      <c r="O889" s="17">
        <v>2.56452868304516E-2</v>
      </c>
      <c r="P889" s="17"/>
      <c r="Q889" s="17">
        <v>3.0787751360555098E-2</v>
      </c>
      <c r="R889" s="17">
        <v>3.0849096246923901E-2</v>
      </c>
      <c r="S889" s="17">
        <v>3.2541398888548102E-2</v>
      </c>
      <c r="T889" s="17">
        <v>7.7693078009185602E-3</v>
      </c>
      <c r="U889" s="17">
        <v>0</v>
      </c>
      <c r="V889" s="17">
        <v>1.8091024826269699E-2</v>
      </c>
      <c r="W889" s="17">
        <v>2.5354119430040699E-2</v>
      </c>
      <c r="X889" s="17">
        <v>0</v>
      </c>
      <c r="Y889" s="17">
        <v>1.5118630627195999E-2</v>
      </c>
      <c r="Z889" s="17">
        <v>2.0299050603878498E-2</v>
      </c>
      <c r="AA889" s="17">
        <v>1.98687204807622E-2</v>
      </c>
      <c r="AB889" s="17">
        <v>0</v>
      </c>
      <c r="AC889" s="17"/>
      <c r="AD889" s="17">
        <v>2.0634627415041001E-2</v>
      </c>
      <c r="AE889" s="17">
        <v>1.23346852980806E-2</v>
      </c>
      <c r="AF889" s="17"/>
      <c r="AG889" s="17">
        <v>1.04021247664044E-2</v>
      </c>
      <c r="AH889" s="17">
        <v>2.08174156442263E-2</v>
      </c>
      <c r="AI889" s="17"/>
      <c r="AJ889" s="17">
        <v>1.9497576827385399E-2</v>
      </c>
      <c r="AK889" s="17" t="s">
        <v>331</v>
      </c>
      <c r="AL889" s="17"/>
      <c r="AM889" s="17">
        <v>2.29062363204642E-2</v>
      </c>
      <c r="AN889" s="17">
        <v>1.7620321036681701E-2</v>
      </c>
      <c r="AO889" s="17"/>
      <c r="AP889" s="17">
        <v>3.9238872234265497E-2</v>
      </c>
      <c r="AQ889" s="17">
        <v>2.7229880329977401E-2</v>
      </c>
      <c r="AR889" s="17">
        <v>0</v>
      </c>
      <c r="AS889" s="17">
        <v>2.2773201173507101E-2</v>
      </c>
      <c r="AT889" s="17">
        <v>0</v>
      </c>
      <c r="AU889" s="17">
        <v>4.5502062712447899E-3</v>
      </c>
    </row>
    <row r="890" spans="2:47" x14ac:dyDescent="0.35">
      <c r="B890" t="s">
        <v>323</v>
      </c>
      <c r="C890" s="17">
        <v>2.8644694778984899E-2</v>
      </c>
      <c r="D890" s="17">
        <v>2.6745240596397799E-2</v>
      </c>
      <c r="E890" s="17">
        <v>3.0291709127312199E-2</v>
      </c>
      <c r="F890" s="17"/>
      <c r="G890" s="17">
        <v>7.8823058166656704E-2</v>
      </c>
      <c r="H890" s="17">
        <v>3.9901886321343498E-2</v>
      </c>
      <c r="I890" s="17">
        <v>2.9075187579852099E-2</v>
      </c>
      <c r="J890" s="17">
        <v>1.42614780504643E-2</v>
      </c>
      <c r="K890" s="17">
        <v>1.9168957732250601E-2</v>
      </c>
      <c r="L890" s="17">
        <v>3.0085770262805098E-2</v>
      </c>
      <c r="M890" s="17"/>
      <c r="N890" s="17">
        <v>2.5796194118064601E-2</v>
      </c>
      <c r="O890" s="17">
        <v>4.6887529652149401E-2</v>
      </c>
      <c r="P890" s="17"/>
      <c r="Q890" s="17">
        <v>3.8580907323421398E-2</v>
      </c>
      <c r="R890" s="17">
        <v>5.2725072932731799E-2</v>
      </c>
      <c r="S890" s="17">
        <v>2.3513676069470701E-2</v>
      </c>
      <c r="T890" s="17">
        <v>4.3404725900897702E-2</v>
      </c>
      <c r="U890" s="17">
        <v>3.2953897787537503E-2</v>
      </c>
      <c r="V890" s="17">
        <v>3.1836651678317902E-2</v>
      </c>
      <c r="W890" s="17">
        <v>0</v>
      </c>
      <c r="X890" s="17">
        <v>0</v>
      </c>
      <c r="Y890" s="17">
        <v>1.52774280500789E-2</v>
      </c>
      <c r="Z890" s="17">
        <v>2.9628115398859602E-2</v>
      </c>
      <c r="AA890" s="17">
        <v>1.7602438290862301E-2</v>
      </c>
      <c r="AB890" s="17">
        <v>0</v>
      </c>
      <c r="AC890" s="17"/>
      <c r="AD890" s="17">
        <v>2.40210395559999E-2</v>
      </c>
      <c r="AE890" s="17">
        <v>3.46705213462025E-2</v>
      </c>
      <c r="AF890" s="17"/>
      <c r="AG890" s="17">
        <v>2.7661009170167301E-2</v>
      </c>
      <c r="AH890" s="17">
        <v>2.50267235158954E-2</v>
      </c>
      <c r="AI890" s="17"/>
      <c r="AJ890" s="17">
        <v>2.8644694778984899E-2</v>
      </c>
      <c r="AK890" s="17" t="s">
        <v>331</v>
      </c>
      <c r="AL890" s="17"/>
      <c r="AM890" s="17">
        <v>3.3205981896802503E-2</v>
      </c>
      <c r="AN890" s="17">
        <v>2.6334654935063099E-2</v>
      </c>
      <c r="AO890" s="17"/>
      <c r="AP890" s="17">
        <v>4.2187475331356299E-2</v>
      </c>
      <c r="AQ890" s="17">
        <v>2.17832794813092E-2</v>
      </c>
      <c r="AR890" s="17">
        <v>5.1768763183501001E-2</v>
      </c>
      <c r="AS890" s="17">
        <v>1.9770070113096401E-2</v>
      </c>
      <c r="AT890" s="17">
        <v>2.9284991570107201E-2</v>
      </c>
      <c r="AU890" s="17">
        <v>1.9783883406073399E-2</v>
      </c>
    </row>
    <row r="891" spans="2:47" x14ac:dyDescent="0.35">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c r="AS891" s="17"/>
      <c r="AT891" s="17"/>
      <c r="AU891" s="17"/>
    </row>
    <row r="892" spans="2:47" x14ac:dyDescent="0.35">
      <c r="B892" s="6" t="s">
        <v>347</v>
      </c>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c r="AS892" s="17"/>
      <c r="AT892" s="17"/>
      <c r="AU892" s="17"/>
    </row>
    <row r="893" spans="2:47" x14ac:dyDescent="0.35">
      <c r="B893" s="24" t="s">
        <v>375</v>
      </c>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c r="AS893" s="17"/>
      <c r="AT893" s="17"/>
      <c r="AU893" s="17"/>
    </row>
    <row r="894" spans="2:47" x14ac:dyDescent="0.35">
      <c r="B894" t="s">
        <v>340</v>
      </c>
      <c r="C894" s="17">
        <v>0.67397482246291696</v>
      </c>
      <c r="D894" s="17">
        <v>0.70101116863751001</v>
      </c>
      <c r="E894" s="17">
        <v>0.63661150428604796</v>
      </c>
      <c r="F894" s="17"/>
      <c r="G894" s="17">
        <v>0.67382706036668805</v>
      </c>
      <c r="H894" s="17">
        <v>0.64565649362434197</v>
      </c>
      <c r="I894" s="17">
        <v>0.72826325410308601</v>
      </c>
      <c r="J894" s="17">
        <v>0.73085648845127804</v>
      </c>
      <c r="K894" s="17">
        <v>0.678509143482528</v>
      </c>
      <c r="L894" s="17">
        <v>0.57234540933716205</v>
      </c>
      <c r="M894" s="17"/>
      <c r="N894" s="17">
        <v>0.65424758518078696</v>
      </c>
      <c r="O894" s="17">
        <v>0.74510809841854997</v>
      </c>
      <c r="P894" s="17"/>
      <c r="Q894" s="17">
        <v>0.68888290565833898</v>
      </c>
      <c r="R894" s="17">
        <v>0.63743511609882897</v>
      </c>
      <c r="S894" s="17">
        <v>0.64720502373075095</v>
      </c>
      <c r="T894" s="17">
        <v>0.71334876077178</v>
      </c>
      <c r="U894" s="17">
        <v>0.67329798923576201</v>
      </c>
      <c r="V894" s="17">
        <v>0.71455745175562801</v>
      </c>
      <c r="W894" s="17">
        <v>0.70863633287915795</v>
      </c>
      <c r="X894" s="17">
        <v>0.69136461677801797</v>
      </c>
      <c r="Y894" s="17">
        <v>0.65208337341362599</v>
      </c>
      <c r="Z894" s="17">
        <v>0.70238979929931999</v>
      </c>
      <c r="AA894" s="17">
        <v>0.55251359721392601</v>
      </c>
      <c r="AB894" s="17">
        <v>0.66613491312260698</v>
      </c>
      <c r="AC894" s="17"/>
      <c r="AD894" s="17">
        <v>0.68922027247614404</v>
      </c>
      <c r="AE894" s="17">
        <v>0.59366723631893603</v>
      </c>
      <c r="AF894" s="17"/>
      <c r="AG894" s="17">
        <v>0.68492541675688101</v>
      </c>
      <c r="AH894" s="17">
        <v>0.666951375459095</v>
      </c>
      <c r="AI894" s="17"/>
      <c r="AJ894" s="17">
        <v>0.65075859619897702</v>
      </c>
      <c r="AK894" s="17">
        <v>0.69907947751451405</v>
      </c>
      <c r="AL894" s="17"/>
      <c r="AM894" s="17">
        <v>0.64679130408043095</v>
      </c>
      <c r="AN894" s="17">
        <v>0.68015661912626701</v>
      </c>
      <c r="AO894" s="17"/>
      <c r="AP894" s="17">
        <v>0.49512341288026401</v>
      </c>
      <c r="AQ894" s="17">
        <v>0.52567991119030599</v>
      </c>
      <c r="AR894" s="17">
        <v>0.65184809357017803</v>
      </c>
      <c r="AS894" s="17">
        <v>0.65615458255224901</v>
      </c>
      <c r="AT894" s="17">
        <v>0.77121513254232499</v>
      </c>
      <c r="AU894" s="17">
        <v>0.75481011891135796</v>
      </c>
    </row>
    <row r="895" spans="2:47" x14ac:dyDescent="0.35">
      <c r="B895" t="s">
        <v>341</v>
      </c>
      <c r="C895" s="17">
        <v>0.45037942561573502</v>
      </c>
      <c r="D895" s="17">
        <v>0.49869745171716101</v>
      </c>
      <c r="E895" s="17">
        <v>0.38441879141636198</v>
      </c>
      <c r="F895" s="17"/>
      <c r="G895" s="17">
        <v>0.50637863111693804</v>
      </c>
      <c r="H895" s="17">
        <v>0.49241150956583102</v>
      </c>
      <c r="I895" s="17">
        <v>0.503681205491192</v>
      </c>
      <c r="J895" s="17">
        <v>0.38813318877459402</v>
      </c>
      <c r="K895" s="17">
        <v>0.38170960215119498</v>
      </c>
      <c r="L895" s="17">
        <v>0.385251250789518</v>
      </c>
      <c r="M895" s="17"/>
      <c r="N895" s="17">
        <v>0.42441150925128501</v>
      </c>
      <c r="O895" s="17">
        <v>0.54401559647573405</v>
      </c>
      <c r="P895" s="17"/>
      <c r="Q895" s="17">
        <v>0.47431370155105801</v>
      </c>
      <c r="R895" s="17">
        <v>0.44707917357905402</v>
      </c>
      <c r="S895" s="17">
        <v>0.36651887917980902</v>
      </c>
      <c r="T895" s="17">
        <v>0.39140312805654898</v>
      </c>
      <c r="U895" s="17">
        <v>0.50377742666228198</v>
      </c>
      <c r="V895" s="17">
        <v>0.39593983590353099</v>
      </c>
      <c r="W895" s="17">
        <v>0.462468578643497</v>
      </c>
      <c r="X895" s="17">
        <v>0.495440350018301</v>
      </c>
      <c r="Y895" s="17">
        <v>0.46235348600038301</v>
      </c>
      <c r="Z895" s="17">
        <v>0.49539339140181199</v>
      </c>
      <c r="AA895" s="17">
        <v>0.37168852469277902</v>
      </c>
      <c r="AB895" s="17">
        <v>0.63771600536409601</v>
      </c>
      <c r="AC895" s="17"/>
      <c r="AD895" s="17">
        <v>0.47782928611305597</v>
      </c>
      <c r="AE895" s="17">
        <v>0.27709418533958802</v>
      </c>
      <c r="AF895" s="17"/>
      <c r="AG895" s="17">
        <v>0.58802195532051504</v>
      </c>
      <c r="AH895" s="17">
        <v>0.34841901649703699</v>
      </c>
      <c r="AI895" s="17"/>
      <c r="AJ895" s="17">
        <v>0.46605692926746101</v>
      </c>
      <c r="AK895" s="17">
        <v>0.43454587491753199</v>
      </c>
      <c r="AL895" s="17"/>
      <c r="AM895" s="17">
        <v>0.46510474604055302</v>
      </c>
      <c r="AN895" s="17">
        <v>0.450204676104833</v>
      </c>
      <c r="AO895" s="17"/>
      <c r="AP895" s="17">
        <v>0.12600361990200901</v>
      </c>
      <c r="AQ895" s="17">
        <v>0.26036227983461102</v>
      </c>
      <c r="AR895" s="17">
        <v>0.362953937984413</v>
      </c>
      <c r="AS895" s="17">
        <v>0.398818416145303</v>
      </c>
      <c r="AT895" s="17">
        <v>0.56992507109051804</v>
      </c>
      <c r="AU895" s="17">
        <v>0.63762815630484504</v>
      </c>
    </row>
    <row r="896" spans="2:47" x14ac:dyDescent="0.35">
      <c r="B896" t="s">
        <v>342</v>
      </c>
      <c r="C896" s="17">
        <v>0.43735352619902301</v>
      </c>
      <c r="D896" s="17">
        <v>0.49558441800119701</v>
      </c>
      <c r="E896" s="17">
        <v>0.35701569573143799</v>
      </c>
      <c r="F896" s="17"/>
      <c r="G896" s="17">
        <v>0.38257533782369801</v>
      </c>
      <c r="H896" s="17">
        <v>0.371917209632602</v>
      </c>
      <c r="I896" s="17">
        <v>0.43077565067471202</v>
      </c>
      <c r="J896" s="17">
        <v>0.492622461688003</v>
      </c>
      <c r="K896" s="17">
        <v>0.52495142363006997</v>
      </c>
      <c r="L896" s="17">
        <v>0.46552655075189098</v>
      </c>
      <c r="M896" s="17"/>
      <c r="N896" s="17">
        <v>0.444376493046652</v>
      </c>
      <c r="O896" s="17">
        <v>0.412029826197087</v>
      </c>
      <c r="P896" s="17"/>
      <c r="Q896" s="17">
        <v>0.47593065083055403</v>
      </c>
      <c r="R896" s="17">
        <v>0.41029437800899599</v>
      </c>
      <c r="S896" s="17">
        <v>0.42362060133221302</v>
      </c>
      <c r="T896" s="17">
        <v>0.38416781983742299</v>
      </c>
      <c r="U896" s="17">
        <v>0.43087669308029097</v>
      </c>
      <c r="V896" s="17">
        <v>0.47448957568866201</v>
      </c>
      <c r="W896" s="17">
        <v>0.48421369716972701</v>
      </c>
      <c r="X896" s="17">
        <v>0.35896356025244502</v>
      </c>
      <c r="Y896" s="17">
        <v>0.36104569441804901</v>
      </c>
      <c r="Z896" s="17">
        <v>0.48676573888390301</v>
      </c>
      <c r="AA896" s="17">
        <v>0.50875428735281003</v>
      </c>
      <c r="AB896" s="17">
        <v>0.44343080341275598</v>
      </c>
      <c r="AC896" s="17"/>
      <c r="AD896" s="17">
        <v>0.45851586149103501</v>
      </c>
      <c r="AE896" s="17">
        <v>0.29934475489460899</v>
      </c>
      <c r="AF896" s="17"/>
      <c r="AG896" s="17">
        <v>0.51379721484630303</v>
      </c>
      <c r="AH896" s="17">
        <v>0.381112819117367</v>
      </c>
      <c r="AI896" s="17"/>
      <c r="AJ896" s="17">
        <v>0.432255468210898</v>
      </c>
      <c r="AK896" s="17">
        <v>0.44047909165015398</v>
      </c>
      <c r="AL896" s="17"/>
      <c r="AM896" s="17">
        <v>0.437932461661587</v>
      </c>
      <c r="AN896" s="17">
        <v>0.44127636615504601</v>
      </c>
      <c r="AO896" s="17"/>
      <c r="AP896" s="17">
        <v>3.0530963690817901E-2</v>
      </c>
      <c r="AQ896" s="17">
        <v>0.30677022633402901</v>
      </c>
      <c r="AR896" s="17">
        <v>0.34026449247113499</v>
      </c>
      <c r="AS896" s="17">
        <v>0.53444720523534905</v>
      </c>
      <c r="AT896" s="17">
        <v>0.46629855349194299</v>
      </c>
      <c r="AU896" s="17">
        <v>0.54093867797426398</v>
      </c>
    </row>
    <row r="897" spans="2:47" x14ac:dyDescent="0.35">
      <c r="B897" t="s">
        <v>343</v>
      </c>
      <c r="C897" s="17">
        <v>0.354851275762394</v>
      </c>
      <c r="D897" s="17">
        <v>0.32281652702234098</v>
      </c>
      <c r="E897" s="17">
        <v>0.40181128681190498</v>
      </c>
      <c r="F897" s="17"/>
      <c r="G897" s="17">
        <v>0.41263093059149297</v>
      </c>
      <c r="H897" s="17">
        <v>0.41625161125647298</v>
      </c>
      <c r="I897" s="17">
        <v>0.39668175772030201</v>
      </c>
      <c r="J897" s="17">
        <v>0.33174256913733302</v>
      </c>
      <c r="K897" s="17">
        <v>0.29025590369578702</v>
      </c>
      <c r="L897" s="17">
        <v>0.22496863954176599</v>
      </c>
      <c r="M897" s="17"/>
      <c r="N897" s="17">
        <v>0.34338543123432202</v>
      </c>
      <c r="O897" s="17">
        <v>0.39619528512443902</v>
      </c>
      <c r="P897" s="17"/>
      <c r="Q897" s="17">
        <v>0.34471556903224798</v>
      </c>
      <c r="R897" s="17">
        <v>0.37819201938739599</v>
      </c>
      <c r="S897" s="17">
        <v>0.28714931351015399</v>
      </c>
      <c r="T897" s="17">
        <v>0.318470915235468</v>
      </c>
      <c r="U897" s="17">
        <v>0.39071915926808298</v>
      </c>
      <c r="V897" s="17">
        <v>0.36334595629670702</v>
      </c>
      <c r="W897" s="17">
        <v>0.35394478035423799</v>
      </c>
      <c r="X897" s="17">
        <v>0.36529435438977698</v>
      </c>
      <c r="Y897" s="17">
        <v>0.43505946782159199</v>
      </c>
      <c r="Z897" s="17">
        <v>0.38273351978069597</v>
      </c>
      <c r="AA897" s="17">
        <v>0.32421567514474597</v>
      </c>
      <c r="AB897" s="17">
        <v>0.150621366872915</v>
      </c>
      <c r="AC897" s="17"/>
      <c r="AD897" s="17">
        <v>0.38227957373591598</v>
      </c>
      <c r="AE897" s="17">
        <v>0.21875099828015099</v>
      </c>
      <c r="AF897" s="17"/>
      <c r="AG897" s="17">
        <v>0.41050022470828201</v>
      </c>
      <c r="AH897" s="17">
        <v>0.318506570592403</v>
      </c>
      <c r="AI897" s="17"/>
      <c r="AJ897" s="17">
        <v>0.352987704173717</v>
      </c>
      <c r="AK897" s="17">
        <v>0.35871869889459501</v>
      </c>
      <c r="AL897" s="17"/>
      <c r="AM897" s="17">
        <v>0.322206712844892</v>
      </c>
      <c r="AN897" s="17">
        <v>0.364853514880977</v>
      </c>
      <c r="AO897" s="17"/>
      <c r="AP897" s="17">
        <v>0.13866674256080999</v>
      </c>
      <c r="AQ897" s="17">
        <v>0.235919141878946</v>
      </c>
      <c r="AR897" s="17">
        <v>0.38350593983501302</v>
      </c>
      <c r="AS897" s="17">
        <v>0.232662796993543</v>
      </c>
      <c r="AT897" s="17">
        <v>0.47621890878448198</v>
      </c>
      <c r="AU897" s="17">
        <v>0.470816074584337</v>
      </c>
    </row>
    <row r="898" spans="2:47" x14ac:dyDescent="0.35">
      <c r="B898" t="s">
        <v>344</v>
      </c>
      <c r="C898" s="17">
        <v>0.33977524374538398</v>
      </c>
      <c r="D898" s="17">
        <v>0.35684882182817901</v>
      </c>
      <c r="E898" s="17">
        <v>0.31174571314710098</v>
      </c>
      <c r="F898" s="17"/>
      <c r="G898" s="17">
        <v>0.40042863543546398</v>
      </c>
      <c r="H898" s="17">
        <v>0.31724210112914403</v>
      </c>
      <c r="I898" s="17">
        <v>0.40321356641124501</v>
      </c>
      <c r="J898" s="17">
        <v>0.36017403630899197</v>
      </c>
      <c r="K898" s="17">
        <v>0.27072924332940701</v>
      </c>
      <c r="L898" s="17">
        <v>0.25055384081035198</v>
      </c>
      <c r="M898" s="17"/>
      <c r="N898" s="17">
        <v>0.329727178562153</v>
      </c>
      <c r="O898" s="17">
        <v>0.37600696658000399</v>
      </c>
      <c r="P898" s="17"/>
      <c r="Q898" s="17">
        <v>0.33602594794073798</v>
      </c>
      <c r="R898" s="17">
        <v>0.33796069769317599</v>
      </c>
      <c r="S898" s="17">
        <v>0.35433178660697401</v>
      </c>
      <c r="T898" s="17">
        <v>0.41388706095789102</v>
      </c>
      <c r="U898" s="17">
        <v>0.28506613105505002</v>
      </c>
      <c r="V898" s="17">
        <v>0.33487932347780303</v>
      </c>
      <c r="W898" s="17">
        <v>0.382676583281232</v>
      </c>
      <c r="X898" s="17">
        <v>0.422128012634716</v>
      </c>
      <c r="Y898" s="17">
        <v>0.35308041396276202</v>
      </c>
      <c r="Z898" s="17">
        <v>0.26328555551656302</v>
      </c>
      <c r="AA898" s="17">
        <v>0.26597174542257601</v>
      </c>
      <c r="AB898" s="17">
        <v>0.33842921687545502</v>
      </c>
      <c r="AC898" s="17"/>
      <c r="AD898" s="17">
        <v>0.355804764062225</v>
      </c>
      <c r="AE898" s="17">
        <v>0.26618529024112098</v>
      </c>
      <c r="AF898" s="17"/>
      <c r="AG898" s="17">
        <v>0.40050702655057302</v>
      </c>
      <c r="AH898" s="17">
        <v>0.29542894299933098</v>
      </c>
      <c r="AI898" s="17"/>
      <c r="AJ898" s="17">
        <v>0.33078577361935602</v>
      </c>
      <c r="AK898" s="17">
        <v>0.34690004985487199</v>
      </c>
      <c r="AL898" s="17"/>
      <c r="AM898" s="17">
        <v>0.291628606683211</v>
      </c>
      <c r="AN898" s="17">
        <v>0.34949207088678302</v>
      </c>
      <c r="AO898" s="17"/>
      <c r="AP898" s="17">
        <v>8.9383289690623299E-2</v>
      </c>
      <c r="AQ898" s="17">
        <v>0.21985355563617001</v>
      </c>
      <c r="AR898" s="17">
        <v>0.322061982418057</v>
      </c>
      <c r="AS898" s="17">
        <v>0.27421848338048699</v>
      </c>
      <c r="AT898" s="17">
        <v>0.41230326737263701</v>
      </c>
      <c r="AU898" s="17">
        <v>0.46883376873299498</v>
      </c>
    </row>
    <row r="899" spans="2:47" x14ac:dyDescent="0.35">
      <c r="B899" t="s">
        <v>345</v>
      </c>
      <c r="C899" s="17">
        <v>0.12697395121771601</v>
      </c>
      <c r="D899" s="17">
        <v>0.14238492423287799</v>
      </c>
      <c r="E899" s="17">
        <v>0.10580227838155</v>
      </c>
      <c r="F899" s="17"/>
      <c r="G899" s="17">
        <v>0.17207506678849499</v>
      </c>
      <c r="H899" s="17">
        <v>0.161859043301394</v>
      </c>
      <c r="I899" s="17">
        <v>0.116278692683828</v>
      </c>
      <c r="J899" s="17">
        <v>0.13683967801890401</v>
      </c>
      <c r="K899" s="17">
        <v>8.8047249163376404E-2</v>
      </c>
      <c r="L899" s="17">
        <v>5.8113786794091897E-2</v>
      </c>
      <c r="M899" s="17"/>
      <c r="N899" s="17">
        <v>0.111013360792279</v>
      </c>
      <c r="O899" s="17">
        <v>0.18452529846976601</v>
      </c>
      <c r="P899" s="17"/>
      <c r="Q899" s="17">
        <v>0.17531924818995301</v>
      </c>
      <c r="R899" s="17">
        <v>0.10471303872978301</v>
      </c>
      <c r="S899" s="17">
        <v>0.128237733252968</v>
      </c>
      <c r="T899" s="17">
        <v>9.1679314717390298E-2</v>
      </c>
      <c r="U899" s="17">
        <v>0.160676786020826</v>
      </c>
      <c r="V899" s="17">
        <v>0.14567611016781901</v>
      </c>
      <c r="W899" s="17">
        <v>0.131230145166121</v>
      </c>
      <c r="X899" s="17">
        <v>0.102890947342527</v>
      </c>
      <c r="Y899" s="17">
        <v>9.9316150892296604E-2</v>
      </c>
      <c r="Z899" s="17">
        <v>0.102492467643458</v>
      </c>
      <c r="AA899" s="17">
        <v>0.11335223553934</v>
      </c>
      <c r="AB899" s="17">
        <v>0.150331188023135</v>
      </c>
      <c r="AC899" s="17"/>
      <c r="AD899" s="17">
        <v>0.13749839919331899</v>
      </c>
      <c r="AE899" s="17">
        <v>4.7317738389418398E-2</v>
      </c>
      <c r="AF899" s="17"/>
      <c r="AG899" s="17">
        <v>0.20961906678202299</v>
      </c>
      <c r="AH899" s="17">
        <v>6.40040775745844E-2</v>
      </c>
      <c r="AI899" s="17"/>
      <c r="AJ899" s="17">
        <v>0.13836205557252099</v>
      </c>
      <c r="AK899" s="17">
        <v>0.11449935226701299</v>
      </c>
      <c r="AL899" s="17"/>
      <c r="AM899" s="17">
        <v>0.123248394039867</v>
      </c>
      <c r="AN899" s="17">
        <v>0.128071988939543</v>
      </c>
      <c r="AO899" s="17"/>
      <c r="AP899" s="17">
        <v>0</v>
      </c>
      <c r="AQ899" s="17">
        <v>1.4347551889621E-2</v>
      </c>
      <c r="AR899" s="17">
        <v>6.7949553927542705E-2</v>
      </c>
      <c r="AS899" s="17">
        <v>5.2039361753306597E-2</v>
      </c>
      <c r="AT899" s="17">
        <v>0.25963743408693801</v>
      </c>
      <c r="AU899" s="17">
        <v>0.24074127552924299</v>
      </c>
    </row>
    <row r="900" spans="2:47" x14ac:dyDescent="0.35">
      <c r="B900" t="s">
        <v>346</v>
      </c>
      <c r="C900" s="17">
        <v>4.76107215351022E-2</v>
      </c>
      <c r="D900" s="17">
        <v>6.0338961182711197E-2</v>
      </c>
      <c r="E900" s="17">
        <v>2.9665766982541301E-2</v>
      </c>
      <c r="F900" s="17"/>
      <c r="G900" s="17">
        <v>6.8186497388310105E-2</v>
      </c>
      <c r="H900" s="17">
        <v>4.4988278276413003E-2</v>
      </c>
      <c r="I900" s="17">
        <v>5.0333563507934401E-2</v>
      </c>
      <c r="J900" s="17">
        <v>4.2977002107556603E-2</v>
      </c>
      <c r="K900" s="17">
        <v>5.4315136250162502E-2</v>
      </c>
      <c r="L900" s="17">
        <v>2.27827689223352E-2</v>
      </c>
      <c r="M900" s="17"/>
      <c r="N900" s="17">
        <v>4.8879701526681897E-2</v>
      </c>
      <c r="O900" s="17">
        <v>4.3034981778325501E-2</v>
      </c>
      <c r="P900" s="17"/>
      <c r="Q900" s="17">
        <v>5.5350269370430902E-2</v>
      </c>
      <c r="R900" s="17">
        <v>5.3023471284835297E-2</v>
      </c>
      <c r="S900" s="17">
        <v>3.56122214507728E-2</v>
      </c>
      <c r="T900" s="17">
        <v>5.3658081972775301E-2</v>
      </c>
      <c r="U900" s="17">
        <v>7.2128490767544504E-2</v>
      </c>
      <c r="V900" s="17">
        <v>5.7412559291352701E-2</v>
      </c>
      <c r="W900" s="17">
        <v>3.8673797878795699E-2</v>
      </c>
      <c r="X900" s="17">
        <v>7.3429024366406706E-2</v>
      </c>
      <c r="Y900" s="17">
        <v>3.65862167040822E-2</v>
      </c>
      <c r="Z900" s="17">
        <v>1.16649880325271E-2</v>
      </c>
      <c r="AA900" s="17">
        <v>4.1877254084087698E-2</v>
      </c>
      <c r="AB900" s="17">
        <v>6.0241392730124903E-2</v>
      </c>
      <c r="AC900" s="17"/>
      <c r="AD900" s="17">
        <v>5.3729284575883898E-2</v>
      </c>
      <c r="AE900" s="17">
        <v>1.06907305156499E-2</v>
      </c>
      <c r="AF900" s="17"/>
      <c r="AG900" s="17">
        <v>6.3295992569000703E-2</v>
      </c>
      <c r="AH900" s="17">
        <v>3.6302395762023702E-2</v>
      </c>
      <c r="AI900" s="17"/>
      <c r="AJ900" s="17">
        <v>3.2974721927221402E-2</v>
      </c>
      <c r="AK900" s="17">
        <v>6.4667840008597099E-2</v>
      </c>
      <c r="AL900" s="17"/>
      <c r="AM900" s="17">
        <v>3.51933243483337E-2</v>
      </c>
      <c r="AN900" s="17">
        <v>5.0121931350692699E-2</v>
      </c>
      <c r="AO900" s="17"/>
      <c r="AP900" s="17">
        <v>0</v>
      </c>
      <c r="AQ900" s="17">
        <v>6.89221993218343E-3</v>
      </c>
      <c r="AR900" s="17">
        <v>3.4809325734927801E-2</v>
      </c>
      <c r="AS900" s="17">
        <v>3.8270920345866197E-2</v>
      </c>
      <c r="AT900" s="17">
        <v>5.6623922594437902E-2</v>
      </c>
      <c r="AU900" s="17">
        <v>8.5092457278825598E-2</v>
      </c>
    </row>
    <row r="901" spans="2:47" x14ac:dyDescent="0.35">
      <c r="B901" t="s">
        <v>94</v>
      </c>
      <c r="C901" s="17">
        <v>1.09289328398197E-2</v>
      </c>
      <c r="D901" s="17">
        <v>7.2046144191615803E-3</v>
      </c>
      <c r="E901" s="17">
        <v>1.45348813991445E-2</v>
      </c>
      <c r="F901" s="17"/>
      <c r="G901" s="17">
        <v>9.02165786320374E-3</v>
      </c>
      <c r="H901" s="17">
        <v>4.24847223884169E-3</v>
      </c>
      <c r="I901" s="17">
        <v>9.6151883590999809E-3</v>
      </c>
      <c r="J901" s="17">
        <v>1.45613876840228E-2</v>
      </c>
      <c r="K901" s="17">
        <v>1.32449784426719E-2</v>
      </c>
      <c r="L901" s="17">
        <v>1.8233663998350101E-2</v>
      </c>
      <c r="M901" s="17"/>
      <c r="N901" s="17">
        <v>1.18656843682091E-2</v>
      </c>
      <c r="O901" s="17">
        <v>7.5511560118830499E-3</v>
      </c>
      <c r="P901" s="17"/>
      <c r="Q901" s="17">
        <v>4.9407222932145098E-3</v>
      </c>
      <c r="R901" s="17">
        <v>7.1017342215715798E-3</v>
      </c>
      <c r="S901" s="17">
        <v>0</v>
      </c>
      <c r="T901" s="17">
        <v>1.91119951552528E-2</v>
      </c>
      <c r="U901" s="17">
        <v>0</v>
      </c>
      <c r="V901" s="17">
        <v>0</v>
      </c>
      <c r="W901" s="17">
        <v>1.19219712290399E-2</v>
      </c>
      <c r="X901" s="17">
        <v>1.99087425960691E-2</v>
      </c>
      <c r="Y901" s="17">
        <v>1.49489689395876E-2</v>
      </c>
      <c r="Z901" s="17">
        <v>1.00080705595267E-2</v>
      </c>
      <c r="AA901" s="17">
        <v>6.9941326592222297E-2</v>
      </c>
      <c r="AB901" s="17">
        <v>0</v>
      </c>
      <c r="AC901" s="17"/>
      <c r="AD901" s="17">
        <v>5.9522367505905303E-3</v>
      </c>
      <c r="AE901" s="17">
        <v>3.7341498684056201E-2</v>
      </c>
      <c r="AF901" s="17"/>
      <c r="AG901" s="17">
        <v>9.60696643596088E-3</v>
      </c>
      <c r="AH901" s="17">
        <v>7.6272949480058298E-3</v>
      </c>
      <c r="AI901" s="17"/>
      <c r="AJ901" s="17">
        <v>1.2970544497706399E-2</v>
      </c>
      <c r="AK901" s="17">
        <v>8.6350080502606598E-3</v>
      </c>
      <c r="AL901" s="17"/>
      <c r="AM901" s="17">
        <v>1.3492474238733201E-2</v>
      </c>
      <c r="AN901" s="17">
        <v>9.3530330896299599E-3</v>
      </c>
      <c r="AO901" s="17"/>
      <c r="AP901" s="17">
        <v>4.6572601084064101E-2</v>
      </c>
      <c r="AQ901" s="17">
        <v>2.2057007245134201E-2</v>
      </c>
      <c r="AR901" s="17">
        <v>1.2779600544659601E-2</v>
      </c>
      <c r="AS901" s="17">
        <v>1.1235237844054601E-2</v>
      </c>
      <c r="AT901" s="17">
        <v>0</v>
      </c>
      <c r="AU901" s="17">
        <v>2.8986520949097201E-3</v>
      </c>
    </row>
    <row r="902" spans="2:47" x14ac:dyDescent="0.35">
      <c r="B902" t="s">
        <v>151</v>
      </c>
      <c r="C902" s="17">
        <v>3.9999727812474101E-2</v>
      </c>
      <c r="D902" s="17">
        <v>3.6692851295073103E-2</v>
      </c>
      <c r="E902" s="17">
        <v>4.5081586273232999E-2</v>
      </c>
      <c r="F902" s="17"/>
      <c r="G902" s="17">
        <v>4.1571885571095903E-2</v>
      </c>
      <c r="H902" s="17">
        <v>5.0385862822852602E-2</v>
      </c>
      <c r="I902" s="17">
        <v>3.1341773083340102E-2</v>
      </c>
      <c r="J902" s="17">
        <v>4.3593057090086103E-2</v>
      </c>
      <c r="K902" s="17">
        <v>1.7673723482717001E-2</v>
      </c>
      <c r="L902" s="17">
        <v>4.9323091060469199E-2</v>
      </c>
      <c r="M902" s="17"/>
      <c r="N902" s="17">
        <v>4.1065180313811699E-2</v>
      </c>
      <c r="O902" s="17">
        <v>3.6157875772506697E-2</v>
      </c>
      <c r="P902" s="17"/>
      <c r="Q902" s="17">
        <v>3.8694621172505002E-2</v>
      </c>
      <c r="R902" s="17">
        <v>4.4924543301908697E-2</v>
      </c>
      <c r="S902" s="17">
        <v>6.2781470063022302E-2</v>
      </c>
      <c r="T902" s="17">
        <v>3.6559997776830597E-2</v>
      </c>
      <c r="U902" s="17">
        <v>7.5965008843749099E-2</v>
      </c>
      <c r="V902" s="17">
        <v>1.9011420261015401E-2</v>
      </c>
      <c r="W902" s="17">
        <v>0</v>
      </c>
      <c r="X902" s="17">
        <v>0</v>
      </c>
      <c r="Y902" s="17">
        <v>3.3860908681971801E-2</v>
      </c>
      <c r="Z902" s="17">
        <v>6.31027256710575E-2</v>
      </c>
      <c r="AA902" s="17">
        <v>4.9591823831384399E-2</v>
      </c>
      <c r="AB902" s="17">
        <v>5.28982745377512E-2</v>
      </c>
      <c r="AC902" s="17"/>
      <c r="AD902" s="17">
        <v>2.8724954022598601E-2</v>
      </c>
      <c r="AE902" s="17">
        <v>0.104296307289688</v>
      </c>
      <c r="AF902" s="17"/>
      <c r="AG902" s="17">
        <v>1.2005219120324E-2</v>
      </c>
      <c r="AH902" s="17">
        <v>5.7569254211663902E-2</v>
      </c>
      <c r="AI902" s="17"/>
      <c r="AJ902" s="17">
        <v>3.9439004643181202E-2</v>
      </c>
      <c r="AK902" s="17">
        <v>4.0838791338230297E-2</v>
      </c>
      <c r="AL902" s="17"/>
      <c r="AM902" s="17">
        <v>4.4446548356652897E-2</v>
      </c>
      <c r="AN902" s="17">
        <v>3.9617351341236097E-2</v>
      </c>
      <c r="AO902" s="17"/>
      <c r="AP902" s="17">
        <v>0.237350626232321</v>
      </c>
      <c r="AQ902" s="17">
        <v>6.5038766507027904E-2</v>
      </c>
      <c r="AR902" s="17">
        <v>4.82789955243293E-2</v>
      </c>
      <c r="AS902" s="17">
        <v>3.4450750239932298E-2</v>
      </c>
      <c r="AT902" s="17">
        <v>0</v>
      </c>
      <c r="AU902" s="17">
        <v>8.5386224201414902E-3</v>
      </c>
    </row>
    <row r="903" spans="2:47" x14ac:dyDescent="0.35">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c r="AS903" s="17"/>
      <c r="AT903" s="17"/>
      <c r="AU903" s="17"/>
    </row>
    <row r="904" spans="2:47" x14ac:dyDescent="0.35">
      <c r="B904" s="6" t="s">
        <v>358</v>
      </c>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c r="AR904" s="17"/>
      <c r="AS904" s="17"/>
      <c r="AT904" s="17"/>
      <c r="AU904" s="17"/>
    </row>
    <row r="905" spans="2:47" x14ac:dyDescent="0.35">
      <c r="B905" s="24" t="s">
        <v>65</v>
      </c>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c r="AT905" s="17"/>
      <c r="AU905" s="17"/>
    </row>
    <row r="906" spans="2:47" x14ac:dyDescent="0.35">
      <c r="B906" t="s">
        <v>348</v>
      </c>
      <c r="C906" s="17">
        <v>0.41135285955066497</v>
      </c>
      <c r="D906" s="17">
        <v>0.297230666768802</v>
      </c>
      <c r="E906" s="17">
        <v>0.52136119184169305</v>
      </c>
      <c r="F906" s="17"/>
      <c r="G906" s="17">
        <v>0.20806579821537199</v>
      </c>
      <c r="H906" s="17">
        <v>0.29294769313712499</v>
      </c>
      <c r="I906" s="17">
        <v>0.34997274653844701</v>
      </c>
      <c r="J906" s="17">
        <v>0.43908267523785399</v>
      </c>
      <c r="K906" s="17">
        <v>0.50143872193095695</v>
      </c>
      <c r="L906" s="17">
        <v>0.61087881580959202</v>
      </c>
      <c r="M906" s="17"/>
      <c r="N906" s="17">
        <v>0.44189641343452402</v>
      </c>
      <c r="O906" s="17">
        <v>0.25965062314269</v>
      </c>
      <c r="P906" s="17"/>
      <c r="Q906" s="17">
        <v>0.32412149171983601</v>
      </c>
      <c r="R906" s="17">
        <v>0.46098984388016601</v>
      </c>
      <c r="S906" s="17">
        <v>0.47295709156055699</v>
      </c>
      <c r="T906" s="17">
        <v>0.40387929562893399</v>
      </c>
      <c r="U906" s="17">
        <v>0.40508300513970102</v>
      </c>
      <c r="V906" s="17">
        <v>0.40816305505075501</v>
      </c>
      <c r="W906" s="17">
        <v>0.46784455610702402</v>
      </c>
      <c r="X906" s="17">
        <v>0.35858404177302899</v>
      </c>
      <c r="Y906" s="17">
        <v>0.383079690165741</v>
      </c>
      <c r="Z906" s="17">
        <v>0.414653155788554</v>
      </c>
      <c r="AA906" s="17">
        <v>0.449686243211326</v>
      </c>
      <c r="AB906" s="17">
        <v>0.43396974219868401</v>
      </c>
      <c r="AC906" s="17"/>
      <c r="AD906" s="17">
        <v>0.27410761986773102</v>
      </c>
      <c r="AE906" s="17">
        <v>0.72230147342322504</v>
      </c>
      <c r="AF906" s="17"/>
      <c r="AG906" s="17">
        <v>0.18253006111220399</v>
      </c>
      <c r="AH906" s="17">
        <v>0.52567281329757198</v>
      </c>
      <c r="AI906" s="17"/>
      <c r="AJ906" s="17">
        <v>0.40880390625136098</v>
      </c>
      <c r="AK906" s="17">
        <v>0.415219120144668</v>
      </c>
      <c r="AL906" s="17"/>
      <c r="AM906" s="17">
        <v>0.52235286986756202</v>
      </c>
      <c r="AN906" s="17">
        <v>0.38009364048557598</v>
      </c>
      <c r="AO906" s="17"/>
      <c r="AP906" s="17">
        <v>0.83524330658608004</v>
      </c>
      <c r="AQ906" s="17">
        <v>0.68156621005778395</v>
      </c>
      <c r="AR906" s="17">
        <v>0.20969685386209599</v>
      </c>
      <c r="AS906" s="17">
        <v>0.35387390450988998</v>
      </c>
      <c r="AT906" s="17">
        <v>4.18955298477207E-2</v>
      </c>
      <c r="AU906" s="17">
        <v>3.9998747577223999E-2</v>
      </c>
    </row>
    <row r="907" spans="2:47" x14ac:dyDescent="0.35">
      <c r="B907" t="s">
        <v>349</v>
      </c>
      <c r="C907" s="17">
        <v>0.19250401343725099</v>
      </c>
      <c r="D907" s="17">
        <v>0.203095844110569</v>
      </c>
      <c r="E907" s="17">
        <v>0.18388336479831499</v>
      </c>
      <c r="F907" s="17"/>
      <c r="G907" s="17">
        <v>0.21285368151200701</v>
      </c>
      <c r="H907" s="17">
        <v>0.19114491399229</v>
      </c>
      <c r="I907" s="17">
        <v>0.18716353928216001</v>
      </c>
      <c r="J907" s="17">
        <v>0.207485224553595</v>
      </c>
      <c r="K907" s="17">
        <v>0.18856786821382601</v>
      </c>
      <c r="L907" s="17">
        <v>0.174914026015384</v>
      </c>
      <c r="M907" s="17"/>
      <c r="N907" s="17">
        <v>0.19604651763426301</v>
      </c>
      <c r="O907" s="17">
        <v>0.17490927605944601</v>
      </c>
      <c r="P907" s="17"/>
      <c r="Q907" s="17">
        <v>0.188030342317969</v>
      </c>
      <c r="R907" s="17">
        <v>0.19671796866204899</v>
      </c>
      <c r="S907" s="17">
        <v>0.18654630006171499</v>
      </c>
      <c r="T907" s="17">
        <v>0.224518634768093</v>
      </c>
      <c r="U907" s="17">
        <v>0.21829968498187999</v>
      </c>
      <c r="V907" s="17">
        <v>0.147147782921496</v>
      </c>
      <c r="W907" s="17">
        <v>0.137969553553805</v>
      </c>
      <c r="X907" s="17">
        <v>0.16943612195347099</v>
      </c>
      <c r="Y907" s="17">
        <v>0.19830100978086501</v>
      </c>
      <c r="Z907" s="17">
        <v>0.21855384244238399</v>
      </c>
      <c r="AA907" s="17">
        <v>0.188265538961575</v>
      </c>
      <c r="AB907" s="17">
        <v>0.27505090773067298</v>
      </c>
      <c r="AC907" s="17"/>
      <c r="AD907" s="17">
        <v>0.222480938171912</v>
      </c>
      <c r="AE907" s="17">
        <v>0.127751849827726</v>
      </c>
      <c r="AF907" s="17"/>
      <c r="AG907" s="17">
        <v>0.18410656839984901</v>
      </c>
      <c r="AH907" s="17">
        <v>0.19683563722316799</v>
      </c>
      <c r="AI907" s="17"/>
      <c r="AJ907" s="17">
        <v>0.19364479111351199</v>
      </c>
      <c r="AK907" s="17">
        <v>0.19286756696577001</v>
      </c>
      <c r="AL907" s="17"/>
      <c r="AM907" s="17">
        <v>0.17338422982971599</v>
      </c>
      <c r="AN907" s="17">
        <v>0.197723479838602</v>
      </c>
      <c r="AO907" s="17"/>
      <c r="AP907" s="17">
        <v>7.0391599905160002E-2</v>
      </c>
      <c r="AQ907" s="17">
        <v>0.17809943118264801</v>
      </c>
      <c r="AR907" s="17">
        <v>0.34071780960467501</v>
      </c>
      <c r="AS907" s="17">
        <v>0.26887876270858801</v>
      </c>
      <c r="AT907" s="17">
        <v>0.18440634402108899</v>
      </c>
      <c r="AU907" s="17">
        <v>0.15936959160349401</v>
      </c>
    </row>
    <row r="908" spans="2:47" x14ac:dyDescent="0.35">
      <c r="B908" t="s">
        <v>350</v>
      </c>
      <c r="C908" s="17">
        <v>9.6445667590903006E-2</v>
      </c>
      <c r="D908" s="17">
        <v>0.108166140268008</v>
      </c>
      <c r="E908" s="17">
        <v>8.5870760160315501E-2</v>
      </c>
      <c r="F908" s="17"/>
      <c r="G908" s="17">
        <v>0.107011556334398</v>
      </c>
      <c r="H908" s="17">
        <v>0.12366563738698499</v>
      </c>
      <c r="I908" s="17">
        <v>0.13258654111669299</v>
      </c>
      <c r="J908" s="17">
        <v>7.5642003397652299E-2</v>
      </c>
      <c r="K908" s="17">
        <v>7.42239596607666E-2</v>
      </c>
      <c r="L908" s="17">
        <v>6.93810663664962E-2</v>
      </c>
      <c r="M908" s="17"/>
      <c r="N908" s="17">
        <v>9.7497332017289301E-2</v>
      </c>
      <c r="O908" s="17">
        <v>9.1222311918535706E-2</v>
      </c>
      <c r="P908" s="17"/>
      <c r="Q908" s="17">
        <v>8.6501787212977396E-2</v>
      </c>
      <c r="R908" s="17">
        <v>9.3384866330890298E-2</v>
      </c>
      <c r="S908" s="17">
        <v>6.92723695173489E-2</v>
      </c>
      <c r="T908" s="17">
        <v>0.104777641882615</v>
      </c>
      <c r="U908" s="17">
        <v>0.101272328986033</v>
      </c>
      <c r="V908" s="17">
        <v>0.112920171232452</v>
      </c>
      <c r="W908" s="17">
        <v>7.4139587618430702E-2</v>
      </c>
      <c r="X908" s="17">
        <v>0.126112758537163</v>
      </c>
      <c r="Y908" s="17">
        <v>7.9043381039395594E-2</v>
      </c>
      <c r="Z908" s="17">
        <v>0.135273266349004</v>
      </c>
      <c r="AA908" s="17">
        <v>0.129616638363237</v>
      </c>
      <c r="AB908" s="17">
        <v>5.4512772353132302E-2</v>
      </c>
      <c r="AC908" s="17"/>
      <c r="AD908" s="17">
        <v>0.12869594649799801</v>
      </c>
      <c r="AE908" s="17">
        <v>2.7106054044372399E-2</v>
      </c>
      <c r="AF908" s="17"/>
      <c r="AG908" s="17">
        <v>0.14196517357265601</v>
      </c>
      <c r="AH908" s="17">
        <v>7.6192476955868393E-2</v>
      </c>
      <c r="AI908" s="17"/>
      <c r="AJ908" s="17">
        <v>9.2625840452407501E-2</v>
      </c>
      <c r="AK908" s="17">
        <v>0.101839120351484</v>
      </c>
      <c r="AL908" s="17"/>
      <c r="AM908" s="17">
        <v>7.8570381351262E-2</v>
      </c>
      <c r="AN908" s="17">
        <v>0.10133510256414199</v>
      </c>
      <c r="AO908" s="17"/>
      <c r="AP908" s="17">
        <v>8.6677557543361206E-3</v>
      </c>
      <c r="AQ908" s="17">
        <v>3.3451365782486697E-2</v>
      </c>
      <c r="AR908" s="17">
        <v>0.152080959774202</v>
      </c>
      <c r="AS908" s="17">
        <v>0.12085100495272701</v>
      </c>
      <c r="AT908" s="17">
        <v>0.18729903803270601</v>
      </c>
      <c r="AU908" s="17">
        <v>0.149430536295867</v>
      </c>
    </row>
    <row r="909" spans="2:47" x14ac:dyDescent="0.35">
      <c r="B909" t="s">
        <v>351</v>
      </c>
      <c r="C909" s="17">
        <v>9.9246256047594503E-2</v>
      </c>
      <c r="D909" s="17">
        <v>0.13040634675679399</v>
      </c>
      <c r="E909" s="17">
        <v>6.6856487517546498E-2</v>
      </c>
      <c r="F909" s="17"/>
      <c r="G909" s="17">
        <v>0.15531456582711101</v>
      </c>
      <c r="H909" s="17">
        <v>0.14089260645853299</v>
      </c>
      <c r="I909" s="17">
        <v>0.10658168963610801</v>
      </c>
      <c r="J909" s="17">
        <v>9.2528931484087099E-2</v>
      </c>
      <c r="K909" s="17">
        <v>8.4060418590889904E-2</v>
      </c>
      <c r="L909" s="17">
        <v>3.7488971611604097E-2</v>
      </c>
      <c r="M909" s="17"/>
      <c r="N909" s="17">
        <v>8.8706881554144801E-2</v>
      </c>
      <c r="O909" s="17">
        <v>0.15159270816895101</v>
      </c>
      <c r="P909" s="17"/>
      <c r="Q909" s="17">
        <v>0.13103980770200899</v>
      </c>
      <c r="R909" s="17">
        <v>9.9829067680498096E-2</v>
      </c>
      <c r="S909" s="17">
        <v>9.0475022028733906E-2</v>
      </c>
      <c r="T909" s="17">
        <v>0.106112277226055</v>
      </c>
      <c r="U909" s="17">
        <v>5.2955460787128199E-2</v>
      </c>
      <c r="V909" s="17">
        <v>9.5540676630737606E-2</v>
      </c>
      <c r="W909" s="17">
        <v>5.5194279580080399E-2</v>
      </c>
      <c r="X909" s="17">
        <v>0.163956702760087</v>
      </c>
      <c r="Y909" s="17">
        <v>0.12649806289721799</v>
      </c>
      <c r="Z909" s="17">
        <v>9.8096461464887597E-2</v>
      </c>
      <c r="AA909" s="17">
        <v>6.1440877907874197E-2</v>
      </c>
      <c r="AB909" s="17">
        <v>6.9259078143823094E-2</v>
      </c>
      <c r="AC909" s="17"/>
      <c r="AD909" s="17">
        <v>0.13277920856335201</v>
      </c>
      <c r="AE909" s="17">
        <v>3.2327633084448103E-2</v>
      </c>
      <c r="AF909" s="17"/>
      <c r="AG909" s="17">
        <v>0.17521000634977099</v>
      </c>
      <c r="AH909" s="17">
        <v>6.4201268693649199E-2</v>
      </c>
      <c r="AI909" s="17"/>
      <c r="AJ909" s="17">
        <v>0.10780935593853599</v>
      </c>
      <c r="AK909" s="17">
        <v>8.6249004623950007E-2</v>
      </c>
      <c r="AL909" s="17"/>
      <c r="AM909" s="17">
        <v>8.0481911924689703E-2</v>
      </c>
      <c r="AN909" s="17">
        <v>0.106392027149388</v>
      </c>
      <c r="AO909" s="17"/>
      <c r="AP909" s="17">
        <v>6.1622892773620704E-3</v>
      </c>
      <c r="AQ909" s="17">
        <v>2.8938810662636798E-2</v>
      </c>
      <c r="AR909" s="17">
        <v>0.119048026843174</v>
      </c>
      <c r="AS909" s="17">
        <v>8.3490184078675395E-2</v>
      </c>
      <c r="AT909" s="17">
        <v>0.23806999851194899</v>
      </c>
      <c r="AU909" s="17">
        <v>0.21418015618036801</v>
      </c>
    </row>
    <row r="910" spans="2:47" x14ac:dyDescent="0.35">
      <c r="B910" t="s">
        <v>352</v>
      </c>
      <c r="C910" s="17">
        <v>5.3702550248648097E-2</v>
      </c>
      <c r="D910" s="17">
        <v>6.9649195006059206E-2</v>
      </c>
      <c r="E910" s="17">
        <v>3.8625826617341402E-2</v>
      </c>
      <c r="F910" s="17"/>
      <c r="G910" s="17">
        <v>9.2726285267691499E-2</v>
      </c>
      <c r="H910" s="17">
        <v>5.7224002148272599E-2</v>
      </c>
      <c r="I910" s="17">
        <v>7.3123696387419404E-2</v>
      </c>
      <c r="J910" s="17">
        <v>4.5975168411912501E-2</v>
      </c>
      <c r="K910" s="17">
        <v>2.7024506172871499E-2</v>
      </c>
      <c r="L910" s="17">
        <v>3.3084836076160598E-2</v>
      </c>
      <c r="M910" s="17"/>
      <c r="N910" s="17">
        <v>4.4195018684872099E-2</v>
      </c>
      <c r="O910" s="17">
        <v>0.10092409514249399</v>
      </c>
      <c r="P910" s="17"/>
      <c r="Q910" s="17">
        <v>8.0623091621914694E-2</v>
      </c>
      <c r="R910" s="17">
        <v>3.1082725712351301E-2</v>
      </c>
      <c r="S910" s="17">
        <v>7.0225787927643293E-2</v>
      </c>
      <c r="T910" s="17">
        <v>4.5059889231861203E-2</v>
      </c>
      <c r="U910" s="17">
        <v>6.2632038761326198E-2</v>
      </c>
      <c r="V910" s="17">
        <v>6.2648991192815903E-2</v>
      </c>
      <c r="W910" s="17">
        <v>7.6686688687501406E-2</v>
      </c>
      <c r="X910" s="17">
        <v>2.6741042207719199E-2</v>
      </c>
      <c r="Y910" s="17">
        <v>6.2876459222160397E-2</v>
      </c>
      <c r="Z910" s="17">
        <v>2.3536135801528899E-2</v>
      </c>
      <c r="AA910" s="17">
        <v>2.6461855688311001E-2</v>
      </c>
      <c r="AB910" s="17">
        <v>3.7114713994984901E-2</v>
      </c>
      <c r="AC910" s="17"/>
      <c r="AD910" s="17">
        <v>7.1805245253033306E-2</v>
      </c>
      <c r="AE910" s="17">
        <v>1.44806811230673E-2</v>
      </c>
      <c r="AF910" s="17"/>
      <c r="AG910" s="17">
        <v>0.110286422936519</v>
      </c>
      <c r="AH910" s="17">
        <v>2.7382057317712101E-2</v>
      </c>
      <c r="AI910" s="17"/>
      <c r="AJ910" s="17">
        <v>5.04764684289414E-2</v>
      </c>
      <c r="AK910" s="17">
        <v>5.8010081927332702E-2</v>
      </c>
      <c r="AL910" s="17"/>
      <c r="AM910" s="17">
        <v>4.6267470701276202E-2</v>
      </c>
      <c r="AN910" s="17">
        <v>5.6800322328360797E-2</v>
      </c>
      <c r="AO910" s="17"/>
      <c r="AP910" s="17">
        <v>2.23763411700908E-3</v>
      </c>
      <c r="AQ910" s="17">
        <v>1.55062594578083E-2</v>
      </c>
      <c r="AR910" s="17">
        <v>4.4277873341798703E-2</v>
      </c>
      <c r="AS910" s="17">
        <v>3.7199650909216203E-2</v>
      </c>
      <c r="AT910" s="17">
        <v>0.14447162532139801</v>
      </c>
      <c r="AU910" s="17">
        <v>0.13481980523082701</v>
      </c>
    </row>
    <row r="911" spans="2:47" x14ac:dyDescent="0.35">
      <c r="B911" t="s">
        <v>353</v>
      </c>
      <c r="C911" s="17">
        <v>2.68612616275275E-2</v>
      </c>
      <c r="D911" s="17">
        <v>3.7550775426993997E-2</v>
      </c>
      <c r="E911" s="17">
        <v>1.6673704023607201E-2</v>
      </c>
      <c r="F911" s="17"/>
      <c r="G911" s="17">
        <v>4.7556249918002502E-2</v>
      </c>
      <c r="H911" s="17">
        <v>4.5007482148398802E-2</v>
      </c>
      <c r="I911" s="17">
        <v>2.7485827724389601E-2</v>
      </c>
      <c r="J911" s="17">
        <v>1.60034673717677E-2</v>
      </c>
      <c r="K911" s="17">
        <v>1.62612904818231E-2</v>
      </c>
      <c r="L911" s="17">
        <v>1.3623195833863601E-2</v>
      </c>
      <c r="M911" s="17"/>
      <c r="N911" s="17">
        <v>2.28463201777491E-2</v>
      </c>
      <c r="O911" s="17">
        <v>4.6802477351619999E-2</v>
      </c>
      <c r="P911" s="17"/>
      <c r="Q911" s="17">
        <v>5.6533806799262697E-2</v>
      </c>
      <c r="R911" s="17">
        <v>1.63769391541146E-2</v>
      </c>
      <c r="S911" s="17">
        <v>3.0001095166590101E-2</v>
      </c>
      <c r="T911" s="17">
        <v>3.4249365259588903E-2</v>
      </c>
      <c r="U911" s="17">
        <v>0</v>
      </c>
      <c r="V911" s="17">
        <v>3.1564120683088399E-2</v>
      </c>
      <c r="W911" s="17">
        <v>2.7228267878997601E-2</v>
      </c>
      <c r="X911" s="17">
        <v>1.3860841287624199E-2</v>
      </c>
      <c r="Y911" s="17">
        <v>2.93519448795143E-2</v>
      </c>
      <c r="Z911" s="17">
        <v>5.89066279267687E-3</v>
      </c>
      <c r="AA911" s="17">
        <v>2.6392217732708299E-2</v>
      </c>
      <c r="AB911" s="17">
        <v>2.2958488279549199E-2</v>
      </c>
      <c r="AC911" s="17"/>
      <c r="AD911" s="17">
        <v>3.5199758258378899E-2</v>
      </c>
      <c r="AE911" s="17">
        <v>7.6179646662341803E-3</v>
      </c>
      <c r="AF911" s="17"/>
      <c r="AG911" s="17">
        <v>4.0931558482404699E-2</v>
      </c>
      <c r="AH911" s="17">
        <v>1.9212925730972701E-2</v>
      </c>
      <c r="AI911" s="17"/>
      <c r="AJ911" s="17">
        <v>2.6867549752612699E-2</v>
      </c>
      <c r="AK911" s="17">
        <v>2.70934296366112E-2</v>
      </c>
      <c r="AL911" s="17"/>
      <c r="AM911" s="17">
        <v>1.8752853472392E-2</v>
      </c>
      <c r="AN911" s="17">
        <v>2.7942150985012602E-2</v>
      </c>
      <c r="AO911" s="17"/>
      <c r="AP911" s="17">
        <v>2.0768322555436199E-3</v>
      </c>
      <c r="AQ911" s="17">
        <v>5.1976842014034201E-3</v>
      </c>
      <c r="AR911" s="17">
        <v>2.69222436220725E-2</v>
      </c>
      <c r="AS911" s="17">
        <v>2.7745377507531799E-2</v>
      </c>
      <c r="AT911" s="17">
        <v>6.20537045210931E-2</v>
      </c>
      <c r="AU911" s="17">
        <v>5.9790575232603199E-2</v>
      </c>
    </row>
    <row r="912" spans="2:47" x14ac:dyDescent="0.35">
      <c r="B912" t="s">
        <v>354</v>
      </c>
      <c r="C912" s="17">
        <v>2.2776055609568101E-2</v>
      </c>
      <c r="D912" s="17">
        <v>3.80139727881975E-2</v>
      </c>
      <c r="E912" s="17">
        <v>8.1158392194512399E-3</v>
      </c>
      <c r="F912" s="17"/>
      <c r="G912" s="17">
        <v>5.3008405897959701E-2</v>
      </c>
      <c r="H912" s="17">
        <v>3.10726378922218E-2</v>
      </c>
      <c r="I912" s="17">
        <v>1.8391560265389201E-2</v>
      </c>
      <c r="J912" s="17">
        <v>2.3814545389249701E-2</v>
      </c>
      <c r="K912" s="17">
        <v>1.09353007968233E-2</v>
      </c>
      <c r="L912" s="17">
        <v>6.51430480148918E-3</v>
      </c>
      <c r="M912" s="17"/>
      <c r="N912" s="17">
        <v>2.0825227022909901E-2</v>
      </c>
      <c r="O912" s="17">
        <v>3.2465336057088498E-2</v>
      </c>
      <c r="P912" s="17"/>
      <c r="Q912" s="17">
        <v>3.8302219290278099E-2</v>
      </c>
      <c r="R912" s="17">
        <v>9.7641578410832004E-3</v>
      </c>
      <c r="S912" s="17">
        <v>2.4694870007469599E-2</v>
      </c>
      <c r="T912" s="17">
        <v>1.9484864160275599E-2</v>
      </c>
      <c r="U912" s="17">
        <v>4.2907289743343797E-2</v>
      </c>
      <c r="V912" s="17">
        <v>2.4312985377446399E-2</v>
      </c>
      <c r="W912" s="17">
        <v>3.0175475862115098E-2</v>
      </c>
      <c r="X912" s="17">
        <v>1.39382799084165E-2</v>
      </c>
      <c r="Y912" s="17">
        <v>2.64794233959895E-2</v>
      </c>
      <c r="Z912" s="17">
        <v>1.48606275907869E-2</v>
      </c>
      <c r="AA912" s="17">
        <v>0</v>
      </c>
      <c r="AB912" s="17">
        <v>0</v>
      </c>
      <c r="AC912" s="17"/>
      <c r="AD912" s="17">
        <v>2.7808807137058501E-2</v>
      </c>
      <c r="AE912" s="17">
        <v>1.10998055696427E-2</v>
      </c>
      <c r="AF912" s="17"/>
      <c r="AG912" s="17">
        <v>4.8317304773080702E-2</v>
      </c>
      <c r="AH912" s="17">
        <v>1.08498284472732E-2</v>
      </c>
      <c r="AI912" s="17"/>
      <c r="AJ912" s="17">
        <v>2.2193811764843301E-2</v>
      </c>
      <c r="AK912" s="17">
        <v>2.3670200839548999E-2</v>
      </c>
      <c r="AL912" s="17"/>
      <c r="AM912" s="17">
        <v>1.52295390579329E-2</v>
      </c>
      <c r="AN912" s="17">
        <v>2.2918905332576199E-2</v>
      </c>
      <c r="AO912" s="17"/>
      <c r="AP912" s="17">
        <v>1.96937789786084E-3</v>
      </c>
      <c r="AQ912" s="17">
        <v>5.98308212551812E-3</v>
      </c>
      <c r="AR912" s="17">
        <v>2.2556561666405801E-2</v>
      </c>
      <c r="AS912" s="17">
        <v>1.3312040362493499E-2</v>
      </c>
      <c r="AT912" s="17">
        <v>2.0973362305836001E-2</v>
      </c>
      <c r="AU912" s="17">
        <v>7.3542944180130895E-2</v>
      </c>
    </row>
    <row r="913" spans="2:47" x14ac:dyDescent="0.35">
      <c r="B913" t="s">
        <v>355</v>
      </c>
      <c r="C913" s="17">
        <v>1.7831373551165101E-2</v>
      </c>
      <c r="D913" s="17">
        <v>2.43558193236444E-2</v>
      </c>
      <c r="E913" s="17">
        <v>1.16260625440908E-2</v>
      </c>
      <c r="F913" s="17"/>
      <c r="G913" s="17">
        <v>2.3992029155141498E-2</v>
      </c>
      <c r="H913" s="17">
        <v>1.80440644171318E-2</v>
      </c>
      <c r="I913" s="17">
        <v>2.0496777158982901E-2</v>
      </c>
      <c r="J913" s="17">
        <v>2.5098703215240499E-2</v>
      </c>
      <c r="K913" s="17">
        <v>2.23132632357009E-2</v>
      </c>
      <c r="L913" s="17">
        <v>2.5006569162148002E-3</v>
      </c>
      <c r="M913" s="17"/>
      <c r="N913" s="17">
        <v>1.8113892192773699E-2</v>
      </c>
      <c r="O913" s="17">
        <v>1.6428173716530999E-2</v>
      </c>
      <c r="P913" s="17"/>
      <c r="Q913" s="17">
        <v>1.59676152765163E-2</v>
      </c>
      <c r="R913" s="17">
        <v>1.36914213212891E-2</v>
      </c>
      <c r="S913" s="17">
        <v>5.9243336083353096E-3</v>
      </c>
      <c r="T913" s="17">
        <v>1.9286701700418799E-2</v>
      </c>
      <c r="U913" s="17">
        <v>2.2001255802351301E-2</v>
      </c>
      <c r="V913" s="17">
        <v>2.5708341332541601E-2</v>
      </c>
      <c r="W913" s="17">
        <v>2.2558129656967699E-2</v>
      </c>
      <c r="X913" s="17">
        <v>9.5808872182857E-3</v>
      </c>
      <c r="Y913" s="17">
        <v>1.7807913280628199E-2</v>
      </c>
      <c r="Z913" s="17">
        <v>2.0432220618007601E-2</v>
      </c>
      <c r="AA913" s="17">
        <v>2.1631072508434299E-2</v>
      </c>
      <c r="AB913" s="17">
        <v>2.2728207510670801E-2</v>
      </c>
      <c r="AC913" s="17"/>
      <c r="AD913" s="17">
        <v>2.26484894103973E-2</v>
      </c>
      <c r="AE913" s="17">
        <v>5.6816328677640696E-3</v>
      </c>
      <c r="AF913" s="17"/>
      <c r="AG913" s="17">
        <v>3.0535482205582699E-2</v>
      </c>
      <c r="AH913" s="17">
        <v>1.2101277621327599E-2</v>
      </c>
      <c r="AI913" s="17"/>
      <c r="AJ913" s="17">
        <v>1.8296732674348101E-2</v>
      </c>
      <c r="AK913" s="17">
        <v>1.7438197799078001E-2</v>
      </c>
      <c r="AL913" s="17"/>
      <c r="AM913" s="17">
        <v>1.27135721341846E-2</v>
      </c>
      <c r="AN913" s="17">
        <v>1.9609183841170899E-2</v>
      </c>
      <c r="AO913" s="17"/>
      <c r="AP913" s="17">
        <v>3.8631202295956102E-3</v>
      </c>
      <c r="AQ913" s="17">
        <v>5.8346962593463199E-3</v>
      </c>
      <c r="AR913" s="17">
        <v>6.8937331352616196E-3</v>
      </c>
      <c r="AS913" s="17">
        <v>2.1665664501500901E-2</v>
      </c>
      <c r="AT913" s="17">
        <v>4.2622760862538397E-2</v>
      </c>
      <c r="AU913" s="17">
        <v>3.9367335251299498E-2</v>
      </c>
    </row>
    <row r="914" spans="2:47" x14ac:dyDescent="0.35">
      <c r="B914" t="s">
        <v>356</v>
      </c>
      <c r="C914" s="17">
        <v>7.3175317754628003E-3</v>
      </c>
      <c r="D914" s="17">
        <v>1.4886519219023E-2</v>
      </c>
      <c r="E914" s="17">
        <v>0</v>
      </c>
      <c r="F914" s="17"/>
      <c r="G914" s="17">
        <v>2.2381680010822601E-2</v>
      </c>
      <c r="H914" s="17">
        <v>1.3860329446484E-2</v>
      </c>
      <c r="I914" s="17">
        <v>0</v>
      </c>
      <c r="J914" s="17">
        <v>5.59374259871825E-3</v>
      </c>
      <c r="K914" s="17">
        <v>3.1770460874755799E-3</v>
      </c>
      <c r="L914" s="17">
        <v>2.0743911848243E-3</v>
      </c>
      <c r="M914" s="17"/>
      <c r="N914" s="17">
        <v>5.3491652214423301E-3</v>
      </c>
      <c r="O914" s="17">
        <v>1.7093918945436801E-2</v>
      </c>
      <c r="P914" s="17"/>
      <c r="Q914" s="17">
        <v>5.6360562421888197E-3</v>
      </c>
      <c r="R914" s="17">
        <v>0</v>
      </c>
      <c r="S914" s="17">
        <v>1.7392828377661301E-2</v>
      </c>
      <c r="T914" s="17">
        <v>4.8224727712393401E-3</v>
      </c>
      <c r="U914" s="17">
        <v>0</v>
      </c>
      <c r="V914" s="17">
        <v>2.4255605169127399E-2</v>
      </c>
      <c r="W914" s="17">
        <v>1.08645749867849E-2</v>
      </c>
      <c r="X914" s="17">
        <v>0</v>
      </c>
      <c r="Y914" s="17">
        <v>0</v>
      </c>
      <c r="Z914" s="17">
        <v>0</v>
      </c>
      <c r="AA914" s="17">
        <v>1.36758508015658E-2</v>
      </c>
      <c r="AB914" s="17">
        <v>3.2178696055129401E-2</v>
      </c>
      <c r="AC914" s="17"/>
      <c r="AD914" s="17">
        <v>8.4694933699605308E-3</v>
      </c>
      <c r="AE914" s="17">
        <v>1.43263217136757E-3</v>
      </c>
      <c r="AF914" s="17"/>
      <c r="AG914" s="17">
        <v>1.3124106349313601E-2</v>
      </c>
      <c r="AH914" s="17">
        <v>3.5680267982152098E-3</v>
      </c>
      <c r="AI914" s="17"/>
      <c r="AJ914" s="17">
        <v>2.1493629752477798E-3</v>
      </c>
      <c r="AK914" s="17">
        <v>1.3515970691558301E-2</v>
      </c>
      <c r="AL914" s="17"/>
      <c r="AM914" s="17">
        <v>7.2033068492630701E-3</v>
      </c>
      <c r="AN914" s="17">
        <v>7.4854068729741799E-3</v>
      </c>
      <c r="AO914" s="17"/>
      <c r="AP914" s="17">
        <v>1.92865954593012E-3</v>
      </c>
      <c r="AQ914" s="17">
        <v>0</v>
      </c>
      <c r="AR914" s="17">
        <v>4.8622723120117896E-3</v>
      </c>
      <c r="AS914" s="17">
        <v>4.7860842371851703E-3</v>
      </c>
      <c r="AT914" s="17">
        <v>0</v>
      </c>
      <c r="AU914" s="17">
        <v>2.8089741346593498E-2</v>
      </c>
    </row>
    <row r="915" spans="2:47" x14ac:dyDescent="0.35">
      <c r="B915" t="s">
        <v>357</v>
      </c>
      <c r="C915" s="17">
        <v>1.9343471446538502E-2</v>
      </c>
      <c r="D915" s="17">
        <v>2.9186541970988699E-2</v>
      </c>
      <c r="E915" s="17">
        <v>9.9147161490108597E-3</v>
      </c>
      <c r="F915" s="17"/>
      <c r="G915" s="17">
        <v>2.5780926534476101E-2</v>
      </c>
      <c r="H915" s="17">
        <v>2.5036952403080601E-2</v>
      </c>
      <c r="I915" s="17">
        <v>3.0926945743892102E-2</v>
      </c>
      <c r="J915" s="17">
        <v>1.02266235800771E-2</v>
      </c>
      <c r="K915" s="17">
        <v>1.5690606633324399E-2</v>
      </c>
      <c r="L915" s="17">
        <v>1.07840990839952E-2</v>
      </c>
      <c r="M915" s="17"/>
      <c r="N915" s="17">
        <v>1.8063074721925799E-2</v>
      </c>
      <c r="O915" s="17">
        <v>2.5702883561833999E-2</v>
      </c>
      <c r="P915" s="17"/>
      <c r="Q915" s="17">
        <v>9.9225432200041302E-3</v>
      </c>
      <c r="R915" s="17">
        <v>6.76471568891715E-3</v>
      </c>
      <c r="S915" s="17">
        <v>1.2498413248125201E-2</v>
      </c>
      <c r="T915" s="17">
        <v>4.7334117300059002E-3</v>
      </c>
      <c r="U915" s="17">
        <v>4.0976911965220103E-2</v>
      </c>
      <c r="V915" s="17">
        <v>2.54211476011359E-2</v>
      </c>
      <c r="W915" s="17">
        <v>2.7884102097507701E-2</v>
      </c>
      <c r="X915" s="17">
        <v>5.7779425242404203E-2</v>
      </c>
      <c r="Y915" s="17">
        <v>1.97304110932882E-2</v>
      </c>
      <c r="Z915" s="17">
        <v>2.1484840160588801E-2</v>
      </c>
      <c r="AA915" s="17">
        <v>1.9953306107432699E-2</v>
      </c>
      <c r="AB915" s="17">
        <v>2.83648661854113E-2</v>
      </c>
      <c r="AC915" s="17"/>
      <c r="AD915" s="17">
        <v>2.53884412437465E-2</v>
      </c>
      <c r="AE915" s="17">
        <v>6.1347837675222797E-3</v>
      </c>
      <c r="AF915" s="17"/>
      <c r="AG915" s="17">
        <v>3.5475547857707998E-2</v>
      </c>
      <c r="AH915" s="17">
        <v>1.19647442807611E-2</v>
      </c>
      <c r="AI915" s="17"/>
      <c r="AJ915" s="17">
        <v>1.95589423462539E-2</v>
      </c>
      <c r="AK915" s="17">
        <v>1.9260332025648998E-2</v>
      </c>
      <c r="AL915" s="17"/>
      <c r="AM915" s="17">
        <v>8.9312933905773603E-3</v>
      </c>
      <c r="AN915" s="17">
        <v>2.2020114271188301E-2</v>
      </c>
      <c r="AO915" s="17"/>
      <c r="AP915" s="17">
        <v>4.51777513820616E-3</v>
      </c>
      <c r="AQ915" s="17">
        <v>0</v>
      </c>
      <c r="AR915" s="17">
        <v>2.0798451471794599E-2</v>
      </c>
      <c r="AS915" s="17">
        <v>1.7598162745583699E-2</v>
      </c>
      <c r="AT915" s="17">
        <v>2.2033053772120899E-2</v>
      </c>
      <c r="AU915" s="17">
        <v>5.3931045590598699E-2</v>
      </c>
    </row>
    <row r="916" spans="2:47" x14ac:dyDescent="0.35">
      <c r="B916" t="s">
        <v>122</v>
      </c>
      <c r="C916" s="17">
        <v>5.2618959114675803E-2</v>
      </c>
      <c r="D916" s="17">
        <v>4.7458178360920103E-2</v>
      </c>
      <c r="E916" s="17">
        <v>5.70720471286289E-2</v>
      </c>
      <c r="F916" s="17"/>
      <c r="G916" s="17">
        <v>5.1308821327018098E-2</v>
      </c>
      <c r="H916" s="17">
        <v>6.1103680569477799E-2</v>
      </c>
      <c r="I916" s="17">
        <v>5.3270676146518502E-2</v>
      </c>
      <c r="J916" s="17">
        <v>5.8548914759845798E-2</v>
      </c>
      <c r="K916" s="17">
        <v>5.6307018195541902E-2</v>
      </c>
      <c r="L916" s="17">
        <v>3.8755636300376303E-2</v>
      </c>
      <c r="M916" s="17"/>
      <c r="N916" s="17">
        <v>4.6460157338105601E-2</v>
      </c>
      <c r="O916" s="17">
        <v>8.3208195935373694E-2</v>
      </c>
      <c r="P916" s="17"/>
      <c r="Q916" s="17">
        <v>6.3321238597044693E-2</v>
      </c>
      <c r="R916" s="17">
        <v>7.1398293728640705E-2</v>
      </c>
      <c r="S916" s="17">
        <v>2.0011888495820699E-2</v>
      </c>
      <c r="T916" s="17">
        <v>3.3075445640912797E-2</v>
      </c>
      <c r="U916" s="17">
        <v>5.3872023833016799E-2</v>
      </c>
      <c r="V916" s="17">
        <v>4.2317122808403697E-2</v>
      </c>
      <c r="W916" s="17">
        <v>6.9454783970784903E-2</v>
      </c>
      <c r="X916" s="17">
        <v>6.0009899111800498E-2</v>
      </c>
      <c r="Y916" s="17">
        <v>5.6831704245199198E-2</v>
      </c>
      <c r="Z916" s="17">
        <v>4.7218786991581503E-2</v>
      </c>
      <c r="AA916" s="17">
        <v>6.2876398717535795E-2</v>
      </c>
      <c r="AB916" s="17">
        <v>2.3862527547941999E-2</v>
      </c>
      <c r="AC916" s="17"/>
      <c r="AD916" s="17">
        <v>5.0616052226432499E-2</v>
      </c>
      <c r="AE916" s="17">
        <v>4.4065489454630798E-2</v>
      </c>
      <c r="AF916" s="17"/>
      <c r="AG916" s="17">
        <v>3.7517767960910803E-2</v>
      </c>
      <c r="AH916" s="17">
        <v>5.2018943633481099E-2</v>
      </c>
      <c r="AI916" s="17"/>
      <c r="AJ916" s="17">
        <v>5.75732383019366E-2</v>
      </c>
      <c r="AK916" s="17">
        <v>4.4836974994349799E-2</v>
      </c>
      <c r="AL916" s="17"/>
      <c r="AM916" s="17">
        <v>3.6112571421143699E-2</v>
      </c>
      <c r="AN916" s="17">
        <v>5.7679666331008697E-2</v>
      </c>
      <c r="AO916" s="17"/>
      <c r="AP916" s="17">
        <v>6.2941649292916499E-2</v>
      </c>
      <c r="AQ916" s="17">
        <v>4.54224602703686E-2</v>
      </c>
      <c r="AR916" s="17">
        <v>5.21452143665075E-2</v>
      </c>
      <c r="AS916" s="17">
        <v>5.0599163486607798E-2</v>
      </c>
      <c r="AT916" s="17">
        <v>5.6174582803547701E-2</v>
      </c>
      <c r="AU916" s="17">
        <v>4.7479521510994001E-2</v>
      </c>
    </row>
    <row r="917" spans="2:47" x14ac:dyDescent="0.35">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c r="AT917" s="17"/>
      <c r="AU917" s="17"/>
    </row>
    <row r="918" spans="2:47" x14ac:dyDescent="0.35">
      <c r="B918" s="6" t="s">
        <v>361</v>
      </c>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c r="AT918" s="17"/>
      <c r="AU918" s="17"/>
    </row>
    <row r="919" spans="2:47" x14ac:dyDescent="0.35">
      <c r="B919" s="24" t="s">
        <v>65</v>
      </c>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c r="AT919" s="17"/>
      <c r="AU919" s="17"/>
    </row>
    <row r="920" spans="2:47" x14ac:dyDescent="0.35">
      <c r="B920" t="s">
        <v>359</v>
      </c>
      <c r="C920" s="17">
        <v>0.56392484256729802</v>
      </c>
      <c r="D920" s="17">
        <v>0.46983086997266199</v>
      </c>
      <c r="E920" s="17">
        <v>0.65454516105412897</v>
      </c>
      <c r="F920" s="17"/>
      <c r="G920" s="17">
        <v>0.385229113736625</v>
      </c>
      <c r="H920" s="17">
        <v>0.43295240469893498</v>
      </c>
      <c r="I920" s="17">
        <v>0.48153453224015802</v>
      </c>
      <c r="J920" s="17">
        <v>0.61028941301333595</v>
      </c>
      <c r="K920" s="17">
        <v>0.68137620729349502</v>
      </c>
      <c r="L920" s="17">
        <v>0.74112045810362204</v>
      </c>
      <c r="M920" s="17"/>
      <c r="N920" s="17">
        <v>0.60571433789183105</v>
      </c>
      <c r="O920" s="17">
        <v>0.35636681172392098</v>
      </c>
      <c r="P920" s="17"/>
      <c r="Q920" s="17">
        <v>0.458539366502492</v>
      </c>
      <c r="R920" s="17">
        <v>0.62011134743089502</v>
      </c>
      <c r="S920" s="17">
        <v>0.60969310553761402</v>
      </c>
      <c r="T920" s="17">
        <v>0.57844740236360703</v>
      </c>
      <c r="U920" s="17">
        <v>0.56037686757073601</v>
      </c>
      <c r="V920" s="17">
        <v>0.56604724395934203</v>
      </c>
      <c r="W920" s="17">
        <v>0.58434412874611097</v>
      </c>
      <c r="X920" s="17">
        <v>0.57318640491499195</v>
      </c>
      <c r="Y920" s="17">
        <v>0.526850450095801</v>
      </c>
      <c r="Z920" s="17">
        <v>0.58401700425484704</v>
      </c>
      <c r="AA920" s="17">
        <v>0.59605156343020105</v>
      </c>
      <c r="AB920" s="17">
        <v>0.60308967813870895</v>
      </c>
      <c r="AC920" s="17"/>
      <c r="AD920" s="17">
        <v>0.45026339123138698</v>
      </c>
      <c r="AE920" s="17">
        <v>0.81888757764947495</v>
      </c>
      <c r="AF920" s="17"/>
      <c r="AG920" s="17">
        <v>0.334878081916961</v>
      </c>
      <c r="AH920" s="17">
        <v>0.67925713244095198</v>
      </c>
      <c r="AI920" s="17"/>
      <c r="AJ920" s="17">
        <v>0.54760928318484203</v>
      </c>
      <c r="AK920" s="17">
        <v>0.58362081878857397</v>
      </c>
      <c r="AL920" s="17"/>
      <c r="AM920" s="17">
        <v>0.660087920446639</v>
      </c>
      <c r="AN920" s="17">
        <v>0.536667769123363</v>
      </c>
      <c r="AO920" s="17"/>
      <c r="AP920" s="17">
        <v>0.91701184772413702</v>
      </c>
      <c r="AQ920" s="17">
        <v>0.77416142902705998</v>
      </c>
      <c r="AR920" s="17">
        <v>0.44172072586100403</v>
      </c>
      <c r="AS920" s="17">
        <v>0.61352124451654499</v>
      </c>
      <c r="AT920" s="17">
        <v>0.144272541086062</v>
      </c>
      <c r="AU920" s="17">
        <v>0.17973628265909999</v>
      </c>
    </row>
    <row r="921" spans="2:47" x14ac:dyDescent="0.35">
      <c r="B921" t="s">
        <v>43</v>
      </c>
      <c r="C921" s="17">
        <v>0.119186491572388</v>
      </c>
      <c r="D921" s="17">
        <v>0.12772532587999999</v>
      </c>
      <c r="E921" s="17">
        <v>0.11104191707475999</v>
      </c>
      <c r="F921" s="17"/>
      <c r="G921" s="17">
        <v>0.114404789408543</v>
      </c>
      <c r="H921" s="17">
        <v>0.116793057774691</v>
      </c>
      <c r="I921" s="17">
        <v>0.13044259096730901</v>
      </c>
      <c r="J921" s="17">
        <v>9.7146787455178601E-2</v>
      </c>
      <c r="K921" s="17">
        <v>0.136189913898453</v>
      </c>
      <c r="L921" s="17">
        <v>0.12165255855730001</v>
      </c>
      <c r="M921" s="17"/>
      <c r="N921" s="17">
        <v>0.12262111784034101</v>
      </c>
      <c r="O921" s="17">
        <v>0.10212755704055999</v>
      </c>
      <c r="P921" s="17"/>
      <c r="Q921" s="17">
        <v>0.12302276740392799</v>
      </c>
      <c r="R921" s="17">
        <v>0.10459593853529101</v>
      </c>
      <c r="S921" s="17">
        <v>0.12929285048730399</v>
      </c>
      <c r="T921" s="17">
        <v>0.138717079854208</v>
      </c>
      <c r="U921" s="17">
        <v>0.162405827543286</v>
      </c>
      <c r="V921" s="17">
        <v>0.103742321493211</v>
      </c>
      <c r="W921" s="17">
        <v>0.120589481263287</v>
      </c>
      <c r="X921" s="17">
        <v>7.1282438058134404E-2</v>
      </c>
      <c r="Y921" s="17">
        <v>8.8733162865308399E-2</v>
      </c>
      <c r="Z921" s="17">
        <v>0.150628603939194</v>
      </c>
      <c r="AA921" s="17">
        <v>9.4297774929553199E-2</v>
      </c>
      <c r="AB921" s="17">
        <v>0.14302374369766799</v>
      </c>
      <c r="AC921" s="17"/>
      <c r="AD921" s="17">
        <v>0.14694469795197901</v>
      </c>
      <c r="AE921" s="17">
        <v>6.1465039543606097E-2</v>
      </c>
      <c r="AF921" s="17"/>
      <c r="AG921" s="17">
        <v>0.14975720900414899</v>
      </c>
      <c r="AH921" s="17">
        <v>0.106075434801282</v>
      </c>
      <c r="AI921" s="17"/>
      <c r="AJ921" s="17">
        <v>0.133453641866012</v>
      </c>
      <c r="AK921" s="17">
        <v>0.10197177971756601</v>
      </c>
      <c r="AL921" s="17"/>
      <c r="AM921" s="17">
        <v>9.8809027751917605E-2</v>
      </c>
      <c r="AN921" s="17">
        <v>0.123519912703715</v>
      </c>
      <c r="AO921" s="17"/>
      <c r="AP921" s="17">
        <v>2.5303643493989302E-2</v>
      </c>
      <c r="AQ921" s="17">
        <v>0.10772894588022799</v>
      </c>
      <c r="AR921" s="17">
        <v>0.16434126224862899</v>
      </c>
      <c r="AS921" s="17">
        <v>0.17301147756514099</v>
      </c>
      <c r="AT921" s="17">
        <v>0.17514726583433801</v>
      </c>
      <c r="AU921" s="17">
        <v>0.12692004268299301</v>
      </c>
    </row>
    <row r="922" spans="2:47" x14ac:dyDescent="0.35">
      <c r="B922" t="s">
        <v>44</v>
      </c>
      <c r="C922" s="17">
        <v>0.131622057300744</v>
      </c>
      <c r="D922" s="17">
        <v>0.187946024445594</v>
      </c>
      <c r="E922" s="17">
        <v>7.7854876467293693E-2</v>
      </c>
      <c r="F922" s="17"/>
      <c r="G922" s="17">
        <v>0.226221895559273</v>
      </c>
      <c r="H922" s="17">
        <v>0.169729067484235</v>
      </c>
      <c r="I922" s="17">
        <v>0.12423080944840501</v>
      </c>
      <c r="J922" s="17">
        <v>0.14443235244793601</v>
      </c>
      <c r="K922" s="17">
        <v>8.62860414297031E-2</v>
      </c>
      <c r="L922" s="17">
        <v>6.3430703478580999E-2</v>
      </c>
      <c r="M922" s="17"/>
      <c r="N922" s="17">
        <v>0.119954465778431</v>
      </c>
      <c r="O922" s="17">
        <v>0.189572082833464</v>
      </c>
      <c r="P922" s="17"/>
      <c r="Q922" s="17">
        <v>0.157307740465045</v>
      </c>
      <c r="R922" s="17">
        <v>0.12363217890499401</v>
      </c>
      <c r="S922" s="17">
        <v>8.2022379377672802E-2</v>
      </c>
      <c r="T922" s="17">
        <v>0.14085041498908901</v>
      </c>
      <c r="U922" s="17">
        <v>9.5189628674505797E-2</v>
      </c>
      <c r="V922" s="17">
        <v>0.12969014466109399</v>
      </c>
      <c r="W922" s="17">
        <v>7.5949783611391597E-2</v>
      </c>
      <c r="X922" s="17">
        <v>0.15813031454343901</v>
      </c>
      <c r="Y922" s="17">
        <v>0.174736618197745</v>
      </c>
      <c r="Z922" s="17">
        <v>0.10579541138472701</v>
      </c>
      <c r="AA922" s="17">
        <v>0.16086260497160201</v>
      </c>
      <c r="AB922" s="17">
        <v>0.22671074625816501</v>
      </c>
      <c r="AC922" s="17"/>
      <c r="AD922" s="17">
        <v>0.17443237916172299</v>
      </c>
      <c r="AE922" s="17">
        <v>3.6476240552418902E-2</v>
      </c>
      <c r="AF922" s="17"/>
      <c r="AG922" s="17">
        <v>0.19946094470664399</v>
      </c>
      <c r="AH922" s="17">
        <v>9.7285325641746606E-2</v>
      </c>
      <c r="AI922" s="17"/>
      <c r="AJ922" s="17">
        <v>0.12300243804595599</v>
      </c>
      <c r="AK922" s="17">
        <v>0.143025319565701</v>
      </c>
      <c r="AL922" s="17"/>
      <c r="AM922" s="17">
        <v>0.109405818734181</v>
      </c>
      <c r="AN922" s="17">
        <v>0.13717163300875901</v>
      </c>
      <c r="AO922" s="17"/>
      <c r="AP922" s="17">
        <v>1.6917403400848799E-3</v>
      </c>
      <c r="AQ922" s="17">
        <v>4.25181537099074E-2</v>
      </c>
      <c r="AR922" s="17">
        <v>0.16244837827986999</v>
      </c>
      <c r="AS922" s="17">
        <v>0.108894785233789</v>
      </c>
      <c r="AT922" s="17">
        <v>0.25597166392155302</v>
      </c>
      <c r="AU922" s="17">
        <v>0.31244371375907698</v>
      </c>
    </row>
    <row r="923" spans="2:47" x14ac:dyDescent="0.35">
      <c r="B923" t="s">
        <v>45</v>
      </c>
      <c r="C923" s="17">
        <v>7.4574770263775694E-2</v>
      </c>
      <c r="D923" s="17">
        <v>9.3095350486595702E-2</v>
      </c>
      <c r="E923" s="17">
        <v>5.6212003784891801E-2</v>
      </c>
      <c r="F923" s="17"/>
      <c r="G923" s="17">
        <v>0.122569123791382</v>
      </c>
      <c r="H923" s="17">
        <v>0.13706464572024199</v>
      </c>
      <c r="I923" s="17">
        <v>9.2033664513186994E-2</v>
      </c>
      <c r="J923" s="17">
        <v>4.9678511175627701E-2</v>
      </c>
      <c r="K923" s="17">
        <v>3.28332401927579E-2</v>
      </c>
      <c r="L923" s="17">
        <v>2.53603658220307E-2</v>
      </c>
      <c r="M923" s="17"/>
      <c r="N923" s="17">
        <v>5.9028886664203299E-2</v>
      </c>
      <c r="O923" s="17">
        <v>0.15178730806997701</v>
      </c>
      <c r="P923" s="17"/>
      <c r="Q923" s="17">
        <v>0.107346822253336</v>
      </c>
      <c r="R923" s="17">
        <v>5.8882558207701302E-2</v>
      </c>
      <c r="S923" s="17">
        <v>5.51815539542257E-2</v>
      </c>
      <c r="T923" s="17">
        <v>4.6025661644927301E-2</v>
      </c>
      <c r="U923" s="17">
        <v>7.0009282760318606E-2</v>
      </c>
      <c r="V923" s="17">
        <v>0.102945124335497</v>
      </c>
      <c r="W923" s="17">
        <v>9.5884441221387007E-2</v>
      </c>
      <c r="X923" s="17">
        <v>0.10906781431415</v>
      </c>
      <c r="Y923" s="17">
        <v>8.2636116551257105E-2</v>
      </c>
      <c r="Z923" s="17">
        <v>4.75994121579498E-2</v>
      </c>
      <c r="AA923" s="17">
        <v>7.52625225619213E-2</v>
      </c>
      <c r="AB923" s="17">
        <v>0</v>
      </c>
      <c r="AC923" s="17"/>
      <c r="AD923" s="17">
        <v>9.3148690749946195E-2</v>
      </c>
      <c r="AE923" s="17">
        <v>3.3149628829675301E-2</v>
      </c>
      <c r="AF923" s="17"/>
      <c r="AG923" s="17">
        <v>0.128489044359333</v>
      </c>
      <c r="AH923" s="17">
        <v>4.9509547380133197E-2</v>
      </c>
      <c r="AI923" s="17"/>
      <c r="AJ923" s="17">
        <v>8.3726616975086099E-2</v>
      </c>
      <c r="AK923" s="17">
        <v>6.2801488466856001E-2</v>
      </c>
      <c r="AL923" s="17"/>
      <c r="AM923" s="17">
        <v>4.0061619670101703E-2</v>
      </c>
      <c r="AN923" s="17">
        <v>8.5717658254002904E-2</v>
      </c>
      <c r="AO923" s="17"/>
      <c r="AP923" s="17">
        <v>4.2105434369422001E-3</v>
      </c>
      <c r="AQ923" s="17">
        <v>3.0400008610923599E-2</v>
      </c>
      <c r="AR923" s="17">
        <v>9.3189985275327306E-2</v>
      </c>
      <c r="AS923" s="17">
        <v>2.8056044085476701E-2</v>
      </c>
      <c r="AT923" s="17">
        <v>0.18700710900289499</v>
      </c>
      <c r="AU923" s="17">
        <v>0.18289436252222199</v>
      </c>
    </row>
    <row r="924" spans="2:47" x14ac:dyDescent="0.35">
      <c r="B924" t="s">
        <v>46</v>
      </c>
      <c r="C924" s="17">
        <v>3.4629185434230797E-2</v>
      </c>
      <c r="D924" s="17">
        <v>4.3264882355135099E-2</v>
      </c>
      <c r="E924" s="17">
        <v>2.5631403685317002E-2</v>
      </c>
      <c r="F924" s="17"/>
      <c r="G924" s="17">
        <v>6.1184280502860698E-2</v>
      </c>
      <c r="H924" s="17">
        <v>5.2918589062444898E-2</v>
      </c>
      <c r="I924" s="17">
        <v>5.82624988788462E-2</v>
      </c>
      <c r="J924" s="17">
        <v>2.07890900684117E-2</v>
      </c>
      <c r="K924" s="17">
        <v>6.0671213811491599E-3</v>
      </c>
      <c r="L924" s="17">
        <v>1.30150836107147E-2</v>
      </c>
      <c r="M924" s="17"/>
      <c r="N924" s="17">
        <v>2.7286979269066199E-2</v>
      </c>
      <c r="O924" s="17">
        <v>7.1096097557790602E-2</v>
      </c>
      <c r="P924" s="17"/>
      <c r="Q924" s="17">
        <v>5.8889337069971202E-2</v>
      </c>
      <c r="R924" s="17">
        <v>1.05146736450695E-2</v>
      </c>
      <c r="S924" s="17">
        <v>3.9628934983798901E-2</v>
      </c>
      <c r="T924" s="17">
        <v>2.9696913364884898E-2</v>
      </c>
      <c r="U924" s="17">
        <v>1.33058710599836E-2</v>
      </c>
      <c r="V924" s="17">
        <v>4.2199554692244699E-2</v>
      </c>
      <c r="W924" s="17">
        <v>3.4469300261562197E-2</v>
      </c>
      <c r="X924" s="17">
        <v>3.21010533141547E-2</v>
      </c>
      <c r="Y924" s="17">
        <v>3.7134078025029001E-2</v>
      </c>
      <c r="Z924" s="17">
        <v>5.93086046318861E-2</v>
      </c>
      <c r="AA924" s="17">
        <v>1.96508618847075E-2</v>
      </c>
      <c r="AB924" s="17">
        <v>0</v>
      </c>
      <c r="AC924" s="17"/>
      <c r="AD924" s="17">
        <v>4.2778969037688998E-2</v>
      </c>
      <c r="AE924" s="17">
        <v>1.4782759530525101E-2</v>
      </c>
      <c r="AF924" s="17"/>
      <c r="AG924" s="17">
        <v>7.6891370859366703E-2</v>
      </c>
      <c r="AH924" s="17">
        <v>1.4800326276015701E-2</v>
      </c>
      <c r="AI924" s="17"/>
      <c r="AJ924" s="17">
        <v>3.3290865579422103E-2</v>
      </c>
      <c r="AK924" s="17">
        <v>3.6526321857286603E-2</v>
      </c>
      <c r="AL924" s="17"/>
      <c r="AM924" s="17">
        <v>3.2590934235837497E-2</v>
      </c>
      <c r="AN924" s="17">
        <v>3.5847220821274901E-2</v>
      </c>
      <c r="AO924" s="17"/>
      <c r="AP924" s="17">
        <v>2.1436163231885099E-3</v>
      </c>
      <c r="AQ924" s="17">
        <v>3.1467500770129401E-3</v>
      </c>
      <c r="AR924" s="17">
        <v>3.63688986855078E-2</v>
      </c>
      <c r="AS924" s="17">
        <v>1.13820767570488E-2</v>
      </c>
      <c r="AT924" s="17">
        <v>0.11300648163497</v>
      </c>
      <c r="AU924" s="17">
        <v>9.0282731740740002E-2</v>
      </c>
    </row>
    <row r="925" spans="2:47" x14ac:dyDescent="0.35">
      <c r="B925" t="s">
        <v>47</v>
      </c>
      <c r="C925" s="17">
        <v>1.41777188228132E-2</v>
      </c>
      <c r="D925" s="17">
        <v>2.1171528919828601E-2</v>
      </c>
      <c r="E925" s="17">
        <v>7.4821447315649003E-3</v>
      </c>
      <c r="F925" s="17"/>
      <c r="G925" s="17">
        <v>4.1692152785331303E-2</v>
      </c>
      <c r="H925" s="17">
        <v>1.9132541003792899E-2</v>
      </c>
      <c r="I925" s="17">
        <v>1.64299269005511E-2</v>
      </c>
      <c r="J925" s="17">
        <v>8.7344041944647597E-3</v>
      </c>
      <c r="K925" s="17">
        <v>5.7754072007727801E-3</v>
      </c>
      <c r="L925" s="17">
        <v>0</v>
      </c>
      <c r="M925" s="17"/>
      <c r="N925" s="17">
        <v>1.0983382547106599E-2</v>
      </c>
      <c r="O925" s="17">
        <v>3.00431927197422E-2</v>
      </c>
      <c r="P925" s="17"/>
      <c r="Q925" s="17">
        <v>2.65358899827953E-2</v>
      </c>
      <c r="R925" s="17">
        <v>6.5610827547422099E-3</v>
      </c>
      <c r="S925" s="17">
        <v>1.2686278420508301E-2</v>
      </c>
      <c r="T925" s="17">
        <v>9.2670962055978693E-3</v>
      </c>
      <c r="U925" s="17">
        <v>3.1695331563673698E-2</v>
      </c>
      <c r="V925" s="17">
        <v>2.0616787368491301E-2</v>
      </c>
      <c r="W925" s="17">
        <v>1.08645749867849E-2</v>
      </c>
      <c r="X925" s="17">
        <v>0</v>
      </c>
      <c r="Y925" s="17">
        <v>2.02194955981965E-2</v>
      </c>
      <c r="Z925" s="17">
        <v>6.5731058148561401E-3</v>
      </c>
      <c r="AA925" s="17">
        <v>0</v>
      </c>
      <c r="AB925" s="17">
        <v>0</v>
      </c>
      <c r="AC925" s="17"/>
      <c r="AD925" s="17">
        <v>1.80228807948523E-2</v>
      </c>
      <c r="AE925" s="17">
        <v>5.37902693981053E-3</v>
      </c>
      <c r="AF925" s="17"/>
      <c r="AG925" s="17">
        <v>3.10549251407258E-2</v>
      </c>
      <c r="AH925" s="17">
        <v>6.2699869040041597E-3</v>
      </c>
      <c r="AI925" s="17"/>
      <c r="AJ925" s="17">
        <v>1.16768473094049E-2</v>
      </c>
      <c r="AK925" s="17">
        <v>1.72720279915539E-2</v>
      </c>
      <c r="AL925" s="17"/>
      <c r="AM925" s="17">
        <v>2.4773867558593502E-3</v>
      </c>
      <c r="AN925" s="17">
        <v>1.7749560176114201E-2</v>
      </c>
      <c r="AO925" s="17"/>
      <c r="AP925" s="17">
        <v>2.1694756667367098E-3</v>
      </c>
      <c r="AQ925" s="17">
        <v>0</v>
      </c>
      <c r="AR925" s="17">
        <v>1.6015152440252901E-2</v>
      </c>
      <c r="AS925" s="17">
        <v>4.6003947507229498E-3</v>
      </c>
      <c r="AT925" s="17">
        <v>2.8536743310094499E-2</v>
      </c>
      <c r="AU925" s="17">
        <v>4.3434448208522602E-2</v>
      </c>
    </row>
    <row r="926" spans="2:47" x14ac:dyDescent="0.35">
      <c r="B926" t="s">
        <v>360</v>
      </c>
      <c r="C926" s="17">
        <v>2.05484584996318E-2</v>
      </c>
      <c r="D926" s="17">
        <v>2.5967553694494099E-2</v>
      </c>
      <c r="E926" s="17">
        <v>1.54454099872055E-2</v>
      </c>
      <c r="F926" s="17"/>
      <c r="G926" s="17">
        <v>2.01255125448896E-2</v>
      </c>
      <c r="H926" s="17">
        <v>2.05369252262496E-2</v>
      </c>
      <c r="I926" s="17">
        <v>3.87496438931915E-2</v>
      </c>
      <c r="J926" s="17">
        <v>2.1295436039163399E-2</v>
      </c>
      <c r="K926" s="17">
        <v>1.2087228986710601E-2</v>
      </c>
      <c r="L926" s="17">
        <v>1.10361998550874E-2</v>
      </c>
      <c r="M926" s="17"/>
      <c r="N926" s="17">
        <v>1.8119352842824499E-2</v>
      </c>
      <c r="O926" s="17">
        <v>3.2613222214101498E-2</v>
      </c>
      <c r="P926" s="17"/>
      <c r="Q926" s="17">
        <v>3.1316239257585102E-2</v>
      </c>
      <c r="R926" s="17">
        <v>1.7236957264421902E-2</v>
      </c>
      <c r="S926" s="17">
        <v>1.26580031078284E-2</v>
      </c>
      <c r="T926" s="17">
        <v>2.4257978594773799E-2</v>
      </c>
      <c r="U926" s="17">
        <v>2.5187412034682201E-2</v>
      </c>
      <c r="V926" s="17">
        <v>7.5476242535375696E-3</v>
      </c>
      <c r="W926" s="17">
        <v>2.12682306666622E-2</v>
      </c>
      <c r="X926" s="17">
        <v>2.7498701925931901E-2</v>
      </c>
      <c r="Y926" s="17">
        <v>3.1862983499292299E-2</v>
      </c>
      <c r="Z926" s="17">
        <v>1.3044128619009899E-2</v>
      </c>
      <c r="AA926" s="17">
        <v>0</v>
      </c>
      <c r="AB926" s="17">
        <v>2.71758319054567E-2</v>
      </c>
      <c r="AC926" s="17"/>
      <c r="AD926" s="17">
        <v>2.9151124092422001E-2</v>
      </c>
      <c r="AE926" s="17">
        <v>3.3330351425022498E-3</v>
      </c>
      <c r="AF926" s="17"/>
      <c r="AG926" s="17">
        <v>4.1942749192242799E-2</v>
      </c>
      <c r="AH926" s="17">
        <v>1.0604278865809801E-2</v>
      </c>
      <c r="AI926" s="17"/>
      <c r="AJ926" s="17">
        <v>2.34237850500317E-2</v>
      </c>
      <c r="AK926" s="17">
        <v>1.73195702209861E-2</v>
      </c>
      <c r="AL926" s="17"/>
      <c r="AM926" s="17">
        <v>1.94607796787752E-2</v>
      </c>
      <c r="AN926" s="17">
        <v>2.0610200495233901E-2</v>
      </c>
      <c r="AO926" s="17"/>
      <c r="AP926" s="17">
        <v>4.3578572720893299E-3</v>
      </c>
      <c r="AQ926" s="17">
        <v>9.36327253391947E-3</v>
      </c>
      <c r="AR926" s="17">
        <v>2.0624999429643999E-2</v>
      </c>
      <c r="AS926" s="17">
        <v>1.41671213575783E-2</v>
      </c>
      <c r="AT926" s="17">
        <v>5.4652156541869397E-2</v>
      </c>
      <c r="AU926" s="17">
        <v>4.17077540819316E-2</v>
      </c>
    </row>
    <row r="927" spans="2:47" x14ac:dyDescent="0.35">
      <c r="B927" t="s">
        <v>94</v>
      </c>
      <c r="C927" s="17">
        <v>4.1336475539118699E-2</v>
      </c>
      <c r="D927" s="17">
        <v>3.0998464245690499E-2</v>
      </c>
      <c r="E927" s="17">
        <v>5.1787083214837597E-2</v>
      </c>
      <c r="F927" s="17"/>
      <c r="G927" s="17">
        <v>2.8573131671094099E-2</v>
      </c>
      <c r="H927" s="17">
        <v>5.0872769029410299E-2</v>
      </c>
      <c r="I927" s="17">
        <v>5.8316333158351899E-2</v>
      </c>
      <c r="J927" s="17">
        <v>4.76340056058824E-2</v>
      </c>
      <c r="K927" s="17">
        <v>3.9384839616958801E-2</v>
      </c>
      <c r="L927" s="17">
        <v>2.4384630572664701E-2</v>
      </c>
      <c r="M927" s="17"/>
      <c r="N927" s="17">
        <v>3.6291477166196302E-2</v>
      </c>
      <c r="O927" s="17">
        <v>6.6393727840442299E-2</v>
      </c>
      <c r="P927" s="17"/>
      <c r="Q927" s="17">
        <v>3.7041837064846699E-2</v>
      </c>
      <c r="R927" s="17">
        <v>5.8465263256885197E-2</v>
      </c>
      <c r="S927" s="17">
        <v>5.8836894131048499E-2</v>
      </c>
      <c r="T927" s="17">
        <v>3.27374529829116E-2</v>
      </c>
      <c r="U927" s="17">
        <v>4.1829778792813799E-2</v>
      </c>
      <c r="V927" s="17">
        <v>2.72111992365822E-2</v>
      </c>
      <c r="W927" s="17">
        <v>5.6630059242813599E-2</v>
      </c>
      <c r="X927" s="17">
        <v>2.87332729291985E-2</v>
      </c>
      <c r="Y927" s="17">
        <v>3.78270951673709E-2</v>
      </c>
      <c r="Z927" s="17">
        <v>3.3033729197530601E-2</v>
      </c>
      <c r="AA927" s="17">
        <v>5.3874672222015599E-2</v>
      </c>
      <c r="AB927" s="17">
        <v>0</v>
      </c>
      <c r="AC927" s="17"/>
      <c r="AD927" s="17">
        <v>4.5257866980001803E-2</v>
      </c>
      <c r="AE927" s="17">
        <v>2.6526691811986702E-2</v>
      </c>
      <c r="AF927" s="17"/>
      <c r="AG927" s="17">
        <v>3.75256748205774E-2</v>
      </c>
      <c r="AH927" s="17">
        <v>3.6197967690056697E-2</v>
      </c>
      <c r="AI927" s="17"/>
      <c r="AJ927" s="17">
        <v>4.3816521989245301E-2</v>
      </c>
      <c r="AK927" s="17">
        <v>3.7462673391476797E-2</v>
      </c>
      <c r="AL927" s="17"/>
      <c r="AM927" s="17">
        <v>3.7106512726688398E-2</v>
      </c>
      <c r="AN927" s="17">
        <v>4.2716045417537603E-2</v>
      </c>
      <c r="AO927" s="17"/>
      <c r="AP927" s="17">
        <v>4.3111275742831801E-2</v>
      </c>
      <c r="AQ927" s="17">
        <v>3.2681440160948899E-2</v>
      </c>
      <c r="AR927" s="17">
        <v>6.52905977797653E-2</v>
      </c>
      <c r="AS927" s="17">
        <v>4.6366855733698399E-2</v>
      </c>
      <c r="AT927" s="17">
        <v>4.1406038668218299E-2</v>
      </c>
      <c r="AU927" s="17">
        <v>2.25806643454135E-2</v>
      </c>
    </row>
    <row r="928" spans="2:47" x14ac:dyDescent="0.35">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c r="AR928" s="17"/>
      <c r="AS928" s="17"/>
      <c r="AT928" s="17"/>
      <c r="AU928" s="17"/>
    </row>
    <row r="929" spans="2:47" x14ac:dyDescent="0.35">
      <c r="B929" s="6" t="s">
        <v>366</v>
      </c>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c r="AR929" s="17"/>
      <c r="AS929" s="17"/>
      <c r="AT929" s="17"/>
      <c r="AU929" s="17"/>
    </row>
    <row r="930" spans="2:47" x14ac:dyDescent="0.35">
      <c r="B930" s="24" t="s">
        <v>65</v>
      </c>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c r="AR930" s="17"/>
      <c r="AS930" s="17"/>
      <c r="AT930" s="17"/>
      <c r="AU930" s="17"/>
    </row>
    <row r="931" spans="2:47" x14ac:dyDescent="0.35">
      <c r="B931" t="s">
        <v>362</v>
      </c>
      <c r="C931" s="17">
        <v>0.489537910712949</v>
      </c>
      <c r="D931" s="17">
        <v>0.39190121107513198</v>
      </c>
      <c r="E931" s="17">
        <v>0.58400086399606199</v>
      </c>
      <c r="F931" s="17"/>
      <c r="G931" s="17">
        <v>0.30425361963965197</v>
      </c>
      <c r="H931" s="17">
        <v>0.36527916565919599</v>
      </c>
      <c r="I931" s="17">
        <v>0.40633894690357802</v>
      </c>
      <c r="J931" s="17">
        <v>0.55137483240335705</v>
      </c>
      <c r="K931" s="17">
        <v>0.57173193381235599</v>
      </c>
      <c r="L931" s="17">
        <v>0.67729192116258596</v>
      </c>
      <c r="M931" s="17"/>
      <c r="N931" s="17">
        <v>0.52886320324952396</v>
      </c>
      <c r="O931" s="17">
        <v>0.29421896230632899</v>
      </c>
      <c r="P931" s="17"/>
      <c r="Q931" s="17">
        <v>0.38720689123023699</v>
      </c>
      <c r="R931" s="17">
        <v>0.55319954563183404</v>
      </c>
      <c r="S931" s="17">
        <v>0.52286844981662095</v>
      </c>
      <c r="T931" s="17">
        <v>0.52452089184053996</v>
      </c>
      <c r="U931" s="17">
        <v>0.50610458776507194</v>
      </c>
      <c r="V931" s="17">
        <v>0.46800363124607702</v>
      </c>
      <c r="W931" s="17">
        <v>0.57108143153880297</v>
      </c>
      <c r="X931" s="17">
        <v>0.443649276781658</v>
      </c>
      <c r="Y931" s="17">
        <v>0.444971223439865</v>
      </c>
      <c r="Z931" s="17">
        <v>0.47763066745998101</v>
      </c>
      <c r="AA931" s="17">
        <v>0.50872204462572201</v>
      </c>
      <c r="AB931" s="17">
        <v>0.53304565435176898</v>
      </c>
      <c r="AC931" s="17"/>
      <c r="AD931" s="17">
        <v>0.35708517196832901</v>
      </c>
      <c r="AE931" s="17">
        <v>0.78534291715207305</v>
      </c>
      <c r="AF931" s="17"/>
      <c r="AG931" s="17">
        <v>0.27226897956391399</v>
      </c>
      <c r="AH931" s="17">
        <v>0.59487495600295304</v>
      </c>
      <c r="AI931" s="17"/>
      <c r="AJ931" s="17">
        <v>0.48331714445637203</v>
      </c>
      <c r="AK931" s="17">
        <v>0.49766322266524299</v>
      </c>
      <c r="AL931" s="17"/>
      <c r="AM931" s="17">
        <v>0.57587068329111701</v>
      </c>
      <c r="AN931" s="17">
        <v>0.46364609993803801</v>
      </c>
      <c r="AO931" s="17"/>
      <c r="AP931" s="17">
        <v>0.87760901482779097</v>
      </c>
      <c r="AQ931" s="17">
        <v>0.71562830606711503</v>
      </c>
      <c r="AR931" s="17">
        <v>0.33568677820495602</v>
      </c>
      <c r="AS931" s="17">
        <v>0.50535913343484895</v>
      </c>
      <c r="AT931" s="17">
        <v>9.0672894370072601E-2</v>
      </c>
      <c r="AU931" s="17">
        <v>9.9959649798191996E-2</v>
      </c>
    </row>
    <row r="932" spans="2:47" x14ac:dyDescent="0.35">
      <c r="B932" t="s">
        <v>363</v>
      </c>
      <c r="C932" s="17">
        <v>0.20650296519553499</v>
      </c>
      <c r="D932" s="17">
        <v>0.21194632605743</v>
      </c>
      <c r="E932" s="17">
        <v>0.202153366666177</v>
      </c>
      <c r="F932" s="17"/>
      <c r="G932" s="17">
        <v>0.25941680642690601</v>
      </c>
      <c r="H932" s="17">
        <v>0.244750584081907</v>
      </c>
      <c r="I932" s="17">
        <v>0.226184672104141</v>
      </c>
      <c r="J932" s="17">
        <v>0.15426840565480199</v>
      </c>
      <c r="K932" s="17">
        <v>0.192196655650929</v>
      </c>
      <c r="L932" s="17">
        <v>0.17585447044454</v>
      </c>
      <c r="M932" s="17"/>
      <c r="N932" s="17">
        <v>0.189073964624</v>
      </c>
      <c r="O932" s="17">
        <v>0.29306847669795</v>
      </c>
      <c r="P932" s="17"/>
      <c r="Q932" s="17">
        <v>0.228888489336976</v>
      </c>
      <c r="R932" s="17">
        <v>0.19287271606505699</v>
      </c>
      <c r="S932" s="17">
        <v>0.19084011496061101</v>
      </c>
      <c r="T932" s="17">
        <v>0.16232854273602301</v>
      </c>
      <c r="U932" s="17">
        <v>0.19747003086932399</v>
      </c>
      <c r="V932" s="17">
        <v>0.23219243346381099</v>
      </c>
      <c r="W932" s="17">
        <v>0.16541918013392701</v>
      </c>
      <c r="X932" s="17">
        <v>0.242584008821982</v>
      </c>
      <c r="Y932" s="17">
        <v>0.216037132001099</v>
      </c>
      <c r="Z932" s="17">
        <v>0.23426383728565001</v>
      </c>
      <c r="AA932" s="17">
        <v>0.247356088530061</v>
      </c>
      <c r="AB932" s="17">
        <v>0.15449124755587099</v>
      </c>
      <c r="AC932" s="17"/>
      <c r="AD932" s="17">
        <v>0.25551525854378099</v>
      </c>
      <c r="AE932" s="17">
        <v>0.10026134353143901</v>
      </c>
      <c r="AF932" s="17"/>
      <c r="AG932" s="17">
        <v>0.23135535072712399</v>
      </c>
      <c r="AH932" s="17">
        <v>0.19846295594225</v>
      </c>
      <c r="AI932" s="17"/>
      <c r="AJ932" s="17">
        <v>0.21051389337086701</v>
      </c>
      <c r="AK932" s="17">
        <v>0.20251272772140499</v>
      </c>
      <c r="AL932" s="17"/>
      <c r="AM932" s="17">
        <v>0.17347713249779301</v>
      </c>
      <c r="AN932" s="17">
        <v>0.217689068972508</v>
      </c>
      <c r="AO932" s="17"/>
      <c r="AP932" s="17">
        <v>6.8650638549231993E-2</v>
      </c>
      <c r="AQ932" s="17">
        <v>0.173141614684063</v>
      </c>
      <c r="AR932" s="17">
        <v>0.31051606742759402</v>
      </c>
      <c r="AS932" s="17">
        <v>0.20964008272589599</v>
      </c>
      <c r="AT932" s="17">
        <v>0.34416020320656898</v>
      </c>
      <c r="AU932" s="17">
        <v>0.25641332810103101</v>
      </c>
    </row>
    <row r="933" spans="2:47" x14ac:dyDescent="0.35">
      <c r="B933" t="s">
        <v>364</v>
      </c>
      <c r="C933" s="17">
        <v>0.198855640062953</v>
      </c>
      <c r="D933" s="17">
        <v>0.248841365175619</v>
      </c>
      <c r="E933" s="17">
        <v>0.15090695525600301</v>
      </c>
      <c r="F933" s="17"/>
      <c r="G933" s="17">
        <v>0.26187209801914901</v>
      </c>
      <c r="H933" s="17">
        <v>0.26692384913102402</v>
      </c>
      <c r="I933" s="17">
        <v>0.223252181168754</v>
      </c>
      <c r="J933" s="17">
        <v>0.195126150562587</v>
      </c>
      <c r="K933" s="17">
        <v>0.16475718936039299</v>
      </c>
      <c r="L933" s="17">
        <v>0.107166415198652</v>
      </c>
      <c r="M933" s="17"/>
      <c r="N933" s="17">
        <v>0.18668193623161999</v>
      </c>
      <c r="O933" s="17">
        <v>0.25931939957187899</v>
      </c>
      <c r="P933" s="17"/>
      <c r="Q933" s="17">
        <v>0.25410192929255998</v>
      </c>
      <c r="R933" s="17">
        <v>0.17484899401991899</v>
      </c>
      <c r="S933" s="17">
        <v>0.211182627152873</v>
      </c>
      <c r="T933" s="17">
        <v>0.21985625441533499</v>
      </c>
      <c r="U933" s="17">
        <v>0.20803618535776899</v>
      </c>
      <c r="V933" s="17">
        <v>0.164300997913786</v>
      </c>
      <c r="W933" s="17">
        <v>0.14153579004616501</v>
      </c>
      <c r="X933" s="17">
        <v>0.22407759839955299</v>
      </c>
      <c r="Y933" s="17">
        <v>0.20967111074539299</v>
      </c>
      <c r="Z933" s="17">
        <v>0.19976040912597201</v>
      </c>
      <c r="AA933" s="17">
        <v>0.15813177572784201</v>
      </c>
      <c r="AB933" s="17">
        <v>0.17697242517497899</v>
      </c>
      <c r="AC933" s="17"/>
      <c r="AD933" s="17">
        <v>0.26015070158943598</v>
      </c>
      <c r="AE933" s="17">
        <v>7.3041697386269699E-2</v>
      </c>
      <c r="AF933" s="17"/>
      <c r="AG933" s="17">
        <v>0.31314668301628001</v>
      </c>
      <c r="AH933" s="17">
        <v>0.14606551386668901</v>
      </c>
      <c r="AI933" s="17"/>
      <c r="AJ933" s="17">
        <v>0.20760232127745901</v>
      </c>
      <c r="AK933" s="17">
        <v>0.19024979400571601</v>
      </c>
      <c r="AL933" s="17"/>
      <c r="AM933" s="17">
        <v>0.178825088238488</v>
      </c>
      <c r="AN933" s="17">
        <v>0.20413902156786101</v>
      </c>
      <c r="AO933" s="17"/>
      <c r="AP933" s="17">
        <v>9.8933324849744195E-3</v>
      </c>
      <c r="AQ933" s="17">
        <v>8.3863686127553502E-2</v>
      </c>
      <c r="AR933" s="17">
        <v>0.26016026568013001</v>
      </c>
      <c r="AS933" s="17">
        <v>0.188120920183209</v>
      </c>
      <c r="AT933" s="17">
        <v>0.40652590246555698</v>
      </c>
      <c r="AU933" s="17">
        <v>0.40104252405776702</v>
      </c>
    </row>
    <row r="934" spans="2:47" x14ac:dyDescent="0.35">
      <c r="B934" t="s">
        <v>365</v>
      </c>
      <c r="C934" s="17">
        <v>8.0058272693808996E-2</v>
      </c>
      <c r="D934" s="17">
        <v>0.128916921077533</v>
      </c>
      <c r="E934" s="17">
        <v>3.31144083603295E-2</v>
      </c>
      <c r="F934" s="17"/>
      <c r="G934" s="17">
        <v>0.12895508480034301</v>
      </c>
      <c r="H934" s="17">
        <v>9.8431020910134698E-2</v>
      </c>
      <c r="I934" s="17">
        <v>0.100263309949014</v>
      </c>
      <c r="J934" s="17">
        <v>7.6778339251281094E-2</v>
      </c>
      <c r="K934" s="17">
        <v>5.5271605693442798E-2</v>
      </c>
      <c r="L934" s="17">
        <v>3.5223658354272797E-2</v>
      </c>
      <c r="M934" s="17"/>
      <c r="N934" s="17">
        <v>6.9868946038837504E-2</v>
      </c>
      <c r="O934" s="17">
        <v>0.13066612425319901</v>
      </c>
      <c r="P934" s="17"/>
      <c r="Q934" s="17">
        <v>9.4399338079363002E-2</v>
      </c>
      <c r="R934" s="17">
        <v>4.8775008081239898E-2</v>
      </c>
      <c r="S934" s="17">
        <v>6.8975508291474794E-2</v>
      </c>
      <c r="T934" s="17">
        <v>7.8131025738838303E-2</v>
      </c>
      <c r="U934" s="17">
        <v>5.29883871400747E-2</v>
      </c>
      <c r="V934" s="17">
        <v>0.110007008631976</v>
      </c>
      <c r="W934" s="17">
        <v>9.1741800392476605E-2</v>
      </c>
      <c r="X934" s="17">
        <v>6.2006204224562003E-2</v>
      </c>
      <c r="Y934" s="17">
        <v>0.112007110337838</v>
      </c>
      <c r="Z934" s="17">
        <v>6.77905782001339E-2</v>
      </c>
      <c r="AA934" s="17">
        <v>5.5232262291171799E-2</v>
      </c>
      <c r="AB934" s="17">
        <v>0.11162814536943801</v>
      </c>
      <c r="AC934" s="17"/>
      <c r="AD934" s="17">
        <v>0.106491606046281</v>
      </c>
      <c r="AE934" s="17">
        <v>1.7449313397991301E-2</v>
      </c>
      <c r="AF934" s="17"/>
      <c r="AG934" s="17">
        <v>0.16405599742251201</v>
      </c>
      <c r="AH934" s="17">
        <v>3.9927789189814801E-2</v>
      </c>
      <c r="AI934" s="17"/>
      <c r="AJ934" s="17">
        <v>7.5354254316751301E-2</v>
      </c>
      <c r="AK934" s="17">
        <v>8.4776913972642795E-2</v>
      </c>
      <c r="AL934" s="17"/>
      <c r="AM934" s="17">
        <v>4.92453184695417E-2</v>
      </c>
      <c r="AN934" s="17">
        <v>9.0256234027118201E-2</v>
      </c>
      <c r="AO934" s="17"/>
      <c r="AP934" s="17">
        <v>2.0884352327474398E-3</v>
      </c>
      <c r="AQ934" s="17">
        <v>9.8804734597970501E-3</v>
      </c>
      <c r="AR934" s="17">
        <v>4.8015934253378301E-2</v>
      </c>
      <c r="AS934" s="17">
        <v>8.9706001131070703E-2</v>
      </c>
      <c r="AT934" s="17">
        <v>0.12692322275960499</v>
      </c>
      <c r="AU934" s="17">
        <v>0.231918201988807</v>
      </c>
    </row>
    <row r="935" spans="2:47" x14ac:dyDescent="0.35">
      <c r="B935" t="s">
        <v>94</v>
      </c>
      <c r="C935" s="17">
        <v>2.5045211334752699E-2</v>
      </c>
      <c r="D935" s="17">
        <v>1.83941766142857E-2</v>
      </c>
      <c r="E935" s="17">
        <v>2.9824405721428301E-2</v>
      </c>
      <c r="F935" s="17"/>
      <c r="G935" s="17">
        <v>4.5502391113949603E-2</v>
      </c>
      <c r="H935" s="17">
        <v>2.4615380217739301E-2</v>
      </c>
      <c r="I935" s="17">
        <v>4.3960889874513298E-2</v>
      </c>
      <c r="J935" s="17">
        <v>2.24522721279731E-2</v>
      </c>
      <c r="K935" s="17">
        <v>1.6042615482879E-2</v>
      </c>
      <c r="L935" s="17">
        <v>4.4635348399489402E-3</v>
      </c>
      <c r="M935" s="17"/>
      <c r="N935" s="17">
        <v>2.5511949856017901E-2</v>
      </c>
      <c r="O935" s="17">
        <v>2.27270371706422E-2</v>
      </c>
      <c r="P935" s="17"/>
      <c r="Q935" s="17">
        <v>3.54033520608633E-2</v>
      </c>
      <c r="R935" s="17">
        <v>3.03037362019495E-2</v>
      </c>
      <c r="S935" s="17">
        <v>6.1332997784195997E-3</v>
      </c>
      <c r="T935" s="17">
        <v>1.51632852692636E-2</v>
      </c>
      <c r="U935" s="17">
        <v>3.5400808867759898E-2</v>
      </c>
      <c r="V935" s="17">
        <v>2.54959287443495E-2</v>
      </c>
      <c r="W935" s="17">
        <v>3.0221797888627899E-2</v>
      </c>
      <c r="X935" s="17">
        <v>2.7682911772244599E-2</v>
      </c>
      <c r="Y935" s="17">
        <v>1.73134234758048E-2</v>
      </c>
      <c r="Z935" s="17">
        <v>2.0554507928263199E-2</v>
      </c>
      <c r="AA935" s="17">
        <v>3.0557828825202599E-2</v>
      </c>
      <c r="AB935" s="17">
        <v>2.3862527547941999E-2</v>
      </c>
      <c r="AC935" s="17"/>
      <c r="AD935" s="17">
        <v>2.0757261852172301E-2</v>
      </c>
      <c r="AE935" s="17">
        <v>2.3904728532226999E-2</v>
      </c>
      <c r="AF935" s="17"/>
      <c r="AG935" s="17">
        <v>1.9172989270169999E-2</v>
      </c>
      <c r="AH935" s="17">
        <v>2.06687849982931E-2</v>
      </c>
      <c r="AI935" s="17"/>
      <c r="AJ935" s="17">
        <v>2.3212386578550001E-2</v>
      </c>
      <c r="AK935" s="17">
        <v>2.4797341634993201E-2</v>
      </c>
      <c r="AL935" s="17"/>
      <c r="AM935" s="17">
        <v>2.2581777503060299E-2</v>
      </c>
      <c r="AN935" s="17">
        <v>2.42695754944744E-2</v>
      </c>
      <c r="AO935" s="17"/>
      <c r="AP935" s="17">
        <v>4.1758578905255597E-2</v>
      </c>
      <c r="AQ935" s="17">
        <v>1.7485919661470999E-2</v>
      </c>
      <c r="AR935" s="17">
        <v>4.5620954433941603E-2</v>
      </c>
      <c r="AS935" s="17">
        <v>7.1738625249758497E-3</v>
      </c>
      <c r="AT935" s="17">
        <v>3.1717777198196302E-2</v>
      </c>
      <c r="AU935" s="17">
        <v>1.06662960542022E-2</v>
      </c>
    </row>
    <row r="936" spans="2:47" x14ac:dyDescent="0.35">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7"/>
      <c r="AL936" s="17"/>
      <c r="AM936" s="17"/>
      <c r="AN936" s="17"/>
      <c r="AO936" s="17"/>
      <c r="AP936" s="17"/>
      <c r="AQ936" s="17"/>
      <c r="AR936" s="17"/>
      <c r="AS936" s="17"/>
      <c r="AT936" s="17"/>
      <c r="AU936" s="17"/>
    </row>
    <row r="937" spans="2:47" x14ac:dyDescent="0.35">
      <c r="B937" s="6" t="s">
        <v>374</v>
      </c>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7"/>
      <c r="AL937" s="17"/>
      <c r="AM937" s="17"/>
      <c r="AN937" s="17"/>
      <c r="AO937" s="17"/>
      <c r="AP937" s="17"/>
      <c r="AQ937" s="17"/>
      <c r="AR937" s="17"/>
      <c r="AS937" s="17"/>
      <c r="AT937" s="17"/>
      <c r="AU937" s="17"/>
    </row>
    <row r="938" spans="2:47" x14ac:dyDescent="0.35">
      <c r="B938" s="24" t="s">
        <v>384</v>
      </c>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7"/>
      <c r="AL938" s="17"/>
      <c r="AM938" s="17"/>
      <c r="AN938" s="17"/>
      <c r="AO938" s="17"/>
      <c r="AP938" s="17"/>
      <c r="AQ938" s="17"/>
      <c r="AR938" s="17"/>
      <c r="AS938" s="17"/>
      <c r="AT938" s="17"/>
      <c r="AU938" s="17"/>
    </row>
    <row r="939" spans="2:47" x14ac:dyDescent="0.35">
      <c r="B939" t="s">
        <v>367</v>
      </c>
      <c r="C939" s="17">
        <v>0.53750031427472</v>
      </c>
      <c r="D939" s="17">
        <v>0.541960347484015</v>
      </c>
      <c r="E939" s="17">
        <v>0.53092438928344299</v>
      </c>
      <c r="F939" s="17"/>
      <c r="G939" s="17">
        <v>0.51020749657641196</v>
      </c>
      <c r="H939" s="17">
        <v>0.54115340367594</v>
      </c>
      <c r="I939" s="17">
        <v>0.54789192671632003</v>
      </c>
      <c r="J939" s="17">
        <v>0.57511762817815104</v>
      </c>
      <c r="K939" s="17">
        <v>0.53850230527003196</v>
      </c>
      <c r="L939" s="17">
        <v>0.51255570669137895</v>
      </c>
      <c r="M939" s="17"/>
      <c r="N939" s="17">
        <v>0.53394890971181996</v>
      </c>
      <c r="O939" s="17">
        <v>0.54900797163900406</v>
      </c>
      <c r="P939" s="17"/>
      <c r="Q939" s="17">
        <v>0.51784805019337299</v>
      </c>
      <c r="R939" s="17">
        <v>0.57241320195553103</v>
      </c>
      <c r="S939" s="17">
        <v>0.46640145925307003</v>
      </c>
      <c r="T939" s="17">
        <v>0.54720628674173999</v>
      </c>
      <c r="U939" s="17">
        <v>0.54087709841765097</v>
      </c>
      <c r="V939" s="17">
        <v>0.46509503463521901</v>
      </c>
      <c r="W939" s="17">
        <v>0.681287821038842</v>
      </c>
      <c r="X939" s="17">
        <v>0.69883930878229805</v>
      </c>
      <c r="Y939" s="17">
        <v>0.53760130186212796</v>
      </c>
      <c r="Z939" s="17">
        <v>0.55406817624590299</v>
      </c>
      <c r="AA939" s="17">
        <v>0.48593650553726703</v>
      </c>
      <c r="AB939" s="17">
        <v>0.357847278049164</v>
      </c>
      <c r="AC939" s="17"/>
      <c r="AD939" s="17">
        <v>0.54759398843172802</v>
      </c>
      <c r="AE939" s="17">
        <v>0.46632510736263799</v>
      </c>
      <c r="AF939" s="17"/>
      <c r="AG939" s="17">
        <v>0.59446462445303505</v>
      </c>
      <c r="AH939" s="17">
        <v>0.48656556659908301</v>
      </c>
      <c r="AI939" s="17"/>
      <c r="AJ939" s="17">
        <v>0.53455249447686504</v>
      </c>
      <c r="AK939" s="17">
        <v>0.54185244254665399</v>
      </c>
      <c r="AL939" s="17"/>
      <c r="AM939" s="17">
        <v>0.48160885721559299</v>
      </c>
      <c r="AN939" s="17">
        <v>0.55076207728551196</v>
      </c>
      <c r="AO939" s="17"/>
      <c r="AP939" s="17">
        <v>0.102577893200612</v>
      </c>
      <c r="AQ939" s="17">
        <v>0.48518370971064201</v>
      </c>
      <c r="AR939" s="17">
        <v>0.52147404258473995</v>
      </c>
      <c r="AS939" s="17">
        <v>0.55193531443812704</v>
      </c>
      <c r="AT939" s="17">
        <v>0.57905360494806202</v>
      </c>
      <c r="AU939" s="17">
        <v>0.58197974928170004</v>
      </c>
    </row>
    <row r="940" spans="2:47" x14ac:dyDescent="0.35">
      <c r="B940" t="s">
        <v>368</v>
      </c>
      <c r="C940" s="17">
        <v>0.42207683008327401</v>
      </c>
      <c r="D940" s="17">
        <v>0.43118918445184201</v>
      </c>
      <c r="E940" s="17">
        <v>0.40824551476300303</v>
      </c>
      <c r="F940" s="17"/>
      <c r="G940" s="17">
        <v>0.48351382160944301</v>
      </c>
      <c r="H940" s="17">
        <v>0.41263037237474998</v>
      </c>
      <c r="I940" s="17">
        <v>0.52052960401413395</v>
      </c>
      <c r="J940" s="17">
        <v>0.38194034480592698</v>
      </c>
      <c r="K940" s="17">
        <v>0.39024230761008299</v>
      </c>
      <c r="L940" s="17">
        <v>0.28570599816151498</v>
      </c>
      <c r="M940" s="17"/>
      <c r="N940" s="17">
        <v>0.41810018073010702</v>
      </c>
      <c r="O940" s="17">
        <v>0.43496241306985201</v>
      </c>
      <c r="P940" s="17"/>
      <c r="Q940" s="17">
        <v>0.43202678037824099</v>
      </c>
      <c r="R940" s="17">
        <v>0.46946343460101098</v>
      </c>
      <c r="S940" s="17">
        <v>0.37342257607582102</v>
      </c>
      <c r="T940" s="17">
        <v>0.37808041199444498</v>
      </c>
      <c r="U940" s="17">
        <v>0.33498451266149898</v>
      </c>
      <c r="V940" s="17">
        <v>0.374013012116996</v>
      </c>
      <c r="W940" s="17">
        <v>0.43041689885309697</v>
      </c>
      <c r="X940" s="17">
        <v>0.421324919148931</v>
      </c>
      <c r="Y940" s="17">
        <v>0.47918360477518201</v>
      </c>
      <c r="Z940" s="17">
        <v>0.40746411369737301</v>
      </c>
      <c r="AA940" s="17">
        <v>0.39996969498576801</v>
      </c>
      <c r="AB940" s="17">
        <v>0.63619674211125599</v>
      </c>
      <c r="AC940" s="17"/>
      <c r="AD940" s="17">
        <v>0.42542811691116</v>
      </c>
      <c r="AE940" s="17">
        <v>0.39405394577819802</v>
      </c>
      <c r="AF940" s="17"/>
      <c r="AG940" s="17">
        <v>0.45686014545229597</v>
      </c>
      <c r="AH940" s="17">
        <v>0.38747482214894002</v>
      </c>
      <c r="AI940" s="17"/>
      <c r="AJ940" s="17">
        <v>0.41199424439037702</v>
      </c>
      <c r="AK940" s="17">
        <v>0.43678386601649999</v>
      </c>
      <c r="AL940" s="17"/>
      <c r="AM940" s="17">
        <v>0.426852709556863</v>
      </c>
      <c r="AN940" s="17">
        <v>0.42361578899410901</v>
      </c>
      <c r="AO940" s="17"/>
      <c r="AP940" s="17">
        <v>0.36751446987651598</v>
      </c>
      <c r="AQ940" s="17">
        <v>0.32785194072273999</v>
      </c>
      <c r="AR940" s="17">
        <v>0.45225918991731801</v>
      </c>
      <c r="AS940" s="17">
        <v>0.35416818408675199</v>
      </c>
      <c r="AT940" s="17">
        <v>0.41409909295048403</v>
      </c>
      <c r="AU940" s="17">
        <v>0.47819620107683097</v>
      </c>
    </row>
    <row r="941" spans="2:47" x14ac:dyDescent="0.35">
      <c r="B941" t="s">
        <v>369</v>
      </c>
      <c r="C941" s="17">
        <v>0.38469060810196498</v>
      </c>
      <c r="D941" s="17">
        <v>0.44969722742666501</v>
      </c>
      <c r="E941" s="17">
        <v>0.28969692832560001</v>
      </c>
      <c r="F941" s="17"/>
      <c r="G941" s="17">
        <v>0.39231095024673801</v>
      </c>
      <c r="H941" s="17">
        <v>0.39940787281155998</v>
      </c>
      <c r="I941" s="17">
        <v>0.39125072515172599</v>
      </c>
      <c r="J941" s="17">
        <v>0.43276548992373598</v>
      </c>
      <c r="K941" s="17">
        <v>0.32604175364860299</v>
      </c>
      <c r="L941" s="17">
        <v>0.34057009765045998</v>
      </c>
      <c r="M941" s="17"/>
      <c r="N941" s="17">
        <v>0.36207474742180701</v>
      </c>
      <c r="O941" s="17">
        <v>0.45797304357115098</v>
      </c>
      <c r="P941" s="17"/>
      <c r="Q941" s="17">
        <v>0.33830578650873899</v>
      </c>
      <c r="R941" s="17">
        <v>0.30071681621681401</v>
      </c>
      <c r="S941" s="17">
        <v>0.43438728147147398</v>
      </c>
      <c r="T941" s="17">
        <v>0.37999966996966</v>
      </c>
      <c r="U941" s="17">
        <v>0.40594951678541802</v>
      </c>
      <c r="V941" s="17">
        <v>0.42346717479150597</v>
      </c>
      <c r="W941" s="17">
        <v>0.50659211952820904</v>
      </c>
      <c r="X941" s="17">
        <v>0.46272717969247901</v>
      </c>
      <c r="Y941" s="17">
        <v>0.43386020072626302</v>
      </c>
      <c r="Z941" s="17">
        <v>0.33944193953316298</v>
      </c>
      <c r="AA941" s="17">
        <v>0.24161121698744401</v>
      </c>
      <c r="AB941" s="17">
        <v>0.46534762970465299</v>
      </c>
      <c r="AC941" s="17"/>
      <c r="AD941" s="17">
        <v>0.40519218023231401</v>
      </c>
      <c r="AE941" s="17">
        <v>0.273143074543511</v>
      </c>
      <c r="AF941" s="17"/>
      <c r="AG941" s="17">
        <v>0.47941695603861201</v>
      </c>
      <c r="AH941" s="17">
        <v>0.29506344774628501</v>
      </c>
      <c r="AI941" s="17"/>
      <c r="AJ941" s="17">
        <v>0.39995462618107802</v>
      </c>
      <c r="AK941" s="17">
        <v>0.36480316164537502</v>
      </c>
      <c r="AL941" s="17"/>
      <c r="AM941" s="17">
        <v>0.40455588730354203</v>
      </c>
      <c r="AN941" s="17">
        <v>0.379547954860669</v>
      </c>
      <c r="AO941" s="17"/>
      <c r="AP941" s="17">
        <v>3.1911670400843299E-2</v>
      </c>
      <c r="AQ941" s="17">
        <v>0.13038214315660401</v>
      </c>
      <c r="AR941" s="17">
        <v>0.26169111816589602</v>
      </c>
      <c r="AS941" s="17">
        <v>0.422732446652543</v>
      </c>
      <c r="AT941" s="17">
        <v>0.42495441303602499</v>
      </c>
      <c r="AU941" s="17">
        <v>0.52081557181510096</v>
      </c>
    </row>
    <row r="942" spans="2:47" x14ac:dyDescent="0.35">
      <c r="B942" t="s">
        <v>370</v>
      </c>
      <c r="C942" s="17">
        <v>0.36391185347294802</v>
      </c>
      <c r="D942" s="17">
        <v>0.401570391999576</v>
      </c>
      <c r="E942" s="17">
        <v>0.30706395594212499</v>
      </c>
      <c r="F942" s="17"/>
      <c r="G942" s="17">
        <v>0.38533002883378098</v>
      </c>
      <c r="H942" s="17">
        <v>0.38707100690742102</v>
      </c>
      <c r="I942" s="17">
        <v>0.35126512096857299</v>
      </c>
      <c r="J942" s="17">
        <v>0.429469378628767</v>
      </c>
      <c r="K942" s="17">
        <v>0.28943963344430701</v>
      </c>
      <c r="L942" s="17">
        <v>0.30957321325585602</v>
      </c>
      <c r="M942" s="17"/>
      <c r="N942" s="17">
        <v>0.34818261719516902</v>
      </c>
      <c r="O942" s="17">
        <v>0.41487948007834502</v>
      </c>
      <c r="P942" s="17"/>
      <c r="Q942" s="17">
        <v>0.35999996228561598</v>
      </c>
      <c r="R942" s="17">
        <v>0.285170507033077</v>
      </c>
      <c r="S942" s="17">
        <v>0.35832432180085599</v>
      </c>
      <c r="T942" s="17">
        <v>0.483176211738712</v>
      </c>
      <c r="U942" s="17">
        <v>0.29862085372837999</v>
      </c>
      <c r="V942" s="17">
        <v>0.41613763048725</v>
      </c>
      <c r="W942" s="17">
        <v>0.410829568883681</v>
      </c>
      <c r="X942" s="17">
        <v>0.509022167302429</v>
      </c>
      <c r="Y942" s="17">
        <v>0.281113116461019</v>
      </c>
      <c r="Z942" s="17">
        <v>0.38170863456478998</v>
      </c>
      <c r="AA942" s="17">
        <v>0.24977803685712699</v>
      </c>
      <c r="AB942" s="17">
        <v>0.49557127985136201</v>
      </c>
      <c r="AC942" s="17"/>
      <c r="AD942" s="17">
        <v>0.38594865851869398</v>
      </c>
      <c r="AE942" s="17">
        <v>0.22390042341984701</v>
      </c>
      <c r="AF942" s="17"/>
      <c r="AG942" s="17">
        <v>0.42122394686680797</v>
      </c>
      <c r="AH942" s="17">
        <v>0.31194662392146799</v>
      </c>
      <c r="AI942" s="17"/>
      <c r="AJ942" s="17">
        <v>0.34064371061729098</v>
      </c>
      <c r="AK942" s="17">
        <v>0.39446560250941398</v>
      </c>
      <c r="AL942" s="17"/>
      <c r="AM942" s="17">
        <v>0.35384637652133699</v>
      </c>
      <c r="AN942" s="17">
        <v>0.368175521206556</v>
      </c>
      <c r="AO942" s="17"/>
      <c r="AP942" s="17">
        <v>0.105713937031437</v>
      </c>
      <c r="AQ942" s="17">
        <v>0.16373098935338701</v>
      </c>
      <c r="AR942" s="17">
        <v>0.34558059805751001</v>
      </c>
      <c r="AS942" s="17">
        <v>0.353226587316049</v>
      </c>
      <c r="AT942" s="17">
        <v>0.36441466920488402</v>
      </c>
      <c r="AU942" s="17">
        <v>0.46166271492333699</v>
      </c>
    </row>
    <row r="943" spans="2:47" x14ac:dyDescent="0.35">
      <c r="B943" t="s">
        <v>371</v>
      </c>
      <c r="C943" s="17">
        <v>0.24668336389683099</v>
      </c>
      <c r="D943" s="17">
        <v>0.26710339968619001</v>
      </c>
      <c r="E943" s="17">
        <v>0.217441994252349</v>
      </c>
      <c r="F943" s="17"/>
      <c r="G943" s="17">
        <v>0.299112883125283</v>
      </c>
      <c r="H943" s="17">
        <v>0.277807071022243</v>
      </c>
      <c r="I943" s="17">
        <v>0.23869384182825101</v>
      </c>
      <c r="J943" s="17">
        <v>0.28063300902942301</v>
      </c>
      <c r="K943" s="17">
        <v>0.198653491453603</v>
      </c>
      <c r="L943" s="17">
        <v>0.142566264841999</v>
      </c>
      <c r="M943" s="17"/>
      <c r="N943" s="17">
        <v>0.23795668293789199</v>
      </c>
      <c r="O943" s="17">
        <v>0.27496052934624099</v>
      </c>
      <c r="P943" s="17"/>
      <c r="Q943" s="17">
        <v>0.26958386777252702</v>
      </c>
      <c r="R943" s="17">
        <v>0.19988986909572101</v>
      </c>
      <c r="S943" s="17">
        <v>0.26760150762309898</v>
      </c>
      <c r="T943" s="17">
        <v>0.243883309870776</v>
      </c>
      <c r="U943" s="17">
        <v>0.236174211277173</v>
      </c>
      <c r="V943" s="17">
        <v>0.247573579767426</v>
      </c>
      <c r="W943" s="17">
        <v>0.25704324535586698</v>
      </c>
      <c r="X943" s="17">
        <v>0.196375735105077</v>
      </c>
      <c r="Y943" s="17">
        <v>0.30390629271824698</v>
      </c>
      <c r="Z943" s="17">
        <v>0.219703878555217</v>
      </c>
      <c r="AA943" s="17">
        <v>0.24142905356698599</v>
      </c>
      <c r="AB943" s="17">
        <v>0.17043861266549801</v>
      </c>
      <c r="AC943" s="17"/>
      <c r="AD943" s="17">
        <v>0.25861286099088199</v>
      </c>
      <c r="AE943" s="17">
        <v>0.15186842154764099</v>
      </c>
      <c r="AF943" s="17"/>
      <c r="AG943" s="17">
        <v>0.316608191315848</v>
      </c>
      <c r="AH943" s="17">
        <v>0.18657224480728599</v>
      </c>
      <c r="AI943" s="17"/>
      <c r="AJ943" s="17">
        <v>0.24186706414234799</v>
      </c>
      <c r="AK943" s="17">
        <v>0.25065457440311101</v>
      </c>
      <c r="AL943" s="17"/>
      <c r="AM943" s="17">
        <v>0.19561436634278501</v>
      </c>
      <c r="AN943" s="17">
        <v>0.254755375726545</v>
      </c>
      <c r="AO943" s="17"/>
      <c r="AP943" s="17">
        <v>0.12513154099805299</v>
      </c>
      <c r="AQ943" s="17">
        <v>0.16073358830960399</v>
      </c>
      <c r="AR943" s="17">
        <v>0.20126052755931201</v>
      </c>
      <c r="AS943" s="17">
        <v>0.18494938236061101</v>
      </c>
      <c r="AT943" s="17">
        <v>0.29180681197740899</v>
      </c>
      <c r="AU943" s="17">
        <v>0.32360233103145802</v>
      </c>
    </row>
    <row r="944" spans="2:47" x14ac:dyDescent="0.35">
      <c r="B944" t="s">
        <v>372</v>
      </c>
      <c r="C944" s="17">
        <v>0.17092465860765099</v>
      </c>
      <c r="D944" s="17">
        <v>0.17532003335295601</v>
      </c>
      <c r="E944" s="17">
        <v>0.16519066867960999</v>
      </c>
      <c r="F944" s="17"/>
      <c r="G944" s="17">
        <v>0.18221714905915201</v>
      </c>
      <c r="H944" s="17">
        <v>0.18898033410523901</v>
      </c>
      <c r="I944" s="17">
        <v>0.188414448505932</v>
      </c>
      <c r="J944" s="17">
        <v>0.17084080531081999</v>
      </c>
      <c r="K944" s="17">
        <v>0.139273891797349</v>
      </c>
      <c r="L944" s="17">
        <v>0.13009686336599799</v>
      </c>
      <c r="M944" s="17"/>
      <c r="N944" s="17">
        <v>0.161639616513259</v>
      </c>
      <c r="O944" s="17">
        <v>0.20101108811541299</v>
      </c>
      <c r="P944" s="17"/>
      <c r="Q944" s="17">
        <v>0.18992342345166799</v>
      </c>
      <c r="R944" s="17">
        <v>0.14741638325419301</v>
      </c>
      <c r="S944" s="17">
        <v>0.15197497931607601</v>
      </c>
      <c r="T944" s="17">
        <v>0.214588188538504</v>
      </c>
      <c r="U944" s="17">
        <v>0.209766483957357</v>
      </c>
      <c r="V944" s="17">
        <v>0.15720676116986701</v>
      </c>
      <c r="W944" s="17">
        <v>0.167717891185104</v>
      </c>
      <c r="X944" s="17">
        <v>0.106065590204776</v>
      </c>
      <c r="Y944" s="17">
        <v>0.187450963755799</v>
      </c>
      <c r="Z944" s="17">
        <v>0.170295475815923</v>
      </c>
      <c r="AA944" s="17">
        <v>9.5129279277906098E-2</v>
      </c>
      <c r="AB944" s="17">
        <v>0.193034963653931</v>
      </c>
      <c r="AC944" s="17"/>
      <c r="AD944" s="17">
        <v>0.173148273192546</v>
      </c>
      <c r="AE944" s="17">
        <v>0.14708241735866801</v>
      </c>
      <c r="AF944" s="17"/>
      <c r="AG944" s="17">
        <v>0.24854165097091599</v>
      </c>
      <c r="AH944" s="17">
        <v>0.102685266563626</v>
      </c>
      <c r="AI944" s="17"/>
      <c r="AJ944" s="17">
        <v>0.17731161367676099</v>
      </c>
      <c r="AK944" s="17">
        <v>0.16404098181927099</v>
      </c>
      <c r="AL944" s="17"/>
      <c r="AM944" s="17">
        <v>0.199812721437609</v>
      </c>
      <c r="AN944" s="17">
        <v>0.16130282791656</v>
      </c>
      <c r="AO944" s="17"/>
      <c r="AP944" s="17">
        <v>5.3462799516733599E-2</v>
      </c>
      <c r="AQ944" s="17">
        <v>9.18354775931641E-2</v>
      </c>
      <c r="AR944" s="17">
        <v>0.12416466649794999</v>
      </c>
      <c r="AS944" s="17">
        <v>0.105758468576664</v>
      </c>
      <c r="AT944" s="17">
        <v>0.25435627439476999</v>
      </c>
      <c r="AU944" s="17">
        <v>0.23178136836692001</v>
      </c>
    </row>
    <row r="945" spans="2:47" x14ac:dyDescent="0.35">
      <c r="B945" t="s">
        <v>373</v>
      </c>
      <c r="C945" s="17">
        <v>5.2232347148539901E-2</v>
      </c>
      <c r="D945" s="17">
        <v>5.0495095293640498E-2</v>
      </c>
      <c r="E945" s="17">
        <v>5.5068173495165303E-2</v>
      </c>
      <c r="F945" s="17"/>
      <c r="G945" s="17">
        <v>3.09215661330428E-2</v>
      </c>
      <c r="H945" s="17">
        <v>4.1597457182355198E-2</v>
      </c>
      <c r="I945" s="17">
        <v>4.5031307502168501E-2</v>
      </c>
      <c r="J945" s="17">
        <v>1.7843189543049701E-2</v>
      </c>
      <c r="K945" s="17">
        <v>8.4344793390935105E-2</v>
      </c>
      <c r="L945" s="17">
        <v>0.11757328125309199</v>
      </c>
      <c r="M945" s="17"/>
      <c r="N945" s="17">
        <v>5.4383550386122699E-2</v>
      </c>
      <c r="O945" s="17">
        <v>4.5261778366358897E-2</v>
      </c>
      <c r="P945" s="17"/>
      <c r="Q945" s="17">
        <v>5.0432766783522702E-2</v>
      </c>
      <c r="R945" s="17">
        <v>9.3097411781812994E-2</v>
      </c>
      <c r="S945" s="17">
        <v>8.1345432901993101E-2</v>
      </c>
      <c r="T945" s="17">
        <v>4.51309530361374E-2</v>
      </c>
      <c r="U945" s="17">
        <v>6.1467386721996101E-2</v>
      </c>
      <c r="V945" s="17">
        <v>4.68855904382591E-2</v>
      </c>
      <c r="W945" s="17">
        <v>2.5439046673796199E-2</v>
      </c>
      <c r="X945" s="17">
        <v>1.9826315971569301E-2</v>
      </c>
      <c r="Y945" s="17">
        <v>7.0239136945807398E-3</v>
      </c>
      <c r="Z945" s="17">
        <v>3.7924063742183101E-2</v>
      </c>
      <c r="AA945" s="17">
        <v>8.7015585873430196E-2</v>
      </c>
      <c r="AB945" s="17">
        <v>0.137666227029209</v>
      </c>
      <c r="AC945" s="17"/>
      <c r="AD945" s="17">
        <v>4.6243366961471202E-2</v>
      </c>
      <c r="AE945" s="17">
        <v>0.10500141631787301</v>
      </c>
      <c r="AF945" s="17"/>
      <c r="AG945" s="17">
        <v>2.2919151900654699E-2</v>
      </c>
      <c r="AH945" s="17">
        <v>7.8076100342837698E-2</v>
      </c>
      <c r="AI945" s="17"/>
      <c r="AJ945" s="17">
        <v>6.06274577831852E-2</v>
      </c>
      <c r="AK945" s="17">
        <v>4.2227267238296201E-2</v>
      </c>
      <c r="AL945" s="17"/>
      <c r="AM945" s="17">
        <v>6.2625275770201494E-2</v>
      </c>
      <c r="AN945" s="17">
        <v>5.0544145210504203E-2</v>
      </c>
      <c r="AO945" s="17"/>
      <c r="AP945" s="17">
        <v>0.278880945841398</v>
      </c>
      <c r="AQ945" s="17">
        <v>0.16507707833534699</v>
      </c>
      <c r="AR945" s="17">
        <v>2.0847392918444899E-2</v>
      </c>
      <c r="AS945" s="17">
        <v>5.8176970981847799E-2</v>
      </c>
      <c r="AT945" s="17">
        <v>1.8032128496574599E-2</v>
      </c>
      <c r="AU945" s="17">
        <v>2.6034477850170799E-2</v>
      </c>
    </row>
    <row r="946" spans="2:47" x14ac:dyDescent="0.35">
      <c r="B946" t="s">
        <v>122</v>
      </c>
      <c r="C946" s="17">
        <v>2.4956111294793401E-2</v>
      </c>
      <c r="D946" s="17">
        <v>2.1994516893299398E-2</v>
      </c>
      <c r="E946" s="17">
        <v>2.9485830843979099E-2</v>
      </c>
      <c r="F946" s="17"/>
      <c r="G946" s="17">
        <v>3.1150834216479999E-2</v>
      </c>
      <c r="H946" s="17">
        <v>1.10356127959717E-2</v>
      </c>
      <c r="I946" s="17">
        <v>3.2968562666717702E-2</v>
      </c>
      <c r="J946" s="17">
        <v>1.22513248691987E-2</v>
      </c>
      <c r="K946" s="17">
        <v>2.2108712490267999E-2</v>
      </c>
      <c r="L946" s="17">
        <v>4.3307060974633702E-2</v>
      </c>
      <c r="M946" s="17"/>
      <c r="N946" s="17">
        <v>2.56423369968365E-2</v>
      </c>
      <c r="O946" s="17">
        <v>2.2732526199427699E-2</v>
      </c>
      <c r="P946" s="17"/>
      <c r="Q946" s="17">
        <v>2.7640940599908102E-2</v>
      </c>
      <c r="R946" s="17">
        <v>3.3653798967823299E-2</v>
      </c>
      <c r="S946" s="17">
        <v>3.51863003808153E-2</v>
      </c>
      <c r="T946" s="17">
        <v>4.9512562620158802E-2</v>
      </c>
      <c r="U946" s="17">
        <v>0</v>
      </c>
      <c r="V946" s="17">
        <v>2.01145482277671E-2</v>
      </c>
      <c r="W946" s="17">
        <v>2.51299190133259E-2</v>
      </c>
      <c r="X946" s="17">
        <v>0</v>
      </c>
      <c r="Y946" s="17">
        <v>2.23194129804598E-2</v>
      </c>
      <c r="Z946" s="17">
        <v>1.11754125927668E-2</v>
      </c>
      <c r="AA946" s="17">
        <v>4.9180920216860199E-2</v>
      </c>
      <c r="AB946" s="17">
        <v>0</v>
      </c>
      <c r="AC946" s="17"/>
      <c r="AD946" s="17">
        <v>2.33279069658879E-2</v>
      </c>
      <c r="AE946" s="17">
        <v>3.43378372793645E-2</v>
      </c>
      <c r="AF946" s="17"/>
      <c r="AG946" s="17">
        <v>8.0113003162809206E-3</v>
      </c>
      <c r="AH946" s="17">
        <v>4.0770940321149099E-2</v>
      </c>
      <c r="AI946" s="17"/>
      <c r="AJ946" s="17">
        <v>2.4447843161546901E-2</v>
      </c>
      <c r="AK946" s="17">
        <v>2.5717920123597301E-2</v>
      </c>
      <c r="AL946" s="17"/>
      <c r="AM946" s="17">
        <v>2.0521594866142499E-2</v>
      </c>
      <c r="AN946" s="17">
        <v>2.27550149955832E-2</v>
      </c>
      <c r="AO946" s="17"/>
      <c r="AP946" s="17">
        <v>7.3284330871807996E-2</v>
      </c>
      <c r="AQ946" s="17">
        <v>5.27977713179658E-2</v>
      </c>
      <c r="AR946" s="17">
        <v>4.2031177009014799E-2</v>
      </c>
      <c r="AS946" s="17">
        <v>2.3942009739172199E-2</v>
      </c>
      <c r="AT946" s="17">
        <v>6.7264595635597099E-3</v>
      </c>
      <c r="AU946" s="17">
        <v>1.1148945571067E-2</v>
      </c>
    </row>
    <row r="947" spans="2:47" x14ac:dyDescent="0.35">
      <c r="B947" t="s">
        <v>178</v>
      </c>
      <c r="C947" s="17">
        <v>6.8922490035016803E-3</v>
      </c>
      <c r="D947" s="17">
        <v>7.62910955304545E-3</v>
      </c>
      <c r="E947" s="17">
        <v>5.8275163464258199E-3</v>
      </c>
      <c r="F947" s="17"/>
      <c r="G947" s="17">
        <v>0</v>
      </c>
      <c r="H947" s="17">
        <v>0</v>
      </c>
      <c r="I947" s="17">
        <v>1.0778490127995999E-2</v>
      </c>
      <c r="J947" s="17">
        <v>0</v>
      </c>
      <c r="K947" s="17">
        <v>1.45894164314969E-2</v>
      </c>
      <c r="L947" s="17">
        <v>2.2412379988322899E-2</v>
      </c>
      <c r="M947" s="17"/>
      <c r="N947" s="17">
        <v>9.0192817943496005E-3</v>
      </c>
      <c r="O947" s="17">
        <v>0</v>
      </c>
      <c r="P947" s="17"/>
      <c r="Q947" s="17">
        <v>5.4003428731284504E-3</v>
      </c>
      <c r="R947" s="17">
        <v>0</v>
      </c>
      <c r="S947" s="17">
        <v>0</v>
      </c>
      <c r="T947" s="17">
        <v>2.04413711271559E-2</v>
      </c>
      <c r="U947" s="17">
        <v>1.25838443602879E-2</v>
      </c>
      <c r="V947" s="17">
        <v>0</v>
      </c>
      <c r="W947" s="17">
        <v>0</v>
      </c>
      <c r="X947" s="17">
        <v>0</v>
      </c>
      <c r="Y947" s="17">
        <v>0</v>
      </c>
      <c r="Z947" s="17">
        <v>2.34896917904482E-2</v>
      </c>
      <c r="AA947" s="17">
        <v>2.5759164550270101E-2</v>
      </c>
      <c r="AB947" s="17">
        <v>0</v>
      </c>
      <c r="AC947" s="17"/>
      <c r="AD947" s="17">
        <v>6.9875672289505201E-3</v>
      </c>
      <c r="AE947" s="17">
        <v>7.46870320540707E-3</v>
      </c>
      <c r="AF947" s="17"/>
      <c r="AG947" s="17">
        <v>6.8346251232762802E-3</v>
      </c>
      <c r="AH947" s="17">
        <v>7.0463047215228204E-3</v>
      </c>
      <c r="AI947" s="17"/>
      <c r="AJ947" s="17">
        <v>8.9618586372120796E-3</v>
      </c>
      <c r="AK947" s="17">
        <v>4.3925253065988101E-3</v>
      </c>
      <c r="AL947" s="17"/>
      <c r="AM947" s="17">
        <v>6.8331152786089101E-3</v>
      </c>
      <c r="AN947" s="17">
        <v>6.9867412133690597E-3</v>
      </c>
      <c r="AO947" s="17"/>
      <c r="AP947" s="17">
        <v>0</v>
      </c>
      <c r="AQ947" s="17">
        <v>2.1861163270546099E-2</v>
      </c>
      <c r="AR947" s="17">
        <v>4.50978097328075E-3</v>
      </c>
      <c r="AS947" s="17">
        <v>1.02540108449826E-2</v>
      </c>
      <c r="AT947" s="17">
        <v>8.3649380826695992E-3</v>
      </c>
      <c r="AU947" s="17">
        <v>2.4393709732354199E-3</v>
      </c>
    </row>
    <row r="948" spans="2:47" x14ac:dyDescent="0.35">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7"/>
      <c r="AL948" s="17"/>
      <c r="AM948" s="17"/>
      <c r="AN948" s="17"/>
      <c r="AO948" s="17"/>
      <c r="AP948" s="17"/>
      <c r="AQ948" s="17"/>
      <c r="AR948" s="17"/>
      <c r="AS948" s="17"/>
      <c r="AT948" s="17"/>
      <c r="AU948" s="17"/>
    </row>
    <row r="949" spans="2:47" x14ac:dyDescent="0.35">
      <c r="B949" s="6" t="s">
        <v>383</v>
      </c>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7"/>
      <c r="AL949" s="17"/>
      <c r="AM949" s="17"/>
      <c r="AN949" s="17"/>
      <c r="AO949" s="17"/>
      <c r="AP949" s="17"/>
      <c r="AQ949" s="17"/>
      <c r="AR949" s="17"/>
      <c r="AS949" s="17"/>
      <c r="AT949" s="17"/>
      <c r="AU949" s="17"/>
    </row>
    <row r="950" spans="2:47" x14ac:dyDescent="0.35">
      <c r="B950" s="24" t="s">
        <v>406</v>
      </c>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7"/>
      <c r="AL950" s="17"/>
      <c r="AM950" s="17"/>
      <c r="AN950" s="17"/>
      <c r="AO950" s="17"/>
      <c r="AP950" s="17"/>
      <c r="AQ950" s="17"/>
      <c r="AR950" s="17"/>
      <c r="AS950" s="17"/>
      <c r="AT950" s="17"/>
      <c r="AU950" s="17"/>
    </row>
    <row r="951" spans="2:47" x14ac:dyDescent="0.35">
      <c r="B951" t="s">
        <v>376</v>
      </c>
      <c r="C951" s="17">
        <v>0.60555243264465897</v>
      </c>
      <c r="D951" s="17">
        <v>0.49047301224669598</v>
      </c>
      <c r="E951" s="17">
        <v>0.71869728283665602</v>
      </c>
      <c r="F951" s="17"/>
      <c r="G951" s="17">
        <v>0.30522226238540701</v>
      </c>
      <c r="H951" s="17">
        <v>0.45368771699743499</v>
      </c>
      <c r="I951" s="17">
        <v>0.50756725129058</v>
      </c>
      <c r="J951" s="17">
        <v>0.65328487767999099</v>
      </c>
      <c r="K951" s="17">
        <v>0.69793641130314599</v>
      </c>
      <c r="L951" s="17">
        <v>0.83607688028224803</v>
      </c>
      <c r="M951" s="17"/>
      <c r="N951" s="17">
        <v>0.64845167633998002</v>
      </c>
      <c r="O951" s="17">
        <v>0.375721210214157</v>
      </c>
      <c r="P951" s="17"/>
      <c r="Q951" s="17">
        <v>0.52910254355235997</v>
      </c>
      <c r="R951" s="17">
        <v>0.66208895923408695</v>
      </c>
      <c r="S951" s="17">
        <v>0.664814811521108</v>
      </c>
      <c r="T951" s="17">
        <v>0.65613164656165801</v>
      </c>
      <c r="U951" s="17">
        <v>0.61568259653060198</v>
      </c>
      <c r="V951" s="17">
        <v>0.55090218519043999</v>
      </c>
      <c r="W951" s="17">
        <v>0.63905872242475303</v>
      </c>
      <c r="X951" s="17">
        <v>0.57206442189379203</v>
      </c>
      <c r="Y951" s="17">
        <v>0.56034593319522596</v>
      </c>
      <c r="Z951" s="17">
        <v>0.64667806872974198</v>
      </c>
      <c r="AA951" s="17">
        <v>0.63950078982227099</v>
      </c>
      <c r="AB951" s="17">
        <v>0.51453265572483897</v>
      </c>
      <c r="AC951" s="17"/>
      <c r="AD951" s="17">
        <v>0.50373192958482205</v>
      </c>
      <c r="AE951" s="17">
        <v>0.83249631366971799</v>
      </c>
      <c r="AF951" s="17"/>
      <c r="AG951" s="17">
        <v>0.34109439164348299</v>
      </c>
      <c r="AH951" s="17">
        <v>0.74761038726245399</v>
      </c>
      <c r="AI951" s="17"/>
      <c r="AJ951" s="17">
        <v>0.598637929515214</v>
      </c>
      <c r="AK951" s="17">
        <v>0.61529517635405095</v>
      </c>
      <c r="AL951" s="17"/>
      <c r="AM951" s="17">
        <v>0.65216054411888602</v>
      </c>
      <c r="AN951" s="17">
        <v>0.59201665826694105</v>
      </c>
      <c r="AO951" s="17"/>
      <c r="AP951" s="17">
        <v>0.90508017272201602</v>
      </c>
      <c r="AQ951" s="17">
        <v>0.87002291225117001</v>
      </c>
      <c r="AR951" s="17">
        <v>0.46326405673545901</v>
      </c>
      <c r="AS951" s="17">
        <v>0.63267850335136999</v>
      </c>
      <c r="AT951" s="17">
        <v>0.30051942425755201</v>
      </c>
      <c r="AU951" s="17">
        <v>0.22421920900164899</v>
      </c>
    </row>
    <row r="952" spans="2:47" x14ac:dyDescent="0.35">
      <c r="B952" t="s">
        <v>377</v>
      </c>
      <c r="C952" s="17">
        <v>0.16557054770501201</v>
      </c>
      <c r="D952" s="17">
        <v>0.19908417842040499</v>
      </c>
      <c r="E952" s="17">
        <v>0.13144485363613401</v>
      </c>
      <c r="F952" s="17"/>
      <c r="G952" s="17">
        <v>0.201168313990986</v>
      </c>
      <c r="H952" s="17">
        <v>0.170344225441696</v>
      </c>
      <c r="I952" s="17">
        <v>0.22482341013870399</v>
      </c>
      <c r="J952" s="17">
        <v>0.19134431471240901</v>
      </c>
      <c r="K952" s="17">
        <v>0.16373522063552501</v>
      </c>
      <c r="L952" s="17">
        <v>8.4512926091481297E-2</v>
      </c>
      <c r="M952" s="17"/>
      <c r="N952" s="17">
        <v>0.156617216101573</v>
      </c>
      <c r="O952" s="17">
        <v>0.21353771378977199</v>
      </c>
      <c r="P952" s="17"/>
      <c r="Q952" s="17">
        <v>0.127203499271306</v>
      </c>
      <c r="R952" s="17">
        <v>0.17210137661465399</v>
      </c>
      <c r="S952" s="17">
        <v>0.157840519052697</v>
      </c>
      <c r="T952" s="17">
        <v>0.17461045426231001</v>
      </c>
      <c r="U952" s="17">
        <v>0.15693863663191401</v>
      </c>
      <c r="V952" s="17">
        <v>0.17465674319545099</v>
      </c>
      <c r="W952" s="17">
        <v>0.11431913784591299</v>
      </c>
      <c r="X952" s="17">
        <v>0.154454082660438</v>
      </c>
      <c r="Y952" s="17">
        <v>0.21125637411360099</v>
      </c>
      <c r="Z952" s="17">
        <v>0.17796957250075501</v>
      </c>
      <c r="AA952" s="17">
        <v>0.12648306395841899</v>
      </c>
      <c r="AB952" s="17">
        <v>0.31462463071133301</v>
      </c>
      <c r="AC952" s="17"/>
      <c r="AD952" s="17">
        <v>0.213600972285063</v>
      </c>
      <c r="AE952" s="17">
        <v>6.3477088192799097E-2</v>
      </c>
      <c r="AF952" s="17"/>
      <c r="AG952" s="17">
        <v>0.22681374035229199</v>
      </c>
      <c r="AH952" s="17">
        <v>0.136986168009018</v>
      </c>
      <c r="AI952" s="17"/>
      <c r="AJ952" s="17">
        <v>0.182367892157037</v>
      </c>
      <c r="AK952" s="17">
        <v>0.14787626274601701</v>
      </c>
      <c r="AL952" s="17"/>
      <c r="AM952" s="17">
        <v>0.183141760859204</v>
      </c>
      <c r="AN952" s="17">
        <v>0.160283593247178</v>
      </c>
      <c r="AO952" s="17"/>
      <c r="AP952" s="17">
        <v>3.2253953179729102E-2</v>
      </c>
      <c r="AQ952" s="17">
        <v>7.5563191800420995E-2</v>
      </c>
      <c r="AR952" s="17">
        <v>0.26268945925318798</v>
      </c>
      <c r="AS952" s="17">
        <v>0.21240046982656999</v>
      </c>
      <c r="AT952" s="17">
        <v>0.229598604409711</v>
      </c>
      <c r="AU952" s="17">
        <v>0.25359534165241399</v>
      </c>
    </row>
    <row r="953" spans="2:47" x14ac:dyDescent="0.35">
      <c r="B953" t="s">
        <v>378</v>
      </c>
      <c r="C953" s="17">
        <v>0.109322217635273</v>
      </c>
      <c r="D953" s="17">
        <v>0.15552158958868401</v>
      </c>
      <c r="E953" s="17">
        <v>6.4451295891928703E-2</v>
      </c>
      <c r="F953" s="17"/>
      <c r="G953" s="17">
        <v>0.193570976941492</v>
      </c>
      <c r="H953" s="17">
        <v>0.19350252455462699</v>
      </c>
      <c r="I953" s="17">
        <v>0.13122178946136101</v>
      </c>
      <c r="J953" s="17">
        <v>8.49180708834818E-2</v>
      </c>
      <c r="K953" s="17">
        <v>8.8150657769009405E-2</v>
      </c>
      <c r="L953" s="17">
        <v>2.6078416469432101E-2</v>
      </c>
      <c r="M953" s="17"/>
      <c r="N953" s="17">
        <v>9.5167390541976593E-2</v>
      </c>
      <c r="O953" s="17">
        <v>0.18515621688360101</v>
      </c>
      <c r="P953" s="17"/>
      <c r="Q953" s="17">
        <v>0.18669432782440201</v>
      </c>
      <c r="R953" s="17">
        <v>8.7928819950902598E-2</v>
      </c>
      <c r="S953" s="17">
        <v>0.105970022218751</v>
      </c>
      <c r="T953" s="17">
        <v>8.2140832560985394E-2</v>
      </c>
      <c r="U953" s="17">
        <v>9.9554028284921506E-2</v>
      </c>
      <c r="V953" s="17">
        <v>0.12774965896337201</v>
      </c>
      <c r="W953" s="17">
        <v>0.111289402583351</v>
      </c>
      <c r="X953" s="17">
        <v>0.119644965076319</v>
      </c>
      <c r="Y953" s="17">
        <v>9.7565591737676302E-2</v>
      </c>
      <c r="Z953" s="17">
        <v>7.5779355391939696E-2</v>
      </c>
      <c r="AA953" s="17">
        <v>8.6654368101116694E-2</v>
      </c>
      <c r="AB953" s="17">
        <v>5.87988784459142E-2</v>
      </c>
      <c r="AC953" s="17"/>
      <c r="AD953" s="17">
        <v>0.14376926593757999</v>
      </c>
      <c r="AE953" s="17">
        <v>3.7909345545937501E-2</v>
      </c>
      <c r="AF953" s="17"/>
      <c r="AG953" s="17">
        <v>0.219772783761262</v>
      </c>
      <c r="AH953" s="17">
        <v>5.3307063198345397E-2</v>
      </c>
      <c r="AI953" s="17"/>
      <c r="AJ953" s="17">
        <v>0.10711943058951499</v>
      </c>
      <c r="AK953" s="17">
        <v>0.110876987846613</v>
      </c>
      <c r="AL953" s="17"/>
      <c r="AM953" s="17">
        <v>8.2941118027261299E-2</v>
      </c>
      <c r="AN953" s="17">
        <v>0.11666633965331399</v>
      </c>
      <c r="AO953" s="17"/>
      <c r="AP953" s="17">
        <v>7.64974640730939E-3</v>
      </c>
      <c r="AQ953" s="17">
        <v>1.7717683932454899E-2</v>
      </c>
      <c r="AR953" s="17">
        <v>0.13278777114882501</v>
      </c>
      <c r="AS953" s="17">
        <v>6.7277036158867501E-2</v>
      </c>
      <c r="AT953" s="17">
        <v>0.22474168413985801</v>
      </c>
      <c r="AU953" s="17">
        <v>0.28924935070740299</v>
      </c>
    </row>
    <row r="954" spans="2:47" x14ac:dyDescent="0.35">
      <c r="B954" t="s">
        <v>379</v>
      </c>
      <c r="C954" s="17">
        <v>4.9029372398526699E-2</v>
      </c>
      <c r="D954" s="17">
        <v>6.6171784997278896E-2</v>
      </c>
      <c r="E954" s="17">
        <v>3.2427378584425903E-2</v>
      </c>
      <c r="F954" s="17"/>
      <c r="G954" s="17">
        <v>0.18627922183741599</v>
      </c>
      <c r="H954" s="17">
        <v>6.6654955095637305E-2</v>
      </c>
      <c r="I954" s="17">
        <v>3.3427762423456298E-2</v>
      </c>
      <c r="J954" s="17">
        <v>3.2507527906573602E-2</v>
      </c>
      <c r="K954" s="17">
        <v>1.0668574846576901E-2</v>
      </c>
      <c r="L954" s="17">
        <v>1.2425969630117399E-2</v>
      </c>
      <c r="M954" s="17"/>
      <c r="N954" s="17">
        <v>3.8085141606785798E-2</v>
      </c>
      <c r="O954" s="17">
        <v>0.107662712400782</v>
      </c>
      <c r="P954" s="17"/>
      <c r="Q954" s="17">
        <v>6.6212415933483995E-2</v>
      </c>
      <c r="R954" s="17">
        <v>2.14445894531595E-2</v>
      </c>
      <c r="S954" s="17">
        <v>3.3088749547551401E-2</v>
      </c>
      <c r="T954" s="17">
        <v>4.3665243812959602E-2</v>
      </c>
      <c r="U954" s="17">
        <v>3.1757330846221898E-2</v>
      </c>
      <c r="V954" s="17">
        <v>6.6186475980549803E-2</v>
      </c>
      <c r="W954" s="17">
        <v>6.5050103827783895E-2</v>
      </c>
      <c r="X954" s="17">
        <v>3.1754097961662703E-2</v>
      </c>
      <c r="Y954" s="17">
        <v>7.3029387828329004E-2</v>
      </c>
      <c r="Z954" s="17">
        <v>2.7311727904514901E-2</v>
      </c>
      <c r="AA954" s="17">
        <v>9.1429976880780195E-2</v>
      </c>
      <c r="AB954" s="17">
        <v>0</v>
      </c>
      <c r="AC954" s="17"/>
      <c r="AD954" s="17">
        <v>5.6245072762009497E-2</v>
      </c>
      <c r="AE954" s="17">
        <v>3.1376991160724899E-2</v>
      </c>
      <c r="AF954" s="17"/>
      <c r="AG954" s="17">
        <v>9.3201041032168697E-2</v>
      </c>
      <c r="AH954" s="17">
        <v>2.6752855970803999E-2</v>
      </c>
      <c r="AI954" s="17"/>
      <c r="AJ954" s="17">
        <v>3.9914041566472103E-2</v>
      </c>
      <c r="AK954" s="17">
        <v>6.0951075105618403E-2</v>
      </c>
      <c r="AL954" s="17"/>
      <c r="AM954" s="17">
        <v>2.6653705435690699E-2</v>
      </c>
      <c r="AN954" s="17">
        <v>5.6305396322832997E-2</v>
      </c>
      <c r="AO954" s="17"/>
      <c r="AP954" s="17">
        <v>1.5817917293869398E-2</v>
      </c>
      <c r="AQ954" s="17">
        <v>6.1994344166170501E-3</v>
      </c>
      <c r="AR954" s="17">
        <v>7.6668855980091793E-2</v>
      </c>
      <c r="AS954" s="17">
        <v>1.29786032614666E-2</v>
      </c>
      <c r="AT954" s="17">
        <v>0.10563408840024401</v>
      </c>
      <c r="AU954" s="17">
        <v>0.121951507738607</v>
      </c>
    </row>
    <row r="955" spans="2:47" x14ac:dyDescent="0.35">
      <c r="B955" t="s">
        <v>380</v>
      </c>
      <c r="C955" s="17">
        <v>1.7451584908118899E-2</v>
      </c>
      <c r="D955" s="17">
        <v>1.79777727454308E-2</v>
      </c>
      <c r="E955" s="17">
        <v>1.7031454395438E-2</v>
      </c>
      <c r="F955" s="17"/>
      <c r="G955" s="17">
        <v>4.5378541432340401E-2</v>
      </c>
      <c r="H955" s="17">
        <v>3.4963404947558202E-2</v>
      </c>
      <c r="I955" s="17">
        <v>1.8928408890093399E-2</v>
      </c>
      <c r="J955" s="17">
        <v>9.8987598595620205E-3</v>
      </c>
      <c r="K955" s="17">
        <v>0</v>
      </c>
      <c r="L955" s="17">
        <v>7.3401360054199498E-3</v>
      </c>
      <c r="M955" s="17"/>
      <c r="N955" s="17">
        <v>1.5657609077375099E-2</v>
      </c>
      <c r="O955" s="17">
        <v>2.7062748711354299E-2</v>
      </c>
      <c r="P955" s="17"/>
      <c r="Q955" s="17">
        <v>3.0855101591415801E-2</v>
      </c>
      <c r="R955" s="17">
        <v>6.3063663720705296E-3</v>
      </c>
      <c r="S955" s="17">
        <v>1.2897855764893801E-2</v>
      </c>
      <c r="T955" s="17">
        <v>1.8664452663703202E-2</v>
      </c>
      <c r="U955" s="17">
        <v>2.8804551105324799E-2</v>
      </c>
      <c r="V955" s="17">
        <v>2.66398114301259E-2</v>
      </c>
      <c r="W955" s="17">
        <v>2.3177638017346701E-2</v>
      </c>
      <c r="X955" s="17">
        <v>0</v>
      </c>
      <c r="Y955" s="17">
        <v>1.28949498152918E-2</v>
      </c>
      <c r="Z955" s="17">
        <v>0</v>
      </c>
      <c r="AA955" s="17">
        <v>0</v>
      </c>
      <c r="AB955" s="17">
        <v>6.8197163237945793E-2</v>
      </c>
      <c r="AC955" s="17"/>
      <c r="AD955" s="17">
        <v>2.0776315128086299E-2</v>
      </c>
      <c r="AE955" s="17">
        <v>5.4936235106137496E-3</v>
      </c>
      <c r="AF955" s="17"/>
      <c r="AG955" s="17">
        <v>3.2439572093060497E-2</v>
      </c>
      <c r="AH955" s="17">
        <v>8.3953847605193702E-3</v>
      </c>
      <c r="AI955" s="17"/>
      <c r="AJ955" s="17">
        <v>1.72183465242573E-2</v>
      </c>
      <c r="AK955" s="17">
        <v>1.8027163854071201E-2</v>
      </c>
      <c r="AL955" s="17"/>
      <c r="AM955" s="17">
        <v>1.5320352238465699E-2</v>
      </c>
      <c r="AN955" s="17">
        <v>1.70282283415404E-2</v>
      </c>
      <c r="AO955" s="17"/>
      <c r="AP955" s="17">
        <v>3.6078389670000399E-3</v>
      </c>
      <c r="AQ955" s="17">
        <v>0</v>
      </c>
      <c r="AR955" s="17">
        <v>1.34413849905904E-2</v>
      </c>
      <c r="AS955" s="17">
        <v>8.2519423769088704E-3</v>
      </c>
      <c r="AT955" s="17">
        <v>7.2539328864323002E-2</v>
      </c>
      <c r="AU955" s="17">
        <v>3.7768143971083801E-2</v>
      </c>
    </row>
    <row r="956" spans="2:47" x14ac:dyDescent="0.35">
      <c r="B956" t="s">
        <v>381</v>
      </c>
      <c r="C956" s="17">
        <v>2.8047690085634801E-2</v>
      </c>
      <c r="D956" s="17">
        <v>4.9162935033338802E-2</v>
      </c>
      <c r="E956" s="17">
        <v>7.4166386374012599E-3</v>
      </c>
      <c r="F956" s="17"/>
      <c r="G956" s="17">
        <v>3.2802794472537498E-2</v>
      </c>
      <c r="H956" s="17">
        <v>5.1611901271423899E-2</v>
      </c>
      <c r="I956" s="17">
        <v>2.6954548793123499E-2</v>
      </c>
      <c r="J956" s="17">
        <v>1.8061709303636601E-2</v>
      </c>
      <c r="K956" s="17">
        <v>2.22337367726443E-2</v>
      </c>
      <c r="L956" s="17">
        <v>2.2150180743500399E-2</v>
      </c>
      <c r="M956" s="17"/>
      <c r="N956" s="17">
        <v>2.3614717383926499E-2</v>
      </c>
      <c r="O956" s="17">
        <v>5.1797188847678803E-2</v>
      </c>
      <c r="P956" s="17"/>
      <c r="Q956" s="17">
        <v>4.0948620860949698E-2</v>
      </c>
      <c r="R956" s="17">
        <v>2.36591018027828E-2</v>
      </c>
      <c r="S956" s="17">
        <v>1.24785450848699E-2</v>
      </c>
      <c r="T956" s="17">
        <v>2.4787370138384699E-2</v>
      </c>
      <c r="U956" s="17">
        <v>3.6802215396030798E-2</v>
      </c>
      <c r="V956" s="17">
        <v>4.4495488563793401E-2</v>
      </c>
      <c r="W956" s="17">
        <v>9.9498096587911592E-3</v>
      </c>
      <c r="X956" s="17">
        <v>7.8240031417755707E-2</v>
      </c>
      <c r="Y956" s="17">
        <v>1.29629103984949E-2</v>
      </c>
      <c r="Z956" s="17">
        <v>2.3041163529902299E-2</v>
      </c>
      <c r="AA956" s="17">
        <v>3.8329654580477698E-2</v>
      </c>
      <c r="AB956" s="17">
        <v>0</v>
      </c>
      <c r="AC956" s="17"/>
      <c r="AD956" s="17">
        <v>3.4360660607266398E-2</v>
      </c>
      <c r="AE956" s="17">
        <v>1.6612828571601401E-2</v>
      </c>
      <c r="AF956" s="17"/>
      <c r="AG956" s="17">
        <v>5.9220930551833299E-2</v>
      </c>
      <c r="AH956" s="17">
        <v>1.21719371385107E-2</v>
      </c>
      <c r="AI956" s="17"/>
      <c r="AJ956" s="17">
        <v>3.4948826238283701E-2</v>
      </c>
      <c r="AK956" s="17">
        <v>2.01103386663367E-2</v>
      </c>
      <c r="AL956" s="17"/>
      <c r="AM956" s="17">
        <v>1.1517820975139099E-2</v>
      </c>
      <c r="AN956" s="17">
        <v>3.33190952837564E-2</v>
      </c>
      <c r="AO956" s="17"/>
      <c r="AP956" s="17">
        <v>3.4460905551922001E-3</v>
      </c>
      <c r="AQ956" s="17">
        <v>4.8790357456654897E-3</v>
      </c>
      <c r="AR956" s="17">
        <v>1.27736749926329E-2</v>
      </c>
      <c r="AS956" s="17">
        <v>4.5783840020328703E-2</v>
      </c>
      <c r="AT956" s="17">
        <v>3.5622113787975002E-2</v>
      </c>
      <c r="AU956" s="17">
        <v>6.4160898457988197E-2</v>
      </c>
    </row>
    <row r="957" spans="2:47" x14ac:dyDescent="0.35">
      <c r="B957" t="s">
        <v>382</v>
      </c>
      <c r="C957" s="17">
        <v>2.50261546227755E-2</v>
      </c>
      <c r="D957" s="17">
        <v>2.1608726968166299E-2</v>
      </c>
      <c r="E957" s="17">
        <v>2.85310960180153E-2</v>
      </c>
      <c r="F957" s="17"/>
      <c r="G957" s="17">
        <v>3.55778889398215E-2</v>
      </c>
      <c r="H957" s="17">
        <v>2.92352716916233E-2</v>
      </c>
      <c r="I957" s="17">
        <v>5.7076829002681601E-2</v>
      </c>
      <c r="J957" s="17">
        <v>9.9847396543457194E-3</v>
      </c>
      <c r="K957" s="17">
        <v>1.72753986730982E-2</v>
      </c>
      <c r="L957" s="17">
        <v>1.14154907778011E-2</v>
      </c>
      <c r="M957" s="17"/>
      <c r="N957" s="17">
        <v>2.2406248948383601E-2</v>
      </c>
      <c r="O957" s="17">
        <v>3.9062209152654702E-2</v>
      </c>
      <c r="P957" s="17"/>
      <c r="Q957" s="17">
        <v>1.8983490966082199E-2</v>
      </c>
      <c r="R957" s="17">
        <v>2.6470786572343499E-2</v>
      </c>
      <c r="S957" s="17">
        <v>1.2909496810130301E-2</v>
      </c>
      <c r="T957" s="17">
        <v>0</v>
      </c>
      <c r="U957" s="17">
        <v>3.0460641204984901E-2</v>
      </c>
      <c r="V957" s="17">
        <v>9.3696366762679208E-3</v>
      </c>
      <c r="W957" s="17">
        <v>3.7155185642061099E-2</v>
      </c>
      <c r="X957" s="17">
        <v>4.3842400990032601E-2</v>
      </c>
      <c r="Y957" s="17">
        <v>3.1944852911381001E-2</v>
      </c>
      <c r="Z957" s="17">
        <v>4.9220111943145697E-2</v>
      </c>
      <c r="AA957" s="17">
        <v>1.7602146656936098E-2</v>
      </c>
      <c r="AB957" s="17">
        <v>4.3846671879968602E-2</v>
      </c>
      <c r="AC957" s="17"/>
      <c r="AD957" s="17">
        <v>2.7515783695173102E-2</v>
      </c>
      <c r="AE957" s="17">
        <v>1.2633809348605401E-2</v>
      </c>
      <c r="AF957" s="17"/>
      <c r="AG957" s="17">
        <v>2.7457540565899601E-2</v>
      </c>
      <c r="AH957" s="17">
        <v>1.4776203660348699E-2</v>
      </c>
      <c r="AI957" s="17"/>
      <c r="AJ957" s="17">
        <v>1.9793533409221801E-2</v>
      </c>
      <c r="AK957" s="17">
        <v>2.6862995427292601E-2</v>
      </c>
      <c r="AL957" s="17"/>
      <c r="AM957" s="17">
        <v>2.8264698345353199E-2</v>
      </c>
      <c r="AN957" s="17">
        <v>2.4380688884437601E-2</v>
      </c>
      <c r="AO957" s="17"/>
      <c r="AP957" s="17">
        <v>3.2144280874883399E-2</v>
      </c>
      <c r="AQ957" s="17">
        <v>2.5617741853671602E-2</v>
      </c>
      <c r="AR957" s="17">
        <v>3.8374796899211798E-2</v>
      </c>
      <c r="AS957" s="17">
        <v>2.0629605004488599E-2</v>
      </c>
      <c r="AT957" s="17">
        <v>3.1344756140337098E-2</v>
      </c>
      <c r="AU957" s="17">
        <v>9.0555484708544701E-3</v>
      </c>
    </row>
    <row r="958" spans="2:47" x14ac:dyDescent="0.35">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7"/>
      <c r="AL958" s="17"/>
      <c r="AM958" s="17"/>
      <c r="AN958" s="17"/>
      <c r="AO958" s="17"/>
      <c r="AP958" s="17"/>
      <c r="AQ958" s="17"/>
      <c r="AR958" s="17"/>
      <c r="AS958" s="17"/>
      <c r="AT958" s="17"/>
      <c r="AU958" s="17"/>
    </row>
    <row r="959" spans="2:47" x14ac:dyDescent="0.35">
      <c r="B959" s="6" t="s">
        <v>391</v>
      </c>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7"/>
      <c r="AL959" s="17"/>
      <c r="AM959" s="17"/>
      <c r="AN959" s="17"/>
      <c r="AO959" s="17"/>
      <c r="AP959" s="17"/>
      <c r="AQ959" s="17"/>
      <c r="AR959" s="17"/>
      <c r="AS959" s="17"/>
      <c r="AT959" s="17"/>
      <c r="AU959" s="17"/>
    </row>
    <row r="960" spans="2:47" x14ac:dyDescent="0.35">
      <c r="B960" s="24" t="s">
        <v>65</v>
      </c>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c r="AL960" s="17"/>
      <c r="AM960" s="17"/>
      <c r="AN960" s="17"/>
      <c r="AO960" s="17"/>
      <c r="AP960" s="17"/>
      <c r="AQ960" s="17"/>
      <c r="AR960" s="17"/>
      <c r="AS960" s="17"/>
      <c r="AT960" s="17"/>
      <c r="AU960" s="17"/>
    </row>
    <row r="961" spans="2:47" x14ac:dyDescent="0.35">
      <c r="B961" t="s">
        <v>89</v>
      </c>
      <c r="C961" s="17">
        <v>0.511752166395121</v>
      </c>
      <c r="D961" s="17">
        <v>0.51297578795929399</v>
      </c>
      <c r="E961" s="17">
        <v>0.50893335888168301</v>
      </c>
      <c r="F961" s="17"/>
      <c r="G961" s="17">
        <v>0.52021539879400602</v>
      </c>
      <c r="H961" s="17">
        <v>0.460322233662323</v>
      </c>
      <c r="I961" s="17">
        <v>0.50201521515497405</v>
      </c>
      <c r="J961" s="17">
        <v>0.52529268994249301</v>
      </c>
      <c r="K961" s="17">
        <v>0.54656528146776895</v>
      </c>
      <c r="L961" s="17">
        <v>0.52188132087501304</v>
      </c>
      <c r="M961" s="17"/>
      <c r="N961" s="17">
        <v>0.51444992569979597</v>
      </c>
      <c r="O961" s="17">
        <v>0.498353066821907</v>
      </c>
      <c r="P961" s="17"/>
      <c r="Q961" s="17">
        <v>0.516671332929864</v>
      </c>
      <c r="R961" s="17">
        <v>0.54471346955848399</v>
      </c>
      <c r="S961" s="17">
        <v>0.53403676826842095</v>
      </c>
      <c r="T961" s="17">
        <v>0.46786316617229701</v>
      </c>
      <c r="U961" s="17">
        <v>0.40247032704178198</v>
      </c>
      <c r="V961" s="17">
        <v>0.48380670373248003</v>
      </c>
      <c r="W961" s="17">
        <v>0.51731777743986096</v>
      </c>
      <c r="X961" s="17">
        <v>0.59289993445431199</v>
      </c>
      <c r="Y961" s="17">
        <v>0.45449088568880103</v>
      </c>
      <c r="Z961" s="17">
        <v>0.54791322947558296</v>
      </c>
      <c r="AA961" s="17">
        <v>0.60515076363672404</v>
      </c>
      <c r="AB961" s="17">
        <v>0.58058047587430295</v>
      </c>
      <c r="AC961" s="17"/>
      <c r="AD961" s="17">
        <v>0.55547965471615202</v>
      </c>
      <c r="AE961" s="17">
        <v>0.43182211991853803</v>
      </c>
      <c r="AF961" s="17"/>
      <c r="AG961" s="17">
        <v>0.58089235987175103</v>
      </c>
      <c r="AH961" s="17">
        <v>0.48756279874923802</v>
      </c>
      <c r="AI961" s="17"/>
      <c r="AJ961" s="17">
        <v>0.51764107106085999</v>
      </c>
      <c r="AK961" s="17">
        <v>0.50718631465742403</v>
      </c>
      <c r="AL961" s="17"/>
      <c r="AM961" s="17">
        <v>0.51757366934129301</v>
      </c>
      <c r="AN961" s="17">
        <v>0.51282182801548004</v>
      </c>
      <c r="AO961" s="17"/>
      <c r="AP961" s="17">
        <v>0.38039150797948001</v>
      </c>
      <c r="AQ961" s="17">
        <v>0.52402458310197497</v>
      </c>
      <c r="AR961" s="17">
        <v>0.46557074961970601</v>
      </c>
      <c r="AS961" s="17">
        <v>0.63079965295056595</v>
      </c>
      <c r="AT961" s="17">
        <v>0.50972478551669897</v>
      </c>
      <c r="AU961" s="17">
        <v>0.57462514662639796</v>
      </c>
    </row>
    <row r="962" spans="2:47" x14ac:dyDescent="0.35">
      <c r="B962" t="s">
        <v>90</v>
      </c>
      <c r="C962" s="17">
        <v>0.34657709859269897</v>
      </c>
      <c r="D962" s="17">
        <v>0.34591447646652301</v>
      </c>
      <c r="E962" s="17">
        <v>0.34846660083247899</v>
      </c>
      <c r="F962" s="17"/>
      <c r="G962" s="17">
        <v>0.300052727430691</v>
      </c>
      <c r="H962" s="17">
        <v>0.360411301770798</v>
      </c>
      <c r="I962" s="17">
        <v>0.32602924768665098</v>
      </c>
      <c r="J962" s="17">
        <v>0.37954245207596499</v>
      </c>
      <c r="K962" s="17">
        <v>0.329557577955846</v>
      </c>
      <c r="L962" s="17">
        <v>0.36764204812668</v>
      </c>
      <c r="M962" s="17"/>
      <c r="N962" s="17">
        <v>0.33981913385892498</v>
      </c>
      <c r="O962" s="17">
        <v>0.380142228818802</v>
      </c>
      <c r="P962" s="17"/>
      <c r="Q962" s="17">
        <v>0.34002943471527702</v>
      </c>
      <c r="R962" s="17">
        <v>0.30810553291103199</v>
      </c>
      <c r="S962" s="17">
        <v>0.35908432213032099</v>
      </c>
      <c r="T962" s="17">
        <v>0.40523643587038899</v>
      </c>
      <c r="U962" s="17">
        <v>0.37252163848693298</v>
      </c>
      <c r="V962" s="17">
        <v>0.35824029838056298</v>
      </c>
      <c r="W962" s="17">
        <v>0.32340917346071602</v>
      </c>
      <c r="X962" s="17">
        <v>0.33651982118755902</v>
      </c>
      <c r="Y962" s="17">
        <v>0.39220106356561601</v>
      </c>
      <c r="Z962" s="17">
        <v>0.31064686351062698</v>
      </c>
      <c r="AA962" s="17">
        <v>0.28915487724440597</v>
      </c>
      <c r="AB962" s="17">
        <v>0.350468130917723</v>
      </c>
      <c r="AC962" s="17"/>
      <c r="AD962" s="17">
        <v>0.33790056342937003</v>
      </c>
      <c r="AE962" s="17">
        <v>0.37039088727650199</v>
      </c>
      <c r="AF962" s="17"/>
      <c r="AG962" s="17">
        <v>0.33072104867061197</v>
      </c>
      <c r="AH962" s="17">
        <v>0.35952721658464298</v>
      </c>
      <c r="AI962" s="17"/>
      <c r="AJ962" s="17">
        <v>0.355628465905099</v>
      </c>
      <c r="AK962" s="17">
        <v>0.33685342328555501</v>
      </c>
      <c r="AL962" s="17"/>
      <c r="AM962" s="17">
        <v>0.34835227038433098</v>
      </c>
      <c r="AN962" s="17">
        <v>0.34643293420749199</v>
      </c>
      <c r="AO962" s="17"/>
      <c r="AP962" s="17">
        <v>0.35859356372705398</v>
      </c>
      <c r="AQ962" s="17">
        <v>0.35893636765737602</v>
      </c>
      <c r="AR962" s="17">
        <v>0.34706083613288402</v>
      </c>
      <c r="AS962" s="17">
        <v>0.33599994578962</v>
      </c>
      <c r="AT962" s="17">
        <v>0.35594671907838099</v>
      </c>
      <c r="AU962" s="17">
        <v>0.32748064572667801</v>
      </c>
    </row>
    <row r="963" spans="2:47" x14ac:dyDescent="0.35">
      <c r="B963" t="s">
        <v>91</v>
      </c>
      <c r="C963" s="17">
        <v>9.2104242735384895E-2</v>
      </c>
      <c r="D963" s="17">
        <v>9.24198298069418E-2</v>
      </c>
      <c r="E963" s="17">
        <v>9.1738186903952496E-2</v>
      </c>
      <c r="F963" s="17"/>
      <c r="G963" s="17">
        <v>9.7020801893263994E-2</v>
      </c>
      <c r="H963" s="17">
        <v>0.133489082353312</v>
      </c>
      <c r="I963" s="17">
        <v>0.11266106178417699</v>
      </c>
      <c r="J963" s="17">
        <v>6.4403576819746303E-2</v>
      </c>
      <c r="K963" s="17">
        <v>7.2503378442327099E-2</v>
      </c>
      <c r="L963" s="17">
        <v>7.3773757724701405E-2</v>
      </c>
      <c r="M963" s="17"/>
      <c r="N963" s="17">
        <v>9.5594539803409803E-2</v>
      </c>
      <c r="O963" s="17">
        <v>7.47688051841119E-2</v>
      </c>
      <c r="P963" s="17"/>
      <c r="Q963" s="17">
        <v>0.111342383898921</v>
      </c>
      <c r="R963" s="17">
        <v>8.9484845204422195E-2</v>
      </c>
      <c r="S963" s="17">
        <v>9.5232561523492507E-2</v>
      </c>
      <c r="T963" s="17">
        <v>8.35788287034651E-2</v>
      </c>
      <c r="U963" s="17">
        <v>0.13995913810122701</v>
      </c>
      <c r="V963" s="17">
        <v>0.102157670476075</v>
      </c>
      <c r="W963" s="17">
        <v>9.5433073249024405E-2</v>
      </c>
      <c r="X963" s="17">
        <v>4.8513410797026903E-2</v>
      </c>
      <c r="Y963" s="17">
        <v>7.4207358353491695E-2</v>
      </c>
      <c r="Z963" s="17">
        <v>9.3962225306210401E-2</v>
      </c>
      <c r="AA963" s="17">
        <v>6.26918969177854E-2</v>
      </c>
      <c r="AB963" s="17">
        <v>4.6955307832139498E-2</v>
      </c>
      <c r="AC963" s="17"/>
      <c r="AD963" s="17">
        <v>7.9487174504920197E-2</v>
      </c>
      <c r="AE963" s="17">
        <v>0.10584307008800301</v>
      </c>
      <c r="AF963" s="17"/>
      <c r="AG963" s="17">
        <v>7.4817129319106598E-2</v>
      </c>
      <c r="AH963" s="17">
        <v>9.4807562679222801E-2</v>
      </c>
      <c r="AI963" s="17"/>
      <c r="AJ963" s="17">
        <v>8.9255110690448503E-2</v>
      </c>
      <c r="AK963" s="17">
        <v>9.2902262443968098E-2</v>
      </c>
      <c r="AL963" s="17"/>
      <c r="AM963" s="17">
        <v>9.2490877906761707E-2</v>
      </c>
      <c r="AN963" s="17">
        <v>8.9318238681537904E-2</v>
      </c>
      <c r="AO963" s="17"/>
      <c r="AP963" s="17">
        <v>0.134189282249525</v>
      </c>
      <c r="AQ963" s="17">
        <v>7.9003759974687907E-2</v>
      </c>
      <c r="AR963" s="17">
        <v>0.129407220659711</v>
      </c>
      <c r="AS963" s="17">
        <v>2.6384962816668502E-2</v>
      </c>
      <c r="AT963" s="17">
        <v>0.122195016912721</v>
      </c>
      <c r="AU963" s="17">
        <v>7.7718659384207994E-2</v>
      </c>
    </row>
    <row r="964" spans="2:47" x14ac:dyDescent="0.35">
      <c r="B964" t="s">
        <v>92</v>
      </c>
      <c r="C964" s="17">
        <v>1.6500266693557801E-2</v>
      </c>
      <c r="D964" s="17">
        <v>2.2732894171303201E-2</v>
      </c>
      <c r="E964" s="17">
        <v>1.0567759682183301E-2</v>
      </c>
      <c r="F964" s="17"/>
      <c r="G964" s="17">
        <v>4.3360722485998801E-2</v>
      </c>
      <c r="H964" s="17">
        <v>2.4804415874542299E-2</v>
      </c>
      <c r="I964" s="17">
        <v>5.4710727635297199E-3</v>
      </c>
      <c r="J964" s="17">
        <v>1.10160541418766E-2</v>
      </c>
      <c r="K964" s="17">
        <v>9.8594042324353804E-3</v>
      </c>
      <c r="L964" s="17">
        <v>9.7112405918073404E-3</v>
      </c>
      <c r="M964" s="17"/>
      <c r="N964" s="17">
        <v>1.5567472495088301E-2</v>
      </c>
      <c r="O964" s="17">
        <v>2.1133223505141401E-2</v>
      </c>
      <c r="P964" s="17"/>
      <c r="Q964" s="17">
        <v>1.55583017218842E-2</v>
      </c>
      <c r="R964" s="17">
        <v>6.6352105132872199E-3</v>
      </c>
      <c r="S964" s="17">
        <v>5.92013591855304E-3</v>
      </c>
      <c r="T964" s="17">
        <v>2.3295084679219001E-2</v>
      </c>
      <c r="U964" s="17">
        <v>3.8128213283044297E-2</v>
      </c>
      <c r="V964" s="17">
        <v>1.56328929753815E-2</v>
      </c>
      <c r="W964" s="17">
        <v>3.05648944709167E-2</v>
      </c>
      <c r="X964" s="17">
        <v>0</v>
      </c>
      <c r="Y964" s="17">
        <v>2.47954386585022E-2</v>
      </c>
      <c r="Z964" s="17">
        <v>1.11589554077157E-2</v>
      </c>
      <c r="AA964" s="17">
        <v>1.2530184278529701E-2</v>
      </c>
      <c r="AB964" s="17">
        <v>0</v>
      </c>
      <c r="AC964" s="17"/>
      <c r="AD964" s="17">
        <v>1.6902539878472199E-2</v>
      </c>
      <c r="AE964" s="17">
        <v>1.55646299832966E-2</v>
      </c>
      <c r="AF964" s="17"/>
      <c r="AG964" s="17">
        <v>1.0305765530736999E-2</v>
      </c>
      <c r="AH964" s="17">
        <v>1.8006138924909199E-2</v>
      </c>
      <c r="AI964" s="17"/>
      <c r="AJ964" s="17">
        <v>1.0241978568245699E-2</v>
      </c>
      <c r="AK964" s="17">
        <v>2.4074289333822801E-2</v>
      </c>
      <c r="AL964" s="17"/>
      <c r="AM964" s="17">
        <v>1.6218180349222299E-2</v>
      </c>
      <c r="AN964" s="17">
        <v>1.6885742678544199E-2</v>
      </c>
      <c r="AO964" s="17"/>
      <c r="AP964" s="17">
        <v>1.17465117228593E-2</v>
      </c>
      <c r="AQ964" s="17">
        <v>2.3962455923056701E-2</v>
      </c>
      <c r="AR964" s="17">
        <v>2.8578123293705699E-2</v>
      </c>
      <c r="AS964" s="17">
        <v>6.8154384431455403E-3</v>
      </c>
      <c r="AT964" s="17">
        <v>1.2133478492199E-2</v>
      </c>
      <c r="AU964" s="17">
        <v>1.7814842962392999E-2</v>
      </c>
    </row>
    <row r="965" spans="2:47" x14ac:dyDescent="0.35">
      <c r="B965" t="s">
        <v>93</v>
      </c>
      <c r="C965" s="17">
        <v>6.4510765957275697E-3</v>
      </c>
      <c r="D965" s="17">
        <v>4.5297826804524804E-3</v>
      </c>
      <c r="E965" s="17">
        <v>8.3823577820249205E-3</v>
      </c>
      <c r="F965" s="17"/>
      <c r="G965" s="17">
        <v>1.95855860741679E-2</v>
      </c>
      <c r="H965" s="17">
        <v>3.1465607438846701E-3</v>
      </c>
      <c r="I965" s="17">
        <v>8.3384398286399704E-3</v>
      </c>
      <c r="J965" s="17">
        <v>2.7033383838495498E-3</v>
      </c>
      <c r="K965" s="17">
        <v>6.2685531489658297E-3</v>
      </c>
      <c r="L965" s="17">
        <v>2.0300742713237202E-3</v>
      </c>
      <c r="M965" s="17"/>
      <c r="N965" s="17">
        <v>7.7499289414544002E-3</v>
      </c>
      <c r="O965" s="17">
        <v>0</v>
      </c>
      <c r="P965" s="17"/>
      <c r="Q965" s="17">
        <v>3.3452014268910901E-3</v>
      </c>
      <c r="R965" s="17">
        <v>0</v>
      </c>
      <c r="S965" s="17">
        <v>5.72621215921251E-3</v>
      </c>
      <c r="T965" s="17">
        <v>0</v>
      </c>
      <c r="U965" s="17">
        <v>7.2839276669314701E-3</v>
      </c>
      <c r="V965" s="17">
        <v>1.04769652942796E-2</v>
      </c>
      <c r="W965" s="17">
        <v>5.0270148852303602E-3</v>
      </c>
      <c r="X965" s="17">
        <v>2.2066833561101899E-2</v>
      </c>
      <c r="Y965" s="17">
        <v>2.0725859512972299E-2</v>
      </c>
      <c r="Z965" s="17">
        <v>5.6672628518484904E-3</v>
      </c>
      <c r="AA965" s="17">
        <v>0</v>
      </c>
      <c r="AB965" s="17">
        <v>0</v>
      </c>
      <c r="AC965" s="17"/>
      <c r="AD965" s="17">
        <v>1.32237884574688E-3</v>
      </c>
      <c r="AE965" s="17">
        <v>1.8358152580860099E-2</v>
      </c>
      <c r="AF965" s="17"/>
      <c r="AG965" s="17">
        <v>0</v>
      </c>
      <c r="AH965" s="17">
        <v>9.8423632466140502E-3</v>
      </c>
      <c r="AI965" s="17"/>
      <c r="AJ965" s="17">
        <v>3.50832283933649E-3</v>
      </c>
      <c r="AK965" s="17">
        <v>1.00008457363877E-2</v>
      </c>
      <c r="AL965" s="17"/>
      <c r="AM965" s="17">
        <v>7.7825144174638204E-3</v>
      </c>
      <c r="AN965" s="17">
        <v>6.19402596913546E-3</v>
      </c>
      <c r="AO965" s="17"/>
      <c r="AP965" s="17">
        <v>2.0401436715256401E-2</v>
      </c>
      <c r="AQ965" s="17">
        <v>0</v>
      </c>
      <c r="AR965" s="17">
        <v>1.2473795157887E-2</v>
      </c>
      <c r="AS965" s="17">
        <v>0</v>
      </c>
      <c r="AT965" s="17">
        <v>0</v>
      </c>
      <c r="AU965" s="17">
        <v>0</v>
      </c>
    </row>
    <row r="966" spans="2:47" x14ac:dyDescent="0.35">
      <c r="B966" t="s">
        <v>94</v>
      </c>
      <c r="C966" s="17">
        <v>2.66151489875101E-2</v>
      </c>
      <c r="D966" s="17">
        <v>2.1427228915485999E-2</v>
      </c>
      <c r="E966" s="17">
        <v>3.1911735917676903E-2</v>
      </c>
      <c r="F966" s="17"/>
      <c r="G966" s="17">
        <v>1.9764763321871999E-2</v>
      </c>
      <c r="H966" s="17">
        <v>1.7826405595140302E-2</v>
      </c>
      <c r="I966" s="17">
        <v>4.5484962782028501E-2</v>
      </c>
      <c r="J966" s="17">
        <v>1.7041888636070299E-2</v>
      </c>
      <c r="K966" s="17">
        <v>3.5245804752656602E-2</v>
      </c>
      <c r="L966" s="17">
        <v>2.4961558410474399E-2</v>
      </c>
      <c r="M966" s="17"/>
      <c r="N966" s="17">
        <v>2.6818999201326601E-2</v>
      </c>
      <c r="O966" s="17">
        <v>2.5602675670037E-2</v>
      </c>
      <c r="P966" s="17"/>
      <c r="Q966" s="17">
        <v>1.30533453071629E-2</v>
      </c>
      <c r="R966" s="17">
        <v>5.1060941812774797E-2</v>
      </c>
      <c r="S966" s="17">
        <v>0</v>
      </c>
      <c r="T966" s="17">
        <v>2.00264845746294E-2</v>
      </c>
      <c r="U966" s="17">
        <v>3.9636755420082201E-2</v>
      </c>
      <c r="V966" s="17">
        <v>2.96854691412205E-2</v>
      </c>
      <c r="W966" s="17">
        <v>2.82480664942516E-2</v>
      </c>
      <c r="X966" s="17">
        <v>0</v>
      </c>
      <c r="Y966" s="17">
        <v>3.3579394220617099E-2</v>
      </c>
      <c r="Z966" s="17">
        <v>3.0651463448015299E-2</v>
      </c>
      <c r="AA966" s="17">
        <v>3.0472277922555101E-2</v>
      </c>
      <c r="AB966" s="17">
        <v>2.19960853758344E-2</v>
      </c>
      <c r="AC966" s="17"/>
      <c r="AD966" s="17">
        <v>8.9076886253382798E-3</v>
      </c>
      <c r="AE966" s="17">
        <v>5.8021140152801E-2</v>
      </c>
      <c r="AF966" s="17"/>
      <c r="AG966" s="17">
        <v>3.2636966077935299E-3</v>
      </c>
      <c r="AH966" s="17">
        <v>3.0253919815372999E-2</v>
      </c>
      <c r="AI966" s="17"/>
      <c r="AJ966" s="17">
        <v>2.3725050936009899E-2</v>
      </c>
      <c r="AK966" s="17">
        <v>2.8982864542842698E-2</v>
      </c>
      <c r="AL966" s="17"/>
      <c r="AM966" s="17">
        <v>1.75824876009281E-2</v>
      </c>
      <c r="AN966" s="17">
        <v>2.8347230447810699E-2</v>
      </c>
      <c r="AO966" s="17"/>
      <c r="AP966" s="17">
        <v>9.4677697605825506E-2</v>
      </c>
      <c r="AQ966" s="17">
        <v>1.40728333429042E-2</v>
      </c>
      <c r="AR966" s="17">
        <v>1.6909275136106499E-2</v>
      </c>
      <c r="AS966" s="17">
        <v>0</v>
      </c>
      <c r="AT966" s="17">
        <v>0</v>
      </c>
      <c r="AU966" s="17">
        <v>2.3607053003234799E-3</v>
      </c>
    </row>
    <row r="967" spans="2:47" x14ac:dyDescent="0.35">
      <c r="B967" t="s">
        <v>95</v>
      </c>
      <c r="C967" s="17">
        <v>0.85832926498782003</v>
      </c>
      <c r="D967" s="17">
        <v>0.85889026442581695</v>
      </c>
      <c r="E967" s="17">
        <v>0.85739995971416205</v>
      </c>
      <c r="F967" s="17"/>
      <c r="G967" s="17">
        <v>0.82026812622469703</v>
      </c>
      <c r="H967" s="17">
        <v>0.820733535433121</v>
      </c>
      <c r="I967" s="17">
        <v>0.82804446284162503</v>
      </c>
      <c r="J967" s="17">
        <v>0.90483514201845705</v>
      </c>
      <c r="K967" s="17">
        <v>0.87612285942361501</v>
      </c>
      <c r="L967" s="17">
        <v>0.88952336900169304</v>
      </c>
      <c r="M967" s="17"/>
      <c r="N967" s="17">
        <v>0.85426905955872101</v>
      </c>
      <c r="O967" s="17">
        <v>0.87849529564071005</v>
      </c>
      <c r="P967" s="17"/>
      <c r="Q967" s="17">
        <v>0.85670076764514103</v>
      </c>
      <c r="R967" s="17">
        <v>0.85281900246951603</v>
      </c>
      <c r="S967" s="17">
        <v>0.89312109039874199</v>
      </c>
      <c r="T967" s="17">
        <v>0.873099602042686</v>
      </c>
      <c r="U967" s="17">
        <v>0.77499196552871497</v>
      </c>
      <c r="V967" s="17">
        <v>0.84204700211304295</v>
      </c>
      <c r="W967" s="17">
        <v>0.84072695090057703</v>
      </c>
      <c r="X967" s="17">
        <v>0.92941975564187096</v>
      </c>
      <c r="Y967" s="17">
        <v>0.84669194925441704</v>
      </c>
      <c r="Z967" s="17">
        <v>0.85856009298621005</v>
      </c>
      <c r="AA967" s="17">
        <v>0.89430564088112996</v>
      </c>
      <c r="AB967" s="17">
        <v>0.93104860679202595</v>
      </c>
      <c r="AC967" s="17"/>
      <c r="AD967" s="17">
        <v>0.89338021814552204</v>
      </c>
      <c r="AE967" s="17">
        <v>0.80221300719503996</v>
      </c>
      <c r="AF967" s="17"/>
      <c r="AG967" s="17">
        <v>0.91161340854236295</v>
      </c>
      <c r="AH967" s="17">
        <v>0.84709001533388095</v>
      </c>
      <c r="AI967" s="17"/>
      <c r="AJ967" s="17">
        <v>0.87326953696595999</v>
      </c>
      <c r="AK967" s="17">
        <v>0.84403973794297904</v>
      </c>
      <c r="AL967" s="17"/>
      <c r="AM967" s="17">
        <v>0.86592593972562404</v>
      </c>
      <c r="AN967" s="17">
        <v>0.85925476222297203</v>
      </c>
      <c r="AO967" s="17"/>
      <c r="AP967" s="17">
        <v>0.73898507170653305</v>
      </c>
      <c r="AQ967" s="17">
        <v>0.88296095075935099</v>
      </c>
      <c r="AR967" s="17">
        <v>0.81263158575258998</v>
      </c>
      <c r="AS967" s="17">
        <v>0.96679959874018595</v>
      </c>
      <c r="AT967" s="17">
        <v>0.86567150459508002</v>
      </c>
      <c r="AU967" s="17">
        <v>0.90210579235307498</v>
      </c>
    </row>
    <row r="968" spans="2:47" x14ac:dyDescent="0.35">
      <c r="B968" t="s">
        <v>96</v>
      </c>
      <c r="C968" s="17">
        <v>2.29513432892853E-2</v>
      </c>
      <c r="D968" s="17">
        <v>2.72626768517557E-2</v>
      </c>
      <c r="E968" s="17">
        <v>1.8950117464208299E-2</v>
      </c>
      <c r="F968" s="17"/>
      <c r="G968" s="17">
        <v>6.2946308560166697E-2</v>
      </c>
      <c r="H968" s="17">
        <v>2.7950976618426999E-2</v>
      </c>
      <c r="I968" s="17">
        <v>1.38095125921697E-2</v>
      </c>
      <c r="J968" s="17">
        <v>1.37193925257261E-2</v>
      </c>
      <c r="K968" s="17">
        <v>1.6127957381401201E-2</v>
      </c>
      <c r="L968" s="17">
        <v>1.1741314863131101E-2</v>
      </c>
      <c r="M968" s="17"/>
      <c r="N968" s="17">
        <v>2.3317401436542699E-2</v>
      </c>
      <c r="O968" s="17">
        <v>2.1133223505141401E-2</v>
      </c>
      <c r="P968" s="17"/>
      <c r="Q968" s="17">
        <v>1.89035031487753E-2</v>
      </c>
      <c r="R968" s="17">
        <v>6.6352105132872199E-3</v>
      </c>
      <c r="S968" s="17">
        <v>1.16463480777656E-2</v>
      </c>
      <c r="T968" s="17">
        <v>2.3295084679219001E-2</v>
      </c>
      <c r="U968" s="17">
        <v>4.5412140949975803E-2</v>
      </c>
      <c r="V968" s="17">
        <v>2.6109858269661099E-2</v>
      </c>
      <c r="W968" s="17">
        <v>3.5591909356146999E-2</v>
      </c>
      <c r="X968" s="17">
        <v>2.2066833561101899E-2</v>
      </c>
      <c r="Y968" s="17">
        <v>4.5521298171474503E-2</v>
      </c>
      <c r="Z968" s="17">
        <v>1.68262182595642E-2</v>
      </c>
      <c r="AA968" s="17">
        <v>1.2530184278529701E-2</v>
      </c>
      <c r="AB968" s="17">
        <v>0</v>
      </c>
      <c r="AC968" s="17"/>
      <c r="AD968" s="17">
        <v>1.8224918724219101E-2</v>
      </c>
      <c r="AE968" s="17">
        <v>3.3922782564156699E-2</v>
      </c>
      <c r="AF968" s="17"/>
      <c r="AG968" s="17">
        <v>1.0305765530736999E-2</v>
      </c>
      <c r="AH968" s="17">
        <v>2.78485021715233E-2</v>
      </c>
      <c r="AI968" s="17"/>
      <c r="AJ968" s="17">
        <v>1.37503014075822E-2</v>
      </c>
      <c r="AK968" s="17">
        <v>3.4075135070210399E-2</v>
      </c>
      <c r="AL968" s="17"/>
      <c r="AM968" s="17">
        <v>2.40006947666861E-2</v>
      </c>
      <c r="AN968" s="17">
        <v>2.3079768647679601E-2</v>
      </c>
      <c r="AO968" s="17"/>
      <c r="AP968" s="17">
        <v>3.2147948438115699E-2</v>
      </c>
      <c r="AQ968" s="17">
        <v>2.3962455923056701E-2</v>
      </c>
      <c r="AR968" s="17">
        <v>4.10519184515927E-2</v>
      </c>
      <c r="AS968" s="17">
        <v>6.8154384431455403E-3</v>
      </c>
      <c r="AT968" s="17">
        <v>1.2133478492199E-2</v>
      </c>
      <c r="AU968" s="17">
        <v>1.7814842962392999E-2</v>
      </c>
    </row>
    <row r="969" spans="2:47" x14ac:dyDescent="0.35">
      <c r="B969" t="s">
        <v>97</v>
      </c>
      <c r="C969" s="17">
        <v>0.83537792169853398</v>
      </c>
      <c r="D969" s="17">
        <v>0.83162758757406097</v>
      </c>
      <c r="E969" s="17">
        <v>0.838449842249954</v>
      </c>
      <c r="F969" s="17"/>
      <c r="G969" s="17">
        <v>0.75732181766453099</v>
      </c>
      <c r="H969" s="17">
        <v>0.79278255881469395</v>
      </c>
      <c r="I969" s="17">
        <v>0.81423495024945602</v>
      </c>
      <c r="J969" s="17">
        <v>0.89111574949273098</v>
      </c>
      <c r="K969" s="17">
        <v>0.85999490204221396</v>
      </c>
      <c r="L969" s="17">
        <v>0.87778205413856203</v>
      </c>
      <c r="M969" s="17"/>
      <c r="N969" s="17">
        <v>0.83095165812217797</v>
      </c>
      <c r="O969" s="17">
        <v>0.85736207213556803</v>
      </c>
      <c r="P969" s="17"/>
      <c r="Q969" s="17">
        <v>0.83779726449636605</v>
      </c>
      <c r="R969" s="17">
        <v>0.84618379195622895</v>
      </c>
      <c r="S969" s="17">
        <v>0.881474742320976</v>
      </c>
      <c r="T969" s="17">
        <v>0.84980451736346796</v>
      </c>
      <c r="U969" s="17">
        <v>0.72957982457873904</v>
      </c>
      <c r="V969" s="17">
        <v>0.81593714384338201</v>
      </c>
      <c r="W969" s="17">
        <v>0.80513504154443005</v>
      </c>
      <c r="X969" s="17">
        <v>0.90735292208076901</v>
      </c>
      <c r="Y969" s="17">
        <v>0.80117065108294205</v>
      </c>
      <c r="Z969" s="17">
        <v>0.84173387472664596</v>
      </c>
      <c r="AA969" s="17">
        <v>0.88177545660260004</v>
      </c>
      <c r="AB969" s="17">
        <v>0.93104860679202595</v>
      </c>
      <c r="AC969" s="17"/>
      <c r="AD969" s="17">
        <v>0.87515529942130299</v>
      </c>
      <c r="AE969" s="17">
        <v>0.76829022463088303</v>
      </c>
      <c r="AF969" s="17"/>
      <c r="AG969" s="17">
        <v>0.90130764301162603</v>
      </c>
      <c r="AH969" s="17">
        <v>0.81924151316235805</v>
      </c>
      <c r="AI969" s="17"/>
      <c r="AJ969" s="17">
        <v>0.85951923555837695</v>
      </c>
      <c r="AK969" s="17">
        <v>0.80996460287276795</v>
      </c>
      <c r="AL969" s="17"/>
      <c r="AM969" s="17">
        <v>0.84192524495893795</v>
      </c>
      <c r="AN969" s="17">
        <v>0.83617499357529201</v>
      </c>
      <c r="AO969" s="17"/>
      <c r="AP969" s="17">
        <v>0.70683712326841797</v>
      </c>
      <c r="AQ969" s="17">
        <v>0.85899849483629498</v>
      </c>
      <c r="AR969" s="17">
        <v>0.77157966730099703</v>
      </c>
      <c r="AS969" s="17">
        <v>0.95998416029704003</v>
      </c>
      <c r="AT969" s="17">
        <v>0.85353802610288099</v>
      </c>
      <c r="AU969" s="17">
        <v>0.88429094939068198</v>
      </c>
    </row>
    <row r="970" spans="2:47" x14ac:dyDescent="0.35">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17"/>
      <c r="AK970" s="17"/>
      <c r="AL970" s="17"/>
      <c r="AM970" s="17"/>
      <c r="AN970" s="17"/>
      <c r="AO970" s="17"/>
      <c r="AP970" s="17"/>
      <c r="AQ970" s="17"/>
      <c r="AR970" s="17"/>
      <c r="AS970" s="17"/>
      <c r="AT970" s="17"/>
      <c r="AU970" s="17"/>
    </row>
    <row r="971" spans="2:47" x14ac:dyDescent="0.35">
      <c r="B971" s="6" t="s">
        <v>392</v>
      </c>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17"/>
      <c r="AK971" s="17"/>
      <c r="AL971" s="17"/>
      <c r="AM971" s="17"/>
      <c r="AN971" s="17"/>
      <c r="AO971" s="17"/>
      <c r="AP971" s="17"/>
      <c r="AQ971" s="17"/>
      <c r="AR971" s="17"/>
      <c r="AS971" s="17"/>
      <c r="AT971" s="17"/>
      <c r="AU971" s="17"/>
    </row>
    <row r="972" spans="2:47" x14ac:dyDescent="0.35">
      <c r="B972" s="24" t="s">
        <v>65</v>
      </c>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17"/>
      <c r="AK972" s="17"/>
      <c r="AL972" s="17"/>
      <c r="AM972" s="17"/>
      <c r="AN972" s="17"/>
      <c r="AO972" s="17"/>
      <c r="AP972" s="17"/>
      <c r="AQ972" s="17"/>
      <c r="AR972" s="17"/>
      <c r="AS972" s="17"/>
      <c r="AT972" s="17"/>
      <c r="AU972" s="17"/>
    </row>
    <row r="973" spans="2:47" x14ac:dyDescent="0.35">
      <c r="B973" t="s">
        <v>89</v>
      </c>
      <c r="C973" s="17">
        <v>0.45684168574421502</v>
      </c>
      <c r="D973" s="17">
        <v>0.44991394142987201</v>
      </c>
      <c r="E973" s="17">
        <v>0.462602021509331</v>
      </c>
      <c r="F973" s="17"/>
      <c r="G973" s="17">
        <v>0.44218075512839899</v>
      </c>
      <c r="H973" s="17">
        <v>0.41107302876129698</v>
      </c>
      <c r="I973" s="17">
        <v>0.45781691312698702</v>
      </c>
      <c r="J973" s="17">
        <v>0.47414745176337603</v>
      </c>
      <c r="K973" s="17">
        <v>0.47424684460844702</v>
      </c>
      <c r="L973" s="17">
        <v>0.47756710190882701</v>
      </c>
      <c r="M973" s="17"/>
      <c r="N973" s="17">
        <v>0.46536240464497203</v>
      </c>
      <c r="O973" s="17">
        <v>0.41452139394177501</v>
      </c>
      <c r="P973" s="17"/>
      <c r="Q973" s="17">
        <v>0.443190941017028</v>
      </c>
      <c r="R973" s="17">
        <v>0.46583770354037501</v>
      </c>
      <c r="S973" s="17">
        <v>0.53968377881531504</v>
      </c>
      <c r="T973" s="17">
        <v>0.429747899367799</v>
      </c>
      <c r="U973" s="17">
        <v>0.415343362381765</v>
      </c>
      <c r="V973" s="17">
        <v>0.41840356021410202</v>
      </c>
      <c r="W973" s="17">
        <v>0.451047940529616</v>
      </c>
      <c r="X973" s="17">
        <v>0.46300297034342802</v>
      </c>
      <c r="Y973" s="17">
        <v>0.42747780909604699</v>
      </c>
      <c r="Z973" s="17">
        <v>0.47170879787836101</v>
      </c>
      <c r="AA973" s="17">
        <v>0.52988579774007805</v>
      </c>
      <c r="AB973" s="17">
        <v>0.50226885714048997</v>
      </c>
      <c r="AC973" s="17"/>
      <c r="AD973" s="17">
        <v>0.49801088938127203</v>
      </c>
      <c r="AE973" s="17">
        <v>0.376958336063274</v>
      </c>
      <c r="AF973" s="17"/>
      <c r="AG973" s="17">
        <v>0.519824861267417</v>
      </c>
      <c r="AH973" s="17">
        <v>0.43466448949598202</v>
      </c>
      <c r="AI973" s="17"/>
      <c r="AJ973" s="17">
        <v>0.46053900065534897</v>
      </c>
      <c r="AK973" s="17">
        <v>0.45518262145657701</v>
      </c>
      <c r="AL973" s="17"/>
      <c r="AM973" s="17">
        <v>0.47003437433835099</v>
      </c>
      <c r="AN973" s="17">
        <v>0.45473522461474197</v>
      </c>
      <c r="AO973" s="17"/>
      <c r="AP973" s="17">
        <v>0.34451267512172701</v>
      </c>
      <c r="AQ973" s="17">
        <v>0.44397502899708002</v>
      </c>
      <c r="AR973" s="17">
        <v>0.41400681152639202</v>
      </c>
      <c r="AS973" s="17">
        <v>0.567454028117652</v>
      </c>
      <c r="AT973" s="17">
        <v>0.49041001479979501</v>
      </c>
      <c r="AU973" s="17">
        <v>0.50964905149873496</v>
      </c>
    </row>
    <row r="974" spans="2:47" x14ac:dyDescent="0.35">
      <c r="B974" t="s">
        <v>90</v>
      </c>
      <c r="C974" s="17">
        <v>0.38492057588464201</v>
      </c>
      <c r="D974" s="17">
        <v>0.39233180901953602</v>
      </c>
      <c r="E974" s="17">
        <v>0.37815934873264101</v>
      </c>
      <c r="F974" s="17"/>
      <c r="G974" s="17">
        <v>0.39482619467458302</v>
      </c>
      <c r="H974" s="17">
        <v>0.37286489407662099</v>
      </c>
      <c r="I974" s="17">
        <v>0.36426441882648602</v>
      </c>
      <c r="J974" s="17">
        <v>0.40855977536132898</v>
      </c>
      <c r="K974" s="17">
        <v>0.37435815784651399</v>
      </c>
      <c r="L974" s="17">
        <v>0.39292562182519802</v>
      </c>
      <c r="M974" s="17"/>
      <c r="N974" s="17">
        <v>0.37525197757189299</v>
      </c>
      <c r="O974" s="17">
        <v>0.43294209926569999</v>
      </c>
      <c r="P974" s="17"/>
      <c r="Q974" s="17">
        <v>0.38990891164553398</v>
      </c>
      <c r="R974" s="17">
        <v>0.37785907094889998</v>
      </c>
      <c r="S974" s="17">
        <v>0.34685420725965899</v>
      </c>
      <c r="T974" s="17">
        <v>0.40326817620961802</v>
      </c>
      <c r="U974" s="17">
        <v>0.39280355264790201</v>
      </c>
      <c r="V974" s="17">
        <v>0.41449833802703401</v>
      </c>
      <c r="W974" s="17">
        <v>0.37101879582594699</v>
      </c>
      <c r="X974" s="17">
        <v>0.40138948133674401</v>
      </c>
      <c r="Y974" s="17">
        <v>0.38281285804686399</v>
      </c>
      <c r="Z974" s="17">
        <v>0.36854473129117399</v>
      </c>
      <c r="AA974" s="17">
        <v>0.38833940154587199</v>
      </c>
      <c r="AB974" s="17">
        <v>0.39806697485375497</v>
      </c>
      <c r="AC974" s="17"/>
      <c r="AD974" s="17">
        <v>0.37825074984425699</v>
      </c>
      <c r="AE974" s="17">
        <v>0.41017675893125199</v>
      </c>
      <c r="AF974" s="17"/>
      <c r="AG974" s="17">
        <v>0.37711105530766398</v>
      </c>
      <c r="AH974" s="17">
        <v>0.39279102115273601</v>
      </c>
      <c r="AI974" s="17"/>
      <c r="AJ974" s="17">
        <v>0.39183960613415603</v>
      </c>
      <c r="AK974" s="17">
        <v>0.377273600122145</v>
      </c>
      <c r="AL974" s="17"/>
      <c r="AM974" s="17">
        <v>0.35216978640999802</v>
      </c>
      <c r="AN974" s="17">
        <v>0.39385998181669601</v>
      </c>
      <c r="AO974" s="17"/>
      <c r="AP974" s="17">
        <v>0.38378398538404901</v>
      </c>
      <c r="AQ974" s="17">
        <v>0.38920207901980097</v>
      </c>
      <c r="AR974" s="17">
        <v>0.39814680351171899</v>
      </c>
      <c r="AS974" s="17">
        <v>0.368842944759048</v>
      </c>
      <c r="AT974" s="17">
        <v>0.37246133589236102</v>
      </c>
      <c r="AU974" s="17">
        <v>0.39388665524484701</v>
      </c>
    </row>
    <row r="975" spans="2:47" x14ac:dyDescent="0.35">
      <c r="B975" t="s">
        <v>91</v>
      </c>
      <c r="C975" s="17">
        <v>0.106890835187958</v>
      </c>
      <c r="D975" s="17">
        <v>0.10445904768762999</v>
      </c>
      <c r="E975" s="17">
        <v>0.109335848503216</v>
      </c>
      <c r="F975" s="17"/>
      <c r="G975" s="17">
        <v>0.114062001144988</v>
      </c>
      <c r="H975" s="17">
        <v>0.153617607522783</v>
      </c>
      <c r="I975" s="17">
        <v>0.109583430876563</v>
      </c>
      <c r="J975" s="17">
        <v>7.1243712427737305E-2</v>
      </c>
      <c r="K975" s="17">
        <v>9.9049009325531998E-2</v>
      </c>
      <c r="L975" s="17">
        <v>9.58546887150451E-2</v>
      </c>
      <c r="M975" s="17"/>
      <c r="N975" s="17">
        <v>0.10805230841540001</v>
      </c>
      <c r="O975" s="17">
        <v>0.101122086508579</v>
      </c>
      <c r="P975" s="17"/>
      <c r="Q975" s="17">
        <v>0.119220060447206</v>
      </c>
      <c r="R975" s="17">
        <v>9.6004153747274307E-2</v>
      </c>
      <c r="S975" s="17">
        <v>0.107735801765814</v>
      </c>
      <c r="T975" s="17">
        <v>0.109612269183645</v>
      </c>
      <c r="U975" s="17">
        <v>0.12635183072550901</v>
      </c>
      <c r="V975" s="17">
        <v>0.106907382580267</v>
      </c>
      <c r="W975" s="17">
        <v>0.13843380161558599</v>
      </c>
      <c r="X975" s="17">
        <v>0.12404400574728</v>
      </c>
      <c r="Y975" s="17">
        <v>0.11214690138081899</v>
      </c>
      <c r="Z975" s="17">
        <v>0.10519461854772701</v>
      </c>
      <c r="AA975" s="17">
        <v>3.1683368411456803E-2</v>
      </c>
      <c r="AB975" s="17">
        <v>4.5077462770047497E-2</v>
      </c>
      <c r="AC975" s="17"/>
      <c r="AD975" s="17">
        <v>9.0042428307691796E-2</v>
      </c>
      <c r="AE975" s="17">
        <v>0.13282478701466699</v>
      </c>
      <c r="AF975" s="17"/>
      <c r="AG975" s="17">
        <v>8.0810907609695198E-2</v>
      </c>
      <c r="AH975" s="17">
        <v>0.117321110247702</v>
      </c>
      <c r="AI975" s="17"/>
      <c r="AJ975" s="17">
        <v>0.10454019527312899</v>
      </c>
      <c r="AK975" s="17">
        <v>0.10722919701153701</v>
      </c>
      <c r="AL975" s="17"/>
      <c r="AM975" s="17">
        <v>0.12691664976002801</v>
      </c>
      <c r="AN975" s="17">
        <v>0.100812483322478</v>
      </c>
      <c r="AO975" s="17"/>
      <c r="AP975" s="17">
        <v>0.15154414707651101</v>
      </c>
      <c r="AQ975" s="17">
        <v>0.122742486317307</v>
      </c>
      <c r="AR975" s="17">
        <v>0.11959094031598</v>
      </c>
      <c r="AS975" s="17">
        <v>5.1645844789903798E-2</v>
      </c>
      <c r="AT975" s="17">
        <v>9.5267454056992495E-2</v>
      </c>
      <c r="AU975" s="17">
        <v>9.0637308596121902E-2</v>
      </c>
    </row>
    <row r="976" spans="2:47" x14ac:dyDescent="0.35">
      <c r="B976" t="s">
        <v>92</v>
      </c>
      <c r="C976" s="17">
        <v>1.60968247871177E-2</v>
      </c>
      <c r="D976" s="17">
        <v>2.1201942476373001E-2</v>
      </c>
      <c r="E976" s="17">
        <v>1.1260469716607401E-2</v>
      </c>
      <c r="F976" s="17"/>
      <c r="G976" s="17">
        <v>1.1984458986070199E-2</v>
      </c>
      <c r="H976" s="17">
        <v>3.7117479373542699E-2</v>
      </c>
      <c r="I976" s="17">
        <v>1.6369737378524998E-2</v>
      </c>
      <c r="J976" s="17">
        <v>1.7837541130045102E-2</v>
      </c>
      <c r="K976" s="17">
        <v>6.4113892037418402E-3</v>
      </c>
      <c r="L976" s="17">
        <v>6.4855307893543603E-3</v>
      </c>
      <c r="M976" s="17"/>
      <c r="N976" s="17">
        <v>1.3788921639294001E-2</v>
      </c>
      <c r="O976" s="17">
        <v>2.7559605780749102E-2</v>
      </c>
      <c r="P976" s="17"/>
      <c r="Q976" s="17">
        <v>3.12575311466897E-2</v>
      </c>
      <c r="R976" s="17">
        <v>1.36627743608108E-2</v>
      </c>
      <c r="S976" s="17">
        <v>0</v>
      </c>
      <c r="T976" s="17">
        <v>2.7908891286144599E-2</v>
      </c>
      <c r="U976" s="17">
        <v>0</v>
      </c>
      <c r="V976" s="17">
        <v>1.7262798958205601E-2</v>
      </c>
      <c r="W976" s="17">
        <v>6.1046306333883398E-3</v>
      </c>
      <c r="X976" s="17">
        <v>0</v>
      </c>
      <c r="Y976" s="17">
        <v>2.0148547227704199E-2</v>
      </c>
      <c r="Z976" s="17">
        <v>2.98687043178998E-2</v>
      </c>
      <c r="AA976" s="17">
        <v>9.7822511417315506E-3</v>
      </c>
      <c r="AB976" s="17">
        <v>0</v>
      </c>
      <c r="AC976" s="17"/>
      <c r="AD976" s="17">
        <v>1.6171281803687799E-2</v>
      </c>
      <c r="AE976" s="17">
        <v>1.5846045999736699E-2</v>
      </c>
      <c r="AF976" s="17"/>
      <c r="AG976" s="17">
        <v>1.21042705281545E-2</v>
      </c>
      <c r="AH976" s="17">
        <v>1.8571615868986702E-2</v>
      </c>
      <c r="AI976" s="17"/>
      <c r="AJ976" s="17">
        <v>1.2441483719588199E-2</v>
      </c>
      <c r="AK976" s="17">
        <v>2.0578284171249302E-2</v>
      </c>
      <c r="AL976" s="17"/>
      <c r="AM976" s="17">
        <v>1.6992058236302902E-2</v>
      </c>
      <c r="AN976" s="17">
        <v>1.6141847897069399E-2</v>
      </c>
      <c r="AO976" s="17"/>
      <c r="AP976" s="17">
        <v>1.8067967855880201E-2</v>
      </c>
      <c r="AQ976" s="17">
        <v>1.4426922852689801E-2</v>
      </c>
      <c r="AR976" s="17">
        <v>3.1936677708620402E-2</v>
      </c>
      <c r="AS976" s="17">
        <v>6.9191526129330199E-3</v>
      </c>
      <c r="AT976" s="17">
        <v>3.02858913427409E-2</v>
      </c>
      <c r="AU976" s="17">
        <v>5.8269846602959797E-3</v>
      </c>
    </row>
    <row r="977" spans="2:47" x14ac:dyDescent="0.35">
      <c r="B977" t="s">
        <v>93</v>
      </c>
      <c r="C977" s="17">
        <v>8.8666768883835807E-3</v>
      </c>
      <c r="D977" s="17">
        <v>8.1696723414820399E-3</v>
      </c>
      <c r="E977" s="17">
        <v>9.6252872545642201E-3</v>
      </c>
      <c r="F977" s="17"/>
      <c r="G977" s="17">
        <v>1.9626396936687301E-2</v>
      </c>
      <c r="H977" s="17">
        <v>6.1674113832704096E-3</v>
      </c>
      <c r="I977" s="17">
        <v>1.0651828934943101E-2</v>
      </c>
      <c r="J977" s="17">
        <v>9.0478487209155606E-3</v>
      </c>
      <c r="K977" s="17">
        <v>9.2009108174758193E-3</v>
      </c>
      <c r="L977" s="17">
        <v>2.0856330229075E-3</v>
      </c>
      <c r="M977" s="17"/>
      <c r="N977" s="17">
        <v>1.06518834200974E-2</v>
      </c>
      <c r="O977" s="17">
        <v>0</v>
      </c>
      <c r="P977" s="17"/>
      <c r="Q977" s="17">
        <v>3.6977418396637201E-3</v>
      </c>
      <c r="R977" s="17">
        <v>3.1564899587609198E-3</v>
      </c>
      <c r="S977" s="17">
        <v>5.72621215921251E-3</v>
      </c>
      <c r="T977" s="17">
        <v>5.8918326260102198E-3</v>
      </c>
      <c r="U977" s="17">
        <v>2.48339532739753E-2</v>
      </c>
      <c r="V977" s="17">
        <v>1.04769652942796E-2</v>
      </c>
      <c r="W977" s="17">
        <v>1.0039029896483399E-2</v>
      </c>
      <c r="X977" s="17">
        <v>0</v>
      </c>
      <c r="Y977" s="17">
        <v>1.28372950512281E-2</v>
      </c>
      <c r="Z977" s="17">
        <v>0</v>
      </c>
      <c r="AA977" s="17">
        <v>2.1422868901919901E-2</v>
      </c>
      <c r="AB977" s="17">
        <v>3.2590619859873098E-2</v>
      </c>
      <c r="AC977" s="17"/>
      <c r="AD977" s="17">
        <v>4.4562075135570998E-3</v>
      </c>
      <c r="AE977" s="17">
        <v>1.59861325986487E-2</v>
      </c>
      <c r="AF977" s="17"/>
      <c r="AG977" s="17">
        <v>4.6724784445289699E-3</v>
      </c>
      <c r="AH977" s="17">
        <v>7.8129921103601303E-3</v>
      </c>
      <c r="AI977" s="17"/>
      <c r="AJ977" s="17">
        <v>6.4096389441381397E-3</v>
      </c>
      <c r="AK977" s="17">
        <v>1.1861587983358899E-2</v>
      </c>
      <c r="AL977" s="17"/>
      <c r="AM977" s="17">
        <v>1.45064137324419E-2</v>
      </c>
      <c r="AN977" s="17">
        <v>6.2229613860519204E-3</v>
      </c>
      <c r="AO977" s="17"/>
      <c r="AP977" s="17">
        <v>1.72007317929363E-2</v>
      </c>
      <c r="AQ977" s="17">
        <v>2.46618827537397E-3</v>
      </c>
      <c r="AR977" s="17">
        <v>2.1149464279055199E-2</v>
      </c>
      <c r="AS977" s="17">
        <v>2.5752525143003299E-3</v>
      </c>
      <c r="AT977" s="17">
        <v>1.15753039081101E-2</v>
      </c>
      <c r="AU977" s="17">
        <v>0</v>
      </c>
    </row>
    <row r="978" spans="2:47" x14ac:dyDescent="0.35">
      <c r="B978" t="s">
        <v>94</v>
      </c>
      <c r="C978" s="17">
        <v>2.6383401507683601E-2</v>
      </c>
      <c r="D978" s="17">
        <v>2.3923587045107601E-2</v>
      </c>
      <c r="E978" s="17">
        <v>2.9017024283639999E-2</v>
      </c>
      <c r="F978" s="17"/>
      <c r="G978" s="17">
        <v>1.7320193129272701E-2</v>
      </c>
      <c r="H978" s="17">
        <v>1.91595788824859E-2</v>
      </c>
      <c r="I978" s="17">
        <v>4.1313670856496003E-2</v>
      </c>
      <c r="J978" s="17">
        <v>1.9163670596597002E-2</v>
      </c>
      <c r="K978" s="17">
        <v>3.6733688198289302E-2</v>
      </c>
      <c r="L978" s="17">
        <v>2.5081423738668101E-2</v>
      </c>
      <c r="M978" s="17"/>
      <c r="N978" s="17">
        <v>2.68925043083428E-2</v>
      </c>
      <c r="O978" s="17">
        <v>2.38548145031964E-2</v>
      </c>
      <c r="P978" s="17"/>
      <c r="Q978" s="17">
        <v>1.2724813903878999E-2</v>
      </c>
      <c r="R978" s="17">
        <v>4.3479807443878998E-2</v>
      </c>
      <c r="S978" s="17">
        <v>0</v>
      </c>
      <c r="T978" s="17">
        <v>2.35709313267841E-2</v>
      </c>
      <c r="U978" s="17">
        <v>4.0667300970849203E-2</v>
      </c>
      <c r="V978" s="17">
        <v>3.2450954926111497E-2</v>
      </c>
      <c r="W978" s="17">
        <v>2.3355801498978201E-2</v>
      </c>
      <c r="X978" s="17">
        <v>1.1563542572547599E-2</v>
      </c>
      <c r="Y978" s="17">
        <v>4.4576589197336897E-2</v>
      </c>
      <c r="Z978" s="17">
        <v>2.4683147964838201E-2</v>
      </c>
      <c r="AA978" s="17">
        <v>1.8886312258941499E-2</v>
      </c>
      <c r="AB978" s="17">
        <v>2.19960853758344E-2</v>
      </c>
      <c r="AC978" s="17"/>
      <c r="AD978" s="17">
        <v>1.30684431495344E-2</v>
      </c>
      <c r="AE978" s="17">
        <v>4.8207939392421399E-2</v>
      </c>
      <c r="AF978" s="17"/>
      <c r="AG978" s="17">
        <v>5.4764268425403799E-3</v>
      </c>
      <c r="AH978" s="17">
        <v>2.8838771124233699E-2</v>
      </c>
      <c r="AI978" s="17"/>
      <c r="AJ978" s="17">
        <v>2.4230075273639899E-2</v>
      </c>
      <c r="AK978" s="17">
        <v>2.78747092551331E-2</v>
      </c>
      <c r="AL978" s="17"/>
      <c r="AM978" s="17">
        <v>1.9380717522878701E-2</v>
      </c>
      <c r="AN978" s="17">
        <v>2.8227500962963E-2</v>
      </c>
      <c r="AO978" s="17"/>
      <c r="AP978" s="17">
        <v>8.4890492768896694E-2</v>
      </c>
      <c r="AQ978" s="17">
        <v>2.7187294537748201E-2</v>
      </c>
      <c r="AR978" s="17">
        <v>1.5169302658233E-2</v>
      </c>
      <c r="AS978" s="17">
        <v>2.5627772061636001E-3</v>
      </c>
      <c r="AT978" s="17">
        <v>0</v>
      </c>
      <c r="AU978" s="17">
        <v>0</v>
      </c>
    </row>
    <row r="979" spans="2:47" x14ac:dyDescent="0.35">
      <c r="B979" t="s">
        <v>95</v>
      </c>
      <c r="C979" s="17">
        <v>0.84176226162885703</v>
      </c>
      <c r="D979" s="17">
        <v>0.84224575044940797</v>
      </c>
      <c r="E979" s="17">
        <v>0.84076137024197195</v>
      </c>
      <c r="F979" s="17"/>
      <c r="G979" s="17">
        <v>0.83700694980298196</v>
      </c>
      <c r="H979" s="17">
        <v>0.78393792283791797</v>
      </c>
      <c r="I979" s="17">
        <v>0.82208133195347299</v>
      </c>
      <c r="J979" s="17">
        <v>0.88270722712470495</v>
      </c>
      <c r="K979" s="17">
        <v>0.84860500245496095</v>
      </c>
      <c r="L979" s="17">
        <v>0.87049272373402498</v>
      </c>
      <c r="M979" s="17"/>
      <c r="N979" s="17">
        <v>0.84061438221686502</v>
      </c>
      <c r="O979" s="17">
        <v>0.84746349320747605</v>
      </c>
      <c r="P979" s="17"/>
      <c r="Q979" s="17">
        <v>0.83309985266256203</v>
      </c>
      <c r="R979" s="17">
        <v>0.84369677448927505</v>
      </c>
      <c r="S979" s="17">
        <v>0.88653798607497403</v>
      </c>
      <c r="T979" s="17">
        <v>0.83301607557741597</v>
      </c>
      <c r="U979" s="17">
        <v>0.80814691502966696</v>
      </c>
      <c r="V979" s="17">
        <v>0.83290189824113603</v>
      </c>
      <c r="W979" s="17">
        <v>0.82206673635556404</v>
      </c>
      <c r="X979" s="17">
        <v>0.86439245168017198</v>
      </c>
      <c r="Y979" s="17">
        <v>0.81029066714291198</v>
      </c>
      <c r="Z979" s="17">
        <v>0.840253529169535</v>
      </c>
      <c r="AA979" s="17">
        <v>0.91822519928595003</v>
      </c>
      <c r="AB979" s="17">
        <v>0.90033583199424505</v>
      </c>
      <c r="AC979" s="17"/>
      <c r="AD979" s="17">
        <v>0.87626163922552902</v>
      </c>
      <c r="AE979" s="17">
        <v>0.78713509499452605</v>
      </c>
      <c r="AF979" s="17"/>
      <c r="AG979" s="17">
        <v>0.89693591657508098</v>
      </c>
      <c r="AH979" s="17">
        <v>0.82745551064871803</v>
      </c>
      <c r="AI979" s="17"/>
      <c r="AJ979" s="17">
        <v>0.85237860678950494</v>
      </c>
      <c r="AK979" s="17">
        <v>0.83245622157872201</v>
      </c>
      <c r="AL979" s="17"/>
      <c r="AM979" s="17">
        <v>0.82220416074834801</v>
      </c>
      <c r="AN979" s="17">
        <v>0.84859520643143704</v>
      </c>
      <c r="AO979" s="17"/>
      <c r="AP979" s="17">
        <v>0.72829666050577502</v>
      </c>
      <c r="AQ979" s="17">
        <v>0.83317710801688105</v>
      </c>
      <c r="AR979" s="17">
        <v>0.81215361503811101</v>
      </c>
      <c r="AS979" s="17">
        <v>0.936296972876699</v>
      </c>
      <c r="AT979" s="17">
        <v>0.86287135069215704</v>
      </c>
      <c r="AU979" s="17">
        <v>0.90353570674358197</v>
      </c>
    </row>
    <row r="980" spans="2:47" x14ac:dyDescent="0.35">
      <c r="B980" t="s">
        <v>96</v>
      </c>
      <c r="C980" s="17">
        <v>2.4963501675501199E-2</v>
      </c>
      <c r="D980" s="17">
        <v>2.9371614817855E-2</v>
      </c>
      <c r="E980" s="17">
        <v>2.08857569711716E-2</v>
      </c>
      <c r="F980" s="17"/>
      <c r="G980" s="17">
        <v>3.1610855922757503E-2</v>
      </c>
      <c r="H980" s="17">
        <v>4.3284890756813202E-2</v>
      </c>
      <c r="I980" s="17">
        <v>2.7021566313468099E-2</v>
      </c>
      <c r="J980" s="17">
        <v>2.68853898509607E-2</v>
      </c>
      <c r="K980" s="17">
        <v>1.56123000212177E-2</v>
      </c>
      <c r="L980" s="17">
        <v>8.5711638122618599E-3</v>
      </c>
      <c r="M980" s="17"/>
      <c r="N980" s="17">
        <v>2.4440805059391401E-2</v>
      </c>
      <c r="O980" s="17">
        <v>2.7559605780749102E-2</v>
      </c>
      <c r="P980" s="17"/>
      <c r="Q980" s="17">
        <v>3.4955272986353501E-2</v>
      </c>
      <c r="R980" s="17">
        <v>1.6819264319571699E-2</v>
      </c>
      <c r="S980" s="17">
        <v>5.72621215921251E-3</v>
      </c>
      <c r="T980" s="17">
        <v>3.3800723912154801E-2</v>
      </c>
      <c r="U980" s="17">
        <v>2.48339532739753E-2</v>
      </c>
      <c r="V980" s="17">
        <v>2.7739764252485099E-2</v>
      </c>
      <c r="W980" s="17">
        <v>1.61436605298718E-2</v>
      </c>
      <c r="X980" s="17">
        <v>0</v>
      </c>
      <c r="Y980" s="17">
        <v>3.2985842278932399E-2</v>
      </c>
      <c r="Z980" s="17">
        <v>2.98687043178998E-2</v>
      </c>
      <c r="AA980" s="17">
        <v>3.1205120043651498E-2</v>
      </c>
      <c r="AB980" s="17">
        <v>3.2590619859873098E-2</v>
      </c>
      <c r="AC980" s="17"/>
      <c r="AD980" s="17">
        <v>2.0627489317244899E-2</v>
      </c>
      <c r="AE980" s="17">
        <v>3.1832178598385399E-2</v>
      </c>
      <c r="AF980" s="17"/>
      <c r="AG980" s="17">
        <v>1.67767489726834E-2</v>
      </c>
      <c r="AH980" s="17">
        <v>2.6384607979346799E-2</v>
      </c>
      <c r="AI980" s="17"/>
      <c r="AJ980" s="17">
        <v>1.8851122663726301E-2</v>
      </c>
      <c r="AK980" s="17">
        <v>3.2439872154608203E-2</v>
      </c>
      <c r="AL980" s="17"/>
      <c r="AM980" s="17">
        <v>3.14984719687448E-2</v>
      </c>
      <c r="AN980" s="17">
        <v>2.23648092831213E-2</v>
      </c>
      <c r="AO980" s="17"/>
      <c r="AP980" s="17">
        <v>3.5268699648816501E-2</v>
      </c>
      <c r="AQ980" s="17">
        <v>1.6893111128063801E-2</v>
      </c>
      <c r="AR980" s="17">
        <v>5.3086141987675597E-2</v>
      </c>
      <c r="AS980" s="17">
        <v>9.4944051272333498E-3</v>
      </c>
      <c r="AT980" s="17">
        <v>4.1861195250850997E-2</v>
      </c>
      <c r="AU980" s="17">
        <v>5.8269846602959797E-3</v>
      </c>
    </row>
    <row r="981" spans="2:47" x14ac:dyDescent="0.35">
      <c r="B981" t="s">
        <v>97</v>
      </c>
      <c r="C981" s="17">
        <v>0.81679875995335605</v>
      </c>
      <c r="D981" s="17">
        <v>0.81287413563155297</v>
      </c>
      <c r="E981" s="17">
        <v>0.81987561327080005</v>
      </c>
      <c r="F981" s="17"/>
      <c r="G981" s="17">
        <v>0.80539609388022404</v>
      </c>
      <c r="H981" s="17">
        <v>0.740653032081105</v>
      </c>
      <c r="I981" s="17">
        <v>0.79505976564000502</v>
      </c>
      <c r="J981" s="17">
        <v>0.85582183727374495</v>
      </c>
      <c r="K981" s="17">
        <v>0.83299270243374302</v>
      </c>
      <c r="L981" s="17">
        <v>0.861921559921763</v>
      </c>
      <c r="M981" s="17"/>
      <c r="N981" s="17">
        <v>0.81617357715747396</v>
      </c>
      <c r="O981" s="17">
        <v>0.81990388742672604</v>
      </c>
      <c r="P981" s="17"/>
      <c r="Q981" s="17">
        <v>0.798144579676208</v>
      </c>
      <c r="R981" s="17">
        <v>0.82687751016970301</v>
      </c>
      <c r="S981" s="17">
        <v>0.88081177391576104</v>
      </c>
      <c r="T981" s="17">
        <v>0.79921535166526103</v>
      </c>
      <c r="U981" s="17">
        <v>0.78331296175569198</v>
      </c>
      <c r="V981" s="17">
        <v>0.805162133988651</v>
      </c>
      <c r="W981" s="17">
        <v>0.805923075825692</v>
      </c>
      <c r="X981" s="17">
        <v>0.86439245168017198</v>
      </c>
      <c r="Y981" s="17">
        <v>0.777304824863979</v>
      </c>
      <c r="Z981" s="17">
        <v>0.81038482485163599</v>
      </c>
      <c r="AA981" s="17">
        <v>0.88702007924229898</v>
      </c>
      <c r="AB981" s="17">
        <v>0.86774521213437195</v>
      </c>
      <c r="AC981" s="17"/>
      <c r="AD981" s="17">
        <v>0.85563414990828401</v>
      </c>
      <c r="AE981" s="17">
        <v>0.75530291639614</v>
      </c>
      <c r="AF981" s="17"/>
      <c r="AG981" s="17">
        <v>0.88015916760239798</v>
      </c>
      <c r="AH981" s="17">
        <v>0.80107090266937098</v>
      </c>
      <c r="AI981" s="17"/>
      <c r="AJ981" s="17">
        <v>0.83352748412577804</v>
      </c>
      <c r="AK981" s="17">
        <v>0.80001634942411404</v>
      </c>
      <c r="AL981" s="17"/>
      <c r="AM981" s="17">
        <v>0.79070568877960401</v>
      </c>
      <c r="AN981" s="17">
        <v>0.82623039714831603</v>
      </c>
      <c r="AO981" s="17"/>
      <c r="AP981" s="17">
        <v>0.69302796085695895</v>
      </c>
      <c r="AQ981" s="17">
        <v>0.81628399688881703</v>
      </c>
      <c r="AR981" s="17">
        <v>0.75906747305043598</v>
      </c>
      <c r="AS981" s="17">
        <v>0.92680256774946601</v>
      </c>
      <c r="AT981" s="17">
        <v>0.82101015544130596</v>
      </c>
      <c r="AU981" s="17">
        <v>0.897708722083286</v>
      </c>
    </row>
    <row r="982" spans="2:47" x14ac:dyDescent="0.35">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17"/>
      <c r="AK982" s="17"/>
      <c r="AL982" s="17"/>
      <c r="AM982" s="17"/>
      <c r="AN982" s="17"/>
      <c r="AO982" s="17"/>
      <c r="AP982" s="17"/>
      <c r="AQ982" s="17"/>
      <c r="AR982" s="17"/>
      <c r="AS982" s="17"/>
      <c r="AT982" s="17"/>
      <c r="AU982" s="17"/>
    </row>
    <row r="983" spans="2:47" x14ac:dyDescent="0.35">
      <c r="B983" s="6" t="s">
        <v>393</v>
      </c>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17"/>
      <c r="AK983" s="17"/>
      <c r="AL983" s="17"/>
      <c r="AM983" s="17"/>
      <c r="AN983" s="17"/>
      <c r="AO983" s="17"/>
      <c r="AP983" s="17"/>
      <c r="AQ983" s="17"/>
      <c r="AR983" s="17"/>
      <c r="AS983" s="17"/>
      <c r="AT983" s="17"/>
      <c r="AU983" s="17"/>
    </row>
    <row r="984" spans="2:47" x14ac:dyDescent="0.35">
      <c r="B984" s="24" t="s">
        <v>65</v>
      </c>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17"/>
      <c r="AF984" s="17"/>
      <c r="AG984" s="17"/>
      <c r="AH984" s="17"/>
      <c r="AI984" s="17"/>
      <c r="AJ984" s="17"/>
      <c r="AK984" s="17"/>
      <c r="AL984" s="17"/>
      <c r="AM984" s="17"/>
      <c r="AN984" s="17"/>
      <c r="AO984" s="17"/>
      <c r="AP984" s="17"/>
      <c r="AQ984" s="17"/>
      <c r="AR984" s="17"/>
      <c r="AS984" s="17"/>
      <c r="AT984" s="17"/>
      <c r="AU984" s="17"/>
    </row>
    <row r="985" spans="2:47" x14ac:dyDescent="0.35">
      <c r="B985" t="s">
        <v>89</v>
      </c>
      <c r="C985" s="17">
        <v>0.58029203561458298</v>
      </c>
      <c r="D985" s="17">
        <v>0.54779260754578096</v>
      </c>
      <c r="E985" s="17">
        <v>0.61009955315865205</v>
      </c>
      <c r="F985" s="17"/>
      <c r="G985" s="17">
        <v>0.59573741358893195</v>
      </c>
      <c r="H985" s="17">
        <v>0.52594782153081598</v>
      </c>
      <c r="I985" s="17">
        <v>0.60730582573590497</v>
      </c>
      <c r="J985" s="17">
        <v>0.61431753445000603</v>
      </c>
      <c r="K985" s="17">
        <v>0.58570124822901803</v>
      </c>
      <c r="L985" s="17">
        <v>0.56120807050124399</v>
      </c>
      <c r="M985" s="17"/>
      <c r="N985" s="17">
        <v>0.57633848941349997</v>
      </c>
      <c r="O985" s="17">
        <v>0.59992831640650102</v>
      </c>
      <c r="P985" s="17"/>
      <c r="Q985" s="17">
        <v>0.59069063329087301</v>
      </c>
      <c r="R985" s="17">
        <v>0.62960618404230695</v>
      </c>
      <c r="S985" s="17">
        <v>0.58533775091742601</v>
      </c>
      <c r="T985" s="17">
        <v>0.54347573902105795</v>
      </c>
      <c r="U985" s="17">
        <v>0.51978497684408098</v>
      </c>
      <c r="V985" s="17">
        <v>0.52367295143096404</v>
      </c>
      <c r="W985" s="17">
        <v>0.53660257870988703</v>
      </c>
      <c r="X985" s="17">
        <v>0.67739338535909199</v>
      </c>
      <c r="Y985" s="17">
        <v>0.55275506308283495</v>
      </c>
      <c r="Z985" s="17">
        <v>0.61781913560607804</v>
      </c>
      <c r="AA985" s="17">
        <v>0.58781215565310496</v>
      </c>
      <c r="AB985" s="17">
        <v>0.69096758494696697</v>
      </c>
      <c r="AC985" s="17"/>
      <c r="AD985" s="17">
        <v>0.60470090781316299</v>
      </c>
      <c r="AE985" s="17">
        <v>0.54330345620607801</v>
      </c>
      <c r="AF985" s="17"/>
      <c r="AG985" s="17">
        <v>0.59604126480878095</v>
      </c>
      <c r="AH985" s="17">
        <v>0.58023626746288004</v>
      </c>
      <c r="AI985" s="17"/>
      <c r="AJ985" s="17">
        <v>0.58605036738915095</v>
      </c>
      <c r="AK985" s="17">
        <v>0.57649258361214095</v>
      </c>
      <c r="AL985" s="17"/>
      <c r="AM985" s="17">
        <v>0.613716175656422</v>
      </c>
      <c r="AN985" s="17">
        <v>0.573622136544228</v>
      </c>
      <c r="AO985" s="17"/>
      <c r="AP985" s="17">
        <v>0.55096649655616403</v>
      </c>
      <c r="AQ985" s="17">
        <v>0.57325941896329702</v>
      </c>
      <c r="AR985" s="17">
        <v>0.528468199089421</v>
      </c>
      <c r="AS985" s="17">
        <v>0.64663272928391402</v>
      </c>
      <c r="AT985" s="17">
        <v>0.60602397261784702</v>
      </c>
      <c r="AU985" s="17">
        <v>0.58385907941308501</v>
      </c>
    </row>
    <row r="986" spans="2:47" x14ac:dyDescent="0.35">
      <c r="B986" t="s">
        <v>90</v>
      </c>
      <c r="C986" s="17">
        <v>0.28492775399625803</v>
      </c>
      <c r="D986" s="17">
        <v>0.30163975800154202</v>
      </c>
      <c r="E986" s="17">
        <v>0.27019786818354602</v>
      </c>
      <c r="F986" s="17"/>
      <c r="G986" s="17">
        <v>0.21833454086996701</v>
      </c>
      <c r="H986" s="17">
        <v>0.28867305514777403</v>
      </c>
      <c r="I986" s="17">
        <v>0.26106496166361098</v>
      </c>
      <c r="J986" s="17">
        <v>0.30278501232475802</v>
      </c>
      <c r="K986" s="17">
        <v>0.30192062566311301</v>
      </c>
      <c r="L986" s="17">
        <v>0.319834789420675</v>
      </c>
      <c r="M986" s="17"/>
      <c r="N986" s="17">
        <v>0.28884339760026001</v>
      </c>
      <c r="O986" s="17">
        <v>0.265479725978221</v>
      </c>
      <c r="P986" s="17"/>
      <c r="Q986" s="17">
        <v>0.28075587286530002</v>
      </c>
      <c r="R986" s="17">
        <v>0.20620550372885901</v>
      </c>
      <c r="S986" s="17">
        <v>0.32079673260300501</v>
      </c>
      <c r="T986" s="17">
        <v>0.35661073915237301</v>
      </c>
      <c r="U986" s="17">
        <v>0.30034695510745402</v>
      </c>
      <c r="V986" s="17">
        <v>0.33120211707156799</v>
      </c>
      <c r="W986" s="17">
        <v>0.31457675885582198</v>
      </c>
      <c r="X986" s="17">
        <v>0.232528742550727</v>
      </c>
      <c r="Y986" s="17">
        <v>0.29848491144397299</v>
      </c>
      <c r="Z986" s="17">
        <v>0.28966734727666399</v>
      </c>
      <c r="AA986" s="17">
        <v>0.24957470883319199</v>
      </c>
      <c r="AB986" s="17">
        <v>0.144151302814473</v>
      </c>
      <c r="AC986" s="17"/>
      <c r="AD986" s="17">
        <v>0.28704502082355798</v>
      </c>
      <c r="AE986" s="17">
        <v>0.28563371047312303</v>
      </c>
      <c r="AF986" s="17"/>
      <c r="AG986" s="17">
        <v>0.29693356333927101</v>
      </c>
      <c r="AH986" s="17">
        <v>0.285576160345269</v>
      </c>
      <c r="AI986" s="17"/>
      <c r="AJ986" s="17">
        <v>0.28655477775744398</v>
      </c>
      <c r="AK986" s="17">
        <v>0.28346470492245901</v>
      </c>
      <c r="AL986" s="17"/>
      <c r="AM986" s="17">
        <v>0.281890676423108</v>
      </c>
      <c r="AN986" s="17">
        <v>0.28603737291589398</v>
      </c>
      <c r="AO986" s="17"/>
      <c r="AP986" s="17">
        <v>0.23643707813057799</v>
      </c>
      <c r="AQ986" s="17">
        <v>0.31560934323124701</v>
      </c>
      <c r="AR986" s="17">
        <v>0.29847002945947898</v>
      </c>
      <c r="AS986" s="17">
        <v>0.29137380326022599</v>
      </c>
      <c r="AT986" s="17">
        <v>0.28334243692898797</v>
      </c>
      <c r="AU986" s="17">
        <v>0.29936809021371902</v>
      </c>
    </row>
    <row r="987" spans="2:47" x14ac:dyDescent="0.35">
      <c r="B987" t="s">
        <v>91</v>
      </c>
      <c r="C987" s="17">
        <v>7.9934826743468801E-2</v>
      </c>
      <c r="D987" s="17">
        <v>9.4613581031612506E-2</v>
      </c>
      <c r="E987" s="17">
        <v>6.5451288488900597E-2</v>
      </c>
      <c r="F987" s="17"/>
      <c r="G987" s="17">
        <v>0.102251515720825</v>
      </c>
      <c r="H987" s="17">
        <v>0.111890868054349</v>
      </c>
      <c r="I987" s="17">
        <v>6.5171109404630806E-2</v>
      </c>
      <c r="J987" s="17">
        <v>4.6641878602691603E-2</v>
      </c>
      <c r="K987" s="17">
        <v>7.0540747122373501E-2</v>
      </c>
      <c r="L987" s="17">
        <v>8.4259898204915196E-2</v>
      </c>
      <c r="M987" s="17"/>
      <c r="N987" s="17">
        <v>7.9072506402409398E-2</v>
      </c>
      <c r="O987" s="17">
        <v>8.4217757431109999E-2</v>
      </c>
      <c r="P987" s="17"/>
      <c r="Q987" s="17">
        <v>8.6162173859264404E-2</v>
      </c>
      <c r="R987" s="17">
        <v>0.100651205665951</v>
      </c>
      <c r="S987" s="17">
        <v>8.6908791162602306E-2</v>
      </c>
      <c r="T987" s="17">
        <v>7.0790054705917302E-2</v>
      </c>
      <c r="U987" s="17">
        <v>7.4093869184609598E-2</v>
      </c>
      <c r="V987" s="17">
        <v>9.9049762475151598E-2</v>
      </c>
      <c r="W987" s="17">
        <v>7.5913282474152896E-2</v>
      </c>
      <c r="X987" s="17">
        <v>5.3264488791451799E-2</v>
      </c>
      <c r="Y987" s="17">
        <v>7.2216810204012105E-2</v>
      </c>
      <c r="Z987" s="17">
        <v>4.17623440556638E-2</v>
      </c>
      <c r="AA987" s="17">
        <v>0.10215180746243301</v>
      </c>
      <c r="AB987" s="17">
        <v>7.81157109477221E-2</v>
      </c>
      <c r="AC987" s="17"/>
      <c r="AD987" s="17">
        <v>6.96027957486509E-2</v>
      </c>
      <c r="AE987" s="17">
        <v>8.9643009506296195E-2</v>
      </c>
      <c r="AF987" s="17"/>
      <c r="AG987" s="17">
        <v>7.2509904627342595E-2</v>
      </c>
      <c r="AH987" s="17">
        <v>7.8873963859140098E-2</v>
      </c>
      <c r="AI987" s="17"/>
      <c r="AJ987" s="17">
        <v>7.6008440176474096E-2</v>
      </c>
      <c r="AK987" s="17">
        <v>8.1902680009000001E-2</v>
      </c>
      <c r="AL987" s="17"/>
      <c r="AM987" s="17">
        <v>7.2663286208244596E-2</v>
      </c>
      <c r="AN987" s="17">
        <v>7.92569937702996E-2</v>
      </c>
      <c r="AO987" s="17"/>
      <c r="AP987" s="17">
        <v>0.100189255535318</v>
      </c>
      <c r="AQ987" s="17">
        <v>7.2019169074878597E-2</v>
      </c>
      <c r="AR987" s="17">
        <v>0.100953742031534</v>
      </c>
      <c r="AS987" s="17">
        <v>5.67975860949426E-2</v>
      </c>
      <c r="AT987" s="17">
        <v>7.4382712031367204E-2</v>
      </c>
      <c r="AU987" s="17">
        <v>7.1985951188300298E-2</v>
      </c>
    </row>
    <row r="988" spans="2:47" x14ac:dyDescent="0.35">
      <c r="B988" t="s">
        <v>92</v>
      </c>
      <c r="C988" s="17">
        <v>1.75946883332007E-2</v>
      </c>
      <c r="D988" s="17">
        <v>2.6457383669714299E-2</v>
      </c>
      <c r="E988" s="17">
        <v>9.1066221731505807E-3</v>
      </c>
      <c r="F988" s="17"/>
      <c r="G988" s="17">
        <v>4.8268129782998402E-2</v>
      </c>
      <c r="H988" s="17">
        <v>2.8335503533857598E-2</v>
      </c>
      <c r="I988" s="17">
        <v>1.3581037419568801E-2</v>
      </c>
      <c r="J988" s="17">
        <v>1.06574649786755E-2</v>
      </c>
      <c r="K988" s="17">
        <v>6.4861764857230397E-3</v>
      </c>
      <c r="L988" s="17">
        <v>4.7140663394497299E-3</v>
      </c>
      <c r="M988" s="17"/>
      <c r="N988" s="17">
        <v>1.7498259934079399E-2</v>
      </c>
      <c r="O988" s="17">
        <v>1.8073624211309602E-2</v>
      </c>
      <c r="P988" s="17"/>
      <c r="Q988" s="17">
        <v>1.43289845563217E-2</v>
      </c>
      <c r="R988" s="17">
        <v>1.6432936182634101E-2</v>
      </c>
      <c r="S988" s="17">
        <v>0</v>
      </c>
      <c r="T988" s="17">
        <v>0</v>
      </c>
      <c r="U988" s="17">
        <v>5.3074815366721699E-2</v>
      </c>
      <c r="V988" s="17">
        <v>4.8526681815705798E-3</v>
      </c>
      <c r="W988" s="17">
        <v>2.4478344753717299E-2</v>
      </c>
      <c r="X988" s="17">
        <v>2.4891774694580902E-2</v>
      </c>
      <c r="Y988" s="17">
        <v>3.2513306320645002E-2</v>
      </c>
      <c r="Z988" s="17">
        <v>2.5185309101514199E-2</v>
      </c>
      <c r="AA988" s="17">
        <v>1.0010230936397699E-2</v>
      </c>
      <c r="AB988" s="17">
        <v>0</v>
      </c>
      <c r="AC988" s="17"/>
      <c r="AD988" s="17">
        <v>2.14084329157509E-2</v>
      </c>
      <c r="AE988" s="17">
        <v>9.2668123260461199E-3</v>
      </c>
      <c r="AF988" s="17"/>
      <c r="AG988" s="17">
        <v>1.6406104886656399E-2</v>
      </c>
      <c r="AH988" s="17">
        <v>1.8015602933798999E-2</v>
      </c>
      <c r="AI988" s="17"/>
      <c r="AJ988" s="17">
        <v>2.1101987681107801E-2</v>
      </c>
      <c r="AK988" s="17">
        <v>1.3589475872290299E-2</v>
      </c>
      <c r="AL988" s="17"/>
      <c r="AM988" s="17">
        <v>5.3514590613183803E-3</v>
      </c>
      <c r="AN988" s="17">
        <v>2.13833808681234E-2</v>
      </c>
      <c r="AO988" s="17"/>
      <c r="AP988" s="17">
        <v>8.7481738119750008E-3</v>
      </c>
      <c r="AQ988" s="17">
        <v>2.01666273330053E-2</v>
      </c>
      <c r="AR988" s="17">
        <v>3.4653040797929399E-2</v>
      </c>
      <c r="AS988" s="17">
        <v>2.6206288466169201E-3</v>
      </c>
      <c r="AT988" s="17">
        <v>1.70858336160289E-2</v>
      </c>
      <c r="AU988" s="17">
        <v>2.7991597507165102E-2</v>
      </c>
    </row>
    <row r="989" spans="2:47" x14ac:dyDescent="0.35">
      <c r="B989" t="s">
        <v>93</v>
      </c>
      <c r="C989" s="17">
        <v>9.8637280633465402E-3</v>
      </c>
      <c r="D989" s="17">
        <v>6.3488256392441999E-3</v>
      </c>
      <c r="E989" s="17">
        <v>1.3379682276422999E-2</v>
      </c>
      <c r="F989" s="17"/>
      <c r="G989" s="17">
        <v>2.1444457097358101E-2</v>
      </c>
      <c r="H989" s="17">
        <v>1.8765542460667299E-2</v>
      </c>
      <c r="I989" s="17">
        <v>1.5910250407745501E-2</v>
      </c>
      <c r="J989" s="17">
        <v>5.5866480058628003E-3</v>
      </c>
      <c r="K989" s="17">
        <v>0</v>
      </c>
      <c r="L989" s="17">
        <v>0</v>
      </c>
      <c r="M989" s="17"/>
      <c r="N989" s="17">
        <v>1.01129008631889E-2</v>
      </c>
      <c r="O989" s="17">
        <v>8.6261487321444598E-3</v>
      </c>
      <c r="P989" s="17"/>
      <c r="Q989" s="17">
        <v>1.83541915479692E-2</v>
      </c>
      <c r="R989" s="17">
        <v>0</v>
      </c>
      <c r="S989" s="17">
        <v>0</v>
      </c>
      <c r="T989" s="17">
        <v>1.49888151720325E-2</v>
      </c>
      <c r="U989" s="17">
        <v>7.2839276669314701E-3</v>
      </c>
      <c r="V989" s="17">
        <v>1.08451873893061E-2</v>
      </c>
      <c r="W989" s="17">
        <v>1.8783455491645701E-2</v>
      </c>
      <c r="X989" s="17">
        <v>1.1921608604148599E-2</v>
      </c>
      <c r="Y989" s="17">
        <v>3.9265889250992402E-3</v>
      </c>
      <c r="Z989" s="17">
        <v>6.4710228041537201E-3</v>
      </c>
      <c r="AA989" s="17">
        <v>9.8369032383063496E-3</v>
      </c>
      <c r="AB989" s="17">
        <v>3.2590619859873098E-2</v>
      </c>
      <c r="AC989" s="17"/>
      <c r="AD989" s="17">
        <v>6.5773817925902601E-3</v>
      </c>
      <c r="AE989" s="17">
        <v>1.3418594815289101E-2</v>
      </c>
      <c r="AF989" s="17"/>
      <c r="AG989" s="17">
        <v>8.2715154396073003E-3</v>
      </c>
      <c r="AH989" s="17">
        <v>7.5953113545962903E-3</v>
      </c>
      <c r="AI989" s="17"/>
      <c r="AJ989" s="17">
        <v>6.32630669064424E-3</v>
      </c>
      <c r="AK989" s="17">
        <v>1.41496443519987E-2</v>
      </c>
      <c r="AL989" s="17"/>
      <c r="AM989" s="17">
        <v>1.0867262708887399E-2</v>
      </c>
      <c r="AN989" s="17">
        <v>9.0721973826212894E-3</v>
      </c>
      <c r="AO989" s="17"/>
      <c r="AP989" s="17">
        <v>8.5259084374296901E-3</v>
      </c>
      <c r="AQ989" s="17">
        <v>5.0658510443267997E-3</v>
      </c>
      <c r="AR989" s="17">
        <v>2.22856859634032E-2</v>
      </c>
      <c r="AS989" s="17">
        <v>2.5752525143003299E-3</v>
      </c>
      <c r="AT989" s="17">
        <v>1.9165044805769402E-2</v>
      </c>
      <c r="AU989" s="17">
        <v>9.2863589818831995E-3</v>
      </c>
    </row>
    <row r="990" spans="2:47" x14ac:dyDescent="0.35">
      <c r="B990" t="s">
        <v>94</v>
      </c>
      <c r="C990" s="17">
        <v>2.7386967249142701E-2</v>
      </c>
      <c r="D990" s="17">
        <v>2.31478441121062E-2</v>
      </c>
      <c r="E990" s="17">
        <v>3.17649857193281E-2</v>
      </c>
      <c r="F990" s="17"/>
      <c r="G990" s="17">
        <v>1.39639429399206E-2</v>
      </c>
      <c r="H990" s="17">
        <v>2.6387209272535499E-2</v>
      </c>
      <c r="I990" s="17">
        <v>3.6966815368538901E-2</v>
      </c>
      <c r="J990" s="17">
        <v>2.0011461638006201E-2</v>
      </c>
      <c r="K990" s="17">
        <v>3.5351202499772701E-2</v>
      </c>
      <c r="L990" s="17">
        <v>2.9983175533715802E-2</v>
      </c>
      <c r="M990" s="17"/>
      <c r="N990" s="17">
        <v>2.8134445786561699E-2</v>
      </c>
      <c r="O990" s="17">
        <v>2.3674427240714301E-2</v>
      </c>
      <c r="P990" s="17"/>
      <c r="Q990" s="17">
        <v>9.7081438802717607E-3</v>
      </c>
      <c r="R990" s="17">
        <v>4.7104170380249402E-2</v>
      </c>
      <c r="S990" s="17">
        <v>6.95672531696594E-3</v>
      </c>
      <c r="T990" s="17">
        <v>1.41346519486191E-2</v>
      </c>
      <c r="U990" s="17">
        <v>4.5415455830201901E-2</v>
      </c>
      <c r="V990" s="17">
        <v>3.0377313451440201E-2</v>
      </c>
      <c r="W990" s="17">
        <v>2.96455797147753E-2</v>
      </c>
      <c r="X990" s="17">
        <v>0</v>
      </c>
      <c r="Y990" s="17">
        <v>4.01033200234358E-2</v>
      </c>
      <c r="Z990" s="17">
        <v>1.9094841155925499E-2</v>
      </c>
      <c r="AA990" s="17">
        <v>4.0614193876566299E-2</v>
      </c>
      <c r="AB990" s="17">
        <v>5.4174781430963902E-2</v>
      </c>
      <c r="AC990" s="17"/>
      <c r="AD990" s="17">
        <v>1.06654609062862E-2</v>
      </c>
      <c r="AE990" s="17">
        <v>5.8734416673167797E-2</v>
      </c>
      <c r="AF990" s="17"/>
      <c r="AG990" s="17">
        <v>9.8376468983410008E-3</v>
      </c>
      <c r="AH990" s="17">
        <v>2.9702694044315602E-2</v>
      </c>
      <c r="AI990" s="17"/>
      <c r="AJ990" s="17">
        <v>2.3958120305178101E-2</v>
      </c>
      <c r="AK990" s="17">
        <v>3.0400911232110601E-2</v>
      </c>
      <c r="AL990" s="17"/>
      <c r="AM990" s="17">
        <v>1.5511139942019799E-2</v>
      </c>
      <c r="AN990" s="17">
        <v>3.0627918518833699E-2</v>
      </c>
      <c r="AO990" s="17"/>
      <c r="AP990" s="17">
        <v>9.5133087528534999E-2</v>
      </c>
      <c r="AQ990" s="17">
        <v>1.3879590353245E-2</v>
      </c>
      <c r="AR990" s="17">
        <v>1.5169302658233E-2</v>
      </c>
      <c r="AS990" s="17">
        <v>0</v>
      </c>
      <c r="AT990" s="17">
        <v>0</v>
      </c>
      <c r="AU990" s="17">
        <v>7.5089226958472196E-3</v>
      </c>
    </row>
    <row r="991" spans="2:47" x14ac:dyDescent="0.35">
      <c r="B991" t="s">
        <v>95</v>
      </c>
      <c r="C991" s="17">
        <v>0.86521978961084101</v>
      </c>
      <c r="D991" s="17">
        <v>0.84943236554732304</v>
      </c>
      <c r="E991" s="17">
        <v>0.88029742134219802</v>
      </c>
      <c r="F991" s="17"/>
      <c r="G991" s="17">
        <v>0.81407195445889802</v>
      </c>
      <c r="H991" s="17">
        <v>0.81462087667858996</v>
      </c>
      <c r="I991" s="17">
        <v>0.86837078739951601</v>
      </c>
      <c r="J991" s="17">
        <v>0.91710254677476399</v>
      </c>
      <c r="K991" s="17">
        <v>0.88762187389213099</v>
      </c>
      <c r="L991" s="17">
        <v>0.881042859921919</v>
      </c>
      <c r="M991" s="17"/>
      <c r="N991" s="17">
        <v>0.86518188701376098</v>
      </c>
      <c r="O991" s="17">
        <v>0.86540804238472202</v>
      </c>
      <c r="P991" s="17"/>
      <c r="Q991" s="17">
        <v>0.87144650615617303</v>
      </c>
      <c r="R991" s="17">
        <v>0.83581168777116599</v>
      </c>
      <c r="S991" s="17">
        <v>0.90613448352043202</v>
      </c>
      <c r="T991" s="17">
        <v>0.90008647817343101</v>
      </c>
      <c r="U991" s="17">
        <v>0.820131931951535</v>
      </c>
      <c r="V991" s="17">
        <v>0.85487506850253103</v>
      </c>
      <c r="W991" s="17">
        <v>0.85117933756570896</v>
      </c>
      <c r="X991" s="17">
        <v>0.90992212790981897</v>
      </c>
      <c r="Y991" s="17">
        <v>0.851239974526808</v>
      </c>
      <c r="Z991" s="17">
        <v>0.90748648288274303</v>
      </c>
      <c r="AA991" s="17">
        <v>0.83738686448629696</v>
      </c>
      <c r="AB991" s="17">
        <v>0.83511888776144105</v>
      </c>
      <c r="AC991" s="17"/>
      <c r="AD991" s="17">
        <v>0.89174592863672197</v>
      </c>
      <c r="AE991" s="17">
        <v>0.82893716667920103</v>
      </c>
      <c r="AF991" s="17"/>
      <c r="AG991" s="17">
        <v>0.89297482814805296</v>
      </c>
      <c r="AH991" s="17">
        <v>0.86581242780814904</v>
      </c>
      <c r="AI991" s="17"/>
      <c r="AJ991" s="17">
        <v>0.87260514514659604</v>
      </c>
      <c r="AK991" s="17">
        <v>0.85995728853459996</v>
      </c>
      <c r="AL991" s="17"/>
      <c r="AM991" s="17">
        <v>0.89560685207952995</v>
      </c>
      <c r="AN991" s="17">
        <v>0.85965950946012204</v>
      </c>
      <c r="AO991" s="17"/>
      <c r="AP991" s="17">
        <v>0.78740357468674205</v>
      </c>
      <c r="AQ991" s="17">
        <v>0.88886876219454403</v>
      </c>
      <c r="AR991" s="17">
        <v>0.82693822854889998</v>
      </c>
      <c r="AS991" s="17">
        <v>0.93800653254414001</v>
      </c>
      <c r="AT991" s="17">
        <v>0.88936640954683499</v>
      </c>
      <c r="AU991" s="17">
        <v>0.88322716962680403</v>
      </c>
    </row>
    <row r="992" spans="2:47" x14ac:dyDescent="0.35">
      <c r="B992" t="s">
        <v>96</v>
      </c>
      <c r="C992" s="17">
        <v>2.7458416396547201E-2</v>
      </c>
      <c r="D992" s="17">
        <v>3.2806209308958501E-2</v>
      </c>
      <c r="E992" s="17">
        <v>2.2486304449573599E-2</v>
      </c>
      <c r="F992" s="17"/>
      <c r="G992" s="17">
        <v>6.9712586880356503E-2</v>
      </c>
      <c r="H992" s="17">
        <v>4.7101045994524901E-2</v>
      </c>
      <c r="I992" s="17">
        <v>2.9491287827314298E-2</v>
      </c>
      <c r="J992" s="17">
        <v>1.62441129845383E-2</v>
      </c>
      <c r="K992" s="17">
        <v>6.4861764857230397E-3</v>
      </c>
      <c r="L992" s="17">
        <v>4.7140663394497299E-3</v>
      </c>
      <c r="M992" s="17"/>
      <c r="N992" s="17">
        <v>2.7611160797268299E-2</v>
      </c>
      <c r="O992" s="17">
        <v>2.66997729434541E-2</v>
      </c>
      <c r="P992" s="17"/>
      <c r="Q992" s="17">
        <v>3.2683176104290897E-2</v>
      </c>
      <c r="R992" s="17">
        <v>1.6432936182634101E-2</v>
      </c>
      <c r="S992" s="17">
        <v>0</v>
      </c>
      <c r="T992" s="17">
        <v>1.49888151720325E-2</v>
      </c>
      <c r="U992" s="17">
        <v>6.0358743033653198E-2</v>
      </c>
      <c r="V992" s="17">
        <v>1.56978555708767E-2</v>
      </c>
      <c r="W992" s="17">
        <v>4.3261800245362997E-2</v>
      </c>
      <c r="X992" s="17">
        <v>3.6813383298729498E-2</v>
      </c>
      <c r="Y992" s="17">
        <v>3.6439895245744203E-2</v>
      </c>
      <c r="Z992" s="17">
        <v>3.1656331905667898E-2</v>
      </c>
      <c r="AA992" s="17">
        <v>1.9847134174704E-2</v>
      </c>
      <c r="AB992" s="17">
        <v>3.2590619859873098E-2</v>
      </c>
      <c r="AC992" s="17"/>
      <c r="AD992" s="17">
        <v>2.7985814708341099E-2</v>
      </c>
      <c r="AE992" s="17">
        <v>2.2685407141335202E-2</v>
      </c>
      <c r="AF992" s="17"/>
      <c r="AG992" s="17">
        <v>2.4677620326263701E-2</v>
      </c>
      <c r="AH992" s="17">
        <v>2.5610914288395299E-2</v>
      </c>
      <c r="AI992" s="17"/>
      <c r="AJ992" s="17">
        <v>2.74282943717521E-2</v>
      </c>
      <c r="AK992" s="17">
        <v>2.7739120224289E-2</v>
      </c>
      <c r="AL992" s="17"/>
      <c r="AM992" s="17">
        <v>1.62187217702058E-2</v>
      </c>
      <c r="AN992" s="17">
        <v>3.04555782507447E-2</v>
      </c>
      <c r="AO992" s="17"/>
      <c r="AP992" s="17">
        <v>1.7274082249404701E-2</v>
      </c>
      <c r="AQ992" s="17">
        <v>2.5232478377332099E-2</v>
      </c>
      <c r="AR992" s="17">
        <v>5.6938726761332603E-2</v>
      </c>
      <c r="AS992" s="17">
        <v>5.1958813609172504E-3</v>
      </c>
      <c r="AT992" s="17">
        <v>3.6250878421798201E-2</v>
      </c>
      <c r="AU992" s="17">
        <v>3.7277956489048303E-2</v>
      </c>
    </row>
    <row r="993" spans="2:47" x14ac:dyDescent="0.35">
      <c r="B993" t="s">
        <v>97</v>
      </c>
      <c r="C993" s="17">
        <v>0.837761373214294</v>
      </c>
      <c r="D993" s="17">
        <v>0.81662615623836399</v>
      </c>
      <c r="E993" s="17">
        <v>0.85781111689262401</v>
      </c>
      <c r="F993" s="17"/>
      <c r="G993" s="17">
        <v>0.74435936757854204</v>
      </c>
      <c r="H993" s="17">
        <v>0.76751983068406504</v>
      </c>
      <c r="I993" s="17">
        <v>0.83887949957220198</v>
      </c>
      <c r="J993" s="17">
        <v>0.90085843379022601</v>
      </c>
      <c r="K993" s="17">
        <v>0.88113569740640796</v>
      </c>
      <c r="L993" s="17">
        <v>0.87632879358246996</v>
      </c>
      <c r="M993" s="17"/>
      <c r="N993" s="17">
        <v>0.83757072621649198</v>
      </c>
      <c r="O993" s="17">
        <v>0.83870826944126797</v>
      </c>
      <c r="P993" s="17"/>
      <c r="Q993" s="17">
        <v>0.83876333005188197</v>
      </c>
      <c r="R993" s="17">
        <v>0.81937875158853202</v>
      </c>
      <c r="S993" s="17">
        <v>0.90613448352043202</v>
      </c>
      <c r="T993" s="17">
        <v>0.88509766300139803</v>
      </c>
      <c r="U993" s="17">
        <v>0.75977318891788204</v>
      </c>
      <c r="V993" s="17">
        <v>0.83917721293165504</v>
      </c>
      <c r="W993" s="17">
        <v>0.80791753732034599</v>
      </c>
      <c r="X993" s="17">
        <v>0.873108744611089</v>
      </c>
      <c r="Y993" s="17">
        <v>0.81480007928106402</v>
      </c>
      <c r="Z993" s="17">
        <v>0.87583015097707495</v>
      </c>
      <c r="AA993" s="17">
        <v>0.81753973031159299</v>
      </c>
      <c r="AB993" s="17">
        <v>0.80252826790156795</v>
      </c>
      <c r="AC993" s="17"/>
      <c r="AD993" s="17">
        <v>0.86376011392838103</v>
      </c>
      <c r="AE993" s="17">
        <v>0.80625175953786599</v>
      </c>
      <c r="AF993" s="17"/>
      <c r="AG993" s="17">
        <v>0.86829720782178899</v>
      </c>
      <c r="AH993" s="17">
        <v>0.84020151351975403</v>
      </c>
      <c r="AI993" s="17"/>
      <c r="AJ993" s="17">
        <v>0.84517685077484395</v>
      </c>
      <c r="AK993" s="17">
        <v>0.83221816831031104</v>
      </c>
      <c r="AL993" s="17"/>
      <c r="AM993" s="17">
        <v>0.87938813030932395</v>
      </c>
      <c r="AN993" s="17">
        <v>0.82920393120937697</v>
      </c>
      <c r="AO993" s="17"/>
      <c r="AP993" s="17">
        <v>0.77012949243733697</v>
      </c>
      <c r="AQ993" s="17">
        <v>0.86363628381721202</v>
      </c>
      <c r="AR993" s="17">
        <v>0.76999950178756704</v>
      </c>
      <c r="AS993" s="17">
        <v>0.93281065118322304</v>
      </c>
      <c r="AT993" s="17">
        <v>0.85311553112503602</v>
      </c>
      <c r="AU993" s="17">
        <v>0.84594921313775595</v>
      </c>
    </row>
    <row r="994" spans="2:47" x14ac:dyDescent="0.35">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c r="AB994" s="17"/>
      <c r="AC994" s="17"/>
      <c r="AD994" s="17"/>
      <c r="AE994" s="17"/>
      <c r="AF994" s="17"/>
      <c r="AG994" s="17"/>
      <c r="AH994" s="17"/>
      <c r="AI994" s="17"/>
      <c r="AJ994" s="17"/>
      <c r="AK994" s="17"/>
      <c r="AL994" s="17"/>
      <c r="AM994" s="17"/>
      <c r="AN994" s="17"/>
      <c r="AO994" s="17"/>
      <c r="AP994" s="17"/>
      <c r="AQ994" s="17"/>
      <c r="AR994" s="17"/>
      <c r="AS994" s="17"/>
      <c r="AT994" s="17"/>
      <c r="AU994" s="17"/>
    </row>
    <row r="995" spans="2:47" x14ac:dyDescent="0.35">
      <c r="B995" s="6" t="s">
        <v>394</v>
      </c>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c r="AB995" s="17"/>
      <c r="AC995" s="17"/>
      <c r="AD995" s="17"/>
      <c r="AE995" s="17"/>
      <c r="AF995" s="17"/>
      <c r="AG995" s="17"/>
      <c r="AH995" s="17"/>
      <c r="AI995" s="17"/>
      <c r="AJ995" s="17"/>
      <c r="AK995" s="17"/>
      <c r="AL995" s="17"/>
      <c r="AM995" s="17"/>
      <c r="AN995" s="17"/>
      <c r="AO995" s="17"/>
      <c r="AP995" s="17"/>
      <c r="AQ995" s="17"/>
      <c r="AR995" s="17"/>
      <c r="AS995" s="17"/>
      <c r="AT995" s="17"/>
      <c r="AU995" s="17"/>
    </row>
    <row r="996" spans="2:47" x14ac:dyDescent="0.35">
      <c r="B996" s="24" t="s">
        <v>65</v>
      </c>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c r="AB996" s="17"/>
      <c r="AC996" s="17"/>
      <c r="AD996" s="17"/>
      <c r="AE996" s="17"/>
      <c r="AF996" s="17"/>
      <c r="AG996" s="17"/>
      <c r="AH996" s="17"/>
      <c r="AI996" s="17"/>
      <c r="AJ996" s="17"/>
      <c r="AK996" s="17"/>
      <c r="AL996" s="17"/>
      <c r="AM996" s="17"/>
      <c r="AN996" s="17"/>
      <c r="AO996" s="17"/>
      <c r="AP996" s="17"/>
      <c r="AQ996" s="17"/>
      <c r="AR996" s="17"/>
      <c r="AS996" s="17"/>
      <c r="AT996" s="17"/>
      <c r="AU996" s="17"/>
    </row>
    <row r="997" spans="2:47" x14ac:dyDescent="0.35">
      <c r="B997" t="s">
        <v>89</v>
      </c>
      <c r="C997" s="17">
        <v>0.19287122654115399</v>
      </c>
      <c r="D997" s="17">
        <v>0.20728993870311699</v>
      </c>
      <c r="E997" s="17">
        <v>0.18052122498589601</v>
      </c>
      <c r="F997" s="17"/>
      <c r="G997" s="17">
        <v>0.23306508389797301</v>
      </c>
      <c r="H997" s="17">
        <v>0.222763413134455</v>
      </c>
      <c r="I997" s="17">
        <v>0.20258962241179901</v>
      </c>
      <c r="J997" s="17">
        <v>0.18410927596083501</v>
      </c>
      <c r="K997" s="17">
        <v>0.17744754730963</v>
      </c>
      <c r="L997" s="17">
        <v>0.151158815452446</v>
      </c>
      <c r="M997" s="17"/>
      <c r="N997" s="17">
        <v>0.18363527929343901</v>
      </c>
      <c r="O997" s="17">
        <v>0.23874387967615401</v>
      </c>
      <c r="P997" s="17"/>
      <c r="Q997" s="17">
        <v>0.191407389444399</v>
      </c>
      <c r="R997" s="17">
        <v>0.18845855276892401</v>
      </c>
      <c r="S997" s="17">
        <v>0.21357650970093001</v>
      </c>
      <c r="T997" s="17">
        <v>0.182273130747167</v>
      </c>
      <c r="U997" s="17">
        <v>0.14206089161278501</v>
      </c>
      <c r="V997" s="17">
        <v>0.20404626532100101</v>
      </c>
      <c r="W997" s="17">
        <v>0.26105001262824601</v>
      </c>
      <c r="X997" s="17">
        <v>0.29382447924099703</v>
      </c>
      <c r="Y997" s="17">
        <v>0.20820334947744401</v>
      </c>
      <c r="Z997" s="17">
        <v>9.5120598727351693E-2</v>
      </c>
      <c r="AA997" s="17">
        <v>0.19733439395699001</v>
      </c>
      <c r="AB997" s="17">
        <v>0.19432008597247999</v>
      </c>
      <c r="AC997" s="17"/>
      <c r="AD997" s="17">
        <v>0.22609975831586801</v>
      </c>
      <c r="AE997" s="17">
        <v>0.123263981862479</v>
      </c>
      <c r="AF997" s="17"/>
      <c r="AG997" s="17">
        <v>0.27155995643346698</v>
      </c>
      <c r="AH997" s="17">
        <v>0.15759557621447101</v>
      </c>
      <c r="AI997" s="17"/>
      <c r="AJ997" s="17">
        <v>0.19483007343148201</v>
      </c>
      <c r="AK997" s="17">
        <v>0.192267238525552</v>
      </c>
      <c r="AL997" s="17"/>
      <c r="AM997" s="17">
        <v>0.18521043940738299</v>
      </c>
      <c r="AN997" s="17">
        <v>0.19636306317898</v>
      </c>
      <c r="AO997" s="17"/>
      <c r="AP997" s="17">
        <v>8.8248470349314906E-2</v>
      </c>
      <c r="AQ997" s="17">
        <v>0.112963686218349</v>
      </c>
      <c r="AR997" s="17">
        <v>0.20380785158121001</v>
      </c>
      <c r="AS997" s="17">
        <v>0.22137793105171599</v>
      </c>
      <c r="AT997" s="17">
        <v>0.294967473117347</v>
      </c>
      <c r="AU997" s="17">
        <v>0.30781355169438701</v>
      </c>
    </row>
    <row r="998" spans="2:47" x14ac:dyDescent="0.35">
      <c r="B998" t="s">
        <v>90</v>
      </c>
      <c r="C998" s="17">
        <v>0.40836482565030602</v>
      </c>
      <c r="D998" s="17">
        <v>0.40975501906200101</v>
      </c>
      <c r="E998" s="17">
        <v>0.408391808360137</v>
      </c>
      <c r="F998" s="17"/>
      <c r="G998" s="17">
        <v>0.44502411058573299</v>
      </c>
      <c r="H998" s="17">
        <v>0.441886281675888</v>
      </c>
      <c r="I998" s="17">
        <v>0.40765790851570899</v>
      </c>
      <c r="J998" s="17">
        <v>0.436623632799232</v>
      </c>
      <c r="K998" s="17">
        <v>0.38903440855480198</v>
      </c>
      <c r="L998" s="17">
        <v>0.34714738137326101</v>
      </c>
      <c r="M998" s="17"/>
      <c r="N998" s="17">
        <v>0.40719944692957299</v>
      </c>
      <c r="O998" s="17">
        <v>0.41415297194362199</v>
      </c>
      <c r="P998" s="17"/>
      <c r="Q998" s="17">
        <v>0.42997616502069302</v>
      </c>
      <c r="R998" s="17">
        <v>0.39254865976206299</v>
      </c>
      <c r="S998" s="17">
        <v>0.42857644779272402</v>
      </c>
      <c r="T998" s="17">
        <v>0.37307252063353002</v>
      </c>
      <c r="U998" s="17">
        <v>0.40612592340786302</v>
      </c>
      <c r="V998" s="17">
        <v>0.450042962195493</v>
      </c>
      <c r="W998" s="17">
        <v>0.32873921465962103</v>
      </c>
      <c r="X998" s="17">
        <v>0.321638967336288</v>
      </c>
      <c r="Y998" s="17">
        <v>0.418158062804597</v>
      </c>
      <c r="Z998" s="17">
        <v>0.46280152208012398</v>
      </c>
      <c r="AA998" s="17">
        <v>0.40096647843569699</v>
      </c>
      <c r="AB998" s="17">
        <v>0.44921619004681501</v>
      </c>
      <c r="AC998" s="17"/>
      <c r="AD998" s="17">
        <v>0.43720969220269701</v>
      </c>
      <c r="AE998" s="17">
        <v>0.34933283126232001</v>
      </c>
      <c r="AF998" s="17"/>
      <c r="AG998" s="17">
        <v>0.43640849345191801</v>
      </c>
      <c r="AH998" s="17">
        <v>0.39643724772095201</v>
      </c>
      <c r="AI998" s="17"/>
      <c r="AJ998" s="17">
        <v>0.39740816070600599</v>
      </c>
      <c r="AK998" s="17">
        <v>0.42179497576640201</v>
      </c>
      <c r="AL998" s="17"/>
      <c r="AM998" s="17">
        <v>0.40564008927869699</v>
      </c>
      <c r="AN998" s="17">
        <v>0.40768176116916199</v>
      </c>
      <c r="AO998" s="17"/>
      <c r="AP998" s="17">
        <v>0.28310381037809002</v>
      </c>
      <c r="AQ998" s="17">
        <v>0.43254582376737</v>
      </c>
      <c r="AR998" s="17">
        <v>0.46238639083982103</v>
      </c>
      <c r="AS998" s="17">
        <v>0.41106102035644998</v>
      </c>
      <c r="AT998" s="17">
        <v>0.48525860095483098</v>
      </c>
      <c r="AU998" s="17">
        <v>0.45862853197762699</v>
      </c>
    </row>
    <row r="999" spans="2:47" x14ac:dyDescent="0.35">
      <c r="B999" t="s">
        <v>91</v>
      </c>
      <c r="C999" s="17">
        <v>0.240963994196988</v>
      </c>
      <c r="D999" s="17">
        <v>0.23951458651084101</v>
      </c>
      <c r="E999" s="17">
        <v>0.24075800854055401</v>
      </c>
      <c r="F999" s="17"/>
      <c r="G999" s="17">
        <v>0.20021258376262899</v>
      </c>
      <c r="H999" s="17">
        <v>0.238976471226551</v>
      </c>
      <c r="I999" s="17">
        <v>0.212969295389969</v>
      </c>
      <c r="J999" s="17">
        <v>0.22237533338575799</v>
      </c>
      <c r="K999" s="17">
        <v>0.24001095460788499</v>
      </c>
      <c r="L999" s="17">
        <v>0.30824853658485102</v>
      </c>
      <c r="M999" s="17"/>
      <c r="N999" s="17">
        <v>0.24620005151858201</v>
      </c>
      <c r="O999" s="17">
        <v>0.21495779961116901</v>
      </c>
      <c r="P999" s="17"/>
      <c r="Q999" s="17">
        <v>0.26168884857164998</v>
      </c>
      <c r="R999" s="17">
        <v>0.24378589827922501</v>
      </c>
      <c r="S999" s="17">
        <v>0.20935220640650001</v>
      </c>
      <c r="T999" s="17">
        <v>0.25588734201071101</v>
      </c>
      <c r="U999" s="17">
        <v>0.28864044984899601</v>
      </c>
      <c r="V999" s="17">
        <v>0.20429830020605699</v>
      </c>
      <c r="W999" s="17">
        <v>0.23770186298715401</v>
      </c>
      <c r="X999" s="17">
        <v>0.19124385929332899</v>
      </c>
      <c r="Y999" s="17">
        <v>0.22158773800172801</v>
      </c>
      <c r="Z999" s="17">
        <v>0.27345273397008402</v>
      </c>
      <c r="AA999" s="17">
        <v>0.25727390185669302</v>
      </c>
      <c r="AB999" s="17">
        <v>0.190979212413145</v>
      </c>
      <c r="AC999" s="17"/>
      <c r="AD999" s="17">
        <v>0.237912858979069</v>
      </c>
      <c r="AE999" s="17">
        <v>0.24405217910302501</v>
      </c>
      <c r="AF999" s="17"/>
      <c r="AG999" s="17">
        <v>0.222697589313192</v>
      </c>
      <c r="AH999" s="17">
        <v>0.247436713996431</v>
      </c>
      <c r="AI999" s="17"/>
      <c r="AJ999" s="17">
        <v>0.25774596840915998</v>
      </c>
      <c r="AK999" s="17">
        <v>0.221371314271439</v>
      </c>
      <c r="AL999" s="17"/>
      <c r="AM999" s="17">
        <v>0.23056155717980301</v>
      </c>
      <c r="AN999" s="17">
        <v>0.24404050460024199</v>
      </c>
      <c r="AO999" s="17"/>
      <c r="AP999" s="17">
        <v>0.248678903059532</v>
      </c>
      <c r="AQ999" s="17">
        <v>0.30644389150722501</v>
      </c>
      <c r="AR999" s="17">
        <v>0.24768475631696801</v>
      </c>
      <c r="AS999" s="17">
        <v>0.262902558128353</v>
      </c>
      <c r="AT999" s="17">
        <v>0.19645117844714399</v>
      </c>
      <c r="AU999" s="17">
        <v>0.164768896289582</v>
      </c>
    </row>
    <row r="1000" spans="2:47" x14ac:dyDescent="0.35">
      <c r="B1000" t="s">
        <v>92</v>
      </c>
      <c r="C1000" s="17">
        <v>3.3001962936339099E-2</v>
      </c>
      <c r="D1000" s="17">
        <v>4.1239932757669399E-2</v>
      </c>
      <c r="E1000" s="17">
        <v>2.4377654374848599E-2</v>
      </c>
      <c r="F1000" s="17"/>
      <c r="G1000" s="17">
        <v>4.4507325572169E-2</v>
      </c>
      <c r="H1000" s="17">
        <v>2.6926378986540801E-2</v>
      </c>
      <c r="I1000" s="17">
        <v>3.2937340215962098E-2</v>
      </c>
      <c r="J1000" s="17">
        <v>2.5195381336093899E-2</v>
      </c>
      <c r="K1000" s="17">
        <v>2.7773284180156201E-2</v>
      </c>
      <c r="L1000" s="17">
        <v>4.0181332781376401E-2</v>
      </c>
      <c r="M1000" s="17"/>
      <c r="N1000" s="17">
        <v>3.2874147707512097E-2</v>
      </c>
      <c r="O1000" s="17">
        <v>3.3636789392153102E-2</v>
      </c>
      <c r="P1000" s="17"/>
      <c r="Q1000" s="17">
        <v>3.2713104832185202E-2</v>
      </c>
      <c r="R1000" s="17">
        <v>2.9840461636535101E-2</v>
      </c>
      <c r="S1000" s="17">
        <v>5.6821920325910498E-2</v>
      </c>
      <c r="T1000" s="17">
        <v>3.0482754424488102E-2</v>
      </c>
      <c r="U1000" s="17">
        <v>4.6345834811623202E-2</v>
      </c>
      <c r="V1000" s="17">
        <v>1.75278632926242E-2</v>
      </c>
      <c r="W1000" s="17">
        <v>3.2326869772166998E-2</v>
      </c>
      <c r="X1000" s="17">
        <v>4.7828591935053399E-2</v>
      </c>
      <c r="Y1000" s="17">
        <v>2.02847062551141E-2</v>
      </c>
      <c r="Z1000" s="17">
        <v>5.76943577280047E-2</v>
      </c>
      <c r="AA1000" s="17">
        <v>1.0141503743184999E-2</v>
      </c>
      <c r="AB1000" s="17">
        <v>0</v>
      </c>
      <c r="AC1000" s="17"/>
      <c r="AD1000" s="17">
        <v>2.7754177881600301E-2</v>
      </c>
      <c r="AE1000" s="17">
        <v>4.4896599724488097E-2</v>
      </c>
      <c r="AF1000" s="17"/>
      <c r="AG1000" s="17">
        <v>2.3333478501520299E-2</v>
      </c>
      <c r="AH1000" s="17">
        <v>3.8809306685713203E-2</v>
      </c>
      <c r="AI1000" s="17"/>
      <c r="AJ1000" s="17">
        <v>3.09454289832224E-2</v>
      </c>
      <c r="AK1000" s="17">
        <v>3.4158995823504901E-2</v>
      </c>
      <c r="AL1000" s="17"/>
      <c r="AM1000" s="17">
        <v>2.6886845493063902E-2</v>
      </c>
      <c r="AN1000" s="17">
        <v>3.4083206945179502E-2</v>
      </c>
      <c r="AO1000" s="17"/>
      <c r="AP1000" s="17">
        <v>4.3881235487529702E-2</v>
      </c>
      <c r="AQ1000" s="17">
        <v>1.4309194895844901E-2</v>
      </c>
      <c r="AR1000" s="17">
        <v>4.23951965668719E-2</v>
      </c>
      <c r="AS1000" s="17">
        <v>3.4651629971973297E-2</v>
      </c>
      <c r="AT1000" s="17">
        <v>2.3322747480677902E-2</v>
      </c>
      <c r="AU1000" s="17">
        <v>3.15441375747108E-2</v>
      </c>
    </row>
    <row r="1001" spans="2:47" x14ac:dyDescent="0.35">
      <c r="B1001" t="s">
        <v>93</v>
      </c>
      <c r="C1001" s="17">
        <v>1.5071201016057601E-2</v>
      </c>
      <c r="D1001" s="17">
        <v>2.2736464076221301E-2</v>
      </c>
      <c r="E1001" s="17">
        <v>7.7286516360264203E-3</v>
      </c>
      <c r="F1001" s="17"/>
      <c r="G1001" s="17">
        <v>1.4274628491036801E-2</v>
      </c>
      <c r="H1001" s="17">
        <v>7.1401539962146201E-3</v>
      </c>
      <c r="I1001" s="17">
        <v>2.6024130373368402E-2</v>
      </c>
      <c r="J1001" s="17">
        <v>1.3879014306358701E-2</v>
      </c>
      <c r="K1001" s="17">
        <v>1.5315348191044201E-2</v>
      </c>
      <c r="L1001" s="17">
        <v>1.39525622409811E-2</v>
      </c>
      <c r="M1001" s="17"/>
      <c r="N1001" s="17">
        <v>1.4825574129258501E-2</v>
      </c>
      <c r="O1001" s="17">
        <v>1.62911686789904E-2</v>
      </c>
      <c r="P1001" s="17"/>
      <c r="Q1001" s="17">
        <v>2.6280178935613401E-2</v>
      </c>
      <c r="R1001" s="17">
        <v>1.0589814527415E-2</v>
      </c>
      <c r="S1001" s="17">
        <v>2.5224364301992201E-2</v>
      </c>
      <c r="T1001" s="17">
        <v>4.4203992352547803E-3</v>
      </c>
      <c r="U1001" s="17">
        <v>1.3305992932198101E-2</v>
      </c>
      <c r="V1001" s="17">
        <v>1.0393894736806899E-2</v>
      </c>
      <c r="W1001" s="17">
        <v>2.9470454009819898E-2</v>
      </c>
      <c r="X1001" s="17">
        <v>1.1534035824462999E-2</v>
      </c>
      <c r="Y1001" s="17">
        <v>4.58207035524747E-3</v>
      </c>
      <c r="Z1001" s="17">
        <v>1.27007428959964E-2</v>
      </c>
      <c r="AA1001" s="17">
        <v>1.35998701905297E-2</v>
      </c>
      <c r="AB1001" s="17">
        <v>1.9561241272948501E-2</v>
      </c>
      <c r="AC1001" s="17"/>
      <c r="AD1001" s="17">
        <v>1.3457469980554601E-2</v>
      </c>
      <c r="AE1001" s="17">
        <v>1.9963926611580699E-2</v>
      </c>
      <c r="AF1001" s="17"/>
      <c r="AG1001" s="17">
        <v>1.05796653650855E-2</v>
      </c>
      <c r="AH1001" s="17">
        <v>1.7760952214861399E-2</v>
      </c>
      <c r="AI1001" s="17"/>
      <c r="AJ1001" s="17">
        <v>1.7094212219356201E-2</v>
      </c>
      <c r="AK1001" s="17">
        <v>1.2804907902222501E-2</v>
      </c>
      <c r="AL1001" s="17"/>
      <c r="AM1001" s="17">
        <v>2.3279550004259599E-2</v>
      </c>
      <c r="AN1001" s="17">
        <v>1.3028872314276799E-2</v>
      </c>
      <c r="AO1001" s="17"/>
      <c r="AP1001" s="17">
        <v>2.7495864926826801E-2</v>
      </c>
      <c r="AQ1001" s="17">
        <v>1.2331361644861E-2</v>
      </c>
      <c r="AR1001" s="17">
        <v>4.2337630076804602E-3</v>
      </c>
      <c r="AS1001" s="17">
        <v>2.1122544629803602E-2</v>
      </c>
      <c r="AT1001" s="17">
        <v>0</v>
      </c>
      <c r="AU1001" s="17">
        <v>1.1503177072907199E-2</v>
      </c>
    </row>
    <row r="1002" spans="2:47" x14ac:dyDescent="0.35">
      <c r="B1002" t="s">
        <v>94</v>
      </c>
      <c r="C1002" s="17">
        <v>0.109726789659154</v>
      </c>
      <c r="D1002" s="17">
        <v>7.9464058890150097E-2</v>
      </c>
      <c r="E1002" s="17">
        <v>0.13822265210253701</v>
      </c>
      <c r="F1002" s="17"/>
      <c r="G1002" s="17">
        <v>6.2916267690459493E-2</v>
      </c>
      <c r="H1002" s="17">
        <v>6.2307300980349999E-2</v>
      </c>
      <c r="I1002" s="17">
        <v>0.11782170309319299</v>
      </c>
      <c r="J1002" s="17">
        <v>0.117817362211722</v>
      </c>
      <c r="K1002" s="17">
        <v>0.150418457156482</v>
      </c>
      <c r="L1002" s="17">
        <v>0.13931137156708501</v>
      </c>
      <c r="M1002" s="17"/>
      <c r="N1002" s="17">
        <v>0.115265500421635</v>
      </c>
      <c r="O1002" s="17">
        <v>8.2217390697911202E-2</v>
      </c>
      <c r="P1002" s="17"/>
      <c r="Q1002" s="17">
        <v>5.7934313195459303E-2</v>
      </c>
      <c r="R1002" s="17">
        <v>0.13477661302583699</v>
      </c>
      <c r="S1002" s="17">
        <v>6.6448551471943798E-2</v>
      </c>
      <c r="T1002" s="17">
        <v>0.15386385294884999</v>
      </c>
      <c r="U1002" s="17">
        <v>0.10352090738653601</v>
      </c>
      <c r="V1002" s="17">
        <v>0.11369071424801699</v>
      </c>
      <c r="W1002" s="17">
        <v>0.11071158594299201</v>
      </c>
      <c r="X1002" s="17">
        <v>0.13393006636987001</v>
      </c>
      <c r="Y1002" s="17">
        <v>0.12718407310586899</v>
      </c>
      <c r="Z1002" s="17">
        <v>9.8230044598439106E-2</v>
      </c>
      <c r="AA1002" s="17">
        <v>0.120683851816906</v>
      </c>
      <c r="AB1002" s="17">
        <v>0.145923270294612</v>
      </c>
      <c r="AC1002" s="17"/>
      <c r="AD1002" s="17">
        <v>5.7566042640211097E-2</v>
      </c>
      <c r="AE1002" s="17">
        <v>0.218490481436107</v>
      </c>
      <c r="AF1002" s="17"/>
      <c r="AG1002" s="17">
        <v>3.5420816934817301E-2</v>
      </c>
      <c r="AH1002" s="17">
        <v>0.14196020316757099</v>
      </c>
      <c r="AI1002" s="17"/>
      <c r="AJ1002" s="17">
        <v>0.101976156250774</v>
      </c>
      <c r="AK1002" s="17">
        <v>0.11760256771088</v>
      </c>
      <c r="AL1002" s="17"/>
      <c r="AM1002" s="17">
        <v>0.12842151863679399</v>
      </c>
      <c r="AN1002" s="17">
        <v>0.10480259179215901</v>
      </c>
      <c r="AO1002" s="17"/>
      <c r="AP1002" s="17">
        <v>0.30859171579870598</v>
      </c>
      <c r="AQ1002" s="17">
        <v>0.12140604196635101</v>
      </c>
      <c r="AR1002" s="17">
        <v>3.9492041687448402E-2</v>
      </c>
      <c r="AS1002" s="17">
        <v>4.8884315861703102E-2</v>
      </c>
      <c r="AT1002" s="17">
        <v>0</v>
      </c>
      <c r="AU1002" s="17">
        <v>2.5741705390786001E-2</v>
      </c>
    </row>
    <row r="1003" spans="2:47" x14ac:dyDescent="0.35">
      <c r="B1003" t="s">
        <v>95</v>
      </c>
      <c r="C1003" s="17">
        <v>0.60123605219146004</v>
      </c>
      <c r="D1003" s="17">
        <v>0.61704495776511803</v>
      </c>
      <c r="E1003" s="17">
        <v>0.58891303334603295</v>
      </c>
      <c r="F1003" s="17"/>
      <c r="G1003" s="17">
        <v>0.67808919448370597</v>
      </c>
      <c r="H1003" s="17">
        <v>0.66464969481034297</v>
      </c>
      <c r="I1003" s="17">
        <v>0.61024753092750705</v>
      </c>
      <c r="J1003" s="17">
        <v>0.62073290876006704</v>
      </c>
      <c r="K1003" s="17">
        <v>0.56648195586443295</v>
      </c>
      <c r="L1003" s="17">
        <v>0.49830619682570598</v>
      </c>
      <c r="M1003" s="17"/>
      <c r="N1003" s="17">
        <v>0.59083472622301203</v>
      </c>
      <c r="O1003" s="17">
        <v>0.65289685161977595</v>
      </c>
      <c r="P1003" s="17"/>
      <c r="Q1003" s="17">
        <v>0.62138355446509197</v>
      </c>
      <c r="R1003" s="17">
        <v>0.58100721253098697</v>
      </c>
      <c r="S1003" s="17">
        <v>0.64215295749365398</v>
      </c>
      <c r="T1003" s="17">
        <v>0.55534565138069603</v>
      </c>
      <c r="U1003" s="17">
        <v>0.54818681502064703</v>
      </c>
      <c r="V1003" s="17">
        <v>0.65408922751649401</v>
      </c>
      <c r="W1003" s="17">
        <v>0.58978922728786698</v>
      </c>
      <c r="X1003" s="17">
        <v>0.61546344657728502</v>
      </c>
      <c r="Y1003" s="17">
        <v>0.62636141228204101</v>
      </c>
      <c r="Z1003" s="17">
        <v>0.55792212080747605</v>
      </c>
      <c r="AA1003" s="17">
        <v>0.59830087239268703</v>
      </c>
      <c r="AB1003" s="17">
        <v>0.64353627601929397</v>
      </c>
      <c r="AC1003" s="17"/>
      <c r="AD1003" s="17">
        <v>0.66330945051856505</v>
      </c>
      <c r="AE1003" s="17">
        <v>0.47259681312479901</v>
      </c>
      <c r="AF1003" s="17"/>
      <c r="AG1003" s="17">
        <v>0.70796844988538499</v>
      </c>
      <c r="AH1003" s="17">
        <v>0.55403282393542297</v>
      </c>
      <c r="AI1003" s="17"/>
      <c r="AJ1003" s="17">
        <v>0.592238234137488</v>
      </c>
      <c r="AK1003" s="17">
        <v>0.61406221429195396</v>
      </c>
      <c r="AL1003" s="17"/>
      <c r="AM1003" s="17">
        <v>0.59085052868608001</v>
      </c>
      <c r="AN1003" s="17">
        <v>0.604044824348142</v>
      </c>
      <c r="AO1003" s="17"/>
      <c r="AP1003" s="17">
        <v>0.371352280727405</v>
      </c>
      <c r="AQ1003" s="17">
        <v>0.54550950998571801</v>
      </c>
      <c r="AR1003" s="17">
        <v>0.66619424242103098</v>
      </c>
      <c r="AS1003" s="17">
        <v>0.63243895140816697</v>
      </c>
      <c r="AT1003" s="17">
        <v>0.78022607407217803</v>
      </c>
      <c r="AU1003" s="17">
        <v>0.76644208367201405</v>
      </c>
    </row>
    <row r="1004" spans="2:47" x14ac:dyDescent="0.35">
      <c r="B1004" t="s">
        <v>96</v>
      </c>
      <c r="C1004" s="17">
        <v>4.8073163952396802E-2</v>
      </c>
      <c r="D1004" s="17">
        <v>6.39763968338906E-2</v>
      </c>
      <c r="E1004" s="17">
        <v>3.2106306010875003E-2</v>
      </c>
      <c r="F1004" s="17"/>
      <c r="G1004" s="17">
        <v>5.8781954063205799E-2</v>
      </c>
      <c r="H1004" s="17">
        <v>3.4066532982755401E-2</v>
      </c>
      <c r="I1004" s="17">
        <v>5.8961470589330399E-2</v>
      </c>
      <c r="J1004" s="17">
        <v>3.9074395642452499E-2</v>
      </c>
      <c r="K1004" s="17">
        <v>4.3088632371200503E-2</v>
      </c>
      <c r="L1004" s="17">
        <v>5.4133895022357402E-2</v>
      </c>
      <c r="M1004" s="17"/>
      <c r="N1004" s="17">
        <v>4.7699721836770702E-2</v>
      </c>
      <c r="O1004" s="17">
        <v>4.9927958071143398E-2</v>
      </c>
      <c r="P1004" s="17"/>
      <c r="Q1004" s="17">
        <v>5.8993283767798603E-2</v>
      </c>
      <c r="R1004" s="17">
        <v>4.0430276163950098E-2</v>
      </c>
      <c r="S1004" s="17">
        <v>8.2046284627902699E-2</v>
      </c>
      <c r="T1004" s="17">
        <v>3.4903153659742898E-2</v>
      </c>
      <c r="U1004" s="17">
        <v>5.9651827743821301E-2</v>
      </c>
      <c r="V1004" s="17">
        <v>2.7921758029431001E-2</v>
      </c>
      <c r="W1004" s="17">
        <v>6.17973237819869E-2</v>
      </c>
      <c r="X1004" s="17">
        <v>5.9362627759516402E-2</v>
      </c>
      <c r="Y1004" s="17">
        <v>2.4866776610361501E-2</v>
      </c>
      <c r="Z1004" s="17">
        <v>7.0395100624001103E-2</v>
      </c>
      <c r="AA1004" s="17">
        <v>2.3741373933714699E-2</v>
      </c>
      <c r="AB1004" s="17">
        <v>1.9561241272948501E-2</v>
      </c>
      <c r="AC1004" s="17"/>
      <c r="AD1004" s="17">
        <v>4.12116478621549E-2</v>
      </c>
      <c r="AE1004" s="17">
        <v>6.4860526336068799E-2</v>
      </c>
      <c r="AF1004" s="17"/>
      <c r="AG1004" s="17">
        <v>3.3913143866605801E-2</v>
      </c>
      <c r="AH1004" s="17">
        <v>5.6570258900574599E-2</v>
      </c>
      <c r="AI1004" s="17"/>
      <c r="AJ1004" s="17">
        <v>4.8039641202578601E-2</v>
      </c>
      <c r="AK1004" s="17">
        <v>4.6963903725727403E-2</v>
      </c>
      <c r="AL1004" s="17"/>
      <c r="AM1004" s="17">
        <v>5.01663954973234E-2</v>
      </c>
      <c r="AN1004" s="17">
        <v>4.7112079259456201E-2</v>
      </c>
      <c r="AO1004" s="17"/>
      <c r="AP1004" s="17">
        <v>7.1377100414356506E-2</v>
      </c>
      <c r="AQ1004" s="17">
        <v>2.6640556540705799E-2</v>
      </c>
      <c r="AR1004" s="17">
        <v>4.6628959574552299E-2</v>
      </c>
      <c r="AS1004" s="17">
        <v>5.5774174601776798E-2</v>
      </c>
      <c r="AT1004" s="17">
        <v>2.3322747480677902E-2</v>
      </c>
      <c r="AU1004" s="17">
        <v>4.3047314647617997E-2</v>
      </c>
    </row>
    <row r="1005" spans="2:47" x14ac:dyDescent="0.35">
      <c r="B1005" t="s">
        <v>97</v>
      </c>
      <c r="C1005" s="17">
        <v>0.55316288823906401</v>
      </c>
      <c r="D1005" s="17">
        <v>0.55306856093122703</v>
      </c>
      <c r="E1005" s="17">
        <v>0.55680672733515801</v>
      </c>
      <c r="F1005" s="17"/>
      <c r="G1005" s="17">
        <v>0.6193072404205</v>
      </c>
      <c r="H1005" s="17">
        <v>0.630583161827588</v>
      </c>
      <c r="I1005" s="17">
        <v>0.55128606033817695</v>
      </c>
      <c r="J1005" s="17">
        <v>0.58165851311761496</v>
      </c>
      <c r="K1005" s="17">
        <v>0.52339332349323198</v>
      </c>
      <c r="L1005" s="17">
        <v>0.44417230180334899</v>
      </c>
      <c r="M1005" s="17"/>
      <c r="N1005" s="17">
        <v>0.54313500438624096</v>
      </c>
      <c r="O1005" s="17">
        <v>0.60296889354863303</v>
      </c>
      <c r="P1005" s="17"/>
      <c r="Q1005" s="17">
        <v>0.56239027069729297</v>
      </c>
      <c r="R1005" s="17">
        <v>0.54057693636703696</v>
      </c>
      <c r="S1005" s="17">
        <v>0.560106672865751</v>
      </c>
      <c r="T1005" s="17">
        <v>0.52044249772095297</v>
      </c>
      <c r="U1005" s="17">
        <v>0.48853498727682598</v>
      </c>
      <c r="V1005" s="17">
        <v>0.62616746948706303</v>
      </c>
      <c r="W1005" s="17">
        <v>0.52799190350587999</v>
      </c>
      <c r="X1005" s="17">
        <v>0.55610081881776896</v>
      </c>
      <c r="Y1005" s="17">
        <v>0.60149463567168004</v>
      </c>
      <c r="Z1005" s="17">
        <v>0.48752702018347499</v>
      </c>
      <c r="AA1005" s="17">
        <v>0.57455949845897203</v>
      </c>
      <c r="AB1005" s="17">
        <v>0.62397503474634597</v>
      </c>
      <c r="AC1005" s="17"/>
      <c r="AD1005" s="17">
        <v>0.62209780265641001</v>
      </c>
      <c r="AE1005" s="17">
        <v>0.40773628678872997</v>
      </c>
      <c r="AF1005" s="17"/>
      <c r="AG1005" s="17">
        <v>0.67405530601877905</v>
      </c>
      <c r="AH1005" s="17">
        <v>0.49746256503484798</v>
      </c>
      <c r="AI1005" s="17"/>
      <c r="AJ1005" s="17">
        <v>0.54419859293491002</v>
      </c>
      <c r="AK1005" s="17">
        <v>0.56709831056622595</v>
      </c>
      <c r="AL1005" s="17"/>
      <c r="AM1005" s="17">
        <v>0.54068413318875597</v>
      </c>
      <c r="AN1005" s="17">
        <v>0.55693274508868595</v>
      </c>
      <c r="AO1005" s="17"/>
      <c r="AP1005" s="17">
        <v>0.29997518031304898</v>
      </c>
      <c r="AQ1005" s="17">
        <v>0.51886895344501205</v>
      </c>
      <c r="AR1005" s="17">
        <v>0.61956528284647905</v>
      </c>
      <c r="AS1005" s="17">
        <v>0.57666477680638994</v>
      </c>
      <c r="AT1005" s="17">
        <v>0.75690332659149995</v>
      </c>
      <c r="AU1005" s="17">
        <v>0.72339476902439603</v>
      </c>
    </row>
    <row r="1006" spans="2:47" x14ac:dyDescent="0.35">
      <c r="C1006" s="17"/>
      <c r="D1006" s="17"/>
      <c r="E1006" s="17"/>
      <c r="F1006" s="17"/>
      <c r="G1006" s="17"/>
      <c r="H1006" s="17"/>
      <c r="I1006" s="17"/>
      <c r="J1006" s="17"/>
      <c r="K1006" s="17"/>
      <c r="L1006" s="17"/>
      <c r="M1006" s="17"/>
      <c r="N1006" s="17"/>
      <c r="O1006" s="17"/>
      <c r="P1006" s="17"/>
      <c r="Q1006" s="17"/>
      <c r="R1006" s="17"/>
      <c r="S1006" s="17"/>
      <c r="T1006" s="17"/>
      <c r="U1006" s="17"/>
      <c r="V1006" s="17"/>
      <c r="W1006" s="17"/>
      <c r="X1006" s="17"/>
      <c r="Y1006" s="17"/>
      <c r="Z1006" s="17"/>
      <c r="AA1006" s="17"/>
      <c r="AB1006" s="17"/>
      <c r="AC1006" s="17"/>
      <c r="AD1006" s="17"/>
      <c r="AE1006" s="17"/>
      <c r="AF1006" s="17"/>
      <c r="AG1006" s="17"/>
      <c r="AH1006" s="17"/>
      <c r="AI1006" s="17"/>
      <c r="AJ1006" s="17"/>
      <c r="AK1006" s="17"/>
      <c r="AL1006" s="17"/>
      <c r="AM1006" s="17"/>
      <c r="AN1006" s="17"/>
      <c r="AO1006" s="17"/>
      <c r="AP1006" s="17"/>
      <c r="AQ1006" s="17"/>
      <c r="AR1006" s="17"/>
      <c r="AS1006" s="17"/>
      <c r="AT1006" s="17"/>
      <c r="AU1006" s="17"/>
    </row>
    <row r="1007" spans="2:47" x14ac:dyDescent="0.35">
      <c r="B1007" s="6" t="s">
        <v>395</v>
      </c>
      <c r="C1007" s="17"/>
      <c r="D1007" s="17"/>
      <c r="E1007" s="17"/>
      <c r="F1007" s="17"/>
      <c r="G1007" s="17"/>
      <c r="H1007" s="17"/>
      <c r="I1007" s="17"/>
      <c r="J1007" s="17"/>
      <c r="K1007" s="17"/>
      <c r="L1007" s="17"/>
      <c r="M1007" s="17"/>
      <c r="N1007" s="17"/>
      <c r="O1007" s="17"/>
      <c r="P1007" s="17"/>
      <c r="Q1007" s="17"/>
      <c r="R1007" s="17"/>
      <c r="S1007" s="17"/>
      <c r="T1007" s="17"/>
      <c r="U1007" s="17"/>
      <c r="V1007" s="17"/>
      <c r="W1007" s="17"/>
      <c r="X1007" s="17"/>
      <c r="Y1007" s="17"/>
      <c r="Z1007" s="17"/>
      <c r="AA1007" s="17"/>
      <c r="AB1007" s="17"/>
      <c r="AC1007" s="17"/>
      <c r="AD1007" s="17"/>
      <c r="AE1007" s="17"/>
      <c r="AF1007" s="17"/>
      <c r="AG1007" s="17"/>
      <c r="AH1007" s="17"/>
      <c r="AI1007" s="17"/>
      <c r="AJ1007" s="17"/>
      <c r="AK1007" s="17"/>
      <c r="AL1007" s="17"/>
      <c r="AM1007" s="17"/>
      <c r="AN1007" s="17"/>
      <c r="AO1007" s="17"/>
      <c r="AP1007" s="17"/>
      <c r="AQ1007" s="17"/>
      <c r="AR1007" s="17"/>
      <c r="AS1007" s="17"/>
      <c r="AT1007" s="17"/>
      <c r="AU1007" s="17"/>
    </row>
    <row r="1008" spans="2:47" x14ac:dyDescent="0.35">
      <c r="B1008" s="24" t="s">
        <v>65</v>
      </c>
      <c r="C1008" s="17"/>
      <c r="D1008" s="17"/>
      <c r="E1008" s="17"/>
      <c r="F1008" s="17"/>
      <c r="G1008" s="17"/>
      <c r="H1008" s="17"/>
      <c r="I1008" s="17"/>
      <c r="J1008" s="17"/>
      <c r="K1008" s="17"/>
      <c r="L1008" s="17"/>
      <c r="M1008" s="17"/>
      <c r="N1008" s="17"/>
      <c r="O1008" s="17"/>
      <c r="P1008" s="17"/>
      <c r="Q1008" s="17"/>
      <c r="R1008" s="17"/>
      <c r="S1008" s="17"/>
      <c r="T1008" s="17"/>
      <c r="U1008" s="17"/>
      <c r="V1008" s="17"/>
      <c r="W1008" s="17"/>
      <c r="X1008" s="17"/>
      <c r="Y1008" s="17"/>
      <c r="Z1008" s="17"/>
      <c r="AA1008" s="17"/>
      <c r="AB1008" s="17"/>
      <c r="AC1008" s="17"/>
      <c r="AD1008" s="17"/>
      <c r="AE1008" s="17"/>
      <c r="AF1008" s="17"/>
      <c r="AG1008" s="17"/>
      <c r="AH1008" s="17"/>
      <c r="AI1008" s="17"/>
      <c r="AJ1008" s="17"/>
      <c r="AK1008" s="17"/>
      <c r="AL1008" s="17"/>
      <c r="AM1008" s="17"/>
      <c r="AN1008" s="17"/>
      <c r="AO1008" s="17"/>
      <c r="AP1008" s="17"/>
      <c r="AQ1008" s="17"/>
      <c r="AR1008" s="17"/>
      <c r="AS1008" s="17"/>
      <c r="AT1008" s="17"/>
      <c r="AU1008" s="17"/>
    </row>
    <row r="1009" spans="2:47" x14ac:dyDescent="0.35">
      <c r="B1009" t="s">
        <v>89</v>
      </c>
      <c r="C1009" s="17">
        <v>0.19929890725844199</v>
      </c>
      <c r="D1009" s="17">
        <v>0.22137539143307</v>
      </c>
      <c r="E1009" s="17">
        <v>0.17865440731715601</v>
      </c>
      <c r="F1009" s="17"/>
      <c r="G1009" s="17">
        <v>0.24047015787121001</v>
      </c>
      <c r="H1009" s="17">
        <v>0.244208386058508</v>
      </c>
      <c r="I1009" s="17">
        <v>0.22535126490026999</v>
      </c>
      <c r="J1009" s="17">
        <v>0.18432187101311301</v>
      </c>
      <c r="K1009" s="17">
        <v>0.151573764828941</v>
      </c>
      <c r="L1009" s="17">
        <v>0.15794156081451899</v>
      </c>
      <c r="M1009" s="17"/>
      <c r="N1009" s="17">
        <v>0.18496372676020101</v>
      </c>
      <c r="O1009" s="17">
        <v>0.270498183844401</v>
      </c>
      <c r="P1009" s="17"/>
      <c r="Q1009" s="17">
        <v>0.19100734679351</v>
      </c>
      <c r="R1009" s="17">
        <v>0.18937633917469501</v>
      </c>
      <c r="S1009" s="17">
        <v>0.228339172593123</v>
      </c>
      <c r="T1009" s="17">
        <v>0.18526834935109701</v>
      </c>
      <c r="U1009" s="17">
        <v>0.171704979474819</v>
      </c>
      <c r="V1009" s="17">
        <v>0.20164972808647599</v>
      </c>
      <c r="W1009" s="17">
        <v>0.24877596803271099</v>
      </c>
      <c r="X1009" s="17">
        <v>0.31072472047122401</v>
      </c>
      <c r="Y1009" s="17">
        <v>0.213530131806593</v>
      </c>
      <c r="Z1009" s="17">
        <v>0.124553478912958</v>
      </c>
      <c r="AA1009" s="17">
        <v>0.19938311158795199</v>
      </c>
      <c r="AB1009" s="17">
        <v>0.19499529989122899</v>
      </c>
      <c r="AC1009" s="17"/>
      <c r="AD1009" s="17">
        <v>0.229367859627994</v>
      </c>
      <c r="AE1009" s="17">
        <v>0.13340728205906799</v>
      </c>
      <c r="AF1009" s="17"/>
      <c r="AG1009" s="17">
        <v>0.27915332056333603</v>
      </c>
      <c r="AH1009" s="17">
        <v>0.16122658613796301</v>
      </c>
      <c r="AI1009" s="17"/>
      <c r="AJ1009" s="17">
        <v>0.194972190308844</v>
      </c>
      <c r="AK1009" s="17">
        <v>0.20621145257821999</v>
      </c>
      <c r="AL1009" s="17"/>
      <c r="AM1009" s="17">
        <v>0.19365314001159201</v>
      </c>
      <c r="AN1009" s="17">
        <v>0.20233992399008899</v>
      </c>
      <c r="AO1009" s="17"/>
      <c r="AP1009" s="17">
        <v>8.8528006062335601E-2</v>
      </c>
      <c r="AQ1009" s="17">
        <v>0.11862882340384701</v>
      </c>
      <c r="AR1009" s="17">
        <v>0.22949192823551601</v>
      </c>
      <c r="AS1009" s="17">
        <v>0.20646130890277301</v>
      </c>
      <c r="AT1009" s="17">
        <v>0.299666169285557</v>
      </c>
      <c r="AU1009" s="17">
        <v>0.32968236677323398</v>
      </c>
    </row>
    <row r="1010" spans="2:47" x14ac:dyDescent="0.35">
      <c r="B1010" t="s">
        <v>90</v>
      </c>
      <c r="C1010" s="17">
        <v>0.39027652983786798</v>
      </c>
      <c r="D1010" s="17">
        <v>0.39167358357328402</v>
      </c>
      <c r="E1010" s="17">
        <v>0.39013611804060999</v>
      </c>
      <c r="F1010" s="17"/>
      <c r="G1010" s="17">
        <v>0.441087486781779</v>
      </c>
      <c r="H1010" s="17">
        <v>0.41393396652259701</v>
      </c>
      <c r="I1010" s="17">
        <v>0.39594383122579002</v>
      </c>
      <c r="J1010" s="17">
        <v>0.42412573044955698</v>
      </c>
      <c r="K1010" s="17">
        <v>0.37029477545182199</v>
      </c>
      <c r="L1010" s="17">
        <v>0.31840748380655098</v>
      </c>
      <c r="M1010" s="17"/>
      <c r="N1010" s="17">
        <v>0.387234770968374</v>
      </c>
      <c r="O1010" s="17">
        <v>0.40538418970189799</v>
      </c>
      <c r="P1010" s="17"/>
      <c r="Q1010" s="17">
        <v>0.45549118076377498</v>
      </c>
      <c r="R1010" s="17">
        <v>0.38896715678421601</v>
      </c>
      <c r="S1010" s="17">
        <v>0.41411710312930899</v>
      </c>
      <c r="T1010" s="17">
        <v>0.33767198545348598</v>
      </c>
      <c r="U1010" s="17">
        <v>0.384942060828382</v>
      </c>
      <c r="V1010" s="17">
        <v>0.416405760687382</v>
      </c>
      <c r="W1010" s="17">
        <v>0.34395020913010699</v>
      </c>
      <c r="X1010" s="17">
        <v>0.36665103243206498</v>
      </c>
      <c r="Y1010" s="17">
        <v>0.36308881385283798</v>
      </c>
      <c r="Z1010" s="17">
        <v>0.41484771226871198</v>
      </c>
      <c r="AA1010" s="17">
        <v>0.31622612230522501</v>
      </c>
      <c r="AB1010" s="17">
        <v>0.42550816716077999</v>
      </c>
      <c r="AC1010" s="17"/>
      <c r="AD1010" s="17">
        <v>0.42725875009987602</v>
      </c>
      <c r="AE1010" s="17">
        <v>0.313276090932749</v>
      </c>
      <c r="AF1010" s="17"/>
      <c r="AG1010" s="17">
        <v>0.445471727921253</v>
      </c>
      <c r="AH1010" s="17">
        <v>0.36673585491557897</v>
      </c>
      <c r="AI1010" s="17"/>
      <c r="AJ1010" s="17">
        <v>0.38742067731431101</v>
      </c>
      <c r="AK1010" s="17">
        <v>0.39314987578820598</v>
      </c>
      <c r="AL1010" s="17"/>
      <c r="AM1010" s="17">
        <v>0.36641590767381599</v>
      </c>
      <c r="AN1010" s="17">
        <v>0.39671797987433699</v>
      </c>
      <c r="AO1010" s="17"/>
      <c r="AP1010" s="17">
        <v>0.25747508231624999</v>
      </c>
      <c r="AQ1010" s="17">
        <v>0.35730695929939099</v>
      </c>
      <c r="AR1010" s="17">
        <v>0.45638696494889203</v>
      </c>
      <c r="AS1010" s="17">
        <v>0.42025261805061098</v>
      </c>
      <c r="AT1010" s="17">
        <v>0.52641544111012895</v>
      </c>
      <c r="AU1010" s="17">
        <v>0.437043687630226</v>
      </c>
    </row>
    <row r="1011" spans="2:47" x14ac:dyDescent="0.35">
      <c r="B1011" t="s">
        <v>91</v>
      </c>
      <c r="C1011" s="17">
        <v>0.22665426798347499</v>
      </c>
      <c r="D1011" s="17">
        <v>0.21496230039995101</v>
      </c>
      <c r="E1011" s="17">
        <v>0.23735946386436699</v>
      </c>
      <c r="F1011" s="17"/>
      <c r="G1011" s="17">
        <v>0.197061260806115</v>
      </c>
      <c r="H1011" s="17">
        <v>0.20214197586129201</v>
      </c>
      <c r="I1011" s="17">
        <v>0.20029376378378799</v>
      </c>
      <c r="J1011" s="17">
        <v>0.22478546526849599</v>
      </c>
      <c r="K1011" s="17">
        <v>0.225621064345431</v>
      </c>
      <c r="L1011" s="17">
        <v>0.29009323202946802</v>
      </c>
      <c r="M1011" s="17"/>
      <c r="N1011" s="17">
        <v>0.234294227988741</v>
      </c>
      <c r="O1011" s="17">
        <v>0.18870848658314199</v>
      </c>
      <c r="P1011" s="17"/>
      <c r="Q1011" s="17">
        <v>0.19613290162975</v>
      </c>
      <c r="R1011" s="17">
        <v>0.20540293620387601</v>
      </c>
      <c r="S1011" s="17">
        <v>0.19945213245573601</v>
      </c>
      <c r="T1011" s="17">
        <v>0.26905708101506298</v>
      </c>
      <c r="U1011" s="17">
        <v>0.249206853447872</v>
      </c>
      <c r="V1011" s="17">
        <v>0.22368278483181001</v>
      </c>
      <c r="W1011" s="17">
        <v>0.21233332578733199</v>
      </c>
      <c r="X1011" s="17">
        <v>0.18301419214248599</v>
      </c>
      <c r="Y1011" s="17">
        <v>0.233933254043307</v>
      </c>
      <c r="Z1011" s="17">
        <v>0.24093706831886799</v>
      </c>
      <c r="AA1011" s="17">
        <v>0.33071903791776902</v>
      </c>
      <c r="AB1011" s="17">
        <v>0.21462125440060201</v>
      </c>
      <c r="AC1011" s="17"/>
      <c r="AD1011" s="17">
        <v>0.22323722816886299</v>
      </c>
      <c r="AE1011" s="17">
        <v>0.235492541888495</v>
      </c>
      <c r="AF1011" s="17"/>
      <c r="AG1011" s="17">
        <v>0.198049425281738</v>
      </c>
      <c r="AH1011" s="17">
        <v>0.241044952686706</v>
      </c>
      <c r="AI1011" s="17"/>
      <c r="AJ1011" s="17">
        <v>0.23641476065775399</v>
      </c>
      <c r="AK1011" s="17">
        <v>0.215266449053342</v>
      </c>
      <c r="AL1011" s="17"/>
      <c r="AM1011" s="17">
        <v>0.23992887975413199</v>
      </c>
      <c r="AN1011" s="17">
        <v>0.22165516988922701</v>
      </c>
      <c r="AO1011" s="17"/>
      <c r="AP1011" s="17">
        <v>0.24855734984626199</v>
      </c>
      <c r="AQ1011" s="17">
        <v>0.31812200127575901</v>
      </c>
      <c r="AR1011" s="17">
        <v>0.20025178110748601</v>
      </c>
      <c r="AS1011" s="17">
        <v>0.21517970816003801</v>
      </c>
      <c r="AT1011" s="17">
        <v>0.15064210464261901</v>
      </c>
      <c r="AU1011" s="17">
        <v>0.184710860804707</v>
      </c>
    </row>
    <row r="1012" spans="2:47" x14ac:dyDescent="0.35">
      <c r="B1012" t="s">
        <v>92</v>
      </c>
      <c r="C1012" s="17">
        <v>4.5578278995650097E-2</v>
      </c>
      <c r="D1012" s="17">
        <v>5.6286481399119799E-2</v>
      </c>
      <c r="E1012" s="17">
        <v>3.44223700097952E-2</v>
      </c>
      <c r="F1012" s="17"/>
      <c r="G1012" s="17">
        <v>4.0675904253715998E-2</v>
      </c>
      <c r="H1012" s="17">
        <v>3.60142951713684E-2</v>
      </c>
      <c r="I1012" s="17">
        <v>3.9935001409097899E-2</v>
      </c>
      <c r="J1012" s="17">
        <v>3.9794308007360599E-2</v>
      </c>
      <c r="K1012" s="17">
        <v>5.0889955750580002E-2</v>
      </c>
      <c r="L1012" s="17">
        <v>6.2402930725658903E-2</v>
      </c>
      <c r="M1012" s="17"/>
      <c r="N1012" s="17">
        <v>4.8780259846297899E-2</v>
      </c>
      <c r="O1012" s="17">
        <v>2.9674836396081601E-2</v>
      </c>
      <c r="P1012" s="17"/>
      <c r="Q1012" s="17">
        <v>3.8914226232222203E-2</v>
      </c>
      <c r="R1012" s="17">
        <v>5.58353322179456E-2</v>
      </c>
      <c r="S1012" s="17">
        <v>1.7892169936917598E-2</v>
      </c>
      <c r="T1012" s="17">
        <v>5.3091933828373399E-2</v>
      </c>
      <c r="U1012" s="17">
        <v>4.9105530859217601E-2</v>
      </c>
      <c r="V1012" s="17">
        <v>2.7630721430083501E-2</v>
      </c>
      <c r="W1012" s="17">
        <v>4.8606310831206499E-2</v>
      </c>
      <c r="X1012" s="17">
        <v>4.3740964205141598E-2</v>
      </c>
      <c r="Y1012" s="17">
        <v>6.7474407459031605E-2</v>
      </c>
      <c r="Z1012" s="17">
        <v>7.3545722643220804E-2</v>
      </c>
      <c r="AA1012" s="17">
        <v>2.1191720703500401E-2</v>
      </c>
      <c r="AB1012" s="17">
        <v>0</v>
      </c>
      <c r="AC1012" s="17"/>
      <c r="AD1012" s="17">
        <v>4.0459683780350197E-2</v>
      </c>
      <c r="AE1012" s="17">
        <v>5.76506789422295E-2</v>
      </c>
      <c r="AF1012" s="17"/>
      <c r="AG1012" s="17">
        <v>2.80434706587783E-2</v>
      </c>
      <c r="AH1012" s="17">
        <v>5.4857707420362299E-2</v>
      </c>
      <c r="AI1012" s="17"/>
      <c r="AJ1012" s="17">
        <v>4.3338107025232497E-2</v>
      </c>
      <c r="AK1012" s="17">
        <v>4.8643336802116001E-2</v>
      </c>
      <c r="AL1012" s="17"/>
      <c r="AM1012" s="17">
        <v>4.0329422042052601E-2</v>
      </c>
      <c r="AN1012" s="17">
        <v>4.6777304220798503E-2</v>
      </c>
      <c r="AO1012" s="17"/>
      <c r="AP1012" s="17">
        <v>6.3772128772367806E-2</v>
      </c>
      <c r="AQ1012" s="17">
        <v>3.5787057060002798E-2</v>
      </c>
      <c r="AR1012" s="17">
        <v>4.7621150703544099E-2</v>
      </c>
      <c r="AS1012" s="17">
        <v>6.9241019292272304E-2</v>
      </c>
      <c r="AT1012" s="17">
        <v>2.3276284961695301E-2</v>
      </c>
      <c r="AU1012" s="17">
        <v>1.6079195079497701E-2</v>
      </c>
    </row>
    <row r="1013" spans="2:47" x14ac:dyDescent="0.35">
      <c r="B1013" t="s">
        <v>93</v>
      </c>
      <c r="C1013" s="17">
        <v>2.20085974018253E-2</v>
      </c>
      <c r="D1013" s="17">
        <v>3.2965236353026603E-2</v>
      </c>
      <c r="E1013" s="17">
        <v>1.1517381758139499E-2</v>
      </c>
      <c r="F1013" s="17"/>
      <c r="G1013" s="17">
        <v>1.8039588077593899E-2</v>
      </c>
      <c r="H1013" s="17">
        <v>2.1892269844674999E-2</v>
      </c>
      <c r="I1013" s="17">
        <v>2.5714888853932302E-2</v>
      </c>
      <c r="J1013" s="17">
        <v>2.5099974062068601E-2</v>
      </c>
      <c r="K1013" s="17">
        <v>1.9021332203035399E-2</v>
      </c>
      <c r="L1013" s="17">
        <v>2.1211068070527299E-2</v>
      </c>
      <c r="M1013" s="17"/>
      <c r="N1013" s="17">
        <v>2.2990046475033998E-2</v>
      </c>
      <c r="O1013" s="17">
        <v>1.7133983927164101E-2</v>
      </c>
      <c r="P1013" s="17"/>
      <c r="Q1013" s="17">
        <v>3.7561451879202297E-2</v>
      </c>
      <c r="R1013" s="17">
        <v>7.72278629246118E-3</v>
      </c>
      <c r="S1013" s="17">
        <v>3.0617241565275701E-2</v>
      </c>
      <c r="T1013" s="17">
        <v>9.0342058421804105E-3</v>
      </c>
      <c r="U1013" s="17">
        <v>1.43948985973747E-2</v>
      </c>
      <c r="V1013" s="17">
        <v>1.52004373956404E-2</v>
      </c>
      <c r="W1013" s="17">
        <v>4.3271382611132898E-2</v>
      </c>
      <c r="X1013" s="17">
        <v>1.1534035824462999E-2</v>
      </c>
      <c r="Y1013" s="17">
        <v>1.10693856965696E-2</v>
      </c>
      <c r="Z1013" s="17">
        <v>3.5642271993920602E-2</v>
      </c>
      <c r="AA1013" s="17">
        <v>2.33821213322612E-2</v>
      </c>
      <c r="AB1013" s="17">
        <v>1.9561241272948501E-2</v>
      </c>
      <c r="AC1013" s="17"/>
      <c r="AD1013" s="17">
        <v>1.8695787704530901E-2</v>
      </c>
      <c r="AE1013" s="17">
        <v>3.1267888382926101E-2</v>
      </c>
      <c r="AF1013" s="17"/>
      <c r="AG1013" s="17">
        <v>1.6829674255223599E-2</v>
      </c>
      <c r="AH1013" s="17">
        <v>2.4185130614510698E-2</v>
      </c>
      <c r="AI1013" s="17"/>
      <c r="AJ1013" s="17">
        <v>2.35704509528754E-2</v>
      </c>
      <c r="AK1013" s="17">
        <v>2.0351457128752699E-2</v>
      </c>
      <c r="AL1013" s="17"/>
      <c r="AM1013" s="17">
        <v>2.3574739285086601E-2</v>
      </c>
      <c r="AN1013" s="17">
        <v>2.19733943053152E-2</v>
      </c>
      <c r="AO1013" s="17"/>
      <c r="AP1013" s="17">
        <v>2.9316148270200699E-2</v>
      </c>
      <c r="AQ1013" s="17">
        <v>2.0813124288532801E-2</v>
      </c>
      <c r="AR1013" s="17">
        <v>1.9527184205926199E-2</v>
      </c>
      <c r="AS1013" s="17">
        <v>3.1542161507813901E-2</v>
      </c>
      <c r="AT1013" s="17">
        <v>0</v>
      </c>
      <c r="AU1013" s="17">
        <v>1.60093963650619E-2</v>
      </c>
    </row>
    <row r="1014" spans="2:47" x14ac:dyDescent="0.35">
      <c r="B1014" t="s">
        <v>94</v>
      </c>
      <c r="C1014" s="17">
        <v>0.11618341852274</v>
      </c>
      <c r="D1014" s="17">
        <v>8.2737006841548097E-2</v>
      </c>
      <c r="E1014" s="17">
        <v>0.14791025900993199</v>
      </c>
      <c r="F1014" s="17"/>
      <c r="G1014" s="17">
        <v>6.2665602209586099E-2</v>
      </c>
      <c r="H1014" s="17">
        <v>8.1809106541559595E-2</v>
      </c>
      <c r="I1014" s="17">
        <v>0.112761249827122</v>
      </c>
      <c r="J1014" s="17">
        <v>0.101872651199405</v>
      </c>
      <c r="K1014" s="17">
        <v>0.182599107420191</v>
      </c>
      <c r="L1014" s="17">
        <v>0.14994372455327601</v>
      </c>
      <c r="M1014" s="17"/>
      <c r="N1014" s="17">
        <v>0.121736967961352</v>
      </c>
      <c r="O1014" s="17">
        <v>8.8600319547312997E-2</v>
      </c>
      <c r="P1014" s="17"/>
      <c r="Q1014" s="17">
        <v>8.0892892701540695E-2</v>
      </c>
      <c r="R1014" s="17">
        <v>0.15269544932680501</v>
      </c>
      <c r="S1014" s="17">
        <v>0.109582180319638</v>
      </c>
      <c r="T1014" s="17">
        <v>0.1458764445098</v>
      </c>
      <c r="U1014" s="17">
        <v>0.13064567679233399</v>
      </c>
      <c r="V1014" s="17">
        <v>0.115430567568609</v>
      </c>
      <c r="W1014" s="17">
        <v>0.10306280360751099</v>
      </c>
      <c r="X1014" s="17">
        <v>8.4335054924619998E-2</v>
      </c>
      <c r="Y1014" s="17">
        <v>0.110904007141661</v>
      </c>
      <c r="Z1014" s="17">
        <v>0.11047374586232001</v>
      </c>
      <c r="AA1014" s="17">
        <v>0.109097886153292</v>
      </c>
      <c r="AB1014" s="17">
        <v>0.14531403727444001</v>
      </c>
      <c r="AC1014" s="17"/>
      <c r="AD1014" s="17">
        <v>6.0980690618385E-2</v>
      </c>
      <c r="AE1014" s="17">
        <v>0.228905517794532</v>
      </c>
      <c r="AF1014" s="17"/>
      <c r="AG1014" s="17">
        <v>3.2452381319670799E-2</v>
      </c>
      <c r="AH1014" s="17">
        <v>0.15194976822487899</v>
      </c>
      <c r="AI1014" s="17"/>
      <c r="AJ1014" s="17">
        <v>0.114283813740983</v>
      </c>
      <c r="AK1014" s="17">
        <v>0.116377428649363</v>
      </c>
      <c r="AL1014" s="17"/>
      <c r="AM1014" s="17">
        <v>0.13609791123332099</v>
      </c>
      <c r="AN1014" s="17">
        <v>0.110536227720233</v>
      </c>
      <c r="AO1014" s="17"/>
      <c r="AP1014" s="17">
        <v>0.312351284732584</v>
      </c>
      <c r="AQ1014" s="17">
        <v>0.14934203467246701</v>
      </c>
      <c r="AR1014" s="17">
        <v>4.6720990798636203E-2</v>
      </c>
      <c r="AS1014" s="17">
        <v>5.7323184086492299E-2</v>
      </c>
      <c r="AT1014" s="17">
        <v>0</v>
      </c>
      <c r="AU1014" s="17">
        <v>1.6474493347273501E-2</v>
      </c>
    </row>
    <row r="1015" spans="2:47" x14ac:dyDescent="0.35">
      <c r="B1015" t="s">
        <v>95</v>
      </c>
      <c r="C1015" s="17">
        <v>0.589575437096309</v>
      </c>
      <c r="D1015" s="17">
        <v>0.61304897500635402</v>
      </c>
      <c r="E1015" s="17">
        <v>0.56879052535776498</v>
      </c>
      <c r="F1015" s="17"/>
      <c r="G1015" s="17">
        <v>0.68155764465298896</v>
      </c>
      <c r="H1015" s="17">
        <v>0.65814235258110498</v>
      </c>
      <c r="I1015" s="17">
        <v>0.62129509612606004</v>
      </c>
      <c r="J1015" s="17">
        <v>0.60844760146266896</v>
      </c>
      <c r="K1015" s="17">
        <v>0.52186854028076302</v>
      </c>
      <c r="L1015" s="17">
        <v>0.47634904462106997</v>
      </c>
      <c r="M1015" s="17"/>
      <c r="N1015" s="17">
        <v>0.57219849772857601</v>
      </c>
      <c r="O1015" s="17">
        <v>0.67588237354629899</v>
      </c>
      <c r="P1015" s="17"/>
      <c r="Q1015" s="17">
        <v>0.64649852755728499</v>
      </c>
      <c r="R1015" s="17">
        <v>0.57834349595891199</v>
      </c>
      <c r="S1015" s="17">
        <v>0.64245627572243202</v>
      </c>
      <c r="T1015" s="17">
        <v>0.52294033480458302</v>
      </c>
      <c r="U1015" s="17">
        <v>0.556647040303202</v>
      </c>
      <c r="V1015" s="17">
        <v>0.61805548877385796</v>
      </c>
      <c r="W1015" s="17">
        <v>0.59272617716281795</v>
      </c>
      <c r="X1015" s="17">
        <v>0.677375752903289</v>
      </c>
      <c r="Y1015" s="17">
        <v>0.57661894565943095</v>
      </c>
      <c r="Z1015" s="17">
        <v>0.53940119118166996</v>
      </c>
      <c r="AA1015" s="17">
        <v>0.51560923389317703</v>
      </c>
      <c r="AB1015" s="17">
        <v>0.62050346705200898</v>
      </c>
      <c r="AC1015" s="17"/>
      <c r="AD1015" s="17">
        <v>0.65662660972787101</v>
      </c>
      <c r="AE1015" s="17">
        <v>0.44668337299181698</v>
      </c>
      <c r="AF1015" s="17"/>
      <c r="AG1015" s="17">
        <v>0.72462504848458997</v>
      </c>
      <c r="AH1015" s="17">
        <v>0.52796244105354095</v>
      </c>
      <c r="AI1015" s="17"/>
      <c r="AJ1015" s="17">
        <v>0.58239286762315501</v>
      </c>
      <c r="AK1015" s="17">
        <v>0.59936132836642597</v>
      </c>
      <c r="AL1015" s="17"/>
      <c r="AM1015" s="17">
        <v>0.56006904768540799</v>
      </c>
      <c r="AN1015" s="17">
        <v>0.59905790386442603</v>
      </c>
      <c r="AO1015" s="17"/>
      <c r="AP1015" s="17">
        <v>0.34600308837858601</v>
      </c>
      <c r="AQ1015" s="17">
        <v>0.475935782703239</v>
      </c>
      <c r="AR1015" s="17">
        <v>0.68587889318440798</v>
      </c>
      <c r="AS1015" s="17">
        <v>0.62671392695338402</v>
      </c>
      <c r="AT1015" s="17">
        <v>0.82608161039568595</v>
      </c>
      <c r="AU1015" s="17">
        <v>0.76672605440345998</v>
      </c>
    </row>
    <row r="1016" spans="2:47" x14ac:dyDescent="0.35">
      <c r="B1016" t="s">
        <v>96</v>
      </c>
      <c r="C1016" s="17">
        <v>6.7586876397475404E-2</v>
      </c>
      <c r="D1016" s="17">
        <v>8.9251717752146395E-2</v>
      </c>
      <c r="E1016" s="17">
        <v>4.5939751767934703E-2</v>
      </c>
      <c r="F1016" s="17"/>
      <c r="G1016" s="17">
        <v>5.8715492331309897E-2</v>
      </c>
      <c r="H1016" s="17">
        <v>5.7906565016043299E-2</v>
      </c>
      <c r="I1016" s="17">
        <v>6.5649890263030197E-2</v>
      </c>
      <c r="J1016" s="17">
        <v>6.4894282069429293E-2</v>
      </c>
      <c r="K1016" s="17">
        <v>6.9911287953615495E-2</v>
      </c>
      <c r="L1016" s="17">
        <v>8.3613998796186195E-2</v>
      </c>
      <c r="M1016" s="17"/>
      <c r="N1016" s="17">
        <v>7.1770306321331898E-2</v>
      </c>
      <c r="O1016" s="17">
        <v>4.6808820323245702E-2</v>
      </c>
      <c r="P1016" s="17"/>
      <c r="Q1016" s="17">
        <v>7.64756781114245E-2</v>
      </c>
      <c r="R1016" s="17">
        <v>6.35581185104067E-2</v>
      </c>
      <c r="S1016" s="17">
        <v>4.85094115021934E-2</v>
      </c>
      <c r="T1016" s="17">
        <v>6.2126139670553797E-2</v>
      </c>
      <c r="U1016" s="17">
        <v>6.3500429456592303E-2</v>
      </c>
      <c r="V1016" s="17">
        <v>4.28311588257239E-2</v>
      </c>
      <c r="W1016" s="17">
        <v>9.1877693442339398E-2</v>
      </c>
      <c r="X1016" s="17">
        <v>5.5275000029604601E-2</v>
      </c>
      <c r="Y1016" s="17">
        <v>7.8543793155601199E-2</v>
      </c>
      <c r="Z1016" s="17">
        <v>0.109187994637141</v>
      </c>
      <c r="AA1016" s="17">
        <v>4.4573842035761597E-2</v>
      </c>
      <c r="AB1016" s="17">
        <v>1.9561241272948501E-2</v>
      </c>
      <c r="AC1016" s="17"/>
      <c r="AD1016" s="17">
        <v>5.9155471484880998E-2</v>
      </c>
      <c r="AE1016" s="17">
        <v>8.8918567325155601E-2</v>
      </c>
      <c r="AF1016" s="17"/>
      <c r="AG1016" s="17">
        <v>4.4873144914001899E-2</v>
      </c>
      <c r="AH1016" s="17">
        <v>7.9042838034872998E-2</v>
      </c>
      <c r="AI1016" s="17"/>
      <c r="AJ1016" s="17">
        <v>6.6908557978107894E-2</v>
      </c>
      <c r="AK1016" s="17">
        <v>6.89947939308687E-2</v>
      </c>
      <c r="AL1016" s="17"/>
      <c r="AM1016" s="17">
        <v>6.3904161327139206E-2</v>
      </c>
      <c r="AN1016" s="17">
        <v>6.8750698526113693E-2</v>
      </c>
      <c r="AO1016" s="17"/>
      <c r="AP1016" s="17">
        <v>9.3088277042568404E-2</v>
      </c>
      <c r="AQ1016" s="17">
        <v>5.6600181348535603E-2</v>
      </c>
      <c r="AR1016" s="17">
        <v>6.7148334909470295E-2</v>
      </c>
      <c r="AS1016" s="17">
        <v>0.100783180800086</v>
      </c>
      <c r="AT1016" s="17">
        <v>2.3276284961695301E-2</v>
      </c>
      <c r="AU1016" s="17">
        <v>3.2088591444559597E-2</v>
      </c>
    </row>
    <row r="1017" spans="2:47" x14ac:dyDescent="0.35">
      <c r="B1017" t="s">
        <v>97</v>
      </c>
      <c r="C1017" s="17">
        <v>0.52198856069883404</v>
      </c>
      <c r="D1017" s="17">
        <v>0.523797257254208</v>
      </c>
      <c r="E1017" s="17">
        <v>0.52285077358983101</v>
      </c>
      <c r="F1017" s="17"/>
      <c r="G1017" s="17">
        <v>0.62284215232167905</v>
      </c>
      <c r="H1017" s="17">
        <v>0.60023578756506202</v>
      </c>
      <c r="I1017" s="17">
        <v>0.55564520586302901</v>
      </c>
      <c r="J1017" s="17">
        <v>0.54355331939324003</v>
      </c>
      <c r="K1017" s="17">
        <v>0.45195725232714701</v>
      </c>
      <c r="L1017" s="17">
        <v>0.392735045824884</v>
      </c>
      <c r="M1017" s="17"/>
      <c r="N1017" s="17">
        <v>0.50042819140724404</v>
      </c>
      <c r="O1017" s="17">
        <v>0.62907355322305303</v>
      </c>
      <c r="P1017" s="17"/>
      <c r="Q1017" s="17">
        <v>0.57002284944586001</v>
      </c>
      <c r="R1017" s="17">
        <v>0.51478537744850505</v>
      </c>
      <c r="S1017" s="17">
        <v>0.59394686422023901</v>
      </c>
      <c r="T1017" s="17">
        <v>0.46081419513402899</v>
      </c>
      <c r="U1017" s="17">
        <v>0.49314661084660899</v>
      </c>
      <c r="V1017" s="17">
        <v>0.57522432994813399</v>
      </c>
      <c r="W1017" s="17">
        <v>0.50084848372047897</v>
      </c>
      <c r="X1017" s="17">
        <v>0.62210075287368405</v>
      </c>
      <c r="Y1017" s="17">
        <v>0.49807515250383</v>
      </c>
      <c r="Z1017" s="17">
        <v>0.430213196544529</v>
      </c>
      <c r="AA1017" s="17">
        <v>0.471035391857415</v>
      </c>
      <c r="AB1017" s="17">
        <v>0.60094222577906098</v>
      </c>
      <c r="AC1017" s="17"/>
      <c r="AD1017" s="17">
        <v>0.59747113824299003</v>
      </c>
      <c r="AE1017" s="17">
        <v>0.35776480566666102</v>
      </c>
      <c r="AF1017" s="17"/>
      <c r="AG1017" s="17">
        <v>0.67975190357058801</v>
      </c>
      <c r="AH1017" s="17">
        <v>0.44891960301866801</v>
      </c>
      <c r="AI1017" s="17"/>
      <c r="AJ1017" s="17">
        <v>0.51548430964504699</v>
      </c>
      <c r="AK1017" s="17">
        <v>0.53036653443555704</v>
      </c>
      <c r="AL1017" s="17"/>
      <c r="AM1017" s="17">
        <v>0.496164886358269</v>
      </c>
      <c r="AN1017" s="17">
        <v>0.53030720533831299</v>
      </c>
      <c r="AO1017" s="17"/>
      <c r="AP1017" s="17">
        <v>0.25291481133601701</v>
      </c>
      <c r="AQ1017" s="17">
        <v>0.41933560135470299</v>
      </c>
      <c r="AR1017" s="17">
        <v>0.61873055827493795</v>
      </c>
      <c r="AS1017" s="17">
        <v>0.52593074615329705</v>
      </c>
      <c r="AT1017" s="17">
        <v>0.80280532543399097</v>
      </c>
      <c r="AU1017" s="17">
        <v>0.73463746295890098</v>
      </c>
    </row>
    <row r="1018" spans="2:47" x14ac:dyDescent="0.35">
      <c r="C1018" s="17"/>
      <c r="D1018" s="17"/>
      <c r="E1018" s="17"/>
      <c r="F1018" s="17"/>
      <c r="G1018" s="17"/>
      <c r="H1018" s="17"/>
      <c r="I1018" s="17"/>
      <c r="J1018" s="17"/>
      <c r="K1018" s="17"/>
      <c r="L1018" s="17"/>
      <c r="M1018" s="17"/>
      <c r="N1018" s="17"/>
      <c r="O1018" s="17"/>
      <c r="P1018" s="17"/>
      <c r="Q1018" s="17"/>
      <c r="R1018" s="17"/>
      <c r="S1018" s="17"/>
      <c r="T1018" s="17"/>
      <c r="U1018" s="17"/>
      <c r="V1018" s="17"/>
      <c r="W1018" s="17"/>
      <c r="X1018" s="17"/>
      <c r="Y1018" s="17"/>
      <c r="Z1018" s="17"/>
      <c r="AA1018" s="17"/>
      <c r="AB1018" s="17"/>
      <c r="AC1018" s="17"/>
      <c r="AD1018" s="17"/>
      <c r="AE1018" s="17"/>
      <c r="AF1018" s="17"/>
      <c r="AG1018" s="17"/>
      <c r="AH1018" s="17"/>
      <c r="AI1018" s="17"/>
      <c r="AJ1018" s="17"/>
      <c r="AK1018" s="17"/>
      <c r="AL1018" s="17"/>
      <c r="AM1018" s="17"/>
      <c r="AN1018" s="17"/>
      <c r="AO1018" s="17"/>
      <c r="AP1018" s="17"/>
      <c r="AQ1018" s="17"/>
      <c r="AR1018" s="17"/>
      <c r="AS1018" s="17"/>
      <c r="AT1018" s="17"/>
      <c r="AU1018" s="17"/>
    </row>
    <row r="1019" spans="2:47" x14ac:dyDescent="0.35">
      <c r="B1019" s="6" t="s">
        <v>407</v>
      </c>
      <c r="C1019" s="17"/>
      <c r="D1019" s="17"/>
      <c r="E1019" s="17"/>
      <c r="F1019" s="17"/>
      <c r="G1019" s="17"/>
      <c r="H1019" s="17"/>
      <c r="I1019" s="17"/>
      <c r="J1019" s="17"/>
      <c r="K1019" s="17"/>
      <c r="L1019" s="17"/>
      <c r="M1019" s="17"/>
      <c r="N1019" s="17"/>
      <c r="O1019" s="17"/>
      <c r="P1019" s="17"/>
      <c r="Q1019" s="17"/>
      <c r="R1019" s="17"/>
      <c r="S1019" s="17"/>
      <c r="T1019" s="17"/>
      <c r="U1019" s="17"/>
      <c r="V1019" s="17"/>
      <c r="W1019" s="17"/>
      <c r="X1019" s="17"/>
      <c r="Y1019" s="17"/>
      <c r="Z1019" s="17"/>
      <c r="AA1019" s="17"/>
      <c r="AB1019" s="17"/>
      <c r="AC1019" s="17"/>
      <c r="AD1019" s="17"/>
      <c r="AE1019" s="17"/>
      <c r="AF1019" s="17"/>
      <c r="AG1019" s="17"/>
      <c r="AH1019" s="17"/>
      <c r="AI1019" s="17"/>
      <c r="AJ1019" s="17"/>
      <c r="AK1019" s="17"/>
      <c r="AL1019" s="17"/>
      <c r="AM1019" s="17"/>
      <c r="AN1019" s="17"/>
      <c r="AO1019" s="17"/>
      <c r="AP1019" s="17"/>
      <c r="AQ1019" s="17"/>
      <c r="AR1019" s="17"/>
      <c r="AS1019" s="17"/>
      <c r="AT1019" s="17"/>
      <c r="AU1019" s="17"/>
    </row>
    <row r="1020" spans="2:47" x14ac:dyDescent="0.35">
      <c r="B1020" s="24" t="s">
        <v>406</v>
      </c>
      <c r="C1020" s="17"/>
      <c r="D1020" s="17"/>
      <c r="E1020" s="17"/>
      <c r="F1020" s="17"/>
      <c r="G1020" s="17"/>
      <c r="H1020" s="17"/>
      <c r="I1020" s="17"/>
      <c r="J1020" s="17"/>
      <c r="K1020" s="17"/>
      <c r="L1020" s="17"/>
      <c r="M1020" s="17"/>
      <c r="N1020" s="17"/>
      <c r="O1020" s="17"/>
      <c r="P1020" s="17"/>
      <c r="Q1020" s="17"/>
      <c r="R1020" s="17"/>
      <c r="S1020" s="17"/>
      <c r="T1020" s="17"/>
      <c r="U1020" s="17"/>
      <c r="V1020" s="17"/>
      <c r="W1020" s="17"/>
      <c r="X1020" s="17"/>
      <c r="Y1020" s="17"/>
      <c r="Z1020" s="17"/>
      <c r="AA1020" s="17"/>
      <c r="AB1020" s="17"/>
      <c r="AC1020" s="17"/>
      <c r="AD1020" s="17"/>
      <c r="AE1020" s="17"/>
      <c r="AF1020" s="17"/>
      <c r="AG1020" s="17"/>
      <c r="AH1020" s="17"/>
      <c r="AI1020" s="17"/>
      <c r="AJ1020" s="17"/>
      <c r="AK1020" s="17"/>
      <c r="AL1020" s="17"/>
      <c r="AM1020" s="17"/>
      <c r="AN1020" s="17"/>
      <c r="AO1020" s="17"/>
      <c r="AP1020" s="17"/>
      <c r="AQ1020" s="17"/>
      <c r="AR1020" s="17"/>
      <c r="AS1020" s="17"/>
      <c r="AT1020" s="17"/>
      <c r="AU1020" s="17"/>
    </row>
    <row r="1021" spans="2:47" x14ac:dyDescent="0.35">
      <c r="B1021" t="s">
        <v>89</v>
      </c>
      <c r="C1021" s="17">
        <v>0.18679437455169101</v>
      </c>
      <c r="D1021" s="17">
        <v>0.188862041593515</v>
      </c>
      <c r="E1021" s="17">
        <v>0.18347733630955501</v>
      </c>
      <c r="F1021" s="17"/>
      <c r="G1021" s="17">
        <v>0.157272376706214</v>
      </c>
      <c r="H1021" s="17">
        <v>0.134328842757648</v>
      </c>
      <c r="I1021" s="17">
        <v>0.20936449405099</v>
      </c>
      <c r="J1021" s="17">
        <v>0.24237906099022</v>
      </c>
      <c r="K1021" s="17">
        <v>0.17184147933937199</v>
      </c>
      <c r="L1021" s="17">
        <v>0.20320444866270199</v>
      </c>
      <c r="M1021" s="17"/>
      <c r="N1021" s="17">
        <v>0.187358388970819</v>
      </c>
      <c r="O1021" s="17">
        <v>0.18413857814557799</v>
      </c>
      <c r="P1021" s="17"/>
      <c r="Q1021" s="17">
        <v>0.197484841436318</v>
      </c>
      <c r="R1021" s="17">
        <v>0.19250934087591001</v>
      </c>
      <c r="S1021" s="17">
        <v>0.14739975234948</v>
      </c>
      <c r="T1021" s="17">
        <v>0.18619928960871401</v>
      </c>
      <c r="U1021" s="17">
        <v>0.160184952388323</v>
      </c>
      <c r="V1021" s="17">
        <v>0.215574363986581</v>
      </c>
      <c r="W1021" s="17">
        <v>0.178067404319666</v>
      </c>
      <c r="X1021" s="17">
        <v>0.198486482402494</v>
      </c>
      <c r="Y1021" s="17">
        <v>0.22139396210996801</v>
      </c>
      <c r="Z1021" s="17">
        <v>0.197403544163709</v>
      </c>
      <c r="AA1021" s="17">
        <v>0.14383476005201701</v>
      </c>
      <c r="AB1021" s="17">
        <v>0.14083138249533</v>
      </c>
      <c r="AC1021" s="17"/>
      <c r="AD1021" s="17">
        <v>0.22597629585951201</v>
      </c>
      <c r="AE1021" s="17">
        <v>9.7151204156804297E-2</v>
      </c>
      <c r="AF1021" s="17"/>
      <c r="AG1021" s="17">
        <v>0.22533965200703099</v>
      </c>
      <c r="AH1021" s="17">
        <v>0.171564212135454</v>
      </c>
      <c r="AI1021" s="17"/>
      <c r="AJ1021" s="17">
        <v>0.18590375901716399</v>
      </c>
      <c r="AK1021" s="17">
        <v>0.18820598768787999</v>
      </c>
      <c r="AL1021" s="17"/>
      <c r="AM1021" s="17">
        <v>0.24073599211518601</v>
      </c>
      <c r="AN1021" s="17">
        <v>0.169922979604307</v>
      </c>
      <c r="AO1021" s="17"/>
      <c r="AP1021" s="17">
        <v>5.8043828150870197E-2</v>
      </c>
      <c r="AQ1021" s="17">
        <v>0.182513763914394</v>
      </c>
      <c r="AR1021" s="17">
        <v>0.164673356001444</v>
      </c>
      <c r="AS1021" s="17">
        <v>0.26103488713230999</v>
      </c>
      <c r="AT1021" s="17">
        <v>0.29386758131030699</v>
      </c>
      <c r="AU1021" s="17">
        <v>0.24161246193625099</v>
      </c>
    </row>
    <row r="1022" spans="2:47" x14ac:dyDescent="0.35">
      <c r="B1022" t="s">
        <v>90</v>
      </c>
      <c r="C1022" s="17">
        <v>0.36968617863643399</v>
      </c>
      <c r="D1022" s="17">
        <v>0.36331522051075399</v>
      </c>
      <c r="E1022" s="17">
        <v>0.37821156565835901</v>
      </c>
      <c r="F1022" s="17"/>
      <c r="G1022" s="17">
        <v>0.34913934541638603</v>
      </c>
      <c r="H1022" s="17">
        <v>0.41533133185474802</v>
      </c>
      <c r="I1022" s="17">
        <v>0.30499682183065602</v>
      </c>
      <c r="J1022" s="17">
        <v>0.39493477256833298</v>
      </c>
      <c r="K1022" s="17">
        <v>0.40215983974066299</v>
      </c>
      <c r="L1022" s="17">
        <v>0.35756001248992098</v>
      </c>
      <c r="M1022" s="17"/>
      <c r="N1022" s="17">
        <v>0.36514098751083601</v>
      </c>
      <c r="O1022" s="17">
        <v>0.391088295048862</v>
      </c>
      <c r="P1022" s="17"/>
      <c r="Q1022" s="17">
        <v>0.400091335483577</v>
      </c>
      <c r="R1022" s="17">
        <v>0.35948101278165701</v>
      </c>
      <c r="S1022" s="17">
        <v>0.40765166476785603</v>
      </c>
      <c r="T1022" s="17">
        <v>0.42503667938950301</v>
      </c>
      <c r="U1022" s="17">
        <v>0.35037155440816498</v>
      </c>
      <c r="V1022" s="17">
        <v>0.30328930385408798</v>
      </c>
      <c r="W1022" s="17">
        <v>0.35692295461873902</v>
      </c>
      <c r="X1022" s="17">
        <v>0.45235600277355897</v>
      </c>
      <c r="Y1022" s="17">
        <v>0.32142920536867098</v>
      </c>
      <c r="Z1022" s="17">
        <v>0.36858499648599702</v>
      </c>
      <c r="AA1022" s="17">
        <v>0.37564874694051997</v>
      </c>
      <c r="AB1022" s="17">
        <v>0.33788716281019898</v>
      </c>
      <c r="AC1022" s="17"/>
      <c r="AD1022" s="17">
        <v>0.42560460074601297</v>
      </c>
      <c r="AE1022" s="17">
        <v>0.25179621542026798</v>
      </c>
      <c r="AF1022" s="17"/>
      <c r="AG1022" s="17">
        <v>0.45562239922401998</v>
      </c>
      <c r="AH1022" s="17">
        <v>0.33431244660454601</v>
      </c>
      <c r="AI1022" s="17"/>
      <c r="AJ1022" s="17">
        <v>0.40365369073366703</v>
      </c>
      <c r="AK1022" s="17">
        <v>0.33041836010521702</v>
      </c>
      <c r="AL1022" s="17"/>
      <c r="AM1022" s="17">
        <v>0.30052296968555098</v>
      </c>
      <c r="AN1022" s="17">
        <v>0.39264715003619799</v>
      </c>
      <c r="AO1022" s="17"/>
      <c r="AP1022" s="17">
        <v>0.177488504846674</v>
      </c>
      <c r="AQ1022" s="17">
        <v>0.37255331591507901</v>
      </c>
      <c r="AR1022" s="17">
        <v>0.36956507063208899</v>
      </c>
      <c r="AS1022" s="17">
        <v>0.44925056732242902</v>
      </c>
      <c r="AT1022" s="17">
        <v>0.48604203154841502</v>
      </c>
      <c r="AU1022" s="17">
        <v>0.46417788350526701</v>
      </c>
    </row>
    <row r="1023" spans="2:47" x14ac:dyDescent="0.35">
      <c r="B1023" t="s">
        <v>91</v>
      </c>
      <c r="C1023" s="17">
        <v>0.120530786473908</v>
      </c>
      <c r="D1023" s="17">
        <v>0.138890915639822</v>
      </c>
      <c r="E1023" s="17">
        <v>0.102380763153382</v>
      </c>
      <c r="F1023" s="17"/>
      <c r="G1023" s="17">
        <v>0.163323164892758</v>
      </c>
      <c r="H1023" s="17">
        <v>0.14997965787866799</v>
      </c>
      <c r="I1023" s="17">
        <v>0.15174563556203</v>
      </c>
      <c r="J1023" s="17">
        <v>8.0311308243785504E-2</v>
      </c>
      <c r="K1023" s="17">
        <v>9.4416898584083003E-2</v>
      </c>
      <c r="L1023" s="17">
        <v>8.0150976604839205E-2</v>
      </c>
      <c r="M1023" s="17"/>
      <c r="N1023" s="17">
        <v>0.11087256758587299</v>
      </c>
      <c r="O1023" s="17">
        <v>0.16600881352854099</v>
      </c>
      <c r="P1023" s="17"/>
      <c r="Q1023" s="17">
        <v>0.13728359520255001</v>
      </c>
      <c r="R1023" s="17">
        <v>0.127608076529657</v>
      </c>
      <c r="S1023" s="17">
        <v>0.14313044488517801</v>
      </c>
      <c r="T1023" s="17">
        <v>0.100591183123828</v>
      </c>
      <c r="U1023" s="17">
        <v>6.48491733657202E-2</v>
      </c>
      <c r="V1023" s="17">
        <v>0.155945392031343</v>
      </c>
      <c r="W1023" s="17">
        <v>0.108357632914876</v>
      </c>
      <c r="X1023" s="17">
        <v>0.122066079793307</v>
      </c>
      <c r="Y1023" s="17">
        <v>0.119376642139072</v>
      </c>
      <c r="Z1023" s="17">
        <v>0.102558937082247</v>
      </c>
      <c r="AA1023" s="17">
        <v>0.149025067065054</v>
      </c>
      <c r="AB1023" s="17">
        <v>8.3299265513085904E-2</v>
      </c>
      <c r="AC1023" s="17"/>
      <c r="AD1023" s="17">
        <v>0.12581211055833</v>
      </c>
      <c r="AE1023" s="17">
        <v>0.110107229192172</v>
      </c>
      <c r="AF1023" s="17"/>
      <c r="AG1023" s="17">
        <v>0.116623335928611</v>
      </c>
      <c r="AH1023" s="17">
        <v>0.120228266997866</v>
      </c>
      <c r="AI1023" s="17"/>
      <c r="AJ1023" s="17">
        <v>0.124057026161581</v>
      </c>
      <c r="AK1023" s="17">
        <v>0.116614038479272</v>
      </c>
      <c r="AL1023" s="17"/>
      <c r="AM1023" s="17">
        <v>8.5861176991674101E-2</v>
      </c>
      <c r="AN1023" s="17">
        <v>0.12502061468273001</v>
      </c>
      <c r="AO1023" s="17"/>
      <c r="AP1023" s="17">
        <v>0.10648450459153901</v>
      </c>
      <c r="AQ1023" s="17">
        <v>0.124259578621365</v>
      </c>
      <c r="AR1023" s="17">
        <v>0.17394717511184199</v>
      </c>
      <c r="AS1023" s="17">
        <v>9.2186392249413496E-2</v>
      </c>
      <c r="AT1023" s="17">
        <v>0.13917333676445201</v>
      </c>
      <c r="AU1023" s="17">
        <v>0.104472212074772</v>
      </c>
    </row>
    <row r="1024" spans="2:47" x14ac:dyDescent="0.35">
      <c r="B1024" t="s">
        <v>92</v>
      </c>
      <c r="C1024" s="17">
        <v>0.12687762690547599</v>
      </c>
      <c r="D1024" s="17">
        <v>0.121153683859422</v>
      </c>
      <c r="E1024" s="17">
        <v>0.133880593711558</v>
      </c>
      <c r="F1024" s="17"/>
      <c r="G1024" s="17">
        <v>0.18507128792542901</v>
      </c>
      <c r="H1024" s="17">
        <v>0.143127391947549</v>
      </c>
      <c r="I1024" s="17">
        <v>0.104330558685843</v>
      </c>
      <c r="J1024" s="17">
        <v>9.0007328284295904E-2</v>
      </c>
      <c r="K1024" s="17">
        <v>0.113632832637148</v>
      </c>
      <c r="L1024" s="17">
        <v>0.129171598582802</v>
      </c>
      <c r="M1024" s="17"/>
      <c r="N1024" s="17">
        <v>0.12535119343998699</v>
      </c>
      <c r="O1024" s="17">
        <v>0.134065202921858</v>
      </c>
      <c r="P1024" s="17"/>
      <c r="Q1024" s="17">
        <v>0.11116350770231</v>
      </c>
      <c r="R1024" s="17">
        <v>9.3396626324882603E-2</v>
      </c>
      <c r="S1024" s="17">
        <v>9.3273034756350695E-2</v>
      </c>
      <c r="T1024" s="17">
        <v>0.119874040707783</v>
      </c>
      <c r="U1024" s="17">
        <v>0.18743393083913801</v>
      </c>
      <c r="V1024" s="17">
        <v>0.18346185732101999</v>
      </c>
      <c r="W1024" s="17">
        <v>0.13998898120212599</v>
      </c>
      <c r="X1024" s="17">
        <v>9.3650974672756002E-2</v>
      </c>
      <c r="Y1024" s="17">
        <v>0.128282814001274</v>
      </c>
      <c r="Z1024" s="17">
        <v>0.15329623354829999</v>
      </c>
      <c r="AA1024" s="17">
        <v>7.0989041480670603E-2</v>
      </c>
      <c r="AB1024" s="17">
        <v>0.141421287146866</v>
      </c>
      <c r="AC1024" s="17"/>
      <c r="AD1024" s="17">
        <v>0.10602243914180901</v>
      </c>
      <c r="AE1024" s="17">
        <v>0.163896062915589</v>
      </c>
      <c r="AF1024" s="17"/>
      <c r="AG1024" s="17">
        <v>9.7333723925808593E-2</v>
      </c>
      <c r="AH1024" s="17">
        <v>0.14440569961930499</v>
      </c>
      <c r="AI1024" s="17"/>
      <c r="AJ1024" s="17">
        <v>0.113847933606428</v>
      </c>
      <c r="AK1024" s="17">
        <v>0.142462880211878</v>
      </c>
      <c r="AL1024" s="17"/>
      <c r="AM1024" s="17">
        <v>0.14237588970930701</v>
      </c>
      <c r="AN1024" s="17">
        <v>0.12558662706943799</v>
      </c>
      <c r="AO1024" s="17"/>
      <c r="AP1024" s="17">
        <v>0.151158933161924</v>
      </c>
      <c r="AQ1024" s="17">
        <v>0.14606852851206101</v>
      </c>
      <c r="AR1024" s="17">
        <v>0.18296594525385401</v>
      </c>
      <c r="AS1024" s="17">
        <v>8.6297457260403401E-2</v>
      </c>
      <c r="AT1024" s="17">
        <v>7.1145777304792296E-2</v>
      </c>
      <c r="AU1024" s="17">
        <v>9.5131138483600594E-2</v>
      </c>
    </row>
    <row r="1025" spans="2:47" x14ac:dyDescent="0.35">
      <c r="B1025" t="s">
        <v>93</v>
      </c>
      <c r="C1025" s="17">
        <v>0.17035116896543201</v>
      </c>
      <c r="D1025" s="17">
        <v>0.16696724479726199</v>
      </c>
      <c r="E1025" s="17">
        <v>0.17119333320333599</v>
      </c>
      <c r="F1025" s="17"/>
      <c r="G1025" s="17">
        <v>0.109770721962687</v>
      </c>
      <c r="H1025" s="17">
        <v>0.13558498119638501</v>
      </c>
      <c r="I1025" s="17">
        <v>0.17255531433773499</v>
      </c>
      <c r="J1025" s="17">
        <v>0.18192957062204701</v>
      </c>
      <c r="K1025" s="17">
        <v>0.21794894969873399</v>
      </c>
      <c r="L1025" s="17">
        <v>0.206876793137832</v>
      </c>
      <c r="M1025" s="17"/>
      <c r="N1025" s="17">
        <v>0.18961125352583</v>
      </c>
      <c r="O1025" s="17">
        <v>7.9660467412019403E-2</v>
      </c>
      <c r="P1025" s="17"/>
      <c r="Q1025" s="17">
        <v>0.110315582688935</v>
      </c>
      <c r="R1025" s="17">
        <v>0.190450274771513</v>
      </c>
      <c r="S1025" s="17">
        <v>0.20854510324113501</v>
      </c>
      <c r="T1025" s="17">
        <v>0.14751024438291899</v>
      </c>
      <c r="U1025" s="17">
        <v>0.18246992400502601</v>
      </c>
      <c r="V1025" s="17">
        <v>0.131590168099147</v>
      </c>
      <c r="W1025" s="17">
        <v>0.189374013370569</v>
      </c>
      <c r="X1025" s="17">
        <v>0.11377259893764299</v>
      </c>
      <c r="Y1025" s="17">
        <v>0.17628310523136201</v>
      </c>
      <c r="Z1025" s="17">
        <v>0.155503097094327</v>
      </c>
      <c r="AA1025" s="17">
        <v>0.26050238446173901</v>
      </c>
      <c r="AB1025" s="17">
        <v>0.29656090203451901</v>
      </c>
      <c r="AC1025" s="17"/>
      <c r="AD1025" s="17">
        <v>0.102810569052976</v>
      </c>
      <c r="AE1025" s="17">
        <v>0.33051817573230102</v>
      </c>
      <c r="AF1025" s="17"/>
      <c r="AG1025" s="17">
        <v>0.10508088891452901</v>
      </c>
      <c r="AH1025" s="17">
        <v>0.19885089693567901</v>
      </c>
      <c r="AI1025" s="17"/>
      <c r="AJ1025" s="17">
        <v>0.148727955071246</v>
      </c>
      <c r="AK1025" s="17">
        <v>0.196137248050367</v>
      </c>
      <c r="AL1025" s="17"/>
      <c r="AM1025" s="17">
        <v>0.211531596764089</v>
      </c>
      <c r="AN1025" s="17">
        <v>0.15865429978342099</v>
      </c>
      <c r="AO1025" s="17"/>
      <c r="AP1025" s="17">
        <v>0.40122264157715998</v>
      </c>
      <c r="AQ1025" s="17">
        <v>0.16967751841574399</v>
      </c>
      <c r="AR1025" s="17">
        <v>0.102688286010695</v>
      </c>
      <c r="AS1025" s="17">
        <v>0.10598111265391701</v>
      </c>
      <c r="AT1025" s="17">
        <v>9.7712730720335601E-3</v>
      </c>
      <c r="AU1025" s="17">
        <v>9.4606304000109304E-2</v>
      </c>
    </row>
    <row r="1026" spans="2:47" x14ac:dyDescent="0.35">
      <c r="B1026" t="s">
        <v>94</v>
      </c>
      <c r="C1026" s="17">
        <v>2.5759864467058899E-2</v>
      </c>
      <c r="D1026" s="17">
        <v>2.0810893599224101E-2</v>
      </c>
      <c r="E1026" s="17">
        <v>3.0856407963809999E-2</v>
      </c>
      <c r="F1026" s="17"/>
      <c r="G1026" s="17">
        <v>3.5423103096525702E-2</v>
      </c>
      <c r="H1026" s="17">
        <v>2.1647794365001902E-2</v>
      </c>
      <c r="I1026" s="17">
        <v>5.7007175532746E-2</v>
      </c>
      <c r="J1026" s="17">
        <v>1.04379592913192E-2</v>
      </c>
      <c r="K1026" s="17">
        <v>0</v>
      </c>
      <c r="L1026" s="17">
        <v>2.30361705219038E-2</v>
      </c>
      <c r="M1026" s="17"/>
      <c r="N1026" s="17">
        <v>2.1665608966655502E-2</v>
      </c>
      <c r="O1026" s="17">
        <v>4.5038642943140701E-2</v>
      </c>
      <c r="P1026" s="17"/>
      <c r="Q1026" s="17">
        <v>4.3661137486310897E-2</v>
      </c>
      <c r="R1026" s="17">
        <v>3.65546687163801E-2</v>
      </c>
      <c r="S1026" s="17">
        <v>0</v>
      </c>
      <c r="T1026" s="17">
        <v>2.07885627872538E-2</v>
      </c>
      <c r="U1026" s="17">
        <v>5.4690464993627903E-2</v>
      </c>
      <c r="V1026" s="17">
        <v>1.01389147078215E-2</v>
      </c>
      <c r="W1026" s="17">
        <v>2.72890135740235E-2</v>
      </c>
      <c r="X1026" s="17">
        <v>1.96678614202415E-2</v>
      </c>
      <c r="Y1026" s="17">
        <v>3.3234271149653098E-2</v>
      </c>
      <c r="Z1026" s="17">
        <v>2.2653191625419299E-2</v>
      </c>
      <c r="AA1026" s="17">
        <v>0</v>
      </c>
      <c r="AB1026" s="17">
        <v>0</v>
      </c>
      <c r="AC1026" s="17"/>
      <c r="AD1026" s="17">
        <v>1.3773984641359999E-2</v>
      </c>
      <c r="AE1026" s="17">
        <v>4.6531112582866997E-2</v>
      </c>
      <c r="AF1026" s="17"/>
      <c r="AG1026" s="17">
        <v>0</v>
      </c>
      <c r="AH1026" s="17">
        <v>3.0638477707151002E-2</v>
      </c>
      <c r="AI1026" s="17"/>
      <c r="AJ1026" s="17">
        <v>2.38096354099132E-2</v>
      </c>
      <c r="AK1026" s="17">
        <v>2.6161485465385902E-2</v>
      </c>
      <c r="AL1026" s="17"/>
      <c r="AM1026" s="17">
        <v>1.8972374734192402E-2</v>
      </c>
      <c r="AN1026" s="17">
        <v>2.8168328823904701E-2</v>
      </c>
      <c r="AO1026" s="17"/>
      <c r="AP1026" s="17">
        <v>0.105601587671833</v>
      </c>
      <c r="AQ1026" s="17">
        <v>4.9272946213574902E-3</v>
      </c>
      <c r="AR1026" s="17">
        <v>6.1601669900769301E-3</v>
      </c>
      <c r="AS1026" s="17">
        <v>5.2495833815269597E-3</v>
      </c>
      <c r="AT1026" s="17">
        <v>0</v>
      </c>
      <c r="AU1026" s="17">
        <v>0</v>
      </c>
    </row>
    <row r="1027" spans="2:47" x14ac:dyDescent="0.35">
      <c r="B1027" t="s">
        <v>95</v>
      </c>
      <c r="C1027" s="17">
        <v>0.55648055318812495</v>
      </c>
      <c r="D1027" s="17">
        <v>0.55217726210426998</v>
      </c>
      <c r="E1027" s="17">
        <v>0.56168890196791399</v>
      </c>
      <c r="F1027" s="17"/>
      <c r="G1027" s="17">
        <v>0.50641172212259999</v>
      </c>
      <c r="H1027" s="17">
        <v>0.54966017461239602</v>
      </c>
      <c r="I1027" s="17">
        <v>0.51436131588164602</v>
      </c>
      <c r="J1027" s="17">
        <v>0.63731383355855298</v>
      </c>
      <c r="K1027" s="17">
        <v>0.57400131908003504</v>
      </c>
      <c r="L1027" s="17">
        <v>0.56076446115262302</v>
      </c>
      <c r="M1027" s="17"/>
      <c r="N1027" s="17">
        <v>0.55249937648165404</v>
      </c>
      <c r="O1027" s="17">
        <v>0.57522687319443999</v>
      </c>
      <c r="P1027" s="17"/>
      <c r="Q1027" s="17">
        <v>0.59757617691989395</v>
      </c>
      <c r="R1027" s="17">
        <v>0.55199035365756699</v>
      </c>
      <c r="S1027" s="17">
        <v>0.55505141711733597</v>
      </c>
      <c r="T1027" s="17">
        <v>0.61123596899821697</v>
      </c>
      <c r="U1027" s="17">
        <v>0.51055650679648701</v>
      </c>
      <c r="V1027" s="17">
        <v>0.51886366784066895</v>
      </c>
      <c r="W1027" s="17">
        <v>0.53499035893840496</v>
      </c>
      <c r="X1027" s="17">
        <v>0.65084248517605303</v>
      </c>
      <c r="Y1027" s="17">
        <v>0.54282316747863801</v>
      </c>
      <c r="Z1027" s="17">
        <v>0.56598854064970605</v>
      </c>
      <c r="AA1027" s="17">
        <v>0.51948350699253698</v>
      </c>
      <c r="AB1027" s="17">
        <v>0.47871854530552899</v>
      </c>
      <c r="AC1027" s="17"/>
      <c r="AD1027" s="17">
        <v>0.65158089660552498</v>
      </c>
      <c r="AE1027" s="17">
        <v>0.34894741957707198</v>
      </c>
      <c r="AF1027" s="17"/>
      <c r="AG1027" s="17">
        <v>0.68096205123105102</v>
      </c>
      <c r="AH1027" s="17">
        <v>0.50587665873999998</v>
      </c>
      <c r="AI1027" s="17"/>
      <c r="AJ1027" s="17">
        <v>0.58955744975083102</v>
      </c>
      <c r="AK1027" s="17">
        <v>0.51862434779309696</v>
      </c>
      <c r="AL1027" s="17"/>
      <c r="AM1027" s="17">
        <v>0.54125896180073796</v>
      </c>
      <c r="AN1027" s="17">
        <v>0.56257012964050501</v>
      </c>
      <c r="AO1027" s="17"/>
      <c r="AP1027" s="17">
        <v>0.235532332997544</v>
      </c>
      <c r="AQ1027" s="17">
        <v>0.55506707982947301</v>
      </c>
      <c r="AR1027" s="17">
        <v>0.53423842663353205</v>
      </c>
      <c r="AS1027" s="17">
        <v>0.71028545445473901</v>
      </c>
      <c r="AT1027" s="17">
        <v>0.77990961285872196</v>
      </c>
      <c r="AU1027" s="17">
        <v>0.70579034544151797</v>
      </c>
    </row>
    <row r="1028" spans="2:47" x14ac:dyDescent="0.35">
      <c r="B1028" t="s">
        <v>96</v>
      </c>
      <c r="C1028" s="17">
        <v>0.297228795870909</v>
      </c>
      <c r="D1028" s="17">
        <v>0.28812092865668398</v>
      </c>
      <c r="E1028" s="17">
        <v>0.30507392691489499</v>
      </c>
      <c r="F1028" s="17"/>
      <c r="G1028" s="17">
        <v>0.29484200988811599</v>
      </c>
      <c r="H1028" s="17">
        <v>0.27871237314393399</v>
      </c>
      <c r="I1028" s="17">
        <v>0.27688587302357798</v>
      </c>
      <c r="J1028" s="17">
        <v>0.27193689890634298</v>
      </c>
      <c r="K1028" s="17">
        <v>0.33158178233588198</v>
      </c>
      <c r="L1028" s="17">
        <v>0.336048391720634</v>
      </c>
      <c r="M1028" s="17"/>
      <c r="N1028" s="17">
        <v>0.31496244696581699</v>
      </c>
      <c r="O1028" s="17">
        <v>0.21372567033387799</v>
      </c>
      <c r="P1028" s="17"/>
      <c r="Q1028" s="17">
        <v>0.221479090391244</v>
      </c>
      <c r="R1028" s="17">
        <v>0.28384690109639599</v>
      </c>
      <c r="S1028" s="17">
        <v>0.30181813799748602</v>
      </c>
      <c r="T1028" s="17">
        <v>0.267384285090701</v>
      </c>
      <c r="U1028" s="17">
        <v>0.36990385484416499</v>
      </c>
      <c r="V1028" s="17">
        <v>0.31505202542016703</v>
      </c>
      <c r="W1028" s="17">
        <v>0.32936299457269502</v>
      </c>
      <c r="X1028" s="17">
        <v>0.20742357361039901</v>
      </c>
      <c r="Y1028" s="17">
        <v>0.30456591923263598</v>
      </c>
      <c r="Z1028" s="17">
        <v>0.30879933064262799</v>
      </c>
      <c r="AA1028" s="17">
        <v>0.33149142594240999</v>
      </c>
      <c r="AB1028" s="17">
        <v>0.43798218918138598</v>
      </c>
      <c r="AC1028" s="17"/>
      <c r="AD1028" s="17">
        <v>0.20883300819478501</v>
      </c>
      <c r="AE1028" s="17">
        <v>0.49441423864788903</v>
      </c>
      <c r="AF1028" s="17"/>
      <c r="AG1028" s="17">
        <v>0.20241461284033799</v>
      </c>
      <c r="AH1028" s="17">
        <v>0.34325659655498297</v>
      </c>
      <c r="AI1028" s="17"/>
      <c r="AJ1028" s="17">
        <v>0.26257588867767401</v>
      </c>
      <c r="AK1028" s="17">
        <v>0.338600128262245</v>
      </c>
      <c r="AL1028" s="17"/>
      <c r="AM1028" s="17">
        <v>0.35390748647339598</v>
      </c>
      <c r="AN1028" s="17">
        <v>0.28424092685286001</v>
      </c>
      <c r="AO1028" s="17"/>
      <c r="AP1028" s="17">
        <v>0.552381574739084</v>
      </c>
      <c r="AQ1028" s="17">
        <v>0.315746046927804</v>
      </c>
      <c r="AR1028" s="17">
        <v>0.28565423126454897</v>
      </c>
      <c r="AS1028" s="17">
        <v>0.19227856991431999</v>
      </c>
      <c r="AT1028" s="17">
        <v>8.0917050376825797E-2</v>
      </c>
      <c r="AU1028" s="17">
        <v>0.18973744248370999</v>
      </c>
    </row>
    <row r="1029" spans="2:47" x14ac:dyDescent="0.35">
      <c r="B1029" t="s">
        <v>97</v>
      </c>
      <c r="C1029" s="17">
        <v>0.259251757317216</v>
      </c>
      <c r="D1029" s="17">
        <v>0.264056333447586</v>
      </c>
      <c r="E1029" s="17">
        <v>0.256614975053019</v>
      </c>
      <c r="F1029" s="17"/>
      <c r="G1029" s="17">
        <v>0.21156971223448401</v>
      </c>
      <c r="H1029" s="17">
        <v>0.27094780146846198</v>
      </c>
      <c r="I1029" s="17">
        <v>0.23747544285806799</v>
      </c>
      <c r="J1029" s="17">
        <v>0.36537693465220999</v>
      </c>
      <c r="K1029" s="17">
        <v>0.24241953674415401</v>
      </c>
      <c r="L1029" s="17">
        <v>0.22471606943198899</v>
      </c>
      <c r="M1029" s="17"/>
      <c r="N1029" s="17">
        <v>0.23753692951583699</v>
      </c>
      <c r="O1029" s="17">
        <v>0.36150120286056298</v>
      </c>
      <c r="P1029" s="17"/>
      <c r="Q1029" s="17">
        <v>0.37609708652864998</v>
      </c>
      <c r="R1029" s="17">
        <v>0.268143452561171</v>
      </c>
      <c r="S1029" s="17">
        <v>0.25323327911985</v>
      </c>
      <c r="T1029" s="17">
        <v>0.34385168390751603</v>
      </c>
      <c r="U1029" s="17">
        <v>0.14065265195232299</v>
      </c>
      <c r="V1029" s="17">
        <v>0.20381164242050101</v>
      </c>
      <c r="W1029" s="17">
        <v>0.20562736436571</v>
      </c>
      <c r="X1029" s="17">
        <v>0.44341891156565399</v>
      </c>
      <c r="Y1029" s="17">
        <v>0.238257248246002</v>
      </c>
      <c r="Z1029" s="17">
        <v>0.25718921000707801</v>
      </c>
      <c r="AA1029" s="17">
        <v>0.18799208105012699</v>
      </c>
      <c r="AB1029" s="17">
        <v>4.07363561241431E-2</v>
      </c>
      <c r="AC1029" s="17"/>
      <c r="AD1029" s="17">
        <v>0.44274788841073998</v>
      </c>
      <c r="AE1029" s="17">
        <v>-0.14546681907081699</v>
      </c>
      <c r="AF1029" s="17"/>
      <c r="AG1029" s="17">
        <v>0.47854743839071301</v>
      </c>
      <c r="AH1029" s="17">
        <v>0.16262006218501701</v>
      </c>
      <c r="AI1029" s="17"/>
      <c r="AJ1029" s="17">
        <v>0.32698156107315601</v>
      </c>
      <c r="AK1029" s="17">
        <v>0.18002421953085199</v>
      </c>
      <c r="AL1029" s="17"/>
      <c r="AM1029" s="17">
        <v>0.187351475327342</v>
      </c>
      <c r="AN1029" s="17">
        <v>0.278329202787645</v>
      </c>
      <c r="AO1029" s="17"/>
      <c r="AP1029" s="17">
        <v>-0.316849241741539</v>
      </c>
      <c r="AQ1029" s="17">
        <v>0.23932103290166901</v>
      </c>
      <c r="AR1029" s="17">
        <v>0.24858419536898399</v>
      </c>
      <c r="AS1029" s="17">
        <v>0.51800688454041899</v>
      </c>
      <c r="AT1029" s="17">
        <v>0.69899256248189601</v>
      </c>
      <c r="AU1029" s="17">
        <v>0.51605290295780804</v>
      </c>
    </row>
    <row r="1030" spans="2:47" x14ac:dyDescent="0.35">
      <c r="C1030" s="17"/>
      <c r="D1030" s="17"/>
      <c r="E1030" s="17"/>
      <c r="F1030" s="17"/>
      <c r="G1030" s="17"/>
      <c r="H1030" s="17"/>
      <c r="I1030" s="17"/>
      <c r="J1030" s="17"/>
      <c r="K1030" s="17"/>
      <c r="L1030" s="17"/>
      <c r="M1030" s="17"/>
      <c r="N1030" s="17"/>
      <c r="O1030" s="17"/>
      <c r="P1030" s="17"/>
      <c r="Q1030" s="17"/>
      <c r="R1030" s="17"/>
      <c r="S1030" s="17"/>
      <c r="T1030" s="17"/>
      <c r="U1030" s="17"/>
      <c r="V1030" s="17"/>
      <c r="W1030" s="17"/>
      <c r="X1030" s="17"/>
      <c r="Y1030" s="17"/>
      <c r="Z1030" s="17"/>
      <c r="AA1030" s="17"/>
      <c r="AB1030" s="17"/>
      <c r="AC1030" s="17"/>
      <c r="AD1030" s="17"/>
      <c r="AE1030" s="17"/>
      <c r="AF1030" s="17"/>
      <c r="AG1030" s="17"/>
      <c r="AH1030" s="17"/>
      <c r="AI1030" s="17"/>
      <c r="AJ1030" s="17"/>
      <c r="AK1030" s="17"/>
      <c r="AL1030" s="17"/>
      <c r="AM1030" s="17"/>
      <c r="AN1030" s="17"/>
      <c r="AO1030" s="17"/>
      <c r="AP1030" s="17"/>
      <c r="AQ1030" s="17"/>
      <c r="AR1030" s="17"/>
      <c r="AS1030" s="17"/>
      <c r="AT1030" s="17"/>
      <c r="AU1030" s="17"/>
    </row>
    <row r="1031" spans="2:47" x14ac:dyDescent="0.35">
      <c r="B1031" s="6" t="s">
        <v>408</v>
      </c>
      <c r="C1031" s="17"/>
      <c r="D1031" s="17"/>
      <c r="E1031" s="17"/>
      <c r="F1031" s="17"/>
      <c r="G1031" s="17"/>
      <c r="H1031" s="17"/>
      <c r="I1031" s="17"/>
      <c r="J1031" s="17"/>
      <c r="K1031" s="17"/>
      <c r="L1031" s="17"/>
      <c r="M1031" s="17"/>
      <c r="N1031" s="17"/>
      <c r="O1031" s="17"/>
      <c r="P1031" s="17"/>
      <c r="Q1031" s="17"/>
      <c r="R1031" s="17"/>
      <c r="S1031" s="17"/>
      <c r="T1031" s="17"/>
      <c r="U1031" s="17"/>
      <c r="V1031" s="17"/>
      <c r="W1031" s="17"/>
      <c r="X1031" s="17"/>
      <c r="Y1031" s="17"/>
      <c r="Z1031" s="17"/>
      <c r="AA1031" s="17"/>
      <c r="AB1031" s="17"/>
      <c r="AC1031" s="17"/>
      <c r="AD1031" s="17"/>
      <c r="AE1031" s="17"/>
      <c r="AF1031" s="17"/>
      <c r="AG1031" s="17"/>
      <c r="AH1031" s="17"/>
      <c r="AI1031" s="17"/>
      <c r="AJ1031" s="17"/>
      <c r="AK1031" s="17"/>
      <c r="AL1031" s="17"/>
      <c r="AM1031" s="17"/>
      <c r="AN1031" s="17"/>
      <c r="AO1031" s="17"/>
      <c r="AP1031" s="17"/>
      <c r="AQ1031" s="17"/>
      <c r="AR1031" s="17"/>
      <c r="AS1031" s="17"/>
      <c r="AT1031" s="17"/>
      <c r="AU1031" s="17"/>
    </row>
    <row r="1032" spans="2:47" x14ac:dyDescent="0.35">
      <c r="B1032" s="24" t="s">
        <v>406</v>
      </c>
      <c r="C1032" s="17"/>
      <c r="D1032" s="17"/>
      <c r="E1032" s="17"/>
      <c r="F1032" s="17"/>
      <c r="G1032" s="17"/>
      <c r="H1032" s="17"/>
      <c r="I1032" s="17"/>
      <c r="J1032" s="17"/>
      <c r="K1032" s="17"/>
      <c r="L1032" s="17"/>
      <c r="M1032" s="17"/>
      <c r="N1032" s="17"/>
      <c r="O1032" s="17"/>
      <c r="P1032" s="17"/>
      <c r="Q1032" s="17"/>
      <c r="R1032" s="17"/>
      <c r="S1032" s="17"/>
      <c r="T1032" s="17"/>
      <c r="U1032" s="17"/>
      <c r="V1032" s="17"/>
      <c r="W1032" s="17"/>
      <c r="X1032" s="17"/>
      <c r="Y1032" s="17"/>
      <c r="Z1032" s="17"/>
      <c r="AA1032" s="17"/>
      <c r="AB1032" s="17"/>
      <c r="AC1032" s="17"/>
      <c r="AD1032" s="17"/>
      <c r="AE1032" s="17"/>
      <c r="AF1032" s="17"/>
      <c r="AG1032" s="17"/>
      <c r="AH1032" s="17"/>
      <c r="AI1032" s="17"/>
      <c r="AJ1032" s="17"/>
      <c r="AK1032" s="17"/>
      <c r="AL1032" s="17"/>
      <c r="AM1032" s="17"/>
      <c r="AN1032" s="17"/>
      <c r="AO1032" s="17"/>
      <c r="AP1032" s="17"/>
      <c r="AQ1032" s="17"/>
      <c r="AR1032" s="17"/>
      <c r="AS1032" s="17"/>
      <c r="AT1032" s="17"/>
      <c r="AU1032" s="17"/>
    </row>
    <row r="1033" spans="2:47" x14ac:dyDescent="0.35">
      <c r="B1033" t="s">
        <v>89</v>
      </c>
      <c r="C1033" s="17">
        <v>0.147287397062907</v>
      </c>
      <c r="D1033" s="17">
        <v>0.13346609537552601</v>
      </c>
      <c r="E1033" s="17">
        <v>0.15893792232978399</v>
      </c>
      <c r="F1033" s="17"/>
      <c r="G1033" s="17">
        <v>0.16168294109031101</v>
      </c>
      <c r="H1033" s="17">
        <v>0.17431564074462799</v>
      </c>
      <c r="I1033" s="17">
        <v>0.16371007379902</v>
      </c>
      <c r="J1033" s="17">
        <v>0.145701464614443</v>
      </c>
      <c r="K1033" s="17">
        <v>0.13274456384483499</v>
      </c>
      <c r="L1033" s="17">
        <v>0.104060506697257</v>
      </c>
      <c r="M1033" s="17"/>
      <c r="N1033" s="17">
        <v>0.137439480413583</v>
      </c>
      <c r="O1033" s="17">
        <v>0.19365866126821099</v>
      </c>
      <c r="P1033" s="17"/>
      <c r="Q1033" s="17">
        <v>0.13873212629214501</v>
      </c>
      <c r="R1033" s="17">
        <v>0.162072519930758</v>
      </c>
      <c r="S1033" s="17">
        <v>0.153016578959524</v>
      </c>
      <c r="T1033" s="17">
        <v>0.16547505906559101</v>
      </c>
      <c r="U1033" s="17">
        <v>0.122570533332647</v>
      </c>
      <c r="V1033" s="17">
        <v>0.13621411938073799</v>
      </c>
      <c r="W1033" s="17">
        <v>0.15015931158863099</v>
      </c>
      <c r="X1033" s="17">
        <v>0.10999093245633999</v>
      </c>
      <c r="Y1033" s="17">
        <v>0.15247192403453799</v>
      </c>
      <c r="Z1033" s="17">
        <v>0.155279022650024</v>
      </c>
      <c r="AA1033" s="17">
        <v>0.187687756920147</v>
      </c>
      <c r="AB1033" s="17">
        <v>8.7648652234023697E-2</v>
      </c>
      <c r="AC1033" s="17"/>
      <c r="AD1033" s="17">
        <v>0.177571426787583</v>
      </c>
      <c r="AE1033" s="17">
        <v>7.1453034612518299E-2</v>
      </c>
      <c r="AF1033" s="17"/>
      <c r="AG1033" s="17">
        <v>0.18289949909091299</v>
      </c>
      <c r="AH1033" s="17">
        <v>0.132552348081826</v>
      </c>
      <c r="AI1033" s="17"/>
      <c r="AJ1033" s="17">
        <v>0.12016680619796</v>
      </c>
      <c r="AK1033" s="17">
        <v>0.17950015164519501</v>
      </c>
      <c r="AL1033" s="17"/>
      <c r="AM1033" s="17">
        <v>0.158420599342949</v>
      </c>
      <c r="AN1033" s="17">
        <v>0.144352487618676</v>
      </c>
      <c r="AO1033" s="17"/>
      <c r="AP1033" s="17">
        <v>6.7920343845846207E-2</v>
      </c>
      <c r="AQ1033" s="17">
        <v>0.108748496594674</v>
      </c>
      <c r="AR1033" s="17">
        <v>0.15416549457339701</v>
      </c>
      <c r="AS1033" s="17">
        <v>0.137701484621016</v>
      </c>
      <c r="AT1033" s="17">
        <v>0.29181192846064402</v>
      </c>
      <c r="AU1033" s="17">
        <v>0.21321492430208999</v>
      </c>
    </row>
    <row r="1034" spans="2:47" x14ac:dyDescent="0.35">
      <c r="B1034" t="s">
        <v>90</v>
      </c>
      <c r="C1034" s="17">
        <v>0.33409363196018499</v>
      </c>
      <c r="D1034" s="17">
        <v>0.32123755606150201</v>
      </c>
      <c r="E1034" s="17">
        <v>0.34443319923541699</v>
      </c>
      <c r="F1034" s="17"/>
      <c r="G1034" s="17">
        <v>0.438391894861692</v>
      </c>
      <c r="H1034" s="17">
        <v>0.37687651898343</v>
      </c>
      <c r="I1034" s="17">
        <v>0.32634286828030801</v>
      </c>
      <c r="J1034" s="17">
        <v>0.38113957505546697</v>
      </c>
      <c r="K1034" s="17">
        <v>0.238801496355485</v>
      </c>
      <c r="L1034" s="17">
        <v>0.244098206144578</v>
      </c>
      <c r="M1034" s="17"/>
      <c r="N1034" s="17">
        <v>0.32595769778789302</v>
      </c>
      <c r="O1034" s="17">
        <v>0.37240361837606401</v>
      </c>
      <c r="P1034" s="17"/>
      <c r="Q1034" s="17">
        <v>0.37813255543444002</v>
      </c>
      <c r="R1034" s="17">
        <v>0.38143926235567799</v>
      </c>
      <c r="S1034" s="17">
        <v>0.306754522640167</v>
      </c>
      <c r="T1034" s="17">
        <v>0.32637368747096301</v>
      </c>
      <c r="U1034" s="17">
        <v>0.36421827652505201</v>
      </c>
      <c r="V1034" s="17">
        <v>0.36104300702546599</v>
      </c>
      <c r="W1034" s="17">
        <v>0.319188291745024</v>
      </c>
      <c r="X1034" s="17">
        <v>0.43983813546283601</v>
      </c>
      <c r="Y1034" s="17">
        <v>0.25575950378693801</v>
      </c>
      <c r="Z1034" s="17">
        <v>0.25829899071741502</v>
      </c>
      <c r="AA1034" s="17">
        <v>0.26275860160744202</v>
      </c>
      <c r="AB1034" s="17">
        <v>0.37999784157667998</v>
      </c>
      <c r="AC1034" s="17"/>
      <c r="AD1034" s="17">
        <v>0.37163911203540401</v>
      </c>
      <c r="AE1034" s="17">
        <v>0.25224938301650401</v>
      </c>
      <c r="AF1034" s="17"/>
      <c r="AG1034" s="17">
        <v>0.412075497717663</v>
      </c>
      <c r="AH1034" s="17">
        <v>0.30179013732866899</v>
      </c>
      <c r="AI1034" s="17"/>
      <c r="AJ1034" s="17">
        <v>0.35098023470398199</v>
      </c>
      <c r="AK1034" s="17">
        <v>0.31486427574957099</v>
      </c>
      <c r="AL1034" s="17"/>
      <c r="AM1034" s="17">
        <v>0.30820462546569699</v>
      </c>
      <c r="AN1034" s="17">
        <v>0.34091567549908602</v>
      </c>
      <c r="AO1034" s="17"/>
      <c r="AP1034" s="17">
        <v>0.18033712909521199</v>
      </c>
      <c r="AQ1034" s="17">
        <v>0.30695543086411298</v>
      </c>
      <c r="AR1034" s="17">
        <v>0.42367745487813102</v>
      </c>
      <c r="AS1034" s="17">
        <v>0.29881428034122398</v>
      </c>
      <c r="AT1034" s="17">
        <v>0.45234908288286602</v>
      </c>
      <c r="AU1034" s="17">
        <v>0.44131481644277298</v>
      </c>
    </row>
    <row r="1035" spans="2:47" x14ac:dyDescent="0.35">
      <c r="B1035" t="s">
        <v>91</v>
      </c>
      <c r="C1035" s="17">
        <v>0.28577690293942498</v>
      </c>
      <c r="D1035" s="17">
        <v>0.29589420218526402</v>
      </c>
      <c r="E1035" s="17">
        <v>0.27719843895664398</v>
      </c>
      <c r="F1035" s="17"/>
      <c r="G1035" s="17">
        <v>0.20355913199873801</v>
      </c>
      <c r="H1035" s="17">
        <v>0.23014621972587501</v>
      </c>
      <c r="I1035" s="17">
        <v>0.27998908367283698</v>
      </c>
      <c r="J1035" s="17">
        <v>0.23275087106362699</v>
      </c>
      <c r="K1035" s="17">
        <v>0.35047841551412301</v>
      </c>
      <c r="L1035" s="17">
        <v>0.41162020811123001</v>
      </c>
      <c r="M1035" s="17"/>
      <c r="N1035" s="17">
        <v>0.30211692572627502</v>
      </c>
      <c r="O1035" s="17">
        <v>0.20883600866187599</v>
      </c>
      <c r="P1035" s="17"/>
      <c r="Q1035" s="17">
        <v>0.29313052446428201</v>
      </c>
      <c r="R1035" s="17">
        <v>0.25069672143377503</v>
      </c>
      <c r="S1035" s="17">
        <v>0.29378646188450402</v>
      </c>
      <c r="T1035" s="17">
        <v>0.33829986204839702</v>
      </c>
      <c r="U1035" s="17">
        <v>0.26149724452045298</v>
      </c>
      <c r="V1035" s="17">
        <v>0.29246418020387899</v>
      </c>
      <c r="W1035" s="17">
        <v>0.26816737256235201</v>
      </c>
      <c r="X1035" s="17">
        <v>0.25141764157549201</v>
      </c>
      <c r="Y1035" s="17">
        <v>0.24784978536769101</v>
      </c>
      <c r="Z1035" s="17">
        <v>0.32679925661638498</v>
      </c>
      <c r="AA1035" s="17">
        <v>0.33956737895824302</v>
      </c>
      <c r="AB1035" s="17">
        <v>0.28078546162332502</v>
      </c>
      <c r="AC1035" s="17"/>
      <c r="AD1035" s="17">
        <v>0.27867632637731998</v>
      </c>
      <c r="AE1035" s="17">
        <v>0.30305160012965798</v>
      </c>
      <c r="AF1035" s="17"/>
      <c r="AG1035" s="17">
        <v>0.219741456780043</v>
      </c>
      <c r="AH1035" s="17">
        <v>0.31858008338951799</v>
      </c>
      <c r="AI1035" s="17"/>
      <c r="AJ1035" s="17">
        <v>0.30953505535771297</v>
      </c>
      <c r="AK1035" s="17">
        <v>0.258364410397938</v>
      </c>
      <c r="AL1035" s="17"/>
      <c r="AM1035" s="17">
        <v>0.29713832776364901</v>
      </c>
      <c r="AN1035" s="17">
        <v>0.28413967985216998</v>
      </c>
      <c r="AO1035" s="17"/>
      <c r="AP1035" s="17">
        <v>0.29224310189255998</v>
      </c>
      <c r="AQ1035" s="17">
        <v>0.39191073470436</v>
      </c>
      <c r="AR1035" s="17">
        <v>0.25164933120170102</v>
      </c>
      <c r="AS1035" s="17">
        <v>0.39555324347332299</v>
      </c>
      <c r="AT1035" s="17">
        <v>0.192287122408731</v>
      </c>
      <c r="AU1035" s="17">
        <v>0.14535608483637599</v>
      </c>
    </row>
    <row r="1036" spans="2:47" x14ac:dyDescent="0.35">
      <c r="B1036" t="s">
        <v>92</v>
      </c>
      <c r="C1036" s="17">
        <v>8.2448576628886799E-2</v>
      </c>
      <c r="D1036" s="17">
        <v>8.9039455549455498E-2</v>
      </c>
      <c r="E1036" s="17">
        <v>7.6994075590622699E-2</v>
      </c>
      <c r="F1036" s="17"/>
      <c r="G1036" s="17">
        <v>5.9624813936133697E-2</v>
      </c>
      <c r="H1036" s="17">
        <v>0.10519543367482199</v>
      </c>
      <c r="I1036" s="17">
        <v>5.0091064577895E-2</v>
      </c>
      <c r="J1036" s="17">
        <v>0.10449308926511</v>
      </c>
      <c r="K1036" s="17">
        <v>9.3621656713223506E-2</v>
      </c>
      <c r="L1036" s="17">
        <v>8.1302815421700494E-2</v>
      </c>
      <c r="M1036" s="17"/>
      <c r="N1036" s="17">
        <v>8.2552535820914805E-2</v>
      </c>
      <c r="O1036" s="17">
        <v>8.1959059979653998E-2</v>
      </c>
      <c r="P1036" s="17"/>
      <c r="Q1036" s="17">
        <v>4.3666391055880001E-2</v>
      </c>
      <c r="R1036" s="17">
        <v>6.7311191577358598E-2</v>
      </c>
      <c r="S1036" s="17">
        <v>0.11984510453558</v>
      </c>
      <c r="T1036" s="17">
        <v>8.6774821425041795E-2</v>
      </c>
      <c r="U1036" s="17">
        <v>8.80441478281562E-2</v>
      </c>
      <c r="V1036" s="17">
        <v>9.3152353646071398E-2</v>
      </c>
      <c r="W1036" s="17">
        <v>8.9036512648965602E-2</v>
      </c>
      <c r="X1036" s="17">
        <v>0.111144460126407</v>
      </c>
      <c r="Y1036" s="17">
        <v>0.106264986259752</v>
      </c>
      <c r="Z1036" s="17">
        <v>0.100562744281567</v>
      </c>
      <c r="AA1036" s="17">
        <v>5.1701687542596401E-2</v>
      </c>
      <c r="AB1036" s="17">
        <v>0</v>
      </c>
      <c r="AC1036" s="17"/>
      <c r="AD1036" s="17">
        <v>8.2609488283716295E-2</v>
      </c>
      <c r="AE1036" s="17">
        <v>9.0596259183454195E-2</v>
      </c>
      <c r="AF1036" s="17"/>
      <c r="AG1036" s="17">
        <v>0.11069074295133199</v>
      </c>
      <c r="AH1036" s="17">
        <v>7.2027762471930601E-2</v>
      </c>
      <c r="AI1036" s="17"/>
      <c r="AJ1036" s="17">
        <v>7.5014513291066107E-2</v>
      </c>
      <c r="AK1036" s="17">
        <v>9.1360266316199298E-2</v>
      </c>
      <c r="AL1036" s="17"/>
      <c r="AM1036" s="17">
        <v>6.1365116583806903E-2</v>
      </c>
      <c r="AN1036" s="17">
        <v>8.9984936272333199E-2</v>
      </c>
      <c r="AO1036" s="17"/>
      <c r="AP1036" s="17">
        <v>8.3784031878937404E-2</v>
      </c>
      <c r="AQ1036" s="17">
        <v>7.6670726161979799E-2</v>
      </c>
      <c r="AR1036" s="17">
        <v>7.9994804873135303E-2</v>
      </c>
      <c r="AS1036" s="17">
        <v>7.6279344402143401E-2</v>
      </c>
      <c r="AT1036" s="17">
        <v>5.3780593175725602E-2</v>
      </c>
      <c r="AU1036" s="17">
        <v>0.10820939889489101</v>
      </c>
    </row>
    <row r="1037" spans="2:47" x14ac:dyDescent="0.35">
      <c r="B1037" t="s">
        <v>93</v>
      </c>
      <c r="C1037" s="17">
        <v>9.9348339843722697E-2</v>
      </c>
      <c r="D1037" s="17">
        <v>0.11728043483669</v>
      </c>
      <c r="E1037" s="17">
        <v>8.3081303882266103E-2</v>
      </c>
      <c r="F1037" s="17"/>
      <c r="G1037" s="17">
        <v>9.0678909342696998E-2</v>
      </c>
      <c r="H1037" s="17">
        <v>5.9885683627804998E-2</v>
      </c>
      <c r="I1037" s="17">
        <v>8.7872008349848305E-2</v>
      </c>
      <c r="J1037" s="17">
        <v>0.11448477321945</v>
      </c>
      <c r="K1037" s="17">
        <v>0.136344866210906</v>
      </c>
      <c r="L1037" s="17">
        <v>0.119122256047031</v>
      </c>
      <c r="M1037" s="17"/>
      <c r="N1037" s="17">
        <v>0.114110986076462</v>
      </c>
      <c r="O1037" s="17">
        <v>2.9834899264915501E-2</v>
      </c>
      <c r="P1037" s="17"/>
      <c r="Q1037" s="17">
        <v>7.5562216392855999E-2</v>
      </c>
      <c r="R1037" s="17">
        <v>6.5160242619877004E-2</v>
      </c>
      <c r="S1037" s="17">
        <v>0.10250143524762</v>
      </c>
      <c r="T1037" s="17">
        <v>6.29519108619815E-2</v>
      </c>
      <c r="U1037" s="17">
        <v>9.4736123877085798E-2</v>
      </c>
      <c r="V1037" s="17">
        <v>7.8160993727788203E-2</v>
      </c>
      <c r="W1037" s="17">
        <v>0.107557481632925</v>
      </c>
      <c r="X1037" s="17">
        <v>6.7940968958682804E-2</v>
      </c>
      <c r="Y1037" s="17">
        <v>0.17661923186445899</v>
      </c>
      <c r="Z1037" s="17">
        <v>9.1121744581299999E-2</v>
      </c>
      <c r="AA1037" s="17">
        <v>0.13792998792354899</v>
      </c>
      <c r="AB1037" s="17">
        <v>0.25156804456597098</v>
      </c>
      <c r="AC1037" s="17"/>
      <c r="AD1037" s="17">
        <v>6.6297863262197596E-2</v>
      </c>
      <c r="AE1037" s="17">
        <v>0.17387988095653101</v>
      </c>
      <c r="AF1037" s="17"/>
      <c r="AG1037" s="17">
        <v>6.0652104999866202E-2</v>
      </c>
      <c r="AH1037" s="17">
        <v>0.115776716539104</v>
      </c>
      <c r="AI1037" s="17"/>
      <c r="AJ1037" s="17">
        <v>0.100007883547499</v>
      </c>
      <c r="AK1037" s="17">
        <v>9.8765084803129205E-2</v>
      </c>
      <c r="AL1037" s="17"/>
      <c r="AM1037" s="17">
        <v>0.126055574064281</v>
      </c>
      <c r="AN1037" s="17">
        <v>9.1056023258817897E-2</v>
      </c>
      <c r="AO1037" s="17"/>
      <c r="AP1037" s="17">
        <v>0.20434986519614401</v>
      </c>
      <c r="AQ1037" s="17">
        <v>7.3536735500494402E-2</v>
      </c>
      <c r="AR1037" s="17">
        <v>7.9579911059838401E-2</v>
      </c>
      <c r="AS1037" s="17">
        <v>7.5022428281943304E-2</v>
      </c>
      <c r="AT1037" s="17">
        <v>9.7712730720335601E-3</v>
      </c>
      <c r="AU1037" s="17">
        <v>8.2557914099142996E-2</v>
      </c>
    </row>
    <row r="1038" spans="2:47" x14ac:dyDescent="0.35">
      <c r="B1038" t="s">
        <v>94</v>
      </c>
      <c r="C1038" s="17">
        <v>5.10451515648742E-2</v>
      </c>
      <c r="D1038" s="17">
        <v>4.3082255991562103E-2</v>
      </c>
      <c r="E1038" s="17">
        <v>5.9355060005266601E-2</v>
      </c>
      <c r="F1038" s="17"/>
      <c r="G1038" s="17">
        <v>4.6062308770428197E-2</v>
      </c>
      <c r="H1038" s="17">
        <v>5.3580503243439999E-2</v>
      </c>
      <c r="I1038" s="17">
        <v>9.1994901320091998E-2</v>
      </c>
      <c r="J1038" s="17">
        <v>2.1430226781903601E-2</v>
      </c>
      <c r="K1038" s="17">
        <v>4.8009001361427099E-2</v>
      </c>
      <c r="L1038" s="17">
        <v>3.9796007578203597E-2</v>
      </c>
      <c r="M1038" s="17"/>
      <c r="N1038" s="17">
        <v>3.7822374174871699E-2</v>
      </c>
      <c r="O1038" s="17">
        <v>0.11330775244928</v>
      </c>
      <c r="P1038" s="17"/>
      <c r="Q1038" s="17">
        <v>7.0776186360397897E-2</v>
      </c>
      <c r="R1038" s="17">
        <v>7.3320062082553497E-2</v>
      </c>
      <c r="S1038" s="17">
        <v>2.40958967326045E-2</v>
      </c>
      <c r="T1038" s="17">
        <v>2.0124659128025399E-2</v>
      </c>
      <c r="U1038" s="17">
        <v>6.8933673916606097E-2</v>
      </c>
      <c r="V1038" s="17">
        <v>3.8965346016057098E-2</v>
      </c>
      <c r="W1038" s="17">
        <v>6.5891029822103098E-2</v>
      </c>
      <c r="X1038" s="17">
        <v>1.96678614202415E-2</v>
      </c>
      <c r="Y1038" s="17">
        <v>6.1034568686622E-2</v>
      </c>
      <c r="Z1038" s="17">
        <v>6.7938241153310194E-2</v>
      </c>
      <c r="AA1038" s="17">
        <v>2.03545870480226E-2</v>
      </c>
      <c r="AB1038" s="17">
        <v>0</v>
      </c>
      <c r="AC1038" s="17"/>
      <c r="AD1038" s="17">
        <v>2.3205783253778402E-2</v>
      </c>
      <c r="AE1038" s="17">
        <v>0.108769842101335</v>
      </c>
      <c r="AF1038" s="17"/>
      <c r="AG1038" s="17">
        <v>1.3940698460183301E-2</v>
      </c>
      <c r="AH1038" s="17">
        <v>5.9272952188952302E-2</v>
      </c>
      <c r="AI1038" s="17"/>
      <c r="AJ1038" s="17">
        <v>4.4295506901779101E-2</v>
      </c>
      <c r="AK1038" s="17">
        <v>5.7145811087967201E-2</v>
      </c>
      <c r="AL1038" s="17"/>
      <c r="AM1038" s="17">
        <v>4.8815756779616901E-2</v>
      </c>
      <c r="AN1038" s="17">
        <v>4.9551197498916101E-2</v>
      </c>
      <c r="AO1038" s="17"/>
      <c r="AP1038" s="17">
        <v>0.17136552809130101</v>
      </c>
      <c r="AQ1038" s="17">
        <v>4.2177876174378098E-2</v>
      </c>
      <c r="AR1038" s="17">
        <v>1.0933003413797099E-2</v>
      </c>
      <c r="AS1038" s="17">
        <v>1.6629218880350901E-2</v>
      </c>
      <c r="AT1038" s="17">
        <v>0</v>
      </c>
      <c r="AU1038" s="17">
        <v>9.3468614247269998E-3</v>
      </c>
    </row>
    <row r="1039" spans="2:47" x14ac:dyDescent="0.35">
      <c r="B1039" t="s">
        <v>95</v>
      </c>
      <c r="C1039" s="17">
        <v>0.48138102902309199</v>
      </c>
      <c r="D1039" s="17">
        <v>0.45470365143702801</v>
      </c>
      <c r="E1039" s="17">
        <v>0.50337112156520103</v>
      </c>
      <c r="F1039" s="17"/>
      <c r="G1039" s="17">
        <v>0.60007483595200295</v>
      </c>
      <c r="H1039" s="17">
        <v>0.55119215972805802</v>
      </c>
      <c r="I1039" s="17">
        <v>0.49005294207932798</v>
      </c>
      <c r="J1039" s="17">
        <v>0.52684103966990903</v>
      </c>
      <c r="K1039" s="17">
        <v>0.37154606020031999</v>
      </c>
      <c r="L1039" s="17">
        <v>0.34815871284183503</v>
      </c>
      <c r="M1039" s="17"/>
      <c r="N1039" s="17">
        <v>0.46339717820147702</v>
      </c>
      <c r="O1039" s="17">
        <v>0.56606227964427502</v>
      </c>
      <c r="P1039" s="17"/>
      <c r="Q1039" s="17">
        <v>0.51686468172658495</v>
      </c>
      <c r="R1039" s="17">
        <v>0.54351178228643604</v>
      </c>
      <c r="S1039" s="17">
        <v>0.45977110159969098</v>
      </c>
      <c r="T1039" s="17">
        <v>0.49184874653655403</v>
      </c>
      <c r="U1039" s="17">
        <v>0.48678880985769901</v>
      </c>
      <c r="V1039" s="17">
        <v>0.49725712640620501</v>
      </c>
      <c r="W1039" s="17">
        <v>0.46934760333365499</v>
      </c>
      <c r="X1039" s="17">
        <v>0.54982906791917596</v>
      </c>
      <c r="Y1039" s="17">
        <v>0.40823142782147498</v>
      </c>
      <c r="Z1039" s="17">
        <v>0.41357801336743799</v>
      </c>
      <c r="AA1039" s="17">
        <v>0.45044635852758902</v>
      </c>
      <c r="AB1039" s="17">
        <v>0.467646493810704</v>
      </c>
      <c r="AC1039" s="17"/>
      <c r="AD1039" s="17">
        <v>0.54921053882298698</v>
      </c>
      <c r="AE1039" s="17">
        <v>0.32370241762902202</v>
      </c>
      <c r="AF1039" s="17"/>
      <c r="AG1039" s="17">
        <v>0.59497499680857502</v>
      </c>
      <c r="AH1039" s="17">
        <v>0.43434248541049603</v>
      </c>
      <c r="AI1039" s="17"/>
      <c r="AJ1039" s="17">
        <v>0.47114704090194198</v>
      </c>
      <c r="AK1039" s="17">
        <v>0.49436442739476599</v>
      </c>
      <c r="AL1039" s="17"/>
      <c r="AM1039" s="17">
        <v>0.46662522480864599</v>
      </c>
      <c r="AN1039" s="17">
        <v>0.485268163117762</v>
      </c>
      <c r="AO1039" s="17"/>
      <c r="AP1039" s="17">
        <v>0.24825747294105799</v>
      </c>
      <c r="AQ1039" s="17">
        <v>0.41570392745878798</v>
      </c>
      <c r="AR1039" s="17">
        <v>0.57784294945152803</v>
      </c>
      <c r="AS1039" s="17">
        <v>0.43651576496223898</v>
      </c>
      <c r="AT1039" s="17">
        <v>0.74416101134350998</v>
      </c>
      <c r="AU1039" s="17">
        <v>0.65452974074486303</v>
      </c>
    </row>
    <row r="1040" spans="2:47" x14ac:dyDescent="0.35">
      <c r="B1040" t="s">
        <v>96</v>
      </c>
      <c r="C1040" s="17">
        <v>0.18179691647261001</v>
      </c>
      <c r="D1040" s="17">
        <v>0.20631989038614601</v>
      </c>
      <c r="E1040" s="17">
        <v>0.160075379472889</v>
      </c>
      <c r="F1040" s="17"/>
      <c r="G1040" s="17">
        <v>0.15030372327883099</v>
      </c>
      <c r="H1040" s="17">
        <v>0.16508111730262701</v>
      </c>
      <c r="I1040" s="17">
        <v>0.13796307292774301</v>
      </c>
      <c r="J1040" s="17">
        <v>0.21897786248456</v>
      </c>
      <c r="K1040" s="17">
        <v>0.22996652292413</v>
      </c>
      <c r="L1040" s="17">
        <v>0.20042507146873201</v>
      </c>
      <c r="M1040" s="17"/>
      <c r="N1040" s="17">
        <v>0.19666352189737701</v>
      </c>
      <c r="O1040" s="17">
        <v>0.11179395924457</v>
      </c>
      <c r="P1040" s="17"/>
      <c r="Q1040" s="17">
        <v>0.11922860744873599</v>
      </c>
      <c r="R1040" s="17">
        <v>0.132471434197236</v>
      </c>
      <c r="S1040" s="17">
        <v>0.22234653978319999</v>
      </c>
      <c r="T1040" s="17">
        <v>0.14972673228702299</v>
      </c>
      <c r="U1040" s="17">
        <v>0.182780271705242</v>
      </c>
      <c r="V1040" s="17">
        <v>0.17131334737386</v>
      </c>
      <c r="W1040" s="17">
        <v>0.19659399428189001</v>
      </c>
      <c r="X1040" s="17">
        <v>0.17908542908509001</v>
      </c>
      <c r="Y1040" s="17">
        <v>0.282884218124211</v>
      </c>
      <c r="Z1040" s="17">
        <v>0.19168448886286699</v>
      </c>
      <c r="AA1040" s="17">
        <v>0.18963167546614501</v>
      </c>
      <c r="AB1040" s="17">
        <v>0.25156804456597098</v>
      </c>
      <c r="AC1040" s="17"/>
      <c r="AD1040" s="17">
        <v>0.148907351545914</v>
      </c>
      <c r="AE1040" s="17">
        <v>0.26447614013998599</v>
      </c>
      <c r="AF1040" s="17"/>
      <c r="AG1040" s="17">
        <v>0.171342847951198</v>
      </c>
      <c r="AH1040" s="17">
        <v>0.187804479011034</v>
      </c>
      <c r="AI1040" s="17"/>
      <c r="AJ1040" s="17">
        <v>0.17502239683856499</v>
      </c>
      <c r="AK1040" s="17">
        <v>0.19012535111932799</v>
      </c>
      <c r="AL1040" s="17"/>
      <c r="AM1040" s="17">
        <v>0.187420690648088</v>
      </c>
      <c r="AN1040" s="17">
        <v>0.18104095953115101</v>
      </c>
      <c r="AO1040" s="17"/>
      <c r="AP1040" s="17">
        <v>0.28813389707508102</v>
      </c>
      <c r="AQ1040" s="17">
        <v>0.15020746166247401</v>
      </c>
      <c r="AR1040" s="17">
        <v>0.15957471593297401</v>
      </c>
      <c r="AS1040" s="17">
        <v>0.15130177268408701</v>
      </c>
      <c r="AT1040" s="17">
        <v>6.3551866247759201E-2</v>
      </c>
      <c r="AU1040" s="17">
        <v>0.19076731299403399</v>
      </c>
    </row>
    <row r="1041" spans="2:47" x14ac:dyDescent="0.35">
      <c r="B1041" t="s">
        <v>97</v>
      </c>
      <c r="C1041" s="17">
        <v>0.29958411255048201</v>
      </c>
      <c r="D1041" s="17">
        <v>0.248383761050882</v>
      </c>
      <c r="E1041" s="17">
        <v>0.34329574209231201</v>
      </c>
      <c r="F1041" s="17"/>
      <c r="G1041" s="17">
        <v>0.44977111267317199</v>
      </c>
      <c r="H1041" s="17">
        <v>0.38611104242543098</v>
      </c>
      <c r="I1041" s="17">
        <v>0.35208986915158402</v>
      </c>
      <c r="J1041" s="17">
        <v>0.307863177185349</v>
      </c>
      <c r="K1041" s="17">
        <v>0.14157953727618999</v>
      </c>
      <c r="L1041" s="17">
        <v>0.14773364137310299</v>
      </c>
      <c r="M1041" s="17"/>
      <c r="N1041" s="17">
        <v>0.26673365630410001</v>
      </c>
      <c r="O1041" s="17">
        <v>0.45426832039970499</v>
      </c>
      <c r="P1041" s="17"/>
      <c r="Q1041" s="17">
        <v>0.39763607427784903</v>
      </c>
      <c r="R1041" s="17">
        <v>0.41104034808920098</v>
      </c>
      <c r="S1041" s="17">
        <v>0.23742456181649099</v>
      </c>
      <c r="T1041" s="17">
        <v>0.34212201424953098</v>
      </c>
      <c r="U1041" s="17">
        <v>0.30400853815245699</v>
      </c>
      <c r="V1041" s="17">
        <v>0.325943779032345</v>
      </c>
      <c r="W1041" s="17">
        <v>0.27275360905176499</v>
      </c>
      <c r="X1041" s="17">
        <v>0.37074363883408601</v>
      </c>
      <c r="Y1041" s="17">
        <v>0.12534720969726401</v>
      </c>
      <c r="Z1041" s="17">
        <v>0.221893524504572</v>
      </c>
      <c r="AA1041" s="17">
        <v>0.26081468306144401</v>
      </c>
      <c r="AB1041" s="17">
        <v>0.21607844924473199</v>
      </c>
      <c r="AC1041" s="17"/>
      <c r="AD1041" s="17">
        <v>0.40030318727707298</v>
      </c>
      <c r="AE1041" s="17">
        <v>5.9226277489036701E-2</v>
      </c>
      <c r="AF1041" s="17"/>
      <c r="AG1041" s="17">
        <v>0.42363214885737699</v>
      </c>
      <c r="AH1041" s="17">
        <v>0.246538006399461</v>
      </c>
      <c r="AI1041" s="17"/>
      <c r="AJ1041" s="17">
        <v>0.29612464406337702</v>
      </c>
      <c r="AK1041" s="17">
        <v>0.304239076275437</v>
      </c>
      <c r="AL1041" s="17"/>
      <c r="AM1041" s="17">
        <v>0.27920453416055802</v>
      </c>
      <c r="AN1041" s="17">
        <v>0.30422720358661098</v>
      </c>
      <c r="AO1041" s="17"/>
      <c r="AP1041" s="17">
        <v>-3.9876424134022898E-2</v>
      </c>
      <c r="AQ1041" s="17">
        <v>0.26549646579631397</v>
      </c>
      <c r="AR1041" s="17">
        <v>0.41826823351855402</v>
      </c>
      <c r="AS1041" s="17">
        <v>0.28521399227815297</v>
      </c>
      <c r="AT1041" s="17">
        <v>0.68060914509575099</v>
      </c>
      <c r="AU1041" s="17">
        <v>0.46376242775082999</v>
      </c>
    </row>
    <row r="1042" spans="2:47" x14ac:dyDescent="0.35">
      <c r="C1042" s="17"/>
      <c r="D1042" s="17"/>
      <c r="E1042" s="17"/>
      <c r="F1042" s="17"/>
      <c r="G1042" s="17"/>
      <c r="H1042" s="17"/>
      <c r="I1042" s="17"/>
      <c r="J1042" s="17"/>
      <c r="K1042" s="17"/>
      <c r="L1042" s="17"/>
      <c r="M1042" s="17"/>
      <c r="N1042" s="17"/>
      <c r="O1042" s="17"/>
      <c r="P1042" s="17"/>
      <c r="Q1042" s="17"/>
      <c r="R1042" s="17"/>
      <c r="S1042" s="17"/>
      <c r="T1042" s="17"/>
      <c r="U1042" s="17"/>
      <c r="V1042" s="17"/>
      <c r="W1042" s="17"/>
      <c r="X1042" s="17"/>
      <c r="Y1042" s="17"/>
      <c r="Z1042" s="17"/>
      <c r="AA1042" s="17"/>
      <c r="AB1042" s="17"/>
      <c r="AC1042" s="17"/>
      <c r="AD1042" s="17"/>
      <c r="AE1042" s="17"/>
      <c r="AF1042" s="17"/>
      <c r="AG1042" s="17"/>
      <c r="AH1042" s="17"/>
      <c r="AI1042" s="17"/>
      <c r="AJ1042" s="17"/>
      <c r="AK1042" s="17"/>
      <c r="AL1042" s="17"/>
      <c r="AM1042" s="17"/>
      <c r="AN1042" s="17"/>
      <c r="AO1042" s="17"/>
      <c r="AP1042" s="17"/>
      <c r="AQ1042" s="17"/>
      <c r="AR1042" s="17"/>
      <c r="AS1042" s="17"/>
      <c r="AT1042" s="17"/>
      <c r="AU1042" s="17"/>
    </row>
    <row r="1043" spans="2:47" x14ac:dyDescent="0.35">
      <c r="B1043" s="6" t="s">
        <v>409</v>
      </c>
      <c r="C1043" s="17"/>
      <c r="D1043" s="17"/>
      <c r="E1043" s="17"/>
      <c r="F1043" s="17"/>
      <c r="G1043" s="17"/>
      <c r="H1043" s="17"/>
      <c r="I1043" s="17"/>
      <c r="J1043" s="17"/>
      <c r="K1043" s="17"/>
      <c r="L1043" s="17"/>
      <c r="M1043" s="17"/>
      <c r="N1043" s="17"/>
      <c r="O1043" s="17"/>
      <c r="P1043" s="17"/>
      <c r="Q1043" s="17"/>
      <c r="R1043" s="17"/>
      <c r="S1043" s="17"/>
      <c r="T1043" s="17"/>
      <c r="U1043" s="17"/>
      <c r="V1043" s="17"/>
      <c r="W1043" s="17"/>
      <c r="X1043" s="17"/>
      <c r="Y1043" s="17"/>
      <c r="Z1043" s="17"/>
      <c r="AA1043" s="17"/>
      <c r="AB1043" s="17"/>
      <c r="AC1043" s="17"/>
      <c r="AD1043" s="17"/>
      <c r="AE1043" s="17"/>
      <c r="AF1043" s="17"/>
      <c r="AG1043" s="17"/>
      <c r="AH1043" s="17"/>
      <c r="AI1043" s="17"/>
      <c r="AJ1043" s="17"/>
      <c r="AK1043" s="17"/>
      <c r="AL1043" s="17"/>
      <c r="AM1043" s="17"/>
      <c r="AN1043" s="17"/>
      <c r="AO1043" s="17"/>
      <c r="AP1043" s="17"/>
      <c r="AQ1043" s="17"/>
      <c r="AR1043" s="17"/>
      <c r="AS1043" s="17"/>
      <c r="AT1043" s="17"/>
      <c r="AU1043" s="17"/>
    </row>
    <row r="1044" spans="2:47" x14ac:dyDescent="0.35">
      <c r="B1044" s="24" t="s">
        <v>406</v>
      </c>
      <c r="C1044" s="17"/>
      <c r="D1044" s="17"/>
      <c r="E1044" s="17"/>
      <c r="F1044" s="17"/>
      <c r="G1044" s="17"/>
      <c r="H1044" s="17"/>
      <c r="I1044" s="17"/>
      <c r="J1044" s="17"/>
      <c r="K1044" s="17"/>
      <c r="L1044" s="17"/>
      <c r="M1044" s="17"/>
      <c r="N1044" s="17"/>
      <c r="O1044" s="17"/>
      <c r="P1044" s="17"/>
      <c r="Q1044" s="17"/>
      <c r="R1044" s="17"/>
      <c r="S1044" s="17"/>
      <c r="T1044" s="17"/>
      <c r="U1044" s="17"/>
      <c r="V1044" s="17"/>
      <c r="W1044" s="17"/>
      <c r="X1044" s="17"/>
      <c r="Y1044" s="17"/>
      <c r="Z1044" s="17"/>
      <c r="AA1044" s="17"/>
      <c r="AB1044" s="17"/>
      <c r="AC1044" s="17"/>
      <c r="AD1044" s="17"/>
      <c r="AE1044" s="17"/>
      <c r="AF1044" s="17"/>
      <c r="AG1044" s="17"/>
      <c r="AH1044" s="17"/>
      <c r="AI1044" s="17"/>
      <c r="AJ1044" s="17"/>
      <c r="AK1044" s="17"/>
      <c r="AL1044" s="17"/>
      <c r="AM1044" s="17"/>
      <c r="AN1044" s="17"/>
      <c r="AO1044" s="17"/>
      <c r="AP1044" s="17"/>
      <c r="AQ1044" s="17"/>
      <c r="AR1044" s="17"/>
      <c r="AS1044" s="17"/>
      <c r="AT1044" s="17"/>
      <c r="AU1044" s="17"/>
    </row>
    <row r="1045" spans="2:47" x14ac:dyDescent="0.35">
      <c r="B1045" t="s">
        <v>89</v>
      </c>
      <c r="C1045" s="17">
        <v>0.13709252270050001</v>
      </c>
      <c r="D1045" s="17">
        <v>0.11692216349538601</v>
      </c>
      <c r="E1045" s="17">
        <v>0.15620764482882299</v>
      </c>
      <c r="F1045" s="17"/>
      <c r="G1045" s="17">
        <v>0.20098117571754201</v>
      </c>
      <c r="H1045" s="17">
        <v>0.20066711081653801</v>
      </c>
      <c r="I1045" s="17">
        <v>0.14179256836578</v>
      </c>
      <c r="J1045" s="17">
        <v>0.117372121875141</v>
      </c>
      <c r="K1045" s="17">
        <v>8.9074594732715798E-2</v>
      </c>
      <c r="L1045" s="17">
        <v>6.9117110313068095E-2</v>
      </c>
      <c r="M1045" s="17"/>
      <c r="N1045" s="17">
        <v>0.11694582195299801</v>
      </c>
      <c r="O1045" s="17">
        <v>0.23195806802289901</v>
      </c>
      <c r="P1045" s="17"/>
      <c r="Q1045" s="17">
        <v>0.20602336640579599</v>
      </c>
      <c r="R1045" s="17">
        <v>0.135908208584158</v>
      </c>
      <c r="S1045" s="17">
        <v>0.113189925700195</v>
      </c>
      <c r="T1045" s="17">
        <v>0.12954834620231201</v>
      </c>
      <c r="U1045" s="17">
        <v>0.139807828529323</v>
      </c>
      <c r="V1045" s="17">
        <v>0.14571365762371599</v>
      </c>
      <c r="W1045" s="17">
        <v>0.12915974691642601</v>
      </c>
      <c r="X1045" s="17">
        <v>0.12908795231669701</v>
      </c>
      <c r="Y1045" s="17">
        <v>6.7332595341265997E-2</v>
      </c>
      <c r="Z1045" s="17">
        <v>9.5420011551451994E-2</v>
      </c>
      <c r="AA1045" s="17">
        <v>0.23853172373591999</v>
      </c>
      <c r="AB1045" s="17">
        <v>0.14370328254935399</v>
      </c>
      <c r="AC1045" s="17"/>
      <c r="AD1045" s="17">
        <v>0.15394635789198799</v>
      </c>
      <c r="AE1045" s="17">
        <v>8.7897236790480296E-2</v>
      </c>
      <c r="AF1045" s="17"/>
      <c r="AG1045" s="17">
        <v>0.191937734259152</v>
      </c>
      <c r="AH1045" s="17">
        <v>0.111375373715457</v>
      </c>
      <c r="AI1045" s="17"/>
      <c r="AJ1045" s="17">
        <v>0.115947769629225</v>
      </c>
      <c r="AK1045" s="17">
        <v>0.16225069326243399</v>
      </c>
      <c r="AL1045" s="17"/>
      <c r="AM1045" s="17">
        <v>0.13751043684890399</v>
      </c>
      <c r="AN1045" s="17">
        <v>0.136827959869257</v>
      </c>
      <c r="AO1045" s="17"/>
      <c r="AP1045" s="17">
        <v>8.1158112340640201E-2</v>
      </c>
      <c r="AQ1045" s="17">
        <v>0.12111886796089</v>
      </c>
      <c r="AR1045" s="17">
        <v>0.148984338529219</v>
      </c>
      <c r="AS1045" s="17">
        <v>6.4711962579784593E-2</v>
      </c>
      <c r="AT1045" s="17">
        <v>0.29421236412991902</v>
      </c>
      <c r="AU1045" s="17">
        <v>0.20369742832615501</v>
      </c>
    </row>
    <row r="1046" spans="2:47" x14ac:dyDescent="0.35">
      <c r="B1046" t="s">
        <v>90</v>
      </c>
      <c r="C1046" s="17">
        <v>0.28059346578351102</v>
      </c>
      <c r="D1046" s="17">
        <v>0.26716461140733899</v>
      </c>
      <c r="E1046" s="17">
        <v>0.29275550205296502</v>
      </c>
      <c r="F1046" s="17"/>
      <c r="G1046" s="17">
        <v>0.42661216481256897</v>
      </c>
      <c r="H1046" s="17">
        <v>0.332028830383026</v>
      </c>
      <c r="I1046" s="17">
        <v>0.26352633292611899</v>
      </c>
      <c r="J1046" s="17">
        <v>0.27892488519381398</v>
      </c>
      <c r="K1046" s="17">
        <v>0.22225474918471699</v>
      </c>
      <c r="L1046" s="17">
        <v>0.17595034404340901</v>
      </c>
      <c r="M1046" s="17"/>
      <c r="N1046" s="17">
        <v>0.260713713240741</v>
      </c>
      <c r="O1046" s="17">
        <v>0.37420202181857698</v>
      </c>
      <c r="P1046" s="17"/>
      <c r="Q1046" s="17">
        <v>0.23491229916794601</v>
      </c>
      <c r="R1046" s="17">
        <v>0.28538365642159003</v>
      </c>
      <c r="S1046" s="17">
        <v>0.28085766569974602</v>
      </c>
      <c r="T1046" s="17">
        <v>0.26955966188508201</v>
      </c>
      <c r="U1046" s="17">
        <v>0.27944485503393901</v>
      </c>
      <c r="V1046" s="17">
        <v>0.32005205900741801</v>
      </c>
      <c r="W1046" s="17">
        <v>0.255690199264902</v>
      </c>
      <c r="X1046" s="17">
        <v>0.39924195292796799</v>
      </c>
      <c r="Y1046" s="17">
        <v>0.25741659037332598</v>
      </c>
      <c r="Z1046" s="17">
        <v>0.32124461439297802</v>
      </c>
      <c r="AA1046" s="17">
        <v>0.21789004109887899</v>
      </c>
      <c r="AB1046" s="17">
        <v>0.32571829740592401</v>
      </c>
      <c r="AC1046" s="17"/>
      <c r="AD1046" s="17">
        <v>0.30299797778565501</v>
      </c>
      <c r="AE1046" s="17">
        <v>0.23514797826318301</v>
      </c>
      <c r="AF1046" s="17"/>
      <c r="AG1046" s="17">
        <v>0.321642866845675</v>
      </c>
      <c r="AH1046" s="17">
        <v>0.26563779953768202</v>
      </c>
      <c r="AI1046" s="17"/>
      <c r="AJ1046" s="17">
        <v>0.254285158620639</v>
      </c>
      <c r="AK1046" s="17">
        <v>0.31210918280264499</v>
      </c>
      <c r="AL1046" s="17"/>
      <c r="AM1046" s="17">
        <v>0.246993279945491</v>
      </c>
      <c r="AN1046" s="17">
        <v>0.290820606924724</v>
      </c>
      <c r="AO1046" s="17"/>
      <c r="AP1046" s="17">
        <v>0.21215698760865401</v>
      </c>
      <c r="AQ1046" s="17">
        <v>0.19721142508957701</v>
      </c>
      <c r="AR1046" s="17">
        <v>0.35398681596640802</v>
      </c>
      <c r="AS1046" s="17">
        <v>0.207335508281667</v>
      </c>
      <c r="AT1046" s="17">
        <v>0.38251531169202402</v>
      </c>
      <c r="AU1046" s="17">
        <v>0.39876276014550099</v>
      </c>
    </row>
    <row r="1047" spans="2:47" x14ac:dyDescent="0.35">
      <c r="B1047" t="s">
        <v>91</v>
      </c>
      <c r="C1047" s="17">
        <v>0.351335423814852</v>
      </c>
      <c r="D1047" s="17">
        <v>0.35891691039405799</v>
      </c>
      <c r="E1047" s="17">
        <v>0.34439291815087197</v>
      </c>
      <c r="F1047" s="17"/>
      <c r="G1047" s="17">
        <v>0.17974124251255</v>
      </c>
      <c r="H1047" s="17">
        <v>0.27179900574680199</v>
      </c>
      <c r="I1047" s="17">
        <v>0.33838881281352801</v>
      </c>
      <c r="J1047" s="17">
        <v>0.36655738944472799</v>
      </c>
      <c r="K1047" s="17">
        <v>0.43617613290076501</v>
      </c>
      <c r="L1047" s="17">
        <v>0.50350024268342097</v>
      </c>
      <c r="M1047" s="17"/>
      <c r="N1047" s="17">
        <v>0.38282093513760901</v>
      </c>
      <c r="O1047" s="17">
        <v>0.203078384668717</v>
      </c>
      <c r="P1047" s="17"/>
      <c r="Q1047" s="17">
        <v>0.34136557808719498</v>
      </c>
      <c r="R1047" s="17">
        <v>0.35488896664488501</v>
      </c>
      <c r="S1047" s="17">
        <v>0.39524050844032799</v>
      </c>
      <c r="T1047" s="17">
        <v>0.400310885522285</v>
      </c>
      <c r="U1047" s="17">
        <v>0.30636625744170898</v>
      </c>
      <c r="V1047" s="17">
        <v>0.32101381590375899</v>
      </c>
      <c r="W1047" s="17">
        <v>0.37936332145924401</v>
      </c>
      <c r="X1047" s="17">
        <v>0.29992416740061401</v>
      </c>
      <c r="Y1047" s="17">
        <v>0.41317244378780599</v>
      </c>
      <c r="Z1047" s="17">
        <v>0.31515098665879998</v>
      </c>
      <c r="AA1047" s="17">
        <v>0.40435895106544001</v>
      </c>
      <c r="AB1047" s="17">
        <v>0.13078064203783599</v>
      </c>
      <c r="AC1047" s="17"/>
      <c r="AD1047" s="17">
        <v>0.35504160657876599</v>
      </c>
      <c r="AE1047" s="17">
        <v>0.34703783278794598</v>
      </c>
      <c r="AF1047" s="17"/>
      <c r="AG1047" s="17">
        <v>0.31372640453223499</v>
      </c>
      <c r="AH1047" s="17">
        <v>0.37694703596974</v>
      </c>
      <c r="AI1047" s="17"/>
      <c r="AJ1047" s="17">
        <v>0.40807071983936399</v>
      </c>
      <c r="AK1047" s="17">
        <v>0.28522966777244901</v>
      </c>
      <c r="AL1047" s="17"/>
      <c r="AM1047" s="17">
        <v>0.36434414419567301</v>
      </c>
      <c r="AN1047" s="17">
        <v>0.34926061008138798</v>
      </c>
      <c r="AO1047" s="17"/>
      <c r="AP1047" s="17">
        <v>0.30219664180320899</v>
      </c>
      <c r="AQ1047" s="17">
        <v>0.48360346791562198</v>
      </c>
      <c r="AR1047" s="17">
        <v>0.27030647370108202</v>
      </c>
      <c r="AS1047" s="17">
        <v>0.49250655364410001</v>
      </c>
      <c r="AT1047" s="17">
        <v>0.28134653318735198</v>
      </c>
      <c r="AU1047" s="17">
        <v>0.25271304483012402</v>
      </c>
    </row>
    <row r="1048" spans="2:47" x14ac:dyDescent="0.35">
      <c r="B1048" t="s">
        <v>92</v>
      </c>
      <c r="C1048" s="17">
        <v>7.7482112137436499E-2</v>
      </c>
      <c r="D1048" s="17">
        <v>0.101289627898223</v>
      </c>
      <c r="E1048" s="17">
        <v>5.5263960645609803E-2</v>
      </c>
      <c r="F1048" s="17"/>
      <c r="G1048" s="17">
        <v>9.3648685526216593E-2</v>
      </c>
      <c r="H1048" s="17">
        <v>7.5234750070406906E-2</v>
      </c>
      <c r="I1048" s="17">
        <v>6.6509452040965297E-2</v>
      </c>
      <c r="J1048" s="17">
        <v>9.2233551087180204E-2</v>
      </c>
      <c r="K1048" s="17">
        <v>6.6451087279338197E-2</v>
      </c>
      <c r="L1048" s="17">
        <v>7.3183525558633403E-2</v>
      </c>
      <c r="M1048" s="17"/>
      <c r="N1048" s="17">
        <v>7.9176425837233402E-2</v>
      </c>
      <c r="O1048" s="17">
        <v>6.9504031999507498E-2</v>
      </c>
      <c r="P1048" s="17"/>
      <c r="Q1048" s="17">
        <v>6.2762987694963093E-2</v>
      </c>
      <c r="R1048" s="17">
        <v>6.9945976233772203E-2</v>
      </c>
      <c r="S1048" s="17">
        <v>8.4534122981938006E-2</v>
      </c>
      <c r="T1048" s="17">
        <v>9.9500649410488404E-2</v>
      </c>
      <c r="U1048" s="17">
        <v>8.7420729568575703E-2</v>
      </c>
      <c r="V1048" s="17">
        <v>8.9975808326071993E-2</v>
      </c>
      <c r="W1048" s="17">
        <v>5.8168975789626903E-2</v>
      </c>
      <c r="X1048" s="17">
        <v>8.3886180842973598E-2</v>
      </c>
      <c r="Y1048" s="17">
        <v>6.0689876383619702E-2</v>
      </c>
      <c r="Z1048" s="17">
        <v>0.127386227370273</v>
      </c>
      <c r="AA1048" s="17">
        <v>3.00014095944416E-2</v>
      </c>
      <c r="AB1048" s="17">
        <v>4.49928574685481E-2</v>
      </c>
      <c r="AC1048" s="17"/>
      <c r="AD1048" s="17">
        <v>8.8435010358665203E-2</v>
      </c>
      <c r="AE1048" s="17">
        <v>5.6553290330409102E-2</v>
      </c>
      <c r="AF1048" s="17"/>
      <c r="AG1048" s="17">
        <v>9.7669260856127496E-2</v>
      </c>
      <c r="AH1048" s="17">
        <v>6.6467175623894204E-2</v>
      </c>
      <c r="AI1048" s="17"/>
      <c r="AJ1048" s="17">
        <v>7.2089269620065205E-2</v>
      </c>
      <c r="AK1048" s="17">
        <v>8.3981218408325703E-2</v>
      </c>
      <c r="AL1048" s="17"/>
      <c r="AM1048" s="17">
        <v>5.9579658344350001E-2</v>
      </c>
      <c r="AN1048" s="17">
        <v>8.2965882461622495E-2</v>
      </c>
      <c r="AO1048" s="17"/>
      <c r="AP1048" s="17">
        <v>5.3534515816089201E-2</v>
      </c>
      <c r="AQ1048" s="17">
        <v>5.4005239443878097E-2</v>
      </c>
      <c r="AR1048" s="17">
        <v>0.124346753581101</v>
      </c>
      <c r="AS1048" s="17">
        <v>0.110714431619197</v>
      </c>
      <c r="AT1048" s="17">
        <v>3.2154517918671403E-2</v>
      </c>
      <c r="AU1048" s="17">
        <v>7.6062989568216499E-2</v>
      </c>
    </row>
    <row r="1049" spans="2:47" x14ac:dyDescent="0.35">
      <c r="B1049" t="s">
        <v>93</v>
      </c>
      <c r="C1049" s="17">
        <v>8.6541582239911E-2</v>
      </c>
      <c r="D1049" s="17">
        <v>0.111173063906448</v>
      </c>
      <c r="E1049" s="17">
        <v>6.3627283599352602E-2</v>
      </c>
      <c r="F1049" s="17"/>
      <c r="G1049" s="17">
        <v>5.2575747912698402E-2</v>
      </c>
      <c r="H1049" s="17">
        <v>5.3641082221741999E-2</v>
      </c>
      <c r="I1049" s="17">
        <v>7.3497388168462394E-2</v>
      </c>
      <c r="J1049" s="17">
        <v>0.100066254690737</v>
      </c>
      <c r="K1049" s="17">
        <v>0.11772471067272</v>
      </c>
      <c r="L1049" s="17">
        <v>0.12555858629170499</v>
      </c>
      <c r="M1049" s="17"/>
      <c r="N1049" s="17">
        <v>9.9440174033863599E-2</v>
      </c>
      <c r="O1049" s="17">
        <v>2.5805486550592598E-2</v>
      </c>
      <c r="P1049" s="17"/>
      <c r="Q1049" s="17">
        <v>6.8872603591827994E-2</v>
      </c>
      <c r="R1049" s="17">
        <v>5.7032889975526198E-2</v>
      </c>
      <c r="S1049" s="17">
        <v>0.103052173175305</v>
      </c>
      <c r="T1049" s="17">
        <v>5.5447683938594498E-2</v>
      </c>
      <c r="U1049" s="17">
        <v>9.7374720491848005E-2</v>
      </c>
      <c r="V1049" s="17">
        <v>7.8160993727788203E-2</v>
      </c>
      <c r="W1049" s="17">
        <v>0.10568094664432</v>
      </c>
      <c r="X1049" s="17">
        <v>4.61788938487738E-2</v>
      </c>
      <c r="Y1049" s="17">
        <v>0.133011788805634</v>
      </c>
      <c r="Z1049" s="17">
        <v>7.4396897497339798E-2</v>
      </c>
      <c r="AA1049" s="17">
        <v>8.8863287457296505E-2</v>
      </c>
      <c r="AB1049" s="17">
        <v>0.20725225025024299</v>
      </c>
      <c r="AC1049" s="17"/>
      <c r="AD1049" s="17">
        <v>6.0842401276376398E-2</v>
      </c>
      <c r="AE1049" s="17">
        <v>0.14971824252869201</v>
      </c>
      <c r="AF1049" s="17"/>
      <c r="AG1049" s="17">
        <v>5.5189191102111602E-2</v>
      </c>
      <c r="AH1049" s="17">
        <v>0.10020677847906199</v>
      </c>
      <c r="AI1049" s="17"/>
      <c r="AJ1049" s="17">
        <v>8.2268956353486605E-2</v>
      </c>
      <c r="AK1049" s="17">
        <v>9.1739582443889703E-2</v>
      </c>
      <c r="AL1049" s="17"/>
      <c r="AM1049" s="17">
        <v>0.114582290092407</v>
      </c>
      <c r="AN1049" s="17">
        <v>7.7600553214487597E-2</v>
      </c>
      <c r="AO1049" s="17"/>
      <c r="AP1049" s="17">
        <v>0.153369774779642</v>
      </c>
      <c r="AQ1049" s="17">
        <v>7.3376496629308202E-2</v>
      </c>
      <c r="AR1049" s="17">
        <v>7.9862979438292805E-2</v>
      </c>
      <c r="AS1049" s="17">
        <v>8.7375895974261097E-2</v>
      </c>
      <c r="AT1049" s="17">
        <v>9.7712730720335601E-3</v>
      </c>
      <c r="AU1049" s="17">
        <v>6.1079774479538301E-2</v>
      </c>
    </row>
    <row r="1050" spans="2:47" x14ac:dyDescent="0.35">
      <c r="B1050" t="s">
        <v>94</v>
      </c>
      <c r="C1050" s="17">
        <v>6.69548933237889E-2</v>
      </c>
      <c r="D1050" s="17">
        <v>4.4533622898546101E-2</v>
      </c>
      <c r="E1050" s="17">
        <v>8.7752690722377596E-2</v>
      </c>
      <c r="F1050" s="17"/>
      <c r="G1050" s="17">
        <v>4.6440983518424198E-2</v>
      </c>
      <c r="H1050" s="17">
        <v>6.6629220761484698E-2</v>
      </c>
      <c r="I1050" s="17">
        <v>0.116285445685145</v>
      </c>
      <c r="J1050" s="17">
        <v>4.4845797708398701E-2</v>
      </c>
      <c r="K1050" s="17">
        <v>6.8318725229744096E-2</v>
      </c>
      <c r="L1050" s="17">
        <v>5.2690191109763702E-2</v>
      </c>
      <c r="M1050" s="17"/>
      <c r="N1050" s="17">
        <v>6.0902929797554697E-2</v>
      </c>
      <c r="O1050" s="17">
        <v>9.5452006939707498E-2</v>
      </c>
      <c r="P1050" s="17"/>
      <c r="Q1050" s="17">
        <v>8.60631650522726E-2</v>
      </c>
      <c r="R1050" s="17">
        <v>9.6840302140069404E-2</v>
      </c>
      <c r="S1050" s="17">
        <v>2.3125604002488299E-2</v>
      </c>
      <c r="T1050" s="17">
        <v>4.5632773041238701E-2</v>
      </c>
      <c r="U1050" s="17">
        <v>8.9585608934605501E-2</v>
      </c>
      <c r="V1050" s="17">
        <v>4.5083665411246698E-2</v>
      </c>
      <c r="W1050" s="17">
        <v>7.1936809925481293E-2</v>
      </c>
      <c r="X1050" s="17">
        <v>4.1680852662973202E-2</v>
      </c>
      <c r="Y1050" s="17">
        <v>6.83767053083469E-2</v>
      </c>
      <c r="Z1050" s="17">
        <v>6.6401262529157207E-2</v>
      </c>
      <c r="AA1050" s="17">
        <v>2.03545870480226E-2</v>
      </c>
      <c r="AB1050" s="17">
        <v>0.14755267028809499</v>
      </c>
      <c r="AC1050" s="17"/>
      <c r="AD1050" s="17">
        <v>3.8736646108549697E-2</v>
      </c>
      <c r="AE1050" s="17">
        <v>0.12364541929929</v>
      </c>
      <c r="AF1050" s="17"/>
      <c r="AG1050" s="17">
        <v>1.9834542404699701E-2</v>
      </c>
      <c r="AH1050" s="17">
        <v>7.93658366741649E-2</v>
      </c>
      <c r="AI1050" s="17"/>
      <c r="AJ1050" s="17">
        <v>6.7338125937221396E-2</v>
      </c>
      <c r="AK1050" s="17">
        <v>6.46896553102565E-2</v>
      </c>
      <c r="AL1050" s="17"/>
      <c r="AM1050" s="17">
        <v>7.6990190573175202E-2</v>
      </c>
      <c r="AN1050" s="17">
        <v>6.2524387448520499E-2</v>
      </c>
      <c r="AO1050" s="17"/>
      <c r="AP1050" s="17">
        <v>0.197583967651766</v>
      </c>
      <c r="AQ1050" s="17">
        <v>7.0684502960724302E-2</v>
      </c>
      <c r="AR1050" s="17">
        <v>2.25126387838974E-2</v>
      </c>
      <c r="AS1050" s="17">
        <v>3.7355647900989802E-2</v>
      </c>
      <c r="AT1050" s="17">
        <v>0</v>
      </c>
      <c r="AU1050" s="17">
        <v>7.6840026504654702E-3</v>
      </c>
    </row>
    <row r="1051" spans="2:47" x14ac:dyDescent="0.35">
      <c r="B1051" t="s">
        <v>95</v>
      </c>
      <c r="C1051" s="17">
        <v>0.41768598848401101</v>
      </c>
      <c r="D1051" s="17">
        <v>0.38408677490272503</v>
      </c>
      <c r="E1051" s="17">
        <v>0.44896314688178801</v>
      </c>
      <c r="F1051" s="17"/>
      <c r="G1051" s="17">
        <v>0.62759334053011095</v>
      </c>
      <c r="H1051" s="17">
        <v>0.53269594119956398</v>
      </c>
      <c r="I1051" s="17">
        <v>0.40531890129189901</v>
      </c>
      <c r="J1051" s="17">
        <v>0.39629700706895499</v>
      </c>
      <c r="K1051" s="17">
        <v>0.311329343917432</v>
      </c>
      <c r="L1051" s="17">
        <v>0.245067454356477</v>
      </c>
      <c r="M1051" s="17"/>
      <c r="N1051" s="17">
        <v>0.37765953519373902</v>
      </c>
      <c r="O1051" s="17">
        <v>0.60616008984147596</v>
      </c>
      <c r="P1051" s="17"/>
      <c r="Q1051" s="17">
        <v>0.44093566557374198</v>
      </c>
      <c r="R1051" s="17">
        <v>0.421291865005747</v>
      </c>
      <c r="S1051" s="17">
        <v>0.394047591399941</v>
      </c>
      <c r="T1051" s="17">
        <v>0.399108008087393</v>
      </c>
      <c r="U1051" s="17">
        <v>0.41925268356326101</v>
      </c>
      <c r="V1051" s="17">
        <v>0.46576571663113397</v>
      </c>
      <c r="W1051" s="17">
        <v>0.38484994618132801</v>
      </c>
      <c r="X1051" s="17">
        <v>0.52832990524466505</v>
      </c>
      <c r="Y1051" s="17">
        <v>0.32474918571459199</v>
      </c>
      <c r="Z1051" s="17">
        <v>0.41666462594442999</v>
      </c>
      <c r="AA1051" s="17">
        <v>0.45642176483479902</v>
      </c>
      <c r="AB1051" s="17">
        <v>0.469421579955278</v>
      </c>
      <c r="AC1051" s="17"/>
      <c r="AD1051" s="17">
        <v>0.45694433567764298</v>
      </c>
      <c r="AE1051" s="17">
        <v>0.32304521505366302</v>
      </c>
      <c r="AF1051" s="17"/>
      <c r="AG1051" s="17">
        <v>0.51358060110482595</v>
      </c>
      <c r="AH1051" s="17">
        <v>0.37701317325313899</v>
      </c>
      <c r="AI1051" s="17"/>
      <c r="AJ1051" s="17">
        <v>0.37023292824986298</v>
      </c>
      <c r="AK1051" s="17">
        <v>0.47435987606507901</v>
      </c>
      <c r="AL1051" s="17"/>
      <c r="AM1051" s="17">
        <v>0.38450371679439499</v>
      </c>
      <c r="AN1051" s="17">
        <v>0.427648566793981</v>
      </c>
      <c r="AO1051" s="17"/>
      <c r="AP1051" s="17">
        <v>0.293315099949294</v>
      </c>
      <c r="AQ1051" s="17">
        <v>0.31833029305046701</v>
      </c>
      <c r="AR1051" s="17">
        <v>0.50297115449562702</v>
      </c>
      <c r="AS1051" s="17">
        <v>0.27204747086145198</v>
      </c>
      <c r="AT1051" s="17">
        <v>0.67672767582194304</v>
      </c>
      <c r="AU1051" s="17">
        <v>0.60246018847165606</v>
      </c>
    </row>
    <row r="1052" spans="2:47" x14ac:dyDescent="0.35">
      <c r="B1052" t="s">
        <v>96</v>
      </c>
      <c r="C1052" s="17">
        <v>0.16402369437734701</v>
      </c>
      <c r="D1052" s="17">
        <v>0.21246269180467101</v>
      </c>
      <c r="E1052" s="17">
        <v>0.118891244244962</v>
      </c>
      <c r="F1052" s="17"/>
      <c r="G1052" s="17">
        <v>0.146224433438915</v>
      </c>
      <c r="H1052" s="17">
        <v>0.128875832292149</v>
      </c>
      <c r="I1052" s="17">
        <v>0.140006840209428</v>
      </c>
      <c r="J1052" s="17">
        <v>0.192299805777918</v>
      </c>
      <c r="K1052" s="17">
        <v>0.18417579795205799</v>
      </c>
      <c r="L1052" s="17">
        <v>0.19874211185033799</v>
      </c>
      <c r="M1052" s="17"/>
      <c r="N1052" s="17">
        <v>0.17861659987109699</v>
      </c>
      <c r="O1052" s="17">
        <v>9.53095185501001E-2</v>
      </c>
      <c r="P1052" s="17"/>
      <c r="Q1052" s="17">
        <v>0.131635591286791</v>
      </c>
      <c r="R1052" s="17">
        <v>0.12697886620929799</v>
      </c>
      <c r="S1052" s="17">
        <v>0.18758629615724301</v>
      </c>
      <c r="T1052" s="17">
        <v>0.15494833334908301</v>
      </c>
      <c r="U1052" s="17">
        <v>0.184795450060424</v>
      </c>
      <c r="V1052" s="17">
        <v>0.16813680205386</v>
      </c>
      <c r="W1052" s="17">
        <v>0.163849922433947</v>
      </c>
      <c r="X1052" s="17">
        <v>0.130065074691747</v>
      </c>
      <c r="Y1052" s="17">
        <v>0.193701665189254</v>
      </c>
      <c r="Z1052" s="17">
        <v>0.20178312486761199</v>
      </c>
      <c r="AA1052" s="17">
        <v>0.11886469705173799</v>
      </c>
      <c r="AB1052" s="17">
        <v>0.252245107718791</v>
      </c>
      <c r="AC1052" s="17"/>
      <c r="AD1052" s="17">
        <v>0.14927741163504199</v>
      </c>
      <c r="AE1052" s="17">
        <v>0.20627153285910099</v>
      </c>
      <c r="AF1052" s="17"/>
      <c r="AG1052" s="17">
        <v>0.15285845195823899</v>
      </c>
      <c r="AH1052" s="17">
        <v>0.16667395410295599</v>
      </c>
      <c r="AI1052" s="17"/>
      <c r="AJ1052" s="17">
        <v>0.154358225973552</v>
      </c>
      <c r="AK1052" s="17">
        <v>0.175720800852215</v>
      </c>
      <c r="AL1052" s="17"/>
      <c r="AM1052" s="17">
        <v>0.174161948436757</v>
      </c>
      <c r="AN1052" s="17">
        <v>0.16056643567611001</v>
      </c>
      <c r="AO1052" s="17"/>
      <c r="AP1052" s="17">
        <v>0.20690429059573101</v>
      </c>
      <c r="AQ1052" s="17">
        <v>0.12738173607318601</v>
      </c>
      <c r="AR1052" s="17">
        <v>0.20420973301939399</v>
      </c>
      <c r="AS1052" s="17">
        <v>0.19809032759345799</v>
      </c>
      <c r="AT1052" s="17">
        <v>4.1925790990705002E-2</v>
      </c>
      <c r="AU1052" s="17">
        <v>0.13714276404775499</v>
      </c>
    </row>
    <row r="1053" spans="2:47" x14ac:dyDescent="0.35">
      <c r="B1053" t="s">
        <v>97</v>
      </c>
      <c r="C1053" s="17">
        <v>0.25366229410666402</v>
      </c>
      <c r="D1053" s="17">
        <v>0.17162408309805399</v>
      </c>
      <c r="E1053" s="17">
        <v>0.33007190263682601</v>
      </c>
      <c r="F1053" s="17"/>
      <c r="G1053" s="17">
        <v>0.48136890709119601</v>
      </c>
      <c r="H1053" s="17">
        <v>0.40382010890741499</v>
      </c>
      <c r="I1053" s="17">
        <v>0.26531206108247102</v>
      </c>
      <c r="J1053" s="17">
        <v>0.20399720129103799</v>
      </c>
      <c r="K1053" s="17">
        <v>0.12715354596537401</v>
      </c>
      <c r="L1053" s="17">
        <v>4.6325342506138803E-2</v>
      </c>
      <c r="M1053" s="17"/>
      <c r="N1053" s="17">
        <v>0.199042935322642</v>
      </c>
      <c r="O1053" s="17">
        <v>0.51085057129137601</v>
      </c>
      <c r="P1053" s="17"/>
      <c r="Q1053" s="17">
        <v>0.309300074286951</v>
      </c>
      <c r="R1053" s="17">
        <v>0.29431299879644901</v>
      </c>
      <c r="S1053" s="17">
        <v>0.20646129524269799</v>
      </c>
      <c r="T1053" s="17">
        <v>0.24415967473830999</v>
      </c>
      <c r="U1053" s="17">
        <v>0.23445723350283801</v>
      </c>
      <c r="V1053" s="17">
        <v>0.29762891457727397</v>
      </c>
      <c r="W1053" s="17">
        <v>0.22100002374738001</v>
      </c>
      <c r="X1053" s="17">
        <v>0.398264830552918</v>
      </c>
      <c r="Y1053" s="17">
        <v>0.131047520525338</v>
      </c>
      <c r="Z1053" s="17">
        <v>0.214881501076818</v>
      </c>
      <c r="AA1053" s="17">
        <v>0.33755706778306099</v>
      </c>
      <c r="AB1053" s="17">
        <v>0.21717647223648701</v>
      </c>
      <c r="AC1053" s="17"/>
      <c r="AD1053" s="17">
        <v>0.30766692404260099</v>
      </c>
      <c r="AE1053" s="17">
        <v>0.116773682194562</v>
      </c>
      <c r="AF1053" s="17"/>
      <c r="AG1053" s="17">
        <v>0.36072214914658701</v>
      </c>
      <c r="AH1053" s="17">
        <v>0.210339219150183</v>
      </c>
      <c r="AI1053" s="17"/>
      <c r="AJ1053" s="17">
        <v>0.215874702276311</v>
      </c>
      <c r="AK1053" s="17">
        <v>0.29863907521286398</v>
      </c>
      <c r="AL1053" s="17"/>
      <c r="AM1053" s="17">
        <v>0.21034176835763799</v>
      </c>
      <c r="AN1053" s="17">
        <v>0.26708213111787099</v>
      </c>
      <c r="AO1053" s="17"/>
      <c r="AP1053" s="17">
        <v>8.6410809353562906E-2</v>
      </c>
      <c r="AQ1053" s="17">
        <v>0.190948556977281</v>
      </c>
      <c r="AR1053" s="17">
        <v>0.29876142147623302</v>
      </c>
      <c r="AS1053" s="17">
        <v>7.3957143267993505E-2</v>
      </c>
      <c r="AT1053" s="17">
        <v>0.63480188483123801</v>
      </c>
      <c r="AU1053" s="17">
        <v>0.465317424423901</v>
      </c>
    </row>
    <row r="1054" spans="2:47" x14ac:dyDescent="0.35">
      <c r="C1054" s="17"/>
      <c r="D1054" s="17"/>
      <c r="E1054" s="17"/>
      <c r="F1054" s="17"/>
      <c r="G1054" s="17"/>
      <c r="H1054" s="17"/>
      <c r="I1054" s="17"/>
      <c r="J1054" s="17"/>
      <c r="K1054" s="17"/>
      <c r="L1054" s="17"/>
      <c r="M1054" s="17"/>
      <c r="N1054" s="17"/>
      <c r="O1054" s="17"/>
      <c r="P1054" s="17"/>
      <c r="Q1054" s="17"/>
      <c r="R1054" s="17"/>
      <c r="S1054" s="17"/>
      <c r="T1054" s="17"/>
      <c r="U1054" s="17"/>
      <c r="V1054" s="17"/>
      <c r="W1054" s="17"/>
      <c r="X1054" s="17"/>
      <c r="Y1054" s="17"/>
      <c r="Z1054" s="17"/>
      <c r="AA1054" s="17"/>
      <c r="AB1054" s="17"/>
      <c r="AC1054" s="17"/>
      <c r="AD1054" s="17"/>
      <c r="AE1054" s="17"/>
      <c r="AF1054" s="17"/>
      <c r="AG1054" s="17"/>
      <c r="AH1054" s="17"/>
      <c r="AI1054" s="17"/>
      <c r="AJ1054" s="17"/>
      <c r="AK1054" s="17"/>
      <c r="AL1054" s="17"/>
      <c r="AM1054" s="17"/>
      <c r="AN1054" s="17"/>
      <c r="AO1054" s="17"/>
      <c r="AP1054" s="17"/>
      <c r="AQ1054" s="17"/>
      <c r="AR1054" s="17"/>
      <c r="AS1054" s="17"/>
      <c r="AT1054" s="17"/>
      <c r="AU1054" s="17"/>
    </row>
    <row r="1055" spans="2:47" x14ac:dyDescent="0.35">
      <c r="B1055" s="6" t="s">
        <v>410</v>
      </c>
      <c r="C1055" s="17"/>
      <c r="D1055" s="17"/>
      <c r="E1055" s="17"/>
      <c r="F1055" s="17"/>
      <c r="G1055" s="17"/>
      <c r="H1055" s="17"/>
      <c r="I1055" s="17"/>
      <c r="J1055" s="17"/>
      <c r="K1055" s="17"/>
      <c r="L1055" s="17"/>
      <c r="M1055" s="17"/>
      <c r="N1055" s="17"/>
      <c r="O1055" s="17"/>
      <c r="P1055" s="17"/>
      <c r="Q1055" s="17"/>
      <c r="R1055" s="17"/>
      <c r="S1055" s="17"/>
      <c r="T1055" s="17"/>
      <c r="U1055" s="17"/>
      <c r="V1055" s="17"/>
      <c r="W1055" s="17"/>
      <c r="X1055" s="17"/>
      <c r="Y1055" s="17"/>
      <c r="Z1055" s="17"/>
      <c r="AA1055" s="17"/>
      <c r="AB1055" s="17"/>
      <c r="AC1055" s="17"/>
      <c r="AD1055" s="17"/>
      <c r="AE1055" s="17"/>
      <c r="AF1055" s="17"/>
      <c r="AG1055" s="17"/>
      <c r="AH1055" s="17"/>
      <c r="AI1055" s="17"/>
      <c r="AJ1055" s="17"/>
      <c r="AK1055" s="17"/>
      <c r="AL1055" s="17"/>
      <c r="AM1055" s="17"/>
      <c r="AN1055" s="17"/>
      <c r="AO1055" s="17"/>
      <c r="AP1055" s="17"/>
      <c r="AQ1055" s="17"/>
      <c r="AR1055" s="17"/>
      <c r="AS1055" s="17"/>
      <c r="AT1055" s="17"/>
      <c r="AU1055" s="17"/>
    </row>
    <row r="1056" spans="2:47" x14ac:dyDescent="0.35">
      <c r="B1056" s="24" t="s">
        <v>406</v>
      </c>
      <c r="C1056" s="17"/>
      <c r="D1056" s="17"/>
      <c r="E1056" s="17"/>
      <c r="F1056" s="17"/>
      <c r="G1056" s="17"/>
      <c r="H1056" s="17"/>
      <c r="I1056" s="17"/>
      <c r="J1056" s="17"/>
      <c r="K1056" s="17"/>
      <c r="L1056" s="17"/>
      <c r="M1056" s="17"/>
      <c r="N1056" s="17"/>
      <c r="O1056" s="17"/>
      <c r="P1056" s="17"/>
      <c r="Q1056" s="17"/>
      <c r="R1056" s="17"/>
      <c r="S1056" s="17"/>
      <c r="T1056" s="17"/>
      <c r="U1056" s="17"/>
      <c r="V1056" s="17"/>
      <c r="W1056" s="17"/>
      <c r="X1056" s="17"/>
      <c r="Y1056" s="17"/>
      <c r="Z1056" s="17"/>
      <c r="AA1056" s="17"/>
      <c r="AB1056" s="17"/>
      <c r="AC1056" s="17"/>
      <c r="AD1056" s="17"/>
      <c r="AE1056" s="17"/>
      <c r="AF1056" s="17"/>
      <c r="AG1056" s="17"/>
      <c r="AH1056" s="17"/>
      <c r="AI1056" s="17"/>
      <c r="AJ1056" s="17"/>
      <c r="AK1056" s="17"/>
      <c r="AL1056" s="17"/>
      <c r="AM1056" s="17"/>
      <c r="AN1056" s="17"/>
      <c r="AO1056" s="17"/>
      <c r="AP1056" s="17"/>
      <c r="AQ1056" s="17"/>
      <c r="AR1056" s="17"/>
      <c r="AS1056" s="17"/>
      <c r="AT1056" s="17"/>
      <c r="AU1056" s="17"/>
    </row>
    <row r="1057" spans="2:47" x14ac:dyDescent="0.35">
      <c r="B1057" t="s">
        <v>89</v>
      </c>
      <c r="C1057" s="17">
        <v>7.2334945143057494E-2</v>
      </c>
      <c r="D1057" s="17">
        <v>6.9102439765130794E-2</v>
      </c>
      <c r="E1057" s="17">
        <v>7.6297554194401707E-2</v>
      </c>
      <c r="F1057" s="17"/>
      <c r="G1057" s="17">
        <v>0.10783339762718799</v>
      </c>
      <c r="H1057" s="17">
        <v>8.3113174118294497E-2</v>
      </c>
      <c r="I1057" s="17">
        <v>5.3798204905309802E-2</v>
      </c>
      <c r="J1057" s="17">
        <v>5.8011279164007903E-2</v>
      </c>
      <c r="K1057" s="17">
        <v>6.9097897866204405E-2</v>
      </c>
      <c r="L1057" s="17">
        <v>6.7170204099209999E-2</v>
      </c>
      <c r="M1057" s="17"/>
      <c r="N1057" s="17">
        <v>6.4076335950024904E-2</v>
      </c>
      <c r="O1057" s="17">
        <v>0.111222576151264</v>
      </c>
      <c r="P1057" s="17"/>
      <c r="Q1057" s="17">
        <v>0.111110606843228</v>
      </c>
      <c r="R1057" s="17">
        <v>8.1070573705362595E-2</v>
      </c>
      <c r="S1057" s="17">
        <v>5.6728071142530298E-2</v>
      </c>
      <c r="T1057" s="17">
        <v>7.6848232189998603E-2</v>
      </c>
      <c r="U1057" s="17">
        <v>6.7970369713835493E-2</v>
      </c>
      <c r="V1057" s="17">
        <v>6.5616207081597294E-2</v>
      </c>
      <c r="W1057" s="17">
        <v>7.8828147687552905E-2</v>
      </c>
      <c r="X1057" s="17">
        <v>3.31988086959423E-2</v>
      </c>
      <c r="Y1057" s="17">
        <v>6.8457932295180907E-2</v>
      </c>
      <c r="Z1057" s="17">
        <v>3.59676904640241E-2</v>
      </c>
      <c r="AA1057" s="17">
        <v>7.20589897656599E-2</v>
      </c>
      <c r="AB1057" s="17">
        <v>8.9233559656049899E-2</v>
      </c>
      <c r="AC1057" s="17"/>
      <c r="AD1057" s="17">
        <v>8.8313514896317197E-2</v>
      </c>
      <c r="AE1057" s="17">
        <v>3.1464605611205503E-2</v>
      </c>
      <c r="AF1057" s="17"/>
      <c r="AG1057" s="17">
        <v>0.11207164590631501</v>
      </c>
      <c r="AH1057" s="17">
        <v>5.2786044714204602E-2</v>
      </c>
      <c r="AI1057" s="17"/>
      <c r="AJ1057" s="17">
        <v>7.2769206509008699E-2</v>
      </c>
      <c r="AK1057" s="17">
        <v>7.1964371236229799E-2</v>
      </c>
      <c r="AL1057" s="17"/>
      <c r="AM1057" s="17">
        <v>6.3863886665732603E-2</v>
      </c>
      <c r="AN1057" s="17">
        <v>7.3965553643370693E-2</v>
      </c>
      <c r="AO1057" s="17"/>
      <c r="AP1057" s="17">
        <v>2.5976228976576501E-2</v>
      </c>
      <c r="AQ1057" s="17">
        <v>4.6514259472699701E-2</v>
      </c>
      <c r="AR1057" s="17">
        <v>6.28436657703101E-2</v>
      </c>
      <c r="AS1057" s="17">
        <v>7.4735483638552799E-2</v>
      </c>
      <c r="AT1057" s="17">
        <v>0.164685093597911</v>
      </c>
      <c r="AU1057" s="17">
        <v>0.114581586815113</v>
      </c>
    </row>
    <row r="1058" spans="2:47" x14ac:dyDescent="0.35">
      <c r="B1058" t="s">
        <v>90</v>
      </c>
      <c r="C1058" s="17">
        <v>0.109259132674824</v>
      </c>
      <c r="D1058" s="17">
        <v>0.10178241614017899</v>
      </c>
      <c r="E1058" s="17">
        <v>0.115884422309826</v>
      </c>
      <c r="F1058" s="17"/>
      <c r="G1058" s="17">
        <v>0.14836420621746399</v>
      </c>
      <c r="H1058" s="17">
        <v>0.15483084445741299</v>
      </c>
      <c r="I1058" s="17">
        <v>0.109959191039497</v>
      </c>
      <c r="J1058" s="17">
        <v>9.3194269679837002E-2</v>
      </c>
      <c r="K1058" s="17">
        <v>9.6027931648653406E-2</v>
      </c>
      <c r="L1058" s="17">
        <v>5.5312583797979202E-2</v>
      </c>
      <c r="M1058" s="17"/>
      <c r="N1058" s="17">
        <v>0.108820812044024</v>
      </c>
      <c r="O1058" s="17">
        <v>0.11132306990146799</v>
      </c>
      <c r="P1058" s="17"/>
      <c r="Q1058" s="17">
        <v>0.12518889358295199</v>
      </c>
      <c r="R1058" s="17">
        <v>0.14694441969878499</v>
      </c>
      <c r="S1058" s="17">
        <v>0.117825270014458</v>
      </c>
      <c r="T1058" s="17">
        <v>9.0609509837072805E-2</v>
      </c>
      <c r="U1058" s="17">
        <v>0.13431150614354301</v>
      </c>
      <c r="V1058" s="17">
        <v>5.7834563612258402E-2</v>
      </c>
      <c r="W1058" s="17">
        <v>7.5635098219668698E-2</v>
      </c>
      <c r="X1058" s="17">
        <v>0.16883659268051501</v>
      </c>
      <c r="Y1058" s="17">
        <v>0.104827694616257</v>
      </c>
      <c r="Z1058" s="17">
        <v>8.6796103407474207E-2</v>
      </c>
      <c r="AA1058" s="17">
        <v>0.121191425330446</v>
      </c>
      <c r="AB1058" s="17">
        <v>8.6702990791853701E-2</v>
      </c>
      <c r="AC1058" s="17"/>
      <c r="AD1058" s="17">
        <v>0.13473779793128299</v>
      </c>
      <c r="AE1058" s="17">
        <v>5.0761418281434302E-2</v>
      </c>
      <c r="AF1058" s="17"/>
      <c r="AG1058" s="17">
        <v>0.15985261579827001</v>
      </c>
      <c r="AH1058" s="17">
        <v>8.7645448860849795E-2</v>
      </c>
      <c r="AI1058" s="17"/>
      <c r="AJ1058" s="17">
        <v>0.106645794215708</v>
      </c>
      <c r="AK1058" s="17">
        <v>0.11254798718019</v>
      </c>
      <c r="AL1058" s="17"/>
      <c r="AM1058" s="17">
        <v>9.6055586432291201E-2</v>
      </c>
      <c r="AN1058" s="17">
        <v>0.11105972059467401</v>
      </c>
      <c r="AO1058" s="17"/>
      <c r="AP1058" s="17">
        <v>4.7484595962508799E-2</v>
      </c>
      <c r="AQ1058" s="17">
        <v>6.0151003012151497E-2</v>
      </c>
      <c r="AR1058" s="17">
        <v>0.13855000835807699</v>
      </c>
      <c r="AS1058" s="17">
        <v>5.9055288764156E-2</v>
      </c>
      <c r="AT1058" s="17">
        <v>0.249376615351181</v>
      </c>
      <c r="AU1058" s="17">
        <v>0.185629925673962</v>
      </c>
    </row>
    <row r="1059" spans="2:47" x14ac:dyDescent="0.35">
      <c r="B1059" t="s">
        <v>91</v>
      </c>
      <c r="C1059" s="17">
        <v>0.112570926558839</v>
      </c>
      <c r="D1059" s="17">
        <v>0.12990800775320399</v>
      </c>
      <c r="E1059" s="17">
        <v>9.7032242866107593E-2</v>
      </c>
      <c r="F1059" s="17"/>
      <c r="G1059" s="17">
        <v>0.156654348755494</v>
      </c>
      <c r="H1059" s="17">
        <v>0.15691178831359501</v>
      </c>
      <c r="I1059" s="17">
        <v>0.14297142852934699</v>
      </c>
      <c r="J1059" s="17">
        <v>0.104505789232018</v>
      </c>
      <c r="K1059" s="17">
        <v>6.0379610645754998E-2</v>
      </c>
      <c r="L1059" s="17">
        <v>4.6980194432022497E-2</v>
      </c>
      <c r="M1059" s="17"/>
      <c r="N1059" s="17">
        <v>9.9820448093262404E-2</v>
      </c>
      <c r="O1059" s="17">
        <v>0.172609595317463</v>
      </c>
      <c r="P1059" s="17"/>
      <c r="Q1059" s="17">
        <v>0.12311774231212499</v>
      </c>
      <c r="R1059" s="17">
        <v>0.155585207585759</v>
      </c>
      <c r="S1059" s="17">
        <v>0.10120024695046299</v>
      </c>
      <c r="T1059" s="17">
        <v>7.7510915360763599E-2</v>
      </c>
      <c r="U1059" s="17">
        <v>0.10770122840496101</v>
      </c>
      <c r="V1059" s="17">
        <v>0.13265800900934199</v>
      </c>
      <c r="W1059" s="17">
        <v>0.106491190268952</v>
      </c>
      <c r="X1059" s="17">
        <v>0.184743517995583</v>
      </c>
      <c r="Y1059" s="17">
        <v>9.2040128396703905E-2</v>
      </c>
      <c r="Z1059" s="17">
        <v>9.4276100653762504E-2</v>
      </c>
      <c r="AA1059" s="17">
        <v>0.124077637278283</v>
      </c>
      <c r="AB1059" s="17">
        <v>0</v>
      </c>
      <c r="AC1059" s="17"/>
      <c r="AD1059" s="17">
        <v>0.11802228844521399</v>
      </c>
      <c r="AE1059" s="17">
        <v>9.2877672835187802E-2</v>
      </c>
      <c r="AF1059" s="17"/>
      <c r="AG1059" s="17">
        <v>0.10917188830112599</v>
      </c>
      <c r="AH1059" s="17">
        <v>0.11011563110479999</v>
      </c>
      <c r="AI1059" s="17"/>
      <c r="AJ1059" s="17">
        <v>0.119113746086023</v>
      </c>
      <c r="AK1059" s="17">
        <v>0.10508758152620901</v>
      </c>
      <c r="AL1059" s="17"/>
      <c r="AM1059" s="17">
        <v>8.3469827995178297E-2</v>
      </c>
      <c r="AN1059" s="17">
        <v>0.116582971121051</v>
      </c>
      <c r="AO1059" s="17"/>
      <c r="AP1059" s="17">
        <v>8.1313539838877305E-2</v>
      </c>
      <c r="AQ1059" s="17">
        <v>8.5509996308244393E-2</v>
      </c>
      <c r="AR1059" s="17">
        <v>0.190755659421524</v>
      </c>
      <c r="AS1059" s="17">
        <v>9.5534377126969397E-2</v>
      </c>
      <c r="AT1059" s="17">
        <v>0.12803904460316501</v>
      </c>
      <c r="AU1059" s="17">
        <v>0.114945590478778</v>
      </c>
    </row>
    <row r="1060" spans="2:47" x14ac:dyDescent="0.35">
      <c r="B1060" t="s">
        <v>92</v>
      </c>
      <c r="C1060" s="17">
        <v>0.27707279159423198</v>
      </c>
      <c r="D1060" s="17">
        <v>0.26307875867174302</v>
      </c>
      <c r="E1060" s="17">
        <v>0.29038215767117698</v>
      </c>
      <c r="F1060" s="17"/>
      <c r="G1060" s="17">
        <v>0.28139380632854699</v>
      </c>
      <c r="H1060" s="17">
        <v>0.26246832701984402</v>
      </c>
      <c r="I1060" s="17">
        <v>0.25568187301116002</v>
      </c>
      <c r="J1060" s="17">
        <v>0.33864677677655097</v>
      </c>
      <c r="K1060" s="17">
        <v>0.27279933976114001</v>
      </c>
      <c r="L1060" s="17">
        <v>0.259621092618182</v>
      </c>
      <c r="M1060" s="17"/>
      <c r="N1060" s="17">
        <v>0.26868831027259799</v>
      </c>
      <c r="O1060" s="17">
        <v>0.31655312153961201</v>
      </c>
      <c r="P1060" s="17"/>
      <c r="Q1060" s="17">
        <v>0.27280804626138699</v>
      </c>
      <c r="R1060" s="17">
        <v>0.221978173869679</v>
      </c>
      <c r="S1060" s="17">
        <v>0.25506579760944498</v>
      </c>
      <c r="T1060" s="17">
        <v>0.34120200142763502</v>
      </c>
      <c r="U1060" s="17">
        <v>0.296514406002794</v>
      </c>
      <c r="V1060" s="17">
        <v>0.29659238414212302</v>
      </c>
      <c r="W1060" s="17">
        <v>0.29782793185332301</v>
      </c>
      <c r="X1060" s="17">
        <v>0.28930087104527902</v>
      </c>
      <c r="Y1060" s="17">
        <v>0.29926968572455098</v>
      </c>
      <c r="Z1060" s="17">
        <v>0.29966116528772702</v>
      </c>
      <c r="AA1060" s="17">
        <v>0.138326431928326</v>
      </c>
      <c r="AB1060" s="17">
        <v>0.289973063959307</v>
      </c>
      <c r="AC1060" s="17"/>
      <c r="AD1060" s="17">
        <v>0.29384450634391701</v>
      </c>
      <c r="AE1060" s="17">
        <v>0.24385192228267599</v>
      </c>
      <c r="AF1060" s="17"/>
      <c r="AG1060" s="17">
        <v>0.27582799582613998</v>
      </c>
      <c r="AH1060" s="17">
        <v>0.28364479656725899</v>
      </c>
      <c r="AI1060" s="17"/>
      <c r="AJ1060" s="17">
        <v>0.27630404251872798</v>
      </c>
      <c r="AK1060" s="17">
        <v>0.27851646947070302</v>
      </c>
      <c r="AL1060" s="17"/>
      <c r="AM1060" s="17">
        <v>0.26190212053573497</v>
      </c>
      <c r="AN1060" s="17">
        <v>0.285249138514231</v>
      </c>
      <c r="AO1060" s="17"/>
      <c r="AP1060" s="17">
        <v>0.19902837214170299</v>
      </c>
      <c r="AQ1060" s="17">
        <v>0.32838495190268902</v>
      </c>
      <c r="AR1060" s="17">
        <v>0.29537916734910202</v>
      </c>
      <c r="AS1060" s="17">
        <v>0.266787262070387</v>
      </c>
      <c r="AT1060" s="17">
        <v>0.353271326671388</v>
      </c>
      <c r="AU1060" s="17">
        <v>0.27842816959850403</v>
      </c>
    </row>
    <row r="1061" spans="2:47" x14ac:dyDescent="0.35">
      <c r="B1061" t="s">
        <v>93</v>
      </c>
      <c r="C1061" s="17">
        <v>0.395989252311227</v>
      </c>
      <c r="D1061" s="17">
        <v>0.407537362171498</v>
      </c>
      <c r="E1061" s="17">
        <v>0.38319839121949301</v>
      </c>
      <c r="F1061" s="17"/>
      <c r="G1061" s="17">
        <v>0.27448748227466502</v>
      </c>
      <c r="H1061" s="17">
        <v>0.29946673988039701</v>
      </c>
      <c r="I1061" s="17">
        <v>0.38572222779305598</v>
      </c>
      <c r="J1061" s="17">
        <v>0.39019837445973299</v>
      </c>
      <c r="K1061" s="17">
        <v>0.49557798258334901</v>
      </c>
      <c r="L1061" s="17">
        <v>0.533151725527239</v>
      </c>
      <c r="M1061" s="17"/>
      <c r="N1061" s="17">
        <v>0.42875558533376901</v>
      </c>
      <c r="O1061" s="17">
        <v>0.241701158724281</v>
      </c>
      <c r="P1061" s="17"/>
      <c r="Q1061" s="17">
        <v>0.324113573513998</v>
      </c>
      <c r="R1061" s="17">
        <v>0.34214457196728498</v>
      </c>
      <c r="S1061" s="17">
        <v>0.45870381217712503</v>
      </c>
      <c r="T1061" s="17">
        <v>0.40432646004058198</v>
      </c>
      <c r="U1061" s="17">
        <v>0.32326652310803899</v>
      </c>
      <c r="V1061" s="17">
        <v>0.42497564443119201</v>
      </c>
      <c r="W1061" s="17">
        <v>0.41392861839647999</v>
      </c>
      <c r="X1061" s="17">
        <v>0.28378685958501099</v>
      </c>
      <c r="Y1061" s="17">
        <v>0.39261357783363998</v>
      </c>
      <c r="Z1061" s="17">
        <v>0.46064574856159302</v>
      </c>
      <c r="AA1061" s="17">
        <v>0.523036764649361</v>
      </c>
      <c r="AB1061" s="17">
        <v>0.53409038559278998</v>
      </c>
      <c r="AC1061" s="17"/>
      <c r="AD1061" s="17">
        <v>0.343966695950153</v>
      </c>
      <c r="AE1061" s="17">
        <v>0.53080551079014704</v>
      </c>
      <c r="AF1061" s="17"/>
      <c r="AG1061" s="17">
        <v>0.33630180737369503</v>
      </c>
      <c r="AH1061" s="17">
        <v>0.42919462218653598</v>
      </c>
      <c r="AI1061" s="17"/>
      <c r="AJ1061" s="17">
        <v>0.39757341086311898</v>
      </c>
      <c r="AK1061" s="17">
        <v>0.39489429120520603</v>
      </c>
      <c r="AL1061" s="17"/>
      <c r="AM1061" s="17">
        <v>0.47388080726196602</v>
      </c>
      <c r="AN1061" s="17">
        <v>0.37865156021156599</v>
      </c>
      <c r="AO1061" s="17"/>
      <c r="AP1061" s="17">
        <v>0.54811653357636003</v>
      </c>
      <c r="AQ1061" s="17">
        <v>0.46291908579055402</v>
      </c>
      <c r="AR1061" s="17">
        <v>0.29679791697730601</v>
      </c>
      <c r="AS1061" s="17">
        <v>0.482866082059633</v>
      </c>
      <c r="AT1061" s="17">
        <v>0.10462791977635499</v>
      </c>
      <c r="AU1061" s="17">
        <v>0.29379670550015002</v>
      </c>
    </row>
    <row r="1062" spans="2:47" x14ac:dyDescent="0.35">
      <c r="B1062" t="s">
        <v>94</v>
      </c>
      <c r="C1062" s="17">
        <v>3.2772951717821401E-2</v>
      </c>
      <c r="D1062" s="17">
        <v>2.8591015498246102E-2</v>
      </c>
      <c r="E1062" s="17">
        <v>3.7205231738995301E-2</v>
      </c>
      <c r="F1062" s="17"/>
      <c r="G1062" s="17">
        <v>3.1266758796641099E-2</v>
      </c>
      <c r="H1062" s="17">
        <v>4.3209126210457E-2</v>
      </c>
      <c r="I1062" s="17">
        <v>5.1867074721630102E-2</v>
      </c>
      <c r="J1062" s="17">
        <v>1.5443510687853001E-2</v>
      </c>
      <c r="K1062" s="17">
        <v>6.1172374948985399E-3</v>
      </c>
      <c r="L1062" s="17">
        <v>3.7764199525368199E-2</v>
      </c>
      <c r="M1062" s="17"/>
      <c r="N1062" s="17">
        <v>2.9838508306321E-2</v>
      </c>
      <c r="O1062" s="17">
        <v>4.6590478365911098E-2</v>
      </c>
      <c r="P1062" s="17"/>
      <c r="Q1062" s="17">
        <v>4.3661137486310897E-2</v>
      </c>
      <c r="R1062" s="17">
        <v>5.2277053173129799E-2</v>
      </c>
      <c r="S1062" s="17">
        <v>1.04768021059773E-2</v>
      </c>
      <c r="T1062" s="17">
        <v>9.5028811439472009E-3</v>
      </c>
      <c r="U1062" s="17">
        <v>7.0235966626828003E-2</v>
      </c>
      <c r="V1062" s="17">
        <v>2.2323191723487502E-2</v>
      </c>
      <c r="W1062" s="17">
        <v>2.72890135740235E-2</v>
      </c>
      <c r="X1062" s="17">
        <v>4.0133349997670299E-2</v>
      </c>
      <c r="Y1062" s="17">
        <v>4.2790981133667701E-2</v>
      </c>
      <c r="Z1062" s="17">
        <v>2.2653191625419299E-2</v>
      </c>
      <c r="AA1062" s="17">
        <v>2.1308751047924401E-2</v>
      </c>
      <c r="AB1062" s="17">
        <v>0</v>
      </c>
      <c r="AC1062" s="17"/>
      <c r="AD1062" s="17">
        <v>2.11151964331153E-2</v>
      </c>
      <c r="AE1062" s="17">
        <v>5.0238870199349701E-2</v>
      </c>
      <c r="AF1062" s="17"/>
      <c r="AG1062" s="17">
        <v>6.7740467944533101E-3</v>
      </c>
      <c r="AH1062" s="17">
        <v>3.6613456566349803E-2</v>
      </c>
      <c r="AI1062" s="17"/>
      <c r="AJ1062" s="17">
        <v>2.7593799807412899E-2</v>
      </c>
      <c r="AK1062" s="17">
        <v>3.6989299381463003E-2</v>
      </c>
      <c r="AL1062" s="17"/>
      <c r="AM1062" s="17">
        <v>2.0827771109097101E-2</v>
      </c>
      <c r="AN1062" s="17">
        <v>3.4491055915107698E-2</v>
      </c>
      <c r="AO1062" s="17"/>
      <c r="AP1062" s="17">
        <v>9.80807295039752E-2</v>
      </c>
      <c r="AQ1062" s="17">
        <v>1.65207035136615E-2</v>
      </c>
      <c r="AR1062" s="17">
        <v>1.5673582123681001E-2</v>
      </c>
      <c r="AS1062" s="17">
        <v>2.1021506340302198E-2</v>
      </c>
      <c r="AT1062" s="17">
        <v>0</v>
      </c>
      <c r="AU1062" s="17">
        <v>1.26180219334924E-2</v>
      </c>
    </row>
    <row r="1063" spans="2:47" x14ac:dyDescent="0.35">
      <c r="B1063" t="s">
        <v>95</v>
      </c>
      <c r="C1063" s="17">
        <v>0.18159407781788101</v>
      </c>
      <c r="D1063" s="17">
        <v>0.170884855905309</v>
      </c>
      <c r="E1063" s="17">
        <v>0.192181976504227</v>
      </c>
      <c r="F1063" s="17"/>
      <c r="G1063" s="17">
        <v>0.25619760384465301</v>
      </c>
      <c r="H1063" s="17">
        <v>0.23794401857570699</v>
      </c>
      <c r="I1063" s="17">
        <v>0.16375739594480701</v>
      </c>
      <c r="J1063" s="17">
        <v>0.15120554884384499</v>
      </c>
      <c r="K1063" s="17">
        <v>0.16512582951485799</v>
      </c>
      <c r="L1063" s="17">
        <v>0.122482787897189</v>
      </c>
      <c r="M1063" s="17"/>
      <c r="N1063" s="17">
        <v>0.17289714799404901</v>
      </c>
      <c r="O1063" s="17">
        <v>0.222545646052732</v>
      </c>
      <c r="P1063" s="17"/>
      <c r="Q1063" s="17">
        <v>0.23629950042618</v>
      </c>
      <c r="R1063" s="17">
        <v>0.22801499340414799</v>
      </c>
      <c r="S1063" s="17">
        <v>0.17455334115698901</v>
      </c>
      <c r="T1063" s="17">
        <v>0.167457742027071</v>
      </c>
      <c r="U1063" s="17">
        <v>0.202281875857379</v>
      </c>
      <c r="V1063" s="17">
        <v>0.123450770693856</v>
      </c>
      <c r="W1063" s="17">
        <v>0.15446324590722199</v>
      </c>
      <c r="X1063" s="17">
        <v>0.20203540137645701</v>
      </c>
      <c r="Y1063" s="17">
        <v>0.17328562691143801</v>
      </c>
      <c r="Z1063" s="17">
        <v>0.12276379387149799</v>
      </c>
      <c r="AA1063" s="17">
        <v>0.19325041509610599</v>
      </c>
      <c r="AB1063" s="17">
        <v>0.17593655044790399</v>
      </c>
      <c r="AC1063" s="17"/>
      <c r="AD1063" s="17">
        <v>0.22305131282759999</v>
      </c>
      <c r="AE1063" s="17">
        <v>8.2226023892639805E-2</v>
      </c>
      <c r="AF1063" s="17"/>
      <c r="AG1063" s="17">
        <v>0.271924261704585</v>
      </c>
      <c r="AH1063" s="17">
        <v>0.14043149357505399</v>
      </c>
      <c r="AI1063" s="17"/>
      <c r="AJ1063" s="17">
        <v>0.179415000724717</v>
      </c>
      <c r="AK1063" s="17">
        <v>0.18451235841642</v>
      </c>
      <c r="AL1063" s="17"/>
      <c r="AM1063" s="17">
        <v>0.15991947309802401</v>
      </c>
      <c r="AN1063" s="17">
        <v>0.18502527423804499</v>
      </c>
      <c r="AO1063" s="17"/>
      <c r="AP1063" s="17">
        <v>7.3460824939085304E-2</v>
      </c>
      <c r="AQ1063" s="17">
        <v>0.106665262484851</v>
      </c>
      <c r="AR1063" s="17">
        <v>0.20139367412838699</v>
      </c>
      <c r="AS1063" s="17">
        <v>0.13379077240270901</v>
      </c>
      <c r="AT1063" s="17">
        <v>0.414061708949093</v>
      </c>
      <c r="AU1063" s="17">
        <v>0.30021151248907502</v>
      </c>
    </row>
    <row r="1064" spans="2:47" x14ac:dyDescent="0.35">
      <c r="B1064" t="s">
        <v>96</v>
      </c>
      <c r="C1064" s="17">
        <v>0.67306204390545898</v>
      </c>
      <c r="D1064" s="17">
        <v>0.67061612084324096</v>
      </c>
      <c r="E1064" s="17">
        <v>0.67358054889066998</v>
      </c>
      <c r="F1064" s="17"/>
      <c r="G1064" s="17">
        <v>0.55588128860321195</v>
      </c>
      <c r="H1064" s="17">
        <v>0.56193506690024098</v>
      </c>
      <c r="I1064" s="17">
        <v>0.64140410080421595</v>
      </c>
      <c r="J1064" s="17">
        <v>0.72884515123628402</v>
      </c>
      <c r="K1064" s="17">
        <v>0.76837732234448897</v>
      </c>
      <c r="L1064" s="17">
        <v>0.79277281814542</v>
      </c>
      <c r="M1064" s="17"/>
      <c r="N1064" s="17">
        <v>0.69744389560636699</v>
      </c>
      <c r="O1064" s="17">
        <v>0.55825428026389301</v>
      </c>
      <c r="P1064" s="17"/>
      <c r="Q1064" s="17">
        <v>0.59692161977538505</v>
      </c>
      <c r="R1064" s="17">
        <v>0.56412274583696298</v>
      </c>
      <c r="S1064" s="17">
        <v>0.713769609786571</v>
      </c>
      <c r="T1064" s="17">
        <v>0.74552846146821805</v>
      </c>
      <c r="U1064" s="17">
        <v>0.61978092911083205</v>
      </c>
      <c r="V1064" s="17">
        <v>0.72156802857331503</v>
      </c>
      <c r="W1064" s="17">
        <v>0.711756550249803</v>
      </c>
      <c r="X1064" s="17">
        <v>0.57308773063028995</v>
      </c>
      <c r="Y1064" s="17">
        <v>0.69188326355819096</v>
      </c>
      <c r="Z1064" s="17">
        <v>0.76030691384932003</v>
      </c>
      <c r="AA1064" s="17">
        <v>0.66136319657768605</v>
      </c>
      <c r="AB1064" s="17">
        <v>0.82406344955209598</v>
      </c>
      <c r="AC1064" s="17"/>
      <c r="AD1064" s="17">
        <v>0.63781120229406996</v>
      </c>
      <c r="AE1064" s="17">
        <v>0.77465743307282298</v>
      </c>
      <c r="AF1064" s="17"/>
      <c r="AG1064" s="17">
        <v>0.61212980319983601</v>
      </c>
      <c r="AH1064" s="17">
        <v>0.71283941875379597</v>
      </c>
      <c r="AI1064" s="17"/>
      <c r="AJ1064" s="17">
        <v>0.67387745338184701</v>
      </c>
      <c r="AK1064" s="17">
        <v>0.67341076067590799</v>
      </c>
      <c r="AL1064" s="17"/>
      <c r="AM1064" s="17">
        <v>0.73578292779770105</v>
      </c>
      <c r="AN1064" s="17">
        <v>0.66390069872579704</v>
      </c>
      <c r="AO1064" s="17"/>
      <c r="AP1064" s="17">
        <v>0.74714490571806202</v>
      </c>
      <c r="AQ1064" s="17">
        <v>0.79130403769324298</v>
      </c>
      <c r="AR1064" s="17">
        <v>0.59217708432640803</v>
      </c>
      <c r="AS1064" s="17">
        <v>0.74965334413002005</v>
      </c>
      <c r="AT1064" s="17">
        <v>0.45789924644774299</v>
      </c>
      <c r="AU1064" s="17">
        <v>0.57222487509865505</v>
      </c>
    </row>
    <row r="1065" spans="2:47" x14ac:dyDescent="0.35">
      <c r="B1065" t="s">
        <v>97</v>
      </c>
      <c r="C1065" s="17">
        <v>-0.49146796608757798</v>
      </c>
      <c r="D1065" s="17">
        <v>-0.49973126493793202</v>
      </c>
      <c r="E1065" s="17">
        <v>-0.48139857238644201</v>
      </c>
      <c r="F1065" s="17"/>
      <c r="G1065" s="17">
        <v>-0.299683684758559</v>
      </c>
      <c r="H1065" s="17">
        <v>-0.32399104832453401</v>
      </c>
      <c r="I1065" s="17">
        <v>-0.47764670485940902</v>
      </c>
      <c r="J1065" s="17">
        <v>-0.57763960239243906</v>
      </c>
      <c r="K1065" s="17">
        <v>-0.60325149282963098</v>
      </c>
      <c r="L1065" s="17">
        <v>-0.67029003024823097</v>
      </c>
      <c r="M1065" s="17"/>
      <c r="N1065" s="17">
        <v>-0.52454674761231801</v>
      </c>
      <c r="O1065" s="17">
        <v>-0.33570863421116098</v>
      </c>
      <c r="P1065" s="17"/>
      <c r="Q1065" s="17">
        <v>-0.36062211934920502</v>
      </c>
      <c r="R1065" s="17">
        <v>-0.33610775243281599</v>
      </c>
      <c r="S1065" s="17">
        <v>-0.53921626862958205</v>
      </c>
      <c r="T1065" s="17">
        <v>-0.57807071944114596</v>
      </c>
      <c r="U1065" s="17">
        <v>-0.41749905325345399</v>
      </c>
      <c r="V1065" s="17">
        <v>-0.59811725787946002</v>
      </c>
      <c r="W1065" s="17">
        <v>-0.55729330434258195</v>
      </c>
      <c r="X1065" s="17">
        <v>-0.37105232925383302</v>
      </c>
      <c r="Y1065" s="17">
        <v>-0.51859763664675296</v>
      </c>
      <c r="Z1065" s="17">
        <v>-0.63754311997782198</v>
      </c>
      <c r="AA1065" s="17">
        <v>-0.46811278148157998</v>
      </c>
      <c r="AB1065" s="17">
        <v>-0.64812689910419297</v>
      </c>
      <c r="AC1065" s="17"/>
      <c r="AD1065" s="17">
        <v>-0.41475988946647002</v>
      </c>
      <c r="AE1065" s="17">
        <v>-0.69243140918018298</v>
      </c>
      <c r="AF1065" s="17"/>
      <c r="AG1065" s="17">
        <v>-0.34020554149525101</v>
      </c>
      <c r="AH1065" s="17">
        <v>-0.57240792517874095</v>
      </c>
      <c r="AI1065" s="17"/>
      <c r="AJ1065" s="17">
        <v>-0.49446245265713001</v>
      </c>
      <c r="AK1065" s="17">
        <v>-0.488898402259489</v>
      </c>
      <c r="AL1065" s="17"/>
      <c r="AM1065" s="17">
        <v>-0.57586345469967704</v>
      </c>
      <c r="AN1065" s="17">
        <v>-0.478875424487752</v>
      </c>
      <c r="AO1065" s="17"/>
      <c r="AP1065" s="17">
        <v>-0.67368408077897701</v>
      </c>
      <c r="AQ1065" s="17">
        <v>-0.684638775208392</v>
      </c>
      <c r="AR1065" s="17">
        <v>-0.39078341019802099</v>
      </c>
      <c r="AS1065" s="17">
        <v>-0.61586257172731096</v>
      </c>
      <c r="AT1065" s="17">
        <v>-4.3837537498650402E-2</v>
      </c>
      <c r="AU1065" s="17">
        <v>-0.27201336260957898</v>
      </c>
    </row>
    <row r="1066" spans="2:47" x14ac:dyDescent="0.35">
      <c r="C1066" s="17"/>
      <c r="D1066" s="17"/>
      <c r="E1066" s="17"/>
      <c r="F1066" s="17"/>
      <c r="G1066" s="17"/>
      <c r="H1066" s="17"/>
      <c r="I1066" s="17"/>
      <c r="J1066" s="17"/>
      <c r="K1066" s="17"/>
      <c r="L1066" s="17"/>
      <c r="M1066" s="17"/>
      <c r="N1066" s="17"/>
      <c r="O1066" s="17"/>
      <c r="P1066" s="17"/>
      <c r="Q1066" s="17"/>
      <c r="R1066" s="17"/>
      <c r="S1066" s="17"/>
      <c r="T1066" s="17"/>
      <c r="U1066" s="17"/>
      <c r="V1066" s="17"/>
      <c r="W1066" s="17"/>
      <c r="X1066" s="17"/>
      <c r="Y1066" s="17"/>
      <c r="Z1066" s="17"/>
      <c r="AA1066" s="17"/>
      <c r="AB1066" s="17"/>
      <c r="AC1066" s="17"/>
      <c r="AD1066" s="17"/>
      <c r="AE1066" s="17"/>
      <c r="AF1066" s="17"/>
      <c r="AG1066" s="17"/>
      <c r="AH1066" s="17"/>
      <c r="AI1066" s="17"/>
      <c r="AJ1066" s="17"/>
      <c r="AK1066" s="17"/>
      <c r="AL1066" s="17"/>
      <c r="AM1066" s="17"/>
      <c r="AN1066" s="17"/>
      <c r="AO1066" s="17"/>
      <c r="AP1066" s="17"/>
      <c r="AQ1066" s="17"/>
      <c r="AR1066" s="17"/>
      <c r="AS1066" s="17"/>
      <c r="AT1066" s="17"/>
      <c r="AU1066" s="17"/>
    </row>
    <row r="1067" spans="2:47" x14ac:dyDescent="0.35">
      <c r="B1067" s="6" t="s">
        <v>411</v>
      </c>
      <c r="C1067" s="17"/>
      <c r="D1067" s="17"/>
      <c r="E1067" s="17"/>
      <c r="F1067" s="17"/>
      <c r="G1067" s="17"/>
      <c r="H1067" s="17"/>
      <c r="I1067" s="17"/>
      <c r="J1067" s="17"/>
      <c r="K1067" s="17"/>
      <c r="L1067" s="17"/>
      <c r="M1067" s="17"/>
      <c r="N1067" s="17"/>
      <c r="O1067" s="17"/>
      <c r="P1067" s="17"/>
      <c r="Q1067" s="17"/>
      <c r="R1067" s="17"/>
      <c r="S1067" s="17"/>
      <c r="T1067" s="17"/>
      <c r="U1067" s="17"/>
      <c r="V1067" s="17"/>
      <c r="W1067" s="17"/>
      <c r="X1067" s="17"/>
      <c r="Y1067" s="17"/>
      <c r="Z1067" s="17"/>
      <c r="AA1067" s="17"/>
      <c r="AB1067" s="17"/>
      <c r="AC1067" s="17"/>
      <c r="AD1067" s="17"/>
      <c r="AE1067" s="17"/>
      <c r="AF1067" s="17"/>
      <c r="AG1067" s="17"/>
      <c r="AH1067" s="17"/>
      <c r="AI1067" s="17"/>
      <c r="AJ1067" s="17"/>
      <c r="AK1067" s="17"/>
      <c r="AL1067" s="17"/>
      <c r="AM1067" s="17"/>
      <c r="AN1067" s="17"/>
      <c r="AO1067" s="17"/>
      <c r="AP1067" s="17"/>
      <c r="AQ1067" s="17"/>
      <c r="AR1067" s="17"/>
      <c r="AS1067" s="17"/>
      <c r="AT1067" s="17"/>
      <c r="AU1067" s="17"/>
    </row>
    <row r="1068" spans="2:47" x14ac:dyDescent="0.35">
      <c r="B1068" s="24" t="s">
        <v>406</v>
      </c>
      <c r="C1068" s="17"/>
      <c r="D1068" s="17"/>
      <c r="E1068" s="17"/>
      <c r="F1068" s="17"/>
      <c r="G1068" s="17"/>
      <c r="H1068" s="17"/>
      <c r="I1068" s="17"/>
      <c r="J1068" s="17"/>
      <c r="K1068" s="17"/>
      <c r="L1068" s="17"/>
      <c r="M1068" s="17"/>
      <c r="N1068" s="17"/>
      <c r="O1068" s="17"/>
      <c r="P1068" s="17"/>
      <c r="Q1068" s="17"/>
      <c r="R1068" s="17"/>
      <c r="S1068" s="17"/>
      <c r="T1068" s="17"/>
      <c r="U1068" s="17"/>
      <c r="V1068" s="17"/>
      <c r="W1068" s="17"/>
      <c r="X1068" s="17"/>
      <c r="Y1068" s="17"/>
      <c r="Z1068" s="17"/>
      <c r="AA1068" s="17"/>
      <c r="AB1068" s="17"/>
      <c r="AC1068" s="17"/>
      <c r="AD1068" s="17"/>
      <c r="AE1068" s="17"/>
      <c r="AF1068" s="17"/>
      <c r="AG1068" s="17"/>
      <c r="AH1068" s="17"/>
      <c r="AI1068" s="17"/>
      <c r="AJ1068" s="17"/>
      <c r="AK1068" s="17"/>
      <c r="AL1068" s="17"/>
      <c r="AM1068" s="17"/>
      <c r="AN1068" s="17"/>
      <c r="AO1068" s="17"/>
      <c r="AP1068" s="17"/>
      <c r="AQ1068" s="17"/>
      <c r="AR1068" s="17"/>
      <c r="AS1068" s="17"/>
      <c r="AT1068" s="17"/>
      <c r="AU1068" s="17"/>
    </row>
    <row r="1069" spans="2:47" x14ac:dyDescent="0.35">
      <c r="B1069" t="s">
        <v>89</v>
      </c>
      <c r="C1069" s="17">
        <v>0.15688700982122999</v>
      </c>
      <c r="D1069" s="17">
        <v>9.1265284586807993E-2</v>
      </c>
      <c r="E1069" s="17">
        <v>0.21281822267869999</v>
      </c>
      <c r="F1069" s="17"/>
      <c r="G1069" s="17">
        <v>0.13299671350963099</v>
      </c>
      <c r="H1069" s="17">
        <v>0.15452226870852101</v>
      </c>
      <c r="I1069" s="17">
        <v>0.18536419822349001</v>
      </c>
      <c r="J1069" s="17">
        <v>0.15863391550356601</v>
      </c>
      <c r="K1069" s="17">
        <v>0.17892101850703099</v>
      </c>
      <c r="L1069" s="17">
        <v>0.13291566294519599</v>
      </c>
      <c r="M1069" s="17"/>
      <c r="N1069" s="17">
        <v>0.146140669892657</v>
      </c>
      <c r="O1069" s="17">
        <v>0.20748871430479601</v>
      </c>
      <c r="P1069" s="17"/>
      <c r="Q1069" s="17">
        <v>0.132280079285266</v>
      </c>
      <c r="R1069" s="17">
        <v>0.192598912026751</v>
      </c>
      <c r="S1069" s="17">
        <v>0.142258159256752</v>
      </c>
      <c r="T1069" s="17">
        <v>0.16531825046663001</v>
      </c>
      <c r="U1069" s="17">
        <v>0.19907270722316001</v>
      </c>
      <c r="V1069" s="17">
        <v>0.16842787288139099</v>
      </c>
      <c r="W1069" s="17">
        <v>0.139151454465411</v>
      </c>
      <c r="X1069" s="17">
        <v>0.138480978575342</v>
      </c>
      <c r="Y1069" s="17">
        <v>0.16032452567406799</v>
      </c>
      <c r="Z1069" s="17">
        <v>0.11938223980568401</v>
      </c>
      <c r="AA1069" s="17">
        <v>0.21353915267301399</v>
      </c>
      <c r="AB1069" s="17">
        <v>8.4983434396379606E-2</v>
      </c>
      <c r="AC1069" s="17"/>
      <c r="AD1069" s="17">
        <v>0.156294151624669</v>
      </c>
      <c r="AE1069" s="17">
        <v>0.15373722355404101</v>
      </c>
      <c r="AF1069" s="17"/>
      <c r="AG1069" s="17">
        <v>0.14558178464378299</v>
      </c>
      <c r="AH1069" s="17">
        <v>0.16732533027386001</v>
      </c>
      <c r="AI1069" s="17"/>
      <c r="AJ1069" s="17">
        <v>0.15186108200350901</v>
      </c>
      <c r="AK1069" s="17">
        <v>0.16310856868127699</v>
      </c>
      <c r="AL1069" s="17"/>
      <c r="AM1069" s="17">
        <v>0.20472413129254299</v>
      </c>
      <c r="AN1069" s="17">
        <v>0.14433584861029</v>
      </c>
      <c r="AO1069" s="17"/>
      <c r="AP1069" s="17">
        <v>0.15357335709089401</v>
      </c>
      <c r="AQ1069" s="17">
        <v>0.19367662405296801</v>
      </c>
      <c r="AR1069" s="17">
        <v>0.17236976338375601</v>
      </c>
      <c r="AS1069" s="17">
        <v>0.11692186365933301</v>
      </c>
      <c r="AT1069" s="17">
        <v>0.25208782720664302</v>
      </c>
      <c r="AU1069" s="17">
        <v>0.105074220590477</v>
      </c>
    </row>
    <row r="1070" spans="2:47" x14ac:dyDescent="0.35">
      <c r="B1070" t="s">
        <v>90</v>
      </c>
      <c r="C1070" s="17">
        <v>0.29831599227000499</v>
      </c>
      <c r="D1070" s="17">
        <v>0.27639070088974099</v>
      </c>
      <c r="E1070" s="17">
        <v>0.32299787573879302</v>
      </c>
      <c r="F1070" s="17"/>
      <c r="G1070" s="17">
        <v>0.31378673211041702</v>
      </c>
      <c r="H1070" s="17">
        <v>0.34338824573460103</v>
      </c>
      <c r="I1070" s="17">
        <v>0.24823761195410099</v>
      </c>
      <c r="J1070" s="17">
        <v>0.30848319667353702</v>
      </c>
      <c r="K1070" s="17">
        <v>0.26612308605402701</v>
      </c>
      <c r="L1070" s="17">
        <v>0.30268087243610903</v>
      </c>
      <c r="M1070" s="17"/>
      <c r="N1070" s="17">
        <v>0.29643390532446501</v>
      </c>
      <c r="O1070" s="17">
        <v>0.30717824751817202</v>
      </c>
      <c r="P1070" s="17"/>
      <c r="Q1070" s="17">
        <v>0.24780092472347001</v>
      </c>
      <c r="R1070" s="17">
        <v>0.35540860747984698</v>
      </c>
      <c r="S1070" s="17">
        <v>0.32823991479390202</v>
      </c>
      <c r="T1070" s="17">
        <v>0.34139538908518802</v>
      </c>
      <c r="U1070" s="17">
        <v>0.32465736982840598</v>
      </c>
      <c r="V1070" s="17">
        <v>0.29981956033379498</v>
      </c>
      <c r="W1070" s="17">
        <v>0.28611276727058799</v>
      </c>
      <c r="X1070" s="17">
        <v>0.38953596529742501</v>
      </c>
      <c r="Y1070" s="17">
        <v>0.20449508996739901</v>
      </c>
      <c r="Z1070" s="17">
        <v>0.312130664144325</v>
      </c>
      <c r="AA1070" s="17">
        <v>0.26309839556536802</v>
      </c>
      <c r="AB1070" s="17">
        <v>0.21909270958475699</v>
      </c>
      <c r="AC1070" s="17"/>
      <c r="AD1070" s="17">
        <v>0.30692915796148801</v>
      </c>
      <c r="AE1070" s="17">
        <v>0.27539006032225799</v>
      </c>
      <c r="AF1070" s="17"/>
      <c r="AG1070" s="17">
        <v>0.31350562215070299</v>
      </c>
      <c r="AH1070" s="17">
        <v>0.29542614809323697</v>
      </c>
      <c r="AI1070" s="17"/>
      <c r="AJ1070" s="17">
        <v>0.325169884887276</v>
      </c>
      <c r="AK1070" s="17">
        <v>0.267283570626768</v>
      </c>
      <c r="AL1070" s="17"/>
      <c r="AM1070" s="17">
        <v>0.28155148985898698</v>
      </c>
      <c r="AN1070" s="17">
        <v>0.30468457276141497</v>
      </c>
      <c r="AO1070" s="17"/>
      <c r="AP1070" s="17">
        <v>0.26307474430030497</v>
      </c>
      <c r="AQ1070" s="17">
        <v>0.26760796844349199</v>
      </c>
      <c r="AR1070" s="17">
        <v>0.32024277374621601</v>
      </c>
      <c r="AS1070" s="17">
        <v>0.26106619548212601</v>
      </c>
      <c r="AT1070" s="17">
        <v>0.42978816618770099</v>
      </c>
      <c r="AU1070" s="17">
        <v>0.32356285285778802</v>
      </c>
    </row>
    <row r="1071" spans="2:47" x14ac:dyDescent="0.35">
      <c r="B1071" t="s">
        <v>91</v>
      </c>
      <c r="C1071" s="17">
        <v>0.227962883227569</v>
      </c>
      <c r="D1071" s="17">
        <v>0.24815569919764</v>
      </c>
      <c r="E1071" s="17">
        <v>0.210970359041454</v>
      </c>
      <c r="F1071" s="17"/>
      <c r="G1071" s="17">
        <v>0.208631834002136</v>
      </c>
      <c r="H1071" s="17">
        <v>0.210774658942704</v>
      </c>
      <c r="I1071" s="17">
        <v>0.25839330548919498</v>
      </c>
      <c r="J1071" s="17">
        <v>0.23095264299043899</v>
      </c>
      <c r="K1071" s="17">
        <v>0.23224823703561201</v>
      </c>
      <c r="L1071" s="17">
        <v>0.224933293095226</v>
      </c>
      <c r="M1071" s="17"/>
      <c r="N1071" s="17">
        <v>0.219784944691747</v>
      </c>
      <c r="O1071" s="17">
        <v>0.26647065720689</v>
      </c>
      <c r="P1071" s="17"/>
      <c r="Q1071" s="17">
        <v>0.315475528626315</v>
      </c>
      <c r="R1071" s="17">
        <v>0.192436438645398</v>
      </c>
      <c r="S1071" s="17">
        <v>0.20518957741305499</v>
      </c>
      <c r="T1071" s="17">
        <v>0.21925700312465399</v>
      </c>
      <c r="U1071" s="17">
        <v>0.15494572342280299</v>
      </c>
      <c r="V1071" s="17">
        <v>0.20107940870188801</v>
      </c>
      <c r="W1071" s="17">
        <v>0.28699522748942402</v>
      </c>
      <c r="X1071" s="17">
        <v>0.226261039177136</v>
      </c>
      <c r="Y1071" s="17">
        <v>0.226985273404121</v>
      </c>
      <c r="Z1071" s="17">
        <v>0.24154287088027801</v>
      </c>
      <c r="AA1071" s="17">
        <v>0.23761364053657699</v>
      </c>
      <c r="AB1071" s="17">
        <v>0.14713291953146601</v>
      </c>
      <c r="AC1071" s="17"/>
      <c r="AD1071" s="17">
        <v>0.22830805577312099</v>
      </c>
      <c r="AE1071" s="17">
        <v>0.227478623614945</v>
      </c>
      <c r="AF1071" s="17"/>
      <c r="AG1071" s="17">
        <v>0.210697484225675</v>
      </c>
      <c r="AH1071" s="17">
        <v>0.23901704527569501</v>
      </c>
      <c r="AI1071" s="17"/>
      <c r="AJ1071" s="17">
        <v>0.21560602678553201</v>
      </c>
      <c r="AK1071" s="17">
        <v>0.242952609822875</v>
      </c>
      <c r="AL1071" s="17"/>
      <c r="AM1071" s="17">
        <v>0.20767541053456501</v>
      </c>
      <c r="AN1071" s="17">
        <v>0.23418946973788199</v>
      </c>
      <c r="AO1071" s="17"/>
      <c r="AP1071" s="17">
        <v>0.22690986494107601</v>
      </c>
      <c r="AQ1071" s="17">
        <v>0.26936331197380098</v>
      </c>
      <c r="AR1071" s="17">
        <v>0.20746265921449</v>
      </c>
      <c r="AS1071" s="17">
        <v>0.26325444731787001</v>
      </c>
      <c r="AT1071" s="17">
        <v>0.17018014621372299</v>
      </c>
      <c r="AU1071" s="17">
        <v>0.201332295753754</v>
      </c>
    </row>
    <row r="1072" spans="2:47" x14ac:dyDescent="0.35">
      <c r="B1072" t="s">
        <v>92</v>
      </c>
      <c r="C1072" s="17">
        <v>0.15303200018618399</v>
      </c>
      <c r="D1072" s="17">
        <v>0.17470507028591101</v>
      </c>
      <c r="E1072" s="17">
        <v>0.13187018543406401</v>
      </c>
      <c r="F1072" s="17"/>
      <c r="G1072" s="17">
        <v>0.193965236668972</v>
      </c>
      <c r="H1072" s="17">
        <v>0.15192685340294401</v>
      </c>
      <c r="I1072" s="17">
        <v>0.126048279547431</v>
      </c>
      <c r="J1072" s="17">
        <v>0.15544956247205299</v>
      </c>
      <c r="K1072" s="17">
        <v>0.141912377361022</v>
      </c>
      <c r="L1072" s="17">
        <v>0.15519240170823601</v>
      </c>
      <c r="M1072" s="17"/>
      <c r="N1072" s="17">
        <v>0.16213887074861999</v>
      </c>
      <c r="O1072" s="17">
        <v>0.110150128215504</v>
      </c>
      <c r="P1072" s="17"/>
      <c r="Q1072" s="17">
        <v>0.13761917848963501</v>
      </c>
      <c r="R1072" s="17">
        <v>9.8353139488799896E-2</v>
      </c>
      <c r="S1072" s="17">
        <v>0.196751906441443</v>
      </c>
      <c r="T1072" s="17">
        <v>0.123738656378269</v>
      </c>
      <c r="U1072" s="17">
        <v>0.13024411782993101</v>
      </c>
      <c r="V1072" s="17">
        <v>0.19084676907953199</v>
      </c>
      <c r="W1072" s="17">
        <v>0.13040324328752001</v>
      </c>
      <c r="X1072" s="17">
        <v>0.15988939516694201</v>
      </c>
      <c r="Y1072" s="17">
        <v>0.24901473595194501</v>
      </c>
      <c r="Z1072" s="17">
        <v>0.15434601815172</v>
      </c>
      <c r="AA1072" s="17">
        <v>7.1062572417394304E-2</v>
      </c>
      <c r="AB1072" s="17">
        <v>0.19969627135253801</v>
      </c>
      <c r="AC1072" s="17"/>
      <c r="AD1072" s="17">
        <v>0.17660026630702999</v>
      </c>
      <c r="AE1072" s="17">
        <v>0.106584130447229</v>
      </c>
      <c r="AF1072" s="17"/>
      <c r="AG1072" s="17">
        <v>0.199560198094139</v>
      </c>
      <c r="AH1072" s="17">
        <v>0.13438884453317099</v>
      </c>
      <c r="AI1072" s="17"/>
      <c r="AJ1072" s="17">
        <v>0.14936851968033801</v>
      </c>
      <c r="AK1072" s="17">
        <v>0.15764218947431399</v>
      </c>
      <c r="AL1072" s="17"/>
      <c r="AM1072" s="17">
        <v>0.13622394022685</v>
      </c>
      <c r="AN1072" s="17">
        <v>0.15857316864847201</v>
      </c>
      <c r="AO1072" s="17"/>
      <c r="AP1072" s="17">
        <v>8.0657569904432305E-2</v>
      </c>
      <c r="AQ1072" s="17">
        <v>0.14216421790488301</v>
      </c>
      <c r="AR1072" s="17">
        <v>0.160594983042738</v>
      </c>
      <c r="AS1072" s="17">
        <v>0.21775024564791201</v>
      </c>
      <c r="AT1072" s="17">
        <v>0.11501205914597699</v>
      </c>
      <c r="AU1072" s="17">
        <v>0.19861087942619399</v>
      </c>
    </row>
    <row r="1073" spans="2:47" x14ac:dyDescent="0.35">
      <c r="B1073" t="s">
        <v>93</v>
      </c>
      <c r="C1073" s="17">
        <v>0.116344588144581</v>
      </c>
      <c r="D1073" s="17">
        <v>0.175154928573515</v>
      </c>
      <c r="E1073" s="17">
        <v>6.0603510239890503E-2</v>
      </c>
      <c r="F1073" s="17"/>
      <c r="G1073" s="17">
        <v>0.120491167705173</v>
      </c>
      <c r="H1073" s="17">
        <v>0.108585491086506</v>
      </c>
      <c r="I1073" s="17">
        <v>0.11297661066689201</v>
      </c>
      <c r="J1073" s="17">
        <v>0.119559991100019</v>
      </c>
      <c r="K1073" s="17">
        <v>0.12358268173482601</v>
      </c>
      <c r="L1073" s="17">
        <v>0.116726678013712</v>
      </c>
      <c r="M1073" s="17"/>
      <c r="N1073" s="17">
        <v>0.128959382040811</v>
      </c>
      <c r="O1073" s="17">
        <v>5.6944822540578401E-2</v>
      </c>
      <c r="P1073" s="17"/>
      <c r="Q1073" s="17">
        <v>0.124341850769706</v>
      </c>
      <c r="R1073" s="17">
        <v>8.4475270703456201E-2</v>
      </c>
      <c r="S1073" s="17">
        <v>9.6873957847798203E-2</v>
      </c>
      <c r="T1073" s="17">
        <v>0.11986406322357</v>
      </c>
      <c r="U1073" s="17">
        <v>0.124893439807702</v>
      </c>
      <c r="V1073" s="17">
        <v>0.11137013803905201</v>
      </c>
      <c r="W1073" s="17">
        <v>0.102524351541743</v>
      </c>
      <c r="X1073" s="17">
        <v>8.5832621783154303E-2</v>
      </c>
      <c r="Y1073" s="17">
        <v>8.9343693699738005E-2</v>
      </c>
      <c r="Z1073" s="17">
        <v>0.15045481302592201</v>
      </c>
      <c r="AA1073" s="17">
        <v>0.17195851360860201</v>
      </c>
      <c r="AB1073" s="17">
        <v>0.240889601212984</v>
      </c>
      <c r="AC1073" s="17"/>
      <c r="AD1073" s="17">
        <v>0.117357783340742</v>
      </c>
      <c r="AE1073" s="17">
        <v>0.11653006799443</v>
      </c>
      <c r="AF1073" s="17"/>
      <c r="AG1073" s="17">
        <v>0.119696031090956</v>
      </c>
      <c r="AH1073" s="17">
        <v>0.108175471719668</v>
      </c>
      <c r="AI1073" s="17"/>
      <c r="AJ1073" s="17">
        <v>0.110509533164176</v>
      </c>
      <c r="AK1073" s="17">
        <v>0.123439826717581</v>
      </c>
      <c r="AL1073" s="17"/>
      <c r="AM1073" s="17">
        <v>0.110043967763368</v>
      </c>
      <c r="AN1073" s="17">
        <v>0.117310932793456</v>
      </c>
      <c r="AO1073" s="17"/>
      <c r="AP1073" s="17">
        <v>9.4276720880002093E-2</v>
      </c>
      <c r="AQ1073" s="17">
        <v>9.2146217310898004E-2</v>
      </c>
      <c r="AR1073" s="17">
        <v>0.133563894506182</v>
      </c>
      <c r="AS1073" s="17">
        <v>0.135757664511231</v>
      </c>
      <c r="AT1073" s="17">
        <v>3.2931801245956599E-2</v>
      </c>
      <c r="AU1073" s="17">
        <v>0.171419751371787</v>
      </c>
    </row>
    <row r="1074" spans="2:47" x14ac:dyDescent="0.35">
      <c r="B1074" t="s">
        <v>94</v>
      </c>
      <c r="C1074" s="17">
        <v>4.7457526350431101E-2</v>
      </c>
      <c r="D1074" s="17">
        <v>3.4328316466385102E-2</v>
      </c>
      <c r="E1074" s="17">
        <v>6.0739846867098803E-2</v>
      </c>
      <c r="F1074" s="17"/>
      <c r="G1074" s="17">
        <v>3.0128316003671E-2</v>
      </c>
      <c r="H1074" s="17">
        <v>3.0802482124725E-2</v>
      </c>
      <c r="I1074" s="17">
        <v>6.8979994118890997E-2</v>
      </c>
      <c r="J1074" s="17">
        <v>2.6920691260385401E-2</v>
      </c>
      <c r="K1074" s="17">
        <v>5.7212599307481703E-2</v>
      </c>
      <c r="L1074" s="17">
        <v>6.7551091801521607E-2</v>
      </c>
      <c r="M1074" s="17"/>
      <c r="N1074" s="17">
        <v>4.65422273016994E-2</v>
      </c>
      <c r="O1074" s="17">
        <v>5.17674302140586E-2</v>
      </c>
      <c r="P1074" s="17"/>
      <c r="Q1074" s="17">
        <v>4.2482438105608901E-2</v>
      </c>
      <c r="R1074" s="17">
        <v>7.67276316557476E-2</v>
      </c>
      <c r="S1074" s="17">
        <v>3.0686484247049301E-2</v>
      </c>
      <c r="T1074" s="17">
        <v>3.0426637721689201E-2</v>
      </c>
      <c r="U1074" s="17">
        <v>6.6186641887998596E-2</v>
      </c>
      <c r="V1074" s="17">
        <v>2.84562509643429E-2</v>
      </c>
      <c r="W1074" s="17">
        <v>5.4812955945313199E-2</v>
      </c>
      <c r="X1074" s="17">
        <v>0</v>
      </c>
      <c r="Y1074" s="17">
        <v>6.9836681302727993E-2</v>
      </c>
      <c r="Z1074" s="17">
        <v>2.2143393992071499E-2</v>
      </c>
      <c r="AA1074" s="17">
        <v>4.2727725199044997E-2</v>
      </c>
      <c r="AB1074" s="17">
        <v>0.108205063921876</v>
      </c>
      <c r="AC1074" s="17"/>
      <c r="AD1074" s="17">
        <v>1.45105849929489E-2</v>
      </c>
      <c r="AE1074" s="17">
        <v>0.12027989406709701</v>
      </c>
      <c r="AF1074" s="17"/>
      <c r="AG1074" s="17">
        <v>1.0958879794744201E-2</v>
      </c>
      <c r="AH1074" s="17">
        <v>5.5667160104368202E-2</v>
      </c>
      <c r="AI1074" s="17"/>
      <c r="AJ1074" s="17">
        <v>4.74849534791697E-2</v>
      </c>
      <c r="AK1074" s="17">
        <v>4.5573234677184299E-2</v>
      </c>
      <c r="AL1074" s="17"/>
      <c r="AM1074" s="17">
        <v>5.9781060323686498E-2</v>
      </c>
      <c r="AN1074" s="17">
        <v>4.0906007448485097E-2</v>
      </c>
      <c r="AO1074" s="17"/>
      <c r="AP1074" s="17">
        <v>0.18150774288329</v>
      </c>
      <c r="AQ1074" s="17">
        <v>3.5041660313957598E-2</v>
      </c>
      <c r="AR1074" s="17">
        <v>5.7659261066184504E-3</v>
      </c>
      <c r="AS1074" s="17">
        <v>5.2495833815269597E-3</v>
      </c>
      <c r="AT1074" s="17">
        <v>0</v>
      </c>
      <c r="AU1074" s="17">
        <v>0</v>
      </c>
    </row>
    <row r="1075" spans="2:47" x14ac:dyDescent="0.35">
      <c r="B1075" t="s">
        <v>95</v>
      </c>
      <c r="C1075" s="17">
        <v>0.45520300209123499</v>
      </c>
      <c r="D1075" s="17">
        <v>0.36765598547654899</v>
      </c>
      <c r="E1075" s="17">
        <v>0.535816098417493</v>
      </c>
      <c r="F1075" s="17"/>
      <c r="G1075" s="17">
        <v>0.44678344562004702</v>
      </c>
      <c r="H1075" s="17">
        <v>0.49791051444312201</v>
      </c>
      <c r="I1075" s="17">
        <v>0.43360181017759097</v>
      </c>
      <c r="J1075" s="17">
        <v>0.467117112177103</v>
      </c>
      <c r="K1075" s="17">
        <v>0.44504410456105797</v>
      </c>
      <c r="L1075" s="17">
        <v>0.43559653538130499</v>
      </c>
      <c r="M1075" s="17"/>
      <c r="N1075" s="17">
        <v>0.44257457521712201</v>
      </c>
      <c r="O1075" s="17">
        <v>0.514666961822969</v>
      </c>
      <c r="P1075" s="17"/>
      <c r="Q1075" s="17">
        <v>0.38008100400873501</v>
      </c>
      <c r="R1075" s="17">
        <v>0.54800751950659798</v>
      </c>
      <c r="S1075" s="17">
        <v>0.47049807405065402</v>
      </c>
      <c r="T1075" s="17">
        <v>0.50671363955181803</v>
      </c>
      <c r="U1075" s="17">
        <v>0.52373007705156605</v>
      </c>
      <c r="V1075" s="17">
        <v>0.46824743321518503</v>
      </c>
      <c r="W1075" s="17">
        <v>0.42526422173599998</v>
      </c>
      <c r="X1075" s="17">
        <v>0.52801694387276699</v>
      </c>
      <c r="Y1075" s="17">
        <v>0.36481961564146698</v>
      </c>
      <c r="Z1075" s="17">
        <v>0.43151290395000902</v>
      </c>
      <c r="AA1075" s="17">
        <v>0.476637548238382</v>
      </c>
      <c r="AB1075" s="17">
        <v>0.30407614398113603</v>
      </c>
      <c r="AC1075" s="17"/>
      <c r="AD1075" s="17">
        <v>0.46322330958615798</v>
      </c>
      <c r="AE1075" s="17">
        <v>0.429127283876299</v>
      </c>
      <c r="AF1075" s="17"/>
      <c r="AG1075" s="17">
        <v>0.45908740679448601</v>
      </c>
      <c r="AH1075" s="17">
        <v>0.46275147836709801</v>
      </c>
      <c r="AI1075" s="17"/>
      <c r="AJ1075" s="17">
        <v>0.477030966890785</v>
      </c>
      <c r="AK1075" s="17">
        <v>0.43039213930804499</v>
      </c>
      <c r="AL1075" s="17"/>
      <c r="AM1075" s="17">
        <v>0.48627562115153</v>
      </c>
      <c r="AN1075" s="17">
        <v>0.449020421371704</v>
      </c>
      <c r="AO1075" s="17"/>
      <c r="AP1075" s="17">
        <v>0.41664810139119901</v>
      </c>
      <c r="AQ1075" s="17">
        <v>0.46128459249646098</v>
      </c>
      <c r="AR1075" s="17">
        <v>0.49261253712997199</v>
      </c>
      <c r="AS1075" s="17">
        <v>0.37798805914146</v>
      </c>
      <c r="AT1075" s="17">
        <v>0.68187599339434402</v>
      </c>
      <c r="AU1075" s="17">
        <v>0.42863707344826402</v>
      </c>
    </row>
    <row r="1076" spans="2:47" x14ac:dyDescent="0.35">
      <c r="B1076" t="s">
        <v>96</v>
      </c>
      <c r="C1076" s="17">
        <v>0.269376588330765</v>
      </c>
      <c r="D1076" s="17">
        <v>0.34985999885942698</v>
      </c>
      <c r="E1076" s="17">
        <v>0.192473695673954</v>
      </c>
      <c r="F1076" s="17"/>
      <c r="G1076" s="17">
        <v>0.31445640437414601</v>
      </c>
      <c r="H1076" s="17">
        <v>0.26051234448944999</v>
      </c>
      <c r="I1076" s="17">
        <v>0.23902489021432299</v>
      </c>
      <c r="J1076" s="17">
        <v>0.27500955357207202</v>
      </c>
      <c r="K1076" s="17">
        <v>0.26549505909584797</v>
      </c>
      <c r="L1076" s="17">
        <v>0.27191907972194801</v>
      </c>
      <c r="M1076" s="17"/>
      <c r="N1076" s="17">
        <v>0.29109825278943202</v>
      </c>
      <c r="O1076" s="17">
        <v>0.16709495075608299</v>
      </c>
      <c r="P1076" s="17"/>
      <c r="Q1076" s="17">
        <v>0.26196102925934101</v>
      </c>
      <c r="R1076" s="17">
        <v>0.18282841019225601</v>
      </c>
      <c r="S1076" s="17">
        <v>0.29362586428924098</v>
      </c>
      <c r="T1076" s="17">
        <v>0.24360271960183799</v>
      </c>
      <c r="U1076" s="17">
        <v>0.25513755763763202</v>
      </c>
      <c r="V1076" s="17">
        <v>0.30221690711858401</v>
      </c>
      <c r="W1076" s="17">
        <v>0.23292759482926301</v>
      </c>
      <c r="X1076" s="17">
        <v>0.24572201695009699</v>
      </c>
      <c r="Y1076" s="17">
        <v>0.338358429651683</v>
      </c>
      <c r="Z1076" s="17">
        <v>0.30480083117764201</v>
      </c>
      <c r="AA1076" s="17">
        <v>0.24302108602599601</v>
      </c>
      <c r="AB1076" s="17">
        <v>0.44058587256552201</v>
      </c>
      <c r="AC1076" s="17"/>
      <c r="AD1076" s="17">
        <v>0.293958049647772</v>
      </c>
      <c r="AE1076" s="17">
        <v>0.223114198441659</v>
      </c>
      <c r="AF1076" s="17"/>
      <c r="AG1076" s="17">
        <v>0.319256229185094</v>
      </c>
      <c r="AH1076" s="17">
        <v>0.242564316252839</v>
      </c>
      <c r="AI1076" s="17"/>
      <c r="AJ1076" s="17">
        <v>0.25987805284451398</v>
      </c>
      <c r="AK1076" s="17">
        <v>0.28108201619189599</v>
      </c>
      <c r="AL1076" s="17"/>
      <c r="AM1076" s="17">
        <v>0.246267907990218</v>
      </c>
      <c r="AN1076" s="17">
        <v>0.27588410144192799</v>
      </c>
      <c r="AO1076" s="17"/>
      <c r="AP1076" s="17">
        <v>0.17493429078443401</v>
      </c>
      <c r="AQ1076" s="17">
        <v>0.23431043521578099</v>
      </c>
      <c r="AR1076" s="17">
        <v>0.29415887754891901</v>
      </c>
      <c r="AS1076" s="17">
        <v>0.35350791015914401</v>
      </c>
      <c r="AT1076" s="17">
        <v>0.147943860391933</v>
      </c>
      <c r="AU1076" s="17">
        <v>0.37003063079798099</v>
      </c>
    </row>
    <row r="1077" spans="2:47" x14ac:dyDescent="0.35">
      <c r="B1077" t="s">
        <v>97</v>
      </c>
      <c r="C1077" s="17">
        <v>0.18582641376046999</v>
      </c>
      <c r="D1077" s="17">
        <v>1.7795986617121999E-2</v>
      </c>
      <c r="E1077" s="17">
        <v>0.343342402743539</v>
      </c>
      <c r="F1077" s="17"/>
      <c r="G1077" s="17">
        <v>0.132327041245902</v>
      </c>
      <c r="H1077" s="17">
        <v>0.23739816995367199</v>
      </c>
      <c r="I1077" s="17">
        <v>0.19457691996326801</v>
      </c>
      <c r="J1077" s="17">
        <v>0.19210755860503101</v>
      </c>
      <c r="K1077" s="17">
        <v>0.17954904546521</v>
      </c>
      <c r="L1077" s="17">
        <v>0.16367745565935701</v>
      </c>
      <c r="M1077" s="17"/>
      <c r="N1077" s="17">
        <v>0.15147632242769099</v>
      </c>
      <c r="O1077" s="17">
        <v>0.34757201106688601</v>
      </c>
      <c r="P1077" s="17"/>
      <c r="Q1077" s="17">
        <v>0.11811997474939499</v>
      </c>
      <c r="R1077" s="17">
        <v>0.365179109314342</v>
      </c>
      <c r="S1077" s="17">
        <v>0.17687220976141299</v>
      </c>
      <c r="T1077" s="17">
        <v>0.26311091994997998</v>
      </c>
      <c r="U1077" s="17">
        <v>0.26859251941393403</v>
      </c>
      <c r="V1077" s="17">
        <v>0.16603052609660199</v>
      </c>
      <c r="W1077" s="17">
        <v>0.192336626906737</v>
      </c>
      <c r="X1077" s="17">
        <v>0.28229492692267</v>
      </c>
      <c r="Y1077" s="17">
        <v>2.6461185989783802E-2</v>
      </c>
      <c r="Z1077" s="17">
        <v>0.12671207277236701</v>
      </c>
      <c r="AA1077" s="17">
        <v>0.23361646221238599</v>
      </c>
      <c r="AB1077" s="17">
        <v>-0.13650972858438601</v>
      </c>
      <c r="AC1077" s="17"/>
      <c r="AD1077" s="17">
        <v>0.16926525993838501</v>
      </c>
      <c r="AE1077" s="17">
        <v>0.20601308543464</v>
      </c>
      <c r="AF1077" s="17"/>
      <c r="AG1077" s="17">
        <v>0.13983117760939201</v>
      </c>
      <c r="AH1077" s="17">
        <v>0.22018716211425901</v>
      </c>
      <c r="AI1077" s="17"/>
      <c r="AJ1077" s="17">
        <v>0.21715291404627099</v>
      </c>
      <c r="AK1077" s="17">
        <v>0.149310123116149</v>
      </c>
      <c r="AL1077" s="17"/>
      <c r="AM1077" s="17">
        <v>0.240007713161312</v>
      </c>
      <c r="AN1077" s="17">
        <v>0.17313631992977599</v>
      </c>
      <c r="AO1077" s="17"/>
      <c r="AP1077" s="17">
        <v>0.241713810606765</v>
      </c>
      <c r="AQ1077" s="17">
        <v>0.22697415728067899</v>
      </c>
      <c r="AR1077" s="17">
        <v>0.19845365958105299</v>
      </c>
      <c r="AS1077" s="17">
        <v>2.4480148982316201E-2</v>
      </c>
      <c r="AT1077" s="17">
        <v>0.53393213300241105</v>
      </c>
      <c r="AU1077" s="17">
        <v>5.8606442650283301E-2</v>
      </c>
    </row>
    <row r="1078" spans="2:47" x14ac:dyDescent="0.35">
      <c r="C1078" s="17"/>
      <c r="D1078" s="17"/>
      <c r="E1078" s="17"/>
      <c r="F1078" s="17"/>
      <c r="G1078" s="17"/>
      <c r="H1078" s="17"/>
      <c r="I1078" s="17"/>
      <c r="J1078" s="17"/>
      <c r="K1078" s="17"/>
      <c r="L1078" s="17"/>
      <c r="M1078" s="17"/>
      <c r="N1078" s="17"/>
      <c r="O1078" s="17"/>
      <c r="P1078" s="17"/>
      <c r="Q1078" s="17"/>
      <c r="R1078" s="17"/>
      <c r="S1078" s="17"/>
      <c r="T1078" s="17"/>
      <c r="U1078" s="17"/>
      <c r="V1078" s="17"/>
      <c r="W1078" s="17"/>
      <c r="X1078" s="17"/>
      <c r="Y1078" s="17"/>
      <c r="Z1078" s="17"/>
      <c r="AA1078" s="17"/>
      <c r="AB1078" s="17"/>
      <c r="AC1078" s="17"/>
      <c r="AD1078" s="17"/>
      <c r="AE1078" s="17"/>
      <c r="AF1078" s="17"/>
      <c r="AG1078" s="17"/>
      <c r="AH1078" s="17"/>
      <c r="AI1078" s="17"/>
      <c r="AJ1078" s="17"/>
      <c r="AK1078" s="17"/>
      <c r="AL1078" s="17"/>
      <c r="AM1078" s="17"/>
      <c r="AN1078" s="17"/>
      <c r="AO1078" s="17"/>
      <c r="AP1078" s="17"/>
      <c r="AQ1078" s="17"/>
      <c r="AR1078" s="17"/>
      <c r="AS1078" s="17"/>
      <c r="AT1078" s="17"/>
      <c r="AU1078" s="17"/>
    </row>
    <row r="1079" spans="2:47" x14ac:dyDescent="0.35">
      <c r="B1079" s="6" t="s">
        <v>412</v>
      </c>
      <c r="C1079" s="17"/>
      <c r="D1079" s="17"/>
      <c r="E1079" s="17"/>
      <c r="F1079" s="17"/>
      <c r="G1079" s="17"/>
      <c r="H1079" s="17"/>
      <c r="I1079" s="17"/>
      <c r="J1079" s="17"/>
      <c r="K1079" s="17"/>
      <c r="L1079" s="17"/>
      <c r="M1079" s="17"/>
      <c r="N1079" s="17"/>
      <c r="O1079" s="17"/>
      <c r="P1079" s="17"/>
      <c r="Q1079" s="17"/>
      <c r="R1079" s="17"/>
      <c r="S1079" s="17"/>
      <c r="T1079" s="17"/>
      <c r="U1079" s="17"/>
      <c r="V1079" s="17"/>
      <c r="W1079" s="17"/>
      <c r="X1079" s="17"/>
      <c r="Y1079" s="17"/>
      <c r="Z1079" s="17"/>
      <c r="AA1079" s="17"/>
      <c r="AB1079" s="17"/>
      <c r="AC1079" s="17"/>
      <c r="AD1079" s="17"/>
      <c r="AE1079" s="17"/>
      <c r="AF1079" s="17"/>
      <c r="AG1079" s="17"/>
      <c r="AH1079" s="17"/>
      <c r="AI1079" s="17"/>
      <c r="AJ1079" s="17"/>
      <c r="AK1079" s="17"/>
      <c r="AL1079" s="17"/>
      <c r="AM1079" s="17"/>
      <c r="AN1079" s="17"/>
      <c r="AO1079" s="17"/>
      <c r="AP1079" s="17"/>
      <c r="AQ1079" s="17"/>
      <c r="AR1079" s="17"/>
      <c r="AS1079" s="17"/>
      <c r="AT1079" s="17"/>
      <c r="AU1079" s="17"/>
    </row>
    <row r="1080" spans="2:47" x14ac:dyDescent="0.35">
      <c r="B1080" s="24" t="s">
        <v>406</v>
      </c>
      <c r="C1080" s="17"/>
      <c r="D1080" s="17"/>
      <c r="E1080" s="17"/>
      <c r="F1080" s="17"/>
      <c r="G1080" s="17"/>
      <c r="H1080" s="17"/>
      <c r="I1080" s="17"/>
      <c r="J1080" s="17"/>
      <c r="K1080" s="17"/>
      <c r="L1080" s="17"/>
      <c r="M1080" s="17"/>
      <c r="N1080" s="17"/>
      <c r="O1080" s="17"/>
      <c r="P1080" s="17"/>
      <c r="Q1080" s="17"/>
      <c r="R1080" s="17"/>
      <c r="S1080" s="17"/>
      <c r="T1080" s="17"/>
      <c r="U1080" s="17"/>
      <c r="V1080" s="17"/>
      <c r="W1080" s="17"/>
      <c r="X1080" s="17"/>
      <c r="Y1080" s="17"/>
      <c r="Z1080" s="17"/>
      <c r="AA1080" s="17"/>
      <c r="AB1080" s="17"/>
      <c r="AC1080" s="17"/>
      <c r="AD1080" s="17"/>
      <c r="AE1080" s="17"/>
      <c r="AF1080" s="17"/>
      <c r="AG1080" s="17"/>
      <c r="AH1080" s="17"/>
      <c r="AI1080" s="17"/>
      <c r="AJ1080" s="17"/>
      <c r="AK1080" s="17"/>
      <c r="AL1080" s="17"/>
      <c r="AM1080" s="17"/>
      <c r="AN1080" s="17"/>
      <c r="AO1080" s="17"/>
      <c r="AP1080" s="17"/>
      <c r="AQ1080" s="17"/>
      <c r="AR1080" s="17"/>
      <c r="AS1080" s="17"/>
      <c r="AT1080" s="17"/>
      <c r="AU1080" s="17"/>
    </row>
    <row r="1081" spans="2:47" x14ac:dyDescent="0.35">
      <c r="B1081" t="s">
        <v>89</v>
      </c>
      <c r="C1081" s="17">
        <v>0.13518250593453901</v>
      </c>
      <c r="D1081" s="17">
        <v>0.104521990488397</v>
      </c>
      <c r="E1081" s="17">
        <v>0.16475962744946401</v>
      </c>
      <c r="F1081" s="17"/>
      <c r="G1081" s="17">
        <v>0.16302966986105399</v>
      </c>
      <c r="H1081" s="17">
        <v>0.13006352633905699</v>
      </c>
      <c r="I1081" s="17">
        <v>0.160067847527157</v>
      </c>
      <c r="J1081" s="17">
        <v>0.15190864689780401</v>
      </c>
      <c r="K1081" s="17">
        <v>0.117122365493028</v>
      </c>
      <c r="L1081" s="17">
        <v>9.3152014678420894E-2</v>
      </c>
      <c r="M1081" s="17"/>
      <c r="N1081" s="17">
        <v>0.12019952609324901</v>
      </c>
      <c r="O1081" s="17">
        <v>0.20573343985729201</v>
      </c>
      <c r="P1081" s="17"/>
      <c r="Q1081" s="17">
        <v>0.13578032119383801</v>
      </c>
      <c r="R1081" s="17">
        <v>0.16591445947908701</v>
      </c>
      <c r="S1081" s="17">
        <v>0.134084772141394</v>
      </c>
      <c r="T1081" s="17">
        <v>0.10841241497434</v>
      </c>
      <c r="U1081" s="17">
        <v>0.12400249909846101</v>
      </c>
      <c r="V1081" s="17">
        <v>0.119672837051725</v>
      </c>
      <c r="W1081" s="17">
        <v>0.17972106243709501</v>
      </c>
      <c r="X1081" s="17">
        <v>7.7745453173162005E-2</v>
      </c>
      <c r="Y1081" s="17">
        <v>0.14703931709215601</v>
      </c>
      <c r="Z1081" s="17">
        <v>0.11698318739585301</v>
      </c>
      <c r="AA1081" s="17">
        <v>0.162494407237467</v>
      </c>
      <c r="AB1081" s="17">
        <v>8.7648652234023697E-2</v>
      </c>
      <c r="AC1081" s="17"/>
      <c r="AD1081" s="17">
        <v>0.15036556098932699</v>
      </c>
      <c r="AE1081" s="17">
        <v>9.0053343960705204E-2</v>
      </c>
      <c r="AF1081" s="17"/>
      <c r="AG1081" s="17">
        <v>0.16945173963860699</v>
      </c>
      <c r="AH1081" s="17">
        <v>0.12264472840375901</v>
      </c>
      <c r="AI1081" s="17"/>
      <c r="AJ1081" s="17">
        <v>0.11971694650963401</v>
      </c>
      <c r="AK1081" s="17">
        <v>0.153651410311412</v>
      </c>
      <c r="AL1081" s="17"/>
      <c r="AM1081" s="17">
        <v>0.15690406722285399</v>
      </c>
      <c r="AN1081" s="17">
        <v>0.126714720539191</v>
      </c>
      <c r="AO1081" s="17"/>
      <c r="AP1081" s="17">
        <v>8.1766457373167803E-2</v>
      </c>
      <c r="AQ1081" s="17">
        <v>0.114676326448482</v>
      </c>
      <c r="AR1081" s="17">
        <v>0.15146869616158601</v>
      </c>
      <c r="AS1081" s="17">
        <v>9.6027020975977595E-2</v>
      </c>
      <c r="AT1081" s="17">
        <v>0.29277159001837699</v>
      </c>
      <c r="AU1081" s="17">
        <v>0.16681775968611801</v>
      </c>
    </row>
    <row r="1082" spans="2:47" x14ac:dyDescent="0.35">
      <c r="B1082" t="s">
        <v>90</v>
      </c>
      <c r="C1082" s="17">
        <v>0.32855927600942902</v>
      </c>
      <c r="D1082" s="17">
        <v>0.328018842114983</v>
      </c>
      <c r="E1082" s="17">
        <v>0.32940111303291197</v>
      </c>
      <c r="F1082" s="17"/>
      <c r="G1082" s="17">
        <v>0.35397390984009802</v>
      </c>
      <c r="H1082" s="17">
        <v>0.40776747979907302</v>
      </c>
      <c r="I1082" s="17">
        <v>0.30189789993659599</v>
      </c>
      <c r="J1082" s="17">
        <v>0.30855148094318002</v>
      </c>
      <c r="K1082" s="17">
        <v>0.294093144444805</v>
      </c>
      <c r="L1082" s="17">
        <v>0.29512344632437398</v>
      </c>
      <c r="M1082" s="17"/>
      <c r="N1082" s="17">
        <v>0.31757017221156802</v>
      </c>
      <c r="O1082" s="17">
        <v>0.38030409206908999</v>
      </c>
      <c r="P1082" s="17"/>
      <c r="Q1082" s="17">
        <v>0.35469923941516601</v>
      </c>
      <c r="R1082" s="17">
        <v>0.32971200573612103</v>
      </c>
      <c r="S1082" s="17">
        <v>0.321607389901786</v>
      </c>
      <c r="T1082" s="17">
        <v>0.31950476014851698</v>
      </c>
      <c r="U1082" s="17">
        <v>0.36203684111953499</v>
      </c>
      <c r="V1082" s="17">
        <v>0.39374468019834402</v>
      </c>
      <c r="W1082" s="17">
        <v>0.29033167735555998</v>
      </c>
      <c r="X1082" s="17">
        <v>0.422655952116612</v>
      </c>
      <c r="Y1082" s="17">
        <v>0.263156895860296</v>
      </c>
      <c r="Z1082" s="17">
        <v>0.31056105892076602</v>
      </c>
      <c r="AA1082" s="17">
        <v>0.28629127850149699</v>
      </c>
      <c r="AB1082" s="17">
        <v>0.28812379088296097</v>
      </c>
      <c r="AC1082" s="17"/>
      <c r="AD1082" s="17">
        <v>0.37713176218126898</v>
      </c>
      <c r="AE1082" s="17">
        <v>0.229458733690105</v>
      </c>
      <c r="AF1082" s="17"/>
      <c r="AG1082" s="17">
        <v>0.36641634880777302</v>
      </c>
      <c r="AH1082" s="17">
        <v>0.31925597612545098</v>
      </c>
      <c r="AI1082" s="17"/>
      <c r="AJ1082" s="17">
        <v>0.34378982728500301</v>
      </c>
      <c r="AK1082" s="17">
        <v>0.31126866497692501</v>
      </c>
      <c r="AL1082" s="17"/>
      <c r="AM1082" s="17">
        <v>0.27794104113214901</v>
      </c>
      <c r="AN1082" s="17">
        <v>0.34513052745098799</v>
      </c>
      <c r="AO1082" s="17"/>
      <c r="AP1082" s="17">
        <v>0.14454729820516901</v>
      </c>
      <c r="AQ1082" s="17">
        <v>0.31065504247921399</v>
      </c>
      <c r="AR1082" s="17">
        <v>0.38133566391236401</v>
      </c>
      <c r="AS1082" s="17">
        <v>0.35189874434090701</v>
      </c>
      <c r="AT1082" s="17">
        <v>0.43075412730234403</v>
      </c>
      <c r="AU1082" s="17">
        <v>0.44695964671177402</v>
      </c>
    </row>
    <row r="1083" spans="2:47" x14ac:dyDescent="0.35">
      <c r="B1083" t="s">
        <v>91</v>
      </c>
      <c r="C1083" s="17">
        <v>0.278000720024772</v>
      </c>
      <c r="D1083" s="17">
        <v>0.28542980331246298</v>
      </c>
      <c r="E1083" s="17">
        <v>0.27006469134993299</v>
      </c>
      <c r="F1083" s="17"/>
      <c r="G1083" s="17">
        <v>0.29511319039860601</v>
      </c>
      <c r="H1083" s="17">
        <v>0.23981069784350501</v>
      </c>
      <c r="I1083" s="17">
        <v>0.25529319439516601</v>
      </c>
      <c r="J1083" s="17">
        <v>0.27087716336707801</v>
      </c>
      <c r="K1083" s="17">
        <v>0.30362261256023498</v>
      </c>
      <c r="L1083" s="17">
        <v>0.31494535847355698</v>
      </c>
      <c r="M1083" s="17"/>
      <c r="N1083" s="17">
        <v>0.283030499572341</v>
      </c>
      <c r="O1083" s="17">
        <v>0.254316803456411</v>
      </c>
      <c r="P1083" s="17"/>
      <c r="Q1083" s="17">
        <v>0.287876380131947</v>
      </c>
      <c r="R1083" s="17">
        <v>0.27863863654611098</v>
      </c>
      <c r="S1083" s="17">
        <v>0.25009450864529298</v>
      </c>
      <c r="T1083" s="17">
        <v>0.34771054789358702</v>
      </c>
      <c r="U1083" s="17">
        <v>0.23115986379609699</v>
      </c>
      <c r="V1083" s="17">
        <v>0.27197195708634297</v>
      </c>
      <c r="W1083" s="17">
        <v>0.25490770154707398</v>
      </c>
      <c r="X1083" s="17">
        <v>0.24462049271587899</v>
      </c>
      <c r="Y1083" s="17">
        <v>0.30890773799386101</v>
      </c>
      <c r="Z1083" s="17">
        <v>0.32515416557948601</v>
      </c>
      <c r="AA1083" s="17">
        <v>0.23626138304202901</v>
      </c>
      <c r="AB1083" s="17">
        <v>0.175273135135007</v>
      </c>
      <c r="AC1083" s="17"/>
      <c r="AD1083" s="17">
        <v>0.27409836395771497</v>
      </c>
      <c r="AE1083" s="17">
        <v>0.29687576188213</v>
      </c>
      <c r="AF1083" s="17"/>
      <c r="AG1083" s="17">
        <v>0.26098587766333298</v>
      </c>
      <c r="AH1083" s="17">
        <v>0.28321430443749401</v>
      </c>
      <c r="AI1083" s="17"/>
      <c r="AJ1083" s="17">
        <v>0.28916823463678898</v>
      </c>
      <c r="AK1083" s="17">
        <v>0.26539482018958199</v>
      </c>
      <c r="AL1083" s="17"/>
      <c r="AM1083" s="17">
        <v>0.25729053356981302</v>
      </c>
      <c r="AN1083" s="17">
        <v>0.283994454729117</v>
      </c>
      <c r="AO1083" s="17"/>
      <c r="AP1083" s="17">
        <v>0.295021545727089</v>
      </c>
      <c r="AQ1083" s="17">
        <v>0.33722095565017202</v>
      </c>
      <c r="AR1083" s="17">
        <v>0.28772925101649</v>
      </c>
      <c r="AS1083" s="17">
        <v>0.32588014167141999</v>
      </c>
      <c r="AT1083" s="17">
        <v>0.219611664866944</v>
      </c>
      <c r="AU1083" s="17">
        <v>0.17378557402360201</v>
      </c>
    </row>
    <row r="1084" spans="2:47" x14ac:dyDescent="0.35">
      <c r="B1084" t="s">
        <v>92</v>
      </c>
      <c r="C1084" s="17">
        <v>0.114496426332533</v>
      </c>
      <c r="D1084" s="17">
        <v>0.134984550661848</v>
      </c>
      <c r="E1084" s="17">
        <v>9.3558801963525798E-2</v>
      </c>
      <c r="F1084" s="17"/>
      <c r="G1084" s="17">
        <v>8.9016910190225701E-2</v>
      </c>
      <c r="H1084" s="17">
        <v>0.103467381894381</v>
      </c>
      <c r="I1084" s="17">
        <v>0.13262453880180899</v>
      </c>
      <c r="J1084" s="17">
        <v>0.122753464021264</v>
      </c>
      <c r="K1084" s="17">
        <v>9.3328714716675906E-2</v>
      </c>
      <c r="L1084" s="17">
        <v>0.13471564750507101</v>
      </c>
      <c r="M1084" s="17"/>
      <c r="N1084" s="17">
        <v>0.127614904946561</v>
      </c>
      <c r="O1084" s="17">
        <v>5.2724941109357201E-2</v>
      </c>
      <c r="P1084" s="17"/>
      <c r="Q1084" s="17">
        <v>7.7200281888285593E-2</v>
      </c>
      <c r="R1084" s="17">
        <v>9.3562366581341497E-2</v>
      </c>
      <c r="S1084" s="17">
        <v>0.17851235423971101</v>
      </c>
      <c r="T1084" s="17">
        <v>0.116356389201132</v>
      </c>
      <c r="U1084" s="17">
        <v>0.130627175086586</v>
      </c>
      <c r="V1084" s="17">
        <v>0.105859407589165</v>
      </c>
      <c r="W1084" s="17">
        <v>0.112669121082033</v>
      </c>
      <c r="X1084" s="17">
        <v>0.146997768765427</v>
      </c>
      <c r="Y1084" s="17">
        <v>0.11243143719779999</v>
      </c>
      <c r="Z1084" s="17">
        <v>0.12006952210597301</v>
      </c>
      <c r="AA1084" s="17">
        <v>0.12068646966475401</v>
      </c>
      <c r="AB1084" s="17">
        <v>9.63388893981591E-2</v>
      </c>
      <c r="AC1084" s="17"/>
      <c r="AD1084" s="17">
        <v>0.115464973998803</v>
      </c>
      <c r="AE1084" s="17">
        <v>0.104198784032527</v>
      </c>
      <c r="AF1084" s="17"/>
      <c r="AG1084" s="17">
        <v>0.134194821864072</v>
      </c>
      <c r="AH1084" s="17">
        <v>0.109496624188719</v>
      </c>
      <c r="AI1084" s="17"/>
      <c r="AJ1084" s="17">
        <v>0.109556031417733</v>
      </c>
      <c r="AK1084" s="17">
        <v>0.120534876823742</v>
      </c>
      <c r="AL1084" s="17"/>
      <c r="AM1084" s="17">
        <v>0.135489865928168</v>
      </c>
      <c r="AN1084" s="17">
        <v>0.111447570312626</v>
      </c>
      <c r="AO1084" s="17"/>
      <c r="AP1084" s="17">
        <v>0.110724148428964</v>
      </c>
      <c r="AQ1084" s="17">
        <v>0.12503653646804999</v>
      </c>
      <c r="AR1084" s="17">
        <v>9.7849505701811404E-2</v>
      </c>
      <c r="AS1084" s="17">
        <v>0.141250499513558</v>
      </c>
      <c r="AT1084" s="17">
        <v>3.3651465621457703E-2</v>
      </c>
      <c r="AU1084" s="17">
        <v>0.136452590336052</v>
      </c>
    </row>
    <row r="1085" spans="2:47" x14ac:dyDescent="0.35">
      <c r="B1085" t="s">
        <v>93</v>
      </c>
      <c r="C1085" s="17">
        <v>0.10291497130911501</v>
      </c>
      <c r="D1085" s="17">
        <v>0.11565565141161099</v>
      </c>
      <c r="E1085" s="17">
        <v>9.1726380264064003E-2</v>
      </c>
      <c r="F1085" s="17"/>
      <c r="G1085" s="17">
        <v>5.8462149872769903E-2</v>
      </c>
      <c r="H1085" s="17">
        <v>7.9803509957865601E-2</v>
      </c>
      <c r="I1085" s="17">
        <v>8.9926482007403705E-2</v>
      </c>
      <c r="J1085" s="17">
        <v>0.119430606508018</v>
      </c>
      <c r="K1085" s="17">
        <v>0.138260586639427</v>
      </c>
      <c r="L1085" s="17">
        <v>0.13432688225634601</v>
      </c>
      <c r="M1085" s="17"/>
      <c r="N1085" s="17">
        <v>0.116238635218898</v>
      </c>
      <c r="O1085" s="17">
        <v>4.0177322185566001E-2</v>
      </c>
      <c r="P1085" s="17"/>
      <c r="Q1085" s="17">
        <v>7.56847543330188E-2</v>
      </c>
      <c r="R1085" s="17">
        <v>5.8815032757375402E-2</v>
      </c>
      <c r="S1085" s="17">
        <v>0.10381761096365</v>
      </c>
      <c r="T1085" s="17">
        <v>7.8682078737174505E-2</v>
      </c>
      <c r="U1085" s="17">
        <v>8.6748429713992395E-2</v>
      </c>
      <c r="V1085" s="17">
        <v>8.8670088779502401E-2</v>
      </c>
      <c r="W1085" s="17">
        <v>0.116854298550526</v>
      </c>
      <c r="X1085" s="17">
        <v>8.8312471808677906E-2</v>
      </c>
      <c r="Y1085" s="17">
        <v>0.125349592548087</v>
      </c>
      <c r="Z1085" s="17">
        <v>9.4308528353248905E-2</v>
      </c>
      <c r="AA1085" s="17">
        <v>0.19426646155425401</v>
      </c>
      <c r="AB1085" s="17">
        <v>0.35261553234984999</v>
      </c>
      <c r="AC1085" s="17"/>
      <c r="AD1085" s="17">
        <v>6.7253810275013703E-2</v>
      </c>
      <c r="AE1085" s="17">
        <v>0.188222059142757</v>
      </c>
      <c r="AF1085" s="17"/>
      <c r="AG1085" s="17">
        <v>6.6163366758074493E-2</v>
      </c>
      <c r="AH1085" s="17">
        <v>0.11452936445284299</v>
      </c>
      <c r="AI1085" s="17"/>
      <c r="AJ1085" s="17">
        <v>9.9870186539239306E-2</v>
      </c>
      <c r="AK1085" s="17">
        <v>0.106699390060427</v>
      </c>
      <c r="AL1085" s="17"/>
      <c r="AM1085" s="17">
        <v>0.135185014997449</v>
      </c>
      <c r="AN1085" s="17">
        <v>9.2193770717432594E-2</v>
      </c>
      <c r="AO1085" s="17"/>
      <c r="AP1085" s="17">
        <v>0.21265279965596801</v>
      </c>
      <c r="AQ1085" s="17">
        <v>9.2352874788700301E-2</v>
      </c>
      <c r="AR1085" s="17">
        <v>7.08242424444743E-2</v>
      </c>
      <c r="AS1085" s="17">
        <v>7.4671573777779707E-2</v>
      </c>
      <c r="AT1085" s="17">
        <v>2.32111521908769E-2</v>
      </c>
      <c r="AU1085" s="17">
        <v>7.5984429242453494E-2</v>
      </c>
    </row>
    <row r="1086" spans="2:47" x14ac:dyDescent="0.35">
      <c r="B1086" t="s">
        <v>94</v>
      </c>
      <c r="C1086" s="17">
        <v>4.0846100389612498E-2</v>
      </c>
      <c r="D1086" s="17">
        <v>3.1389162010697802E-2</v>
      </c>
      <c r="E1086" s="17">
        <v>5.0489385940100599E-2</v>
      </c>
      <c r="F1086" s="17"/>
      <c r="G1086" s="17">
        <v>4.0404169837246602E-2</v>
      </c>
      <c r="H1086" s="17">
        <v>3.90874041661173E-2</v>
      </c>
      <c r="I1086" s="17">
        <v>6.0190037331868E-2</v>
      </c>
      <c r="J1086" s="17">
        <v>2.6478638262656E-2</v>
      </c>
      <c r="K1086" s="17">
        <v>5.3572576145828499E-2</v>
      </c>
      <c r="L1086" s="17">
        <v>2.7736650762231901E-2</v>
      </c>
      <c r="M1086" s="17"/>
      <c r="N1086" s="17">
        <v>3.5346261957383003E-2</v>
      </c>
      <c r="O1086" s="17">
        <v>6.6743401322284193E-2</v>
      </c>
      <c r="P1086" s="17"/>
      <c r="Q1086" s="17">
        <v>6.8759023037744296E-2</v>
      </c>
      <c r="R1086" s="17">
        <v>7.3357498899964499E-2</v>
      </c>
      <c r="S1086" s="17">
        <v>1.18833641081661E-2</v>
      </c>
      <c r="T1086" s="17">
        <v>2.9333809045249699E-2</v>
      </c>
      <c r="U1086" s="17">
        <v>6.5425191185328802E-2</v>
      </c>
      <c r="V1086" s="17">
        <v>2.00810292949203E-2</v>
      </c>
      <c r="W1086" s="17">
        <v>4.5516139027712302E-2</v>
      </c>
      <c r="X1086" s="17">
        <v>1.96678614202415E-2</v>
      </c>
      <c r="Y1086" s="17">
        <v>4.3115019307799499E-2</v>
      </c>
      <c r="Z1086" s="17">
        <v>3.29235376446739E-2</v>
      </c>
      <c r="AA1086" s="17">
        <v>0</v>
      </c>
      <c r="AB1086" s="17">
        <v>0</v>
      </c>
      <c r="AC1086" s="17"/>
      <c r="AD1086" s="17">
        <v>1.5685528597872499E-2</v>
      </c>
      <c r="AE1086" s="17">
        <v>9.1191317291776194E-2</v>
      </c>
      <c r="AF1086" s="17"/>
      <c r="AG1086" s="17">
        <v>2.7878452681395398E-3</v>
      </c>
      <c r="AH1086" s="17">
        <v>5.0859002391734499E-2</v>
      </c>
      <c r="AI1086" s="17"/>
      <c r="AJ1086" s="17">
        <v>3.7898773611601599E-2</v>
      </c>
      <c r="AK1086" s="17">
        <v>4.2450837637911798E-2</v>
      </c>
      <c r="AL1086" s="17"/>
      <c r="AM1086" s="17">
        <v>3.7189477149566899E-2</v>
      </c>
      <c r="AN1086" s="17">
        <v>4.0518956250645402E-2</v>
      </c>
      <c r="AO1086" s="17"/>
      <c r="AP1086" s="17">
        <v>0.15528775060964201</v>
      </c>
      <c r="AQ1086" s="17">
        <v>2.0058264165381201E-2</v>
      </c>
      <c r="AR1086" s="17">
        <v>1.07926407632737E-2</v>
      </c>
      <c r="AS1086" s="17">
        <v>1.02720197203581E-2</v>
      </c>
      <c r="AT1086" s="17">
        <v>0</v>
      </c>
      <c r="AU1086" s="17">
        <v>0</v>
      </c>
    </row>
    <row r="1087" spans="2:47" x14ac:dyDescent="0.35">
      <c r="B1087" t="s">
        <v>95</v>
      </c>
      <c r="C1087" s="17">
        <v>0.46374178194396798</v>
      </c>
      <c r="D1087" s="17">
        <v>0.43254083260338</v>
      </c>
      <c r="E1087" s="17">
        <v>0.49416074048237701</v>
      </c>
      <c r="F1087" s="17"/>
      <c r="G1087" s="17">
        <v>0.51700357970115196</v>
      </c>
      <c r="H1087" s="17">
        <v>0.53783100613813095</v>
      </c>
      <c r="I1087" s="17">
        <v>0.46196574746375302</v>
      </c>
      <c r="J1087" s="17">
        <v>0.460460127840984</v>
      </c>
      <c r="K1087" s="17">
        <v>0.41121550993783301</v>
      </c>
      <c r="L1087" s="17">
        <v>0.38827546100279497</v>
      </c>
      <c r="M1087" s="17"/>
      <c r="N1087" s="17">
        <v>0.43776969830481699</v>
      </c>
      <c r="O1087" s="17">
        <v>0.58603753192638197</v>
      </c>
      <c r="P1087" s="17"/>
      <c r="Q1087" s="17">
        <v>0.49047956060900499</v>
      </c>
      <c r="R1087" s="17">
        <v>0.49562646521520798</v>
      </c>
      <c r="S1087" s="17">
        <v>0.45569216204318003</v>
      </c>
      <c r="T1087" s="17">
        <v>0.42791717512285699</v>
      </c>
      <c r="U1087" s="17">
        <v>0.486039340217997</v>
      </c>
      <c r="V1087" s="17">
        <v>0.51341751725006901</v>
      </c>
      <c r="W1087" s="17">
        <v>0.47005273979265499</v>
      </c>
      <c r="X1087" s="17">
        <v>0.50040140528977395</v>
      </c>
      <c r="Y1087" s="17">
        <v>0.41019621295245301</v>
      </c>
      <c r="Z1087" s="17">
        <v>0.42754424631661803</v>
      </c>
      <c r="AA1087" s="17">
        <v>0.44878568573896299</v>
      </c>
      <c r="AB1087" s="17">
        <v>0.37577244311698499</v>
      </c>
      <c r="AC1087" s="17"/>
      <c r="AD1087" s="17">
        <v>0.52749732317059606</v>
      </c>
      <c r="AE1087" s="17">
        <v>0.31951207765081002</v>
      </c>
      <c r="AF1087" s="17"/>
      <c r="AG1087" s="17">
        <v>0.53586808844638001</v>
      </c>
      <c r="AH1087" s="17">
        <v>0.44190070452920999</v>
      </c>
      <c r="AI1087" s="17"/>
      <c r="AJ1087" s="17">
        <v>0.46350677379463701</v>
      </c>
      <c r="AK1087" s="17">
        <v>0.46492007528833801</v>
      </c>
      <c r="AL1087" s="17"/>
      <c r="AM1087" s="17">
        <v>0.43484510835500301</v>
      </c>
      <c r="AN1087" s="17">
        <v>0.47184524799017902</v>
      </c>
      <c r="AO1087" s="17"/>
      <c r="AP1087" s="17">
        <v>0.22631375557833699</v>
      </c>
      <c r="AQ1087" s="17">
        <v>0.42533136892769602</v>
      </c>
      <c r="AR1087" s="17">
        <v>0.53280436007395005</v>
      </c>
      <c r="AS1087" s="17">
        <v>0.44792576531688499</v>
      </c>
      <c r="AT1087" s="17">
        <v>0.72352571732072202</v>
      </c>
      <c r="AU1087" s="17">
        <v>0.61377740639789302</v>
      </c>
    </row>
    <row r="1088" spans="2:47" x14ac:dyDescent="0.35">
      <c r="B1088" t="s">
        <v>96</v>
      </c>
      <c r="C1088" s="17">
        <v>0.21741139764164699</v>
      </c>
      <c r="D1088" s="17">
        <v>0.250640202073459</v>
      </c>
      <c r="E1088" s="17">
        <v>0.18528518222759</v>
      </c>
      <c r="F1088" s="17"/>
      <c r="G1088" s="17">
        <v>0.14747906006299599</v>
      </c>
      <c r="H1088" s="17">
        <v>0.18327089185224699</v>
      </c>
      <c r="I1088" s="17">
        <v>0.22255102080921299</v>
      </c>
      <c r="J1088" s="17">
        <v>0.24218407052928201</v>
      </c>
      <c r="K1088" s="17">
        <v>0.23158930135610301</v>
      </c>
      <c r="L1088" s="17">
        <v>0.26904252976141602</v>
      </c>
      <c r="M1088" s="17"/>
      <c r="N1088" s="17">
        <v>0.24385354016545899</v>
      </c>
      <c r="O1088" s="17">
        <v>9.2902263294923196E-2</v>
      </c>
      <c r="P1088" s="17"/>
      <c r="Q1088" s="17">
        <v>0.152885036221304</v>
      </c>
      <c r="R1088" s="17">
        <v>0.152377399338717</v>
      </c>
      <c r="S1088" s="17">
        <v>0.28232996520336101</v>
      </c>
      <c r="T1088" s="17">
        <v>0.19503846793830701</v>
      </c>
      <c r="U1088" s="17">
        <v>0.21737560480057799</v>
      </c>
      <c r="V1088" s="17">
        <v>0.19452949636866801</v>
      </c>
      <c r="W1088" s="17">
        <v>0.22952341963255901</v>
      </c>
      <c r="X1088" s="17">
        <v>0.23531024057410499</v>
      </c>
      <c r="Y1088" s="17">
        <v>0.237781029745887</v>
      </c>
      <c r="Z1088" s="17">
        <v>0.21437805045922201</v>
      </c>
      <c r="AA1088" s="17">
        <v>0.31495293121900803</v>
      </c>
      <c r="AB1088" s="17">
        <v>0.44895442174800898</v>
      </c>
      <c r="AC1088" s="17"/>
      <c r="AD1088" s="17">
        <v>0.18271878427381599</v>
      </c>
      <c r="AE1088" s="17">
        <v>0.292420843175284</v>
      </c>
      <c r="AF1088" s="17"/>
      <c r="AG1088" s="17">
        <v>0.20035818862214699</v>
      </c>
      <c r="AH1088" s="17">
        <v>0.22402598864156201</v>
      </c>
      <c r="AI1088" s="17"/>
      <c r="AJ1088" s="17">
        <v>0.209426217956972</v>
      </c>
      <c r="AK1088" s="17">
        <v>0.22723426688416901</v>
      </c>
      <c r="AL1088" s="17"/>
      <c r="AM1088" s="17">
        <v>0.27067488092561698</v>
      </c>
      <c r="AN1088" s="17">
        <v>0.20364134103005799</v>
      </c>
      <c r="AO1088" s="17"/>
      <c r="AP1088" s="17">
        <v>0.323376948084932</v>
      </c>
      <c r="AQ1088" s="17">
        <v>0.21738941125674999</v>
      </c>
      <c r="AR1088" s="17">
        <v>0.168673748146286</v>
      </c>
      <c r="AS1088" s="17">
        <v>0.215922073291337</v>
      </c>
      <c r="AT1088" s="17">
        <v>5.68626178123346E-2</v>
      </c>
      <c r="AU1088" s="17">
        <v>0.212437019578506</v>
      </c>
    </row>
    <row r="1089" spans="2:47" x14ac:dyDescent="0.35">
      <c r="B1089" t="s">
        <v>97</v>
      </c>
      <c r="C1089" s="17">
        <v>0.24633038430232099</v>
      </c>
      <c r="D1089" s="17">
        <v>0.181900630529922</v>
      </c>
      <c r="E1089" s="17">
        <v>0.30887555825478702</v>
      </c>
      <c r="F1089" s="17"/>
      <c r="G1089" s="17">
        <v>0.36952451963815602</v>
      </c>
      <c r="H1089" s="17">
        <v>0.35456011428588402</v>
      </c>
      <c r="I1089" s="17">
        <v>0.23941472665454</v>
      </c>
      <c r="J1089" s="17">
        <v>0.21827605731170199</v>
      </c>
      <c r="K1089" s="17">
        <v>0.17962620858173001</v>
      </c>
      <c r="L1089" s="17">
        <v>0.119232931241378</v>
      </c>
      <c r="M1089" s="17"/>
      <c r="N1089" s="17">
        <v>0.193916158139358</v>
      </c>
      <c r="O1089" s="17">
        <v>0.49313526863145901</v>
      </c>
      <c r="P1089" s="17"/>
      <c r="Q1089" s="17">
        <v>0.33759452438769999</v>
      </c>
      <c r="R1089" s="17">
        <v>0.34324906587649101</v>
      </c>
      <c r="S1089" s="17">
        <v>0.17336219683981899</v>
      </c>
      <c r="T1089" s="17">
        <v>0.23287870718455</v>
      </c>
      <c r="U1089" s="17">
        <v>0.268663735417419</v>
      </c>
      <c r="V1089" s="17">
        <v>0.318888020881401</v>
      </c>
      <c r="W1089" s="17">
        <v>0.24052932016009601</v>
      </c>
      <c r="X1089" s="17">
        <v>0.26509116471566901</v>
      </c>
      <c r="Y1089" s="17">
        <v>0.17241518320656599</v>
      </c>
      <c r="Z1089" s="17">
        <v>0.21316619585739599</v>
      </c>
      <c r="AA1089" s="17">
        <v>0.13383275451995599</v>
      </c>
      <c r="AB1089" s="17">
        <v>-7.3181978631024006E-2</v>
      </c>
      <c r="AC1089" s="17"/>
      <c r="AD1089" s="17">
        <v>0.34477853889678001</v>
      </c>
      <c r="AE1089" s="17">
        <v>2.7091234475526599E-2</v>
      </c>
      <c r="AF1089" s="17"/>
      <c r="AG1089" s="17">
        <v>0.33550989982423401</v>
      </c>
      <c r="AH1089" s="17">
        <v>0.21787471588764801</v>
      </c>
      <c r="AI1089" s="17"/>
      <c r="AJ1089" s="17">
        <v>0.25408055583766498</v>
      </c>
      <c r="AK1089" s="17">
        <v>0.237685808404169</v>
      </c>
      <c r="AL1089" s="17"/>
      <c r="AM1089" s="17">
        <v>0.164170227429387</v>
      </c>
      <c r="AN1089" s="17">
        <v>0.26820390696012097</v>
      </c>
      <c r="AO1089" s="17"/>
      <c r="AP1089" s="17">
        <v>-9.70631925065953E-2</v>
      </c>
      <c r="AQ1089" s="17">
        <v>0.207941957670946</v>
      </c>
      <c r="AR1089" s="17">
        <v>0.36413061192766499</v>
      </c>
      <c r="AS1089" s="17">
        <v>0.23200369202554799</v>
      </c>
      <c r="AT1089" s="17">
        <v>0.66666309950838698</v>
      </c>
      <c r="AU1089" s="17">
        <v>0.401340386819387</v>
      </c>
    </row>
    <row r="1090" spans="2:47" x14ac:dyDescent="0.35">
      <c r="C1090" s="17"/>
      <c r="D1090" s="17"/>
      <c r="E1090" s="17"/>
      <c r="F1090" s="17"/>
      <c r="G1090" s="17"/>
      <c r="H1090" s="17"/>
      <c r="I1090" s="17"/>
      <c r="J1090" s="17"/>
      <c r="K1090" s="17"/>
      <c r="L1090" s="17"/>
      <c r="M1090" s="17"/>
      <c r="N1090" s="17"/>
      <c r="O1090" s="17"/>
      <c r="P1090" s="17"/>
      <c r="Q1090" s="17"/>
      <c r="R1090" s="17"/>
      <c r="S1090" s="17"/>
      <c r="T1090" s="17"/>
      <c r="U1090" s="17"/>
      <c r="V1090" s="17"/>
      <c r="W1090" s="17"/>
      <c r="X1090" s="17"/>
      <c r="Y1090" s="17"/>
      <c r="Z1090" s="17"/>
      <c r="AA1090" s="17"/>
      <c r="AB1090" s="17"/>
      <c r="AC1090" s="17"/>
      <c r="AD1090" s="17"/>
      <c r="AE1090" s="17"/>
      <c r="AF1090" s="17"/>
      <c r="AG1090" s="17"/>
      <c r="AH1090" s="17"/>
      <c r="AI1090" s="17"/>
      <c r="AJ1090" s="17"/>
      <c r="AK1090" s="17"/>
      <c r="AL1090" s="17"/>
      <c r="AM1090" s="17"/>
      <c r="AN1090" s="17"/>
      <c r="AO1090" s="17"/>
      <c r="AP1090" s="17"/>
      <c r="AQ1090" s="17"/>
      <c r="AR1090" s="17"/>
      <c r="AS1090" s="17"/>
      <c r="AT1090" s="17"/>
      <c r="AU1090" s="17"/>
    </row>
    <row r="1091" spans="2:47" x14ac:dyDescent="0.35">
      <c r="B1091" s="6" t="s">
        <v>413</v>
      </c>
      <c r="C1091" s="17"/>
      <c r="D1091" s="17"/>
      <c r="E1091" s="17"/>
      <c r="F1091" s="17"/>
      <c r="G1091" s="17"/>
      <c r="H1091" s="17"/>
      <c r="I1091" s="17"/>
      <c r="J1091" s="17"/>
      <c r="K1091" s="17"/>
      <c r="L1091" s="17"/>
      <c r="M1091" s="17"/>
      <c r="N1091" s="17"/>
      <c r="O1091" s="17"/>
      <c r="P1091" s="17"/>
      <c r="Q1091" s="17"/>
      <c r="R1091" s="17"/>
      <c r="S1091" s="17"/>
      <c r="T1091" s="17"/>
      <c r="U1091" s="17"/>
      <c r="V1091" s="17"/>
      <c r="W1091" s="17"/>
      <c r="X1091" s="17"/>
      <c r="Y1091" s="17"/>
      <c r="Z1091" s="17"/>
      <c r="AA1091" s="17"/>
      <c r="AB1091" s="17"/>
      <c r="AC1091" s="17"/>
      <c r="AD1091" s="17"/>
      <c r="AE1091" s="17"/>
      <c r="AF1091" s="17"/>
      <c r="AG1091" s="17"/>
      <c r="AH1091" s="17"/>
      <c r="AI1091" s="17"/>
      <c r="AJ1091" s="17"/>
      <c r="AK1091" s="17"/>
      <c r="AL1091" s="17"/>
      <c r="AM1091" s="17"/>
      <c r="AN1091" s="17"/>
      <c r="AO1091" s="17"/>
      <c r="AP1091" s="17"/>
      <c r="AQ1091" s="17"/>
      <c r="AR1091" s="17"/>
      <c r="AS1091" s="17"/>
      <c r="AT1091" s="17"/>
      <c r="AU1091" s="17"/>
    </row>
    <row r="1092" spans="2:47" x14ac:dyDescent="0.35">
      <c r="B1092" s="24" t="s">
        <v>406</v>
      </c>
      <c r="C1092" s="17"/>
      <c r="D1092" s="17"/>
      <c r="E1092" s="17"/>
      <c r="F1092" s="17"/>
      <c r="G1092" s="17"/>
      <c r="H1092" s="17"/>
      <c r="I1092" s="17"/>
      <c r="J1092" s="17"/>
      <c r="K1092" s="17"/>
      <c r="L1092" s="17"/>
      <c r="M1092" s="17"/>
      <c r="N1092" s="17"/>
      <c r="O1092" s="17"/>
      <c r="P1092" s="17"/>
      <c r="Q1092" s="17"/>
      <c r="R1092" s="17"/>
      <c r="S1092" s="17"/>
      <c r="T1092" s="17"/>
      <c r="U1092" s="17"/>
      <c r="V1092" s="17"/>
      <c r="W1092" s="17"/>
      <c r="X1092" s="17"/>
      <c r="Y1092" s="17"/>
      <c r="Z1092" s="17"/>
      <c r="AA1092" s="17"/>
      <c r="AB1092" s="17"/>
      <c r="AC1092" s="17"/>
      <c r="AD1092" s="17"/>
      <c r="AE1092" s="17"/>
      <c r="AF1092" s="17"/>
      <c r="AG1092" s="17"/>
      <c r="AH1092" s="17"/>
      <c r="AI1092" s="17"/>
      <c r="AJ1092" s="17"/>
      <c r="AK1092" s="17"/>
      <c r="AL1092" s="17"/>
      <c r="AM1092" s="17"/>
      <c r="AN1092" s="17"/>
      <c r="AO1092" s="17"/>
      <c r="AP1092" s="17"/>
      <c r="AQ1092" s="17"/>
      <c r="AR1092" s="17"/>
      <c r="AS1092" s="17"/>
      <c r="AT1092" s="17"/>
      <c r="AU1092" s="17"/>
    </row>
    <row r="1093" spans="2:47" x14ac:dyDescent="0.35">
      <c r="B1093" t="s">
        <v>89</v>
      </c>
      <c r="C1093" s="17">
        <v>0.162161343266536</v>
      </c>
      <c r="D1093" s="17">
        <v>0.13588450790166201</v>
      </c>
      <c r="E1093" s="17">
        <v>0.18606847165415699</v>
      </c>
      <c r="F1093" s="17"/>
      <c r="G1093" s="17">
        <v>0.16044464805477501</v>
      </c>
      <c r="H1093" s="17">
        <v>0.147023747660252</v>
      </c>
      <c r="I1093" s="17">
        <v>0.21224443087537401</v>
      </c>
      <c r="J1093" s="17">
        <v>0.15394210697223901</v>
      </c>
      <c r="K1093" s="17">
        <v>0.152784290184724</v>
      </c>
      <c r="L1093" s="17">
        <v>0.14358655384130001</v>
      </c>
      <c r="M1093" s="17"/>
      <c r="N1093" s="17">
        <v>0.147593209729007</v>
      </c>
      <c r="O1093" s="17">
        <v>0.230758874429977</v>
      </c>
      <c r="P1093" s="17"/>
      <c r="Q1093" s="17">
        <v>0.14659200253688701</v>
      </c>
      <c r="R1093" s="17">
        <v>0.20284585214938999</v>
      </c>
      <c r="S1093" s="17">
        <v>0.174507394565347</v>
      </c>
      <c r="T1093" s="17">
        <v>0.15556612566210501</v>
      </c>
      <c r="U1093" s="17">
        <v>0.18135666917121501</v>
      </c>
      <c r="V1093" s="17">
        <v>0.17849137190813899</v>
      </c>
      <c r="W1093" s="17">
        <v>0.19984684156912599</v>
      </c>
      <c r="X1093" s="17">
        <v>0.16439794701702201</v>
      </c>
      <c r="Y1093" s="17">
        <v>0.136725264745475</v>
      </c>
      <c r="Z1093" s="17">
        <v>0.106790104660537</v>
      </c>
      <c r="AA1093" s="17">
        <v>0.15957353049520201</v>
      </c>
      <c r="AB1093" s="17">
        <v>8.7648652234023697E-2</v>
      </c>
      <c r="AC1093" s="17"/>
      <c r="AD1093" s="17">
        <v>0.18582721368841201</v>
      </c>
      <c r="AE1093" s="17">
        <v>0.10965001013797999</v>
      </c>
      <c r="AF1093" s="17"/>
      <c r="AG1093" s="17">
        <v>0.20523594413757601</v>
      </c>
      <c r="AH1093" s="17">
        <v>0.14514576492513701</v>
      </c>
      <c r="AI1093" s="17"/>
      <c r="AJ1093" s="17">
        <v>0.16673668263657401</v>
      </c>
      <c r="AK1093" s="17">
        <v>0.15709053529636599</v>
      </c>
      <c r="AL1093" s="17"/>
      <c r="AM1093" s="17">
        <v>0.18717403646465799</v>
      </c>
      <c r="AN1093" s="17">
        <v>0.15586558915564899</v>
      </c>
      <c r="AO1093" s="17"/>
      <c r="AP1093" s="17">
        <v>8.8646047749255802E-2</v>
      </c>
      <c r="AQ1093" s="17">
        <v>0.13872011140486201</v>
      </c>
      <c r="AR1093" s="17">
        <v>0.15702535997205</v>
      </c>
      <c r="AS1093" s="17">
        <v>0.17769755423879799</v>
      </c>
      <c r="AT1093" s="17">
        <v>0.32545036573893599</v>
      </c>
      <c r="AU1093" s="17">
        <v>0.1841544489735</v>
      </c>
    </row>
    <row r="1094" spans="2:47" x14ac:dyDescent="0.35">
      <c r="B1094" t="s">
        <v>90</v>
      </c>
      <c r="C1094" s="17">
        <v>0.36256646875460702</v>
      </c>
      <c r="D1094" s="17">
        <v>0.34680209912812898</v>
      </c>
      <c r="E1094" s="17">
        <v>0.37827067124462199</v>
      </c>
      <c r="F1094" s="17"/>
      <c r="G1094" s="17">
        <v>0.42223189065253403</v>
      </c>
      <c r="H1094" s="17">
        <v>0.385725755146337</v>
      </c>
      <c r="I1094" s="17">
        <v>0.27613553866736501</v>
      </c>
      <c r="J1094" s="17">
        <v>0.37047993888727798</v>
      </c>
      <c r="K1094" s="17">
        <v>0.333268266831662</v>
      </c>
      <c r="L1094" s="17">
        <v>0.39150108484698698</v>
      </c>
      <c r="M1094" s="17"/>
      <c r="N1094" s="17">
        <v>0.362724635113014</v>
      </c>
      <c r="O1094" s="17">
        <v>0.36182170473443798</v>
      </c>
      <c r="P1094" s="17"/>
      <c r="Q1094" s="17">
        <v>0.403132372275121</v>
      </c>
      <c r="R1094" s="17">
        <v>0.35368322780470302</v>
      </c>
      <c r="S1094" s="17">
        <v>0.33215428785130802</v>
      </c>
      <c r="T1094" s="17">
        <v>0.385981631136117</v>
      </c>
      <c r="U1094" s="17">
        <v>0.36958436283059398</v>
      </c>
      <c r="V1094" s="17">
        <v>0.409600462786747</v>
      </c>
      <c r="W1094" s="17">
        <v>0.253807071411281</v>
      </c>
      <c r="X1094" s="17">
        <v>0.40948941782459503</v>
      </c>
      <c r="Y1094" s="17">
        <v>0.31939126064026802</v>
      </c>
      <c r="Z1094" s="17">
        <v>0.410219406174745</v>
      </c>
      <c r="AA1094" s="17">
        <v>0.42027478364660698</v>
      </c>
      <c r="AB1094" s="17">
        <v>0.24338272432408201</v>
      </c>
      <c r="AC1094" s="17"/>
      <c r="AD1094" s="17">
        <v>0.39698129637393598</v>
      </c>
      <c r="AE1094" s="17">
        <v>0.28417750816422699</v>
      </c>
      <c r="AF1094" s="17"/>
      <c r="AG1094" s="17">
        <v>0.37472260536947399</v>
      </c>
      <c r="AH1094" s="17">
        <v>0.364624133838722</v>
      </c>
      <c r="AI1094" s="17"/>
      <c r="AJ1094" s="17">
        <v>0.37137146840245799</v>
      </c>
      <c r="AK1094" s="17">
        <v>0.35290614302241602</v>
      </c>
      <c r="AL1094" s="17"/>
      <c r="AM1094" s="17">
        <v>0.352341454016043</v>
      </c>
      <c r="AN1094" s="17">
        <v>0.36863313154888799</v>
      </c>
      <c r="AO1094" s="17"/>
      <c r="AP1094" s="17">
        <v>0.219236228873741</v>
      </c>
      <c r="AQ1094" s="17">
        <v>0.43486369282982601</v>
      </c>
      <c r="AR1094" s="17">
        <v>0.42278894170242698</v>
      </c>
      <c r="AS1094" s="17">
        <v>0.35582071609342802</v>
      </c>
      <c r="AT1094" s="17">
        <v>0.45243740465513799</v>
      </c>
      <c r="AU1094" s="17">
        <v>0.37435768117199902</v>
      </c>
    </row>
    <row r="1095" spans="2:47" x14ac:dyDescent="0.35">
      <c r="B1095" t="s">
        <v>91</v>
      </c>
      <c r="C1095" s="17">
        <v>0.25880293754704298</v>
      </c>
      <c r="D1095" s="17">
        <v>0.27011378811596898</v>
      </c>
      <c r="E1095" s="17">
        <v>0.248904092610125</v>
      </c>
      <c r="F1095" s="17"/>
      <c r="G1095" s="17">
        <v>0.22834349838019699</v>
      </c>
      <c r="H1095" s="17">
        <v>0.24824514397794001</v>
      </c>
      <c r="I1095" s="17">
        <v>0.25144356169498799</v>
      </c>
      <c r="J1095" s="17">
        <v>0.24818345735092401</v>
      </c>
      <c r="K1095" s="17">
        <v>0.28586683894610698</v>
      </c>
      <c r="L1095" s="17">
        <v>0.29033327922979302</v>
      </c>
      <c r="M1095" s="17"/>
      <c r="N1095" s="17">
        <v>0.26335932587092897</v>
      </c>
      <c r="O1095" s="17">
        <v>0.23734809645601901</v>
      </c>
      <c r="P1095" s="17"/>
      <c r="Q1095" s="17">
        <v>0.28731608781597001</v>
      </c>
      <c r="R1095" s="17">
        <v>0.257253228998853</v>
      </c>
      <c r="S1095" s="17">
        <v>0.29663370955833201</v>
      </c>
      <c r="T1095" s="17">
        <v>0.260659419817166</v>
      </c>
      <c r="U1095" s="17">
        <v>0.17987112661409799</v>
      </c>
      <c r="V1095" s="17">
        <v>0.20816083744804101</v>
      </c>
      <c r="W1095" s="17">
        <v>0.31823714826681898</v>
      </c>
      <c r="X1095" s="17">
        <v>0.207964662797925</v>
      </c>
      <c r="Y1095" s="17">
        <v>0.280485493380499</v>
      </c>
      <c r="Z1095" s="17">
        <v>0.28617006780141102</v>
      </c>
      <c r="AA1095" s="17">
        <v>0.183093218239512</v>
      </c>
      <c r="AB1095" s="17">
        <v>0.23301193433362999</v>
      </c>
      <c r="AC1095" s="17"/>
      <c r="AD1095" s="17">
        <v>0.25576321617104097</v>
      </c>
      <c r="AE1095" s="17">
        <v>0.26838514656454199</v>
      </c>
      <c r="AF1095" s="17"/>
      <c r="AG1095" s="17">
        <v>0.25183242392392802</v>
      </c>
      <c r="AH1095" s="17">
        <v>0.26601955169782399</v>
      </c>
      <c r="AI1095" s="17"/>
      <c r="AJ1095" s="17">
        <v>0.27546315947167399</v>
      </c>
      <c r="AK1095" s="17">
        <v>0.239693691261158</v>
      </c>
      <c r="AL1095" s="17"/>
      <c r="AM1095" s="17">
        <v>0.23606809856751901</v>
      </c>
      <c r="AN1095" s="17">
        <v>0.26394091823563698</v>
      </c>
      <c r="AO1095" s="17"/>
      <c r="AP1095" s="17">
        <v>0.26849869819455702</v>
      </c>
      <c r="AQ1095" s="17">
        <v>0.311220160474587</v>
      </c>
      <c r="AR1095" s="17">
        <v>0.260414409407214</v>
      </c>
      <c r="AS1095" s="17">
        <v>0.30542716367918099</v>
      </c>
      <c r="AT1095" s="17">
        <v>0.159704447241027</v>
      </c>
      <c r="AU1095" s="17">
        <v>0.19772568081528</v>
      </c>
    </row>
    <row r="1096" spans="2:47" x14ac:dyDescent="0.35">
      <c r="B1096" t="s">
        <v>92</v>
      </c>
      <c r="C1096" s="17">
        <v>7.8881603215561702E-2</v>
      </c>
      <c r="D1096" s="17">
        <v>0.106018933115547</v>
      </c>
      <c r="E1096" s="17">
        <v>5.10850273320924E-2</v>
      </c>
      <c r="F1096" s="17"/>
      <c r="G1096" s="17">
        <v>9.9735267787412499E-2</v>
      </c>
      <c r="H1096" s="17">
        <v>0.104873223904382</v>
      </c>
      <c r="I1096" s="17">
        <v>7.53579540094797E-2</v>
      </c>
      <c r="J1096" s="17">
        <v>7.9325579889039696E-2</v>
      </c>
      <c r="K1096" s="17">
        <v>5.8179487559198703E-2</v>
      </c>
      <c r="L1096" s="17">
        <v>5.3790798833894399E-2</v>
      </c>
      <c r="M1096" s="17"/>
      <c r="N1096" s="17">
        <v>8.15259963035255E-2</v>
      </c>
      <c r="O1096" s="17">
        <v>6.6429847690897104E-2</v>
      </c>
      <c r="P1096" s="17"/>
      <c r="Q1096" s="17">
        <v>5.4142835492445501E-2</v>
      </c>
      <c r="R1096" s="17">
        <v>4.7879923943016399E-2</v>
      </c>
      <c r="S1096" s="17">
        <v>0.102887003265052</v>
      </c>
      <c r="T1096" s="17">
        <v>8.5649253078201398E-2</v>
      </c>
      <c r="U1096" s="17">
        <v>0.122200341344688</v>
      </c>
      <c r="V1096" s="17">
        <v>9.5125307587200905E-2</v>
      </c>
      <c r="W1096" s="17">
        <v>7.2220937350279193E-2</v>
      </c>
      <c r="X1096" s="17">
        <v>8.4707512002573496E-2</v>
      </c>
      <c r="Y1096" s="17">
        <v>7.7821229071998302E-2</v>
      </c>
      <c r="Z1096" s="17">
        <v>8.8018757200203093E-2</v>
      </c>
      <c r="AA1096" s="17">
        <v>5.0013903736412603E-2</v>
      </c>
      <c r="AB1096" s="17">
        <v>9.7923796820185302E-2</v>
      </c>
      <c r="AC1096" s="17"/>
      <c r="AD1096" s="17">
        <v>8.1511248966091701E-2</v>
      </c>
      <c r="AE1096" s="17">
        <v>6.9706862618808402E-2</v>
      </c>
      <c r="AF1096" s="17"/>
      <c r="AG1096" s="17">
        <v>9.81357716827298E-2</v>
      </c>
      <c r="AH1096" s="17">
        <v>6.8631147968771997E-2</v>
      </c>
      <c r="AI1096" s="17"/>
      <c r="AJ1096" s="17">
        <v>5.8323682294083697E-2</v>
      </c>
      <c r="AK1096" s="17">
        <v>0.103235776338607</v>
      </c>
      <c r="AL1096" s="17"/>
      <c r="AM1096" s="17">
        <v>7.5357404825930493E-2</v>
      </c>
      <c r="AN1096" s="17">
        <v>8.1616680518474705E-2</v>
      </c>
      <c r="AO1096" s="17"/>
      <c r="AP1096" s="17">
        <v>6.97240083706228E-2</v>
      </c>
      <c r="AQ1096" s="17">
        <v>4.2382134396838501E-2</v>
      </c>
      <c r="AR1096" s="17">
        <v>7.1853876069961103E-2</v>
      </c>
      <c r="AS1096" s="17">
        <v>7.1774033522474495E-2</v>
      </c>
      <c r="AT1096" s="17">
        <v>3.9196630174021599E-2</v>
      </c>
      <c r="AU1096" s="17">
        <v>0.156831033420609</v>
      </c>
    </row>
    <row r="1097" spans="2:47" x14ac:dyDescent="0.35">
      <c r="B1097" t="s">
        <v>93</v>
      </c>
      <c r="C1097" s="17">
        <v>9.8214413197838996E-2</v>
      </c>
      <c r="D1097" s="17">
        <v>0.115732927156209</v>
      </c>
      <c r="E1097" s="17">
        <v>8.2335769246376103E-2</v>
      </c>
      <c r="F1097" s="17"/>
      <c r="G1097" s="17">
        <v>4.0383837610352399E-2</v>
      </c>
      <c r="H1097" s="17">
        <v>8.1006418672016606E-2</v>
      </c>
      <c r="I1097" s="17">
        <v>0.104743618533538</v>
      </c>
      <c r="J1097" s="17">
        <v>0.131808150248823</v>
      </c>
      <c r="K1097" s="17">
        <v>0.13705116670585701</v>
      </c>
      <c r="L1097" s="17">
        <v>9.7532237848390907E-2</v>
      </c>
      <c r="M1097" s="17"/>
      <c r="N1097" s="17">
        <v>0.113124327177745</v>
      </c>
      <c r="O1097" s="17">
        <v>2.80075273091283E-2</v>
      </c>
      <c r="P1097" s="17"/>
      <c r="Q1097" s="17">
        <v>4.9706131391020703E-2</v>
      </c>
      <c r="R1097" s="17">
        <v>6.8009354638544295E-2</v>
      </c>
      <c r="S1097" s="17">
        <v>8.1934240651793597E-2</v>
      </c>
      <c r="T1097" s="17">
        <v>0.10152179232233199</v>
      </c>
      <c r="U1097" s="17">
        <v>9.2481284413797299E-2</v>
      </c>
      <c r="V1097" s="17">
        <v>8.8540990974950495E-2</v>
      </c>
      <c r="W1097" s="17">
        <v>0.110149737346837</v>
      </c>
      <c r="X1097" s="17">
        <v>9.1759607694911094E-2</v>
      </c>
      <c r="Y1097" s="17">
        <v>0.124542183475137</v>
      </c>
      <c r="Z1097" s="17">
        <v>8.6148472537684095E-2</v>
      </c>
      <c r="AA1097" s="17">
        <v>0.166689976834243</v>
      </c>
      <c r="AB1097" s="17">
        <v>0.33803289228807898</v>
      </c>
      <c r="AC1097" s="17"/>
      <c r="AD1097" s="17">
        <v>6.3544447786876901E-2</v>
      </c>
      <c r="AE1097" s="17">
        <v>0.18377825707196299</v>
      </c>
      <c r="AF1097" s="17"/>
      <c r="AG1097" s="17">
        <v>6.4638201411435905E-2</v>
      </c>
      <c r="AH1097" s="17">
        <v>0.10997920948051799</v>
      </c>
      <c r="AI1097" s="17"/>
      <c r="AJ1097" s="17">
        <v>9.6276445010706105E-2</v>
      </c>
      <c r="AK1097" s="17">
        <v>0.100686747155162</v>
      </c>
      <c r="AL1097" s="17"/>
      <c r="AM1097" s="17">
        <v>0.11475977123077399</v>
      </c>
      <c r="AN1097" s="17">
        <v>9.2628209489645397E-2</v>
      </c>
      <c r="AO1097" s="17"/>
      <c r="AP1097" s="17">
        <v>0.20590370533036001</v>
      </c>
      <c r="AQ1097" s="17">
        <v>5.2230969280525098E-2</v>
      </c>
      <c r="AR1097" s="17">
        <v>7.6984409434551204E-2</v>
      </c>
      <c r="AS1097" s="17">
        <v>7.9008512745760706E-2</v>
      </c>
      <c r="AT1097" s="17">
        <v>2.32111521908769E-2</v>
      </c>
      <c r="AU1097" s="17">
        <v>8.6931155618611297E-2</v>
      </c>
    </row>
    <row r="1098" spans="2:47" x14ac:dyDescent="0.35">
      <c r="B1098" t="s">
        <v>94</v>
      </c>
      <c r="C1098" s="17">
        <v>3.9373234018412799E-2</v>
      </c>
      <c r="D1098" s="17">
        <v>2.5447744582484499E-2</v>
      </c>
      <c r="E1098" s="17">
        <v>5.3335967912626799E-2</v>
      </c>
      <c r="F1098" s="17"/>
      <c r="G1098" s="17">
        <v>4.8860857514729697E-2</v>
      </c>
      <c r="H1098" s="17">
        <v>3.3125710639071701E-2</v>
      </c>
      <c r="I1098" s="17">
        <v>8.0074896219255898E-2</v>
      </c>
      <c r="J1098" s="17">
        <v>1.62607666516956E-2</v>
      </c>
      <c r="K1098" s="17">
        <v>3.2849949772450697E-2</v>
      </c>
      <c r="L1098" s="17">
        <v>2.3256045399634499E-2</v>
      </c>
      <c r="M1098" s="17"/>
      <c r="N1098" s="17">
        <v>3.1672505805780002E-2</v>
      </c>
      <c r="O1098" s="17">
        <v>7.5633949379541099E-2</v>
      </c>
      <c r="P1098" s="17"/>
      <c r="Q1098" s="17">
        <v>5.9110570488555898E-2</v>
      </c>
      <c r="R1098" s="17">
        <v>7.0328412465493498E-2</v>
      </c>
      <c r="S1098" s="17">
        <v>1.18833641081661E-2</v>
      </c>
      <c r="T1098" s="17">
        <v>1.06217779840782E-2</v>
      </c>
      <c r="U1098" s="17">
        <v>5.4506215625608402E-2</v>
      </c>
      <c r="V1098" s="17">
        <v>2.00810292949203E-2</v>
      </c>
      <c r="W1098" s="17">
        <v>4.5738264055658701E-2</v>
      </c>
      <c r="X1098" s="17">
        <v>4.1680852662973202E-2</v>
      </c>
      <c r="Y1098" s="17">
        <v>6.1034568686622E-2</v>
      </c>
      <c r="Z1098" s="17">
        <v>2.2653191625419299E-2</v>
      </c>
      <c r="AA1098" s="17">
        <v>2.03545870480226E-2</v>
      </c>
      <c r="AB1098" s="17">
        <v>0</v>
      </c>
      <c r="AC1098" s="17"/>
      <c r="AD1098" s="17">
        <v>1.6372577013642E-2</v>
      </c>
      <c r="AE1098" s="17">
        <v>8.4302215442478803E-2</v>
      </c>
      <c r="AF1098" s="17"/>
      <c r="AG1098" s="17">
        <v>5.4350534748561496E-3</v>
      </c>
      <c r="AH1098" s="17">
        <v>4.5600192089027297E-2</v>
      </c>
      <c r="AI1098" s="17"/>
      <c r="AJ1098" s="17">
        <v>3.1828562184504597E-2</v>
      </c>
      <c r="AK1098" s="17">
        <v>4.6387106926289903E-2</v>
      </c>
      <c r="AL1098" s="17"/>
      <c r="AM1098" s="17">
        <v>3.4299234895074797E-2</v>
      </c>
      <c r="AN1098" s="17">
        <v>3.7315471051706302E-2</v>
      </c>
      <c r="AO1098" s="17"/>
      <c r="AP1098" s="17">
        <v>0.14799131148146399</v>
      </c>
      <c r="AQ1098" s="17">
        <v>2.0582931613361301E-2</v>
      </c>
      <c r="AR1098" s="17">
        <v>1.0933003413797099E-2</v>
      </c>
      <c r="AS1098" s="17">
        <v>1.02720197203581E-2</v>
      </c>
      <c r="AT1098" s="17">
        <v>0</v>
      </c>
      <c r="AU1098" s="17">
        <v>0</v>
      </c>
    </row>
    <row r="1099" spans="2:47" x14ac:dyDescent="0.35">
      <c r="B1099" t="s">
        <v>95</v>
      </c>
      <c r="C1099" s="17">
        <v>0.52472781202114405</v>
      </c>
      <c r="D1099" s="17">
        <v>0.48268660702979099</v>
      </c>
      <c r="E1099" s="17">
        <v>0.56433914289877896</v>
      </c>
      <c r="F1099" s="17"/>
      <c r="G1099" s="17">
        <v>0.58267653870730896</v>
      </c>
      <c r="H1099" s="17">
        <v>0.53274950280658895</v>
      </c>
      <c r="I1099" s="17">
        <v>0.48837996954273899</v>
      </c>
      <c r="J1099" s="17">
        <v>0.52442204585951702</v>
      </c>
      <c r="K1099" s="17">
        <v>0.486052557016387</v>
      </c>
      <c r="L1099" s="17">
        <v>0.53508763868828702</v>
      </c>
      <c r="M1099" s="17"/>
      <c r="N1099" s="17">
        <v>0.51031784484202003</v>
      </c>
      <c r="O1099" s="17">
        <v>0.59258057916441498</v>
      </c>
      <c r="P1099" s="17"/>
      <c r="Q1099" s="17">
        <v>0.54972437481200798</v>
      </c>
      <c r="R1099" s="17">
        <v>0.55652907995409295</v>
      </c>
      <c r="S1099" s="17">
        <v>0.50666168241665499</v>
      </c>
      <c r="T1099" s="17">
        <v>0.54154775679822198</v>
      </c>
      <c r="U1099" s="17">
        <v>0.55094103200180899</v>
      </c>
      <c r="V1099" s="17">
        <v>0.58809183469488702</v>
      </c>
      <c r="W1099" s="17">
        <v>0.45365391298040603</v>
      </c>
      <c r="X1099" s="17">
        <v>0.57388736484161695</v>
      </c>
      <c r="Y1099" s="17">
        <v>0.45611652538574399</v>
      </c>
      <c r="Z1099" s="17">
        <v>0.51700951083528202</v>
      </c>
      <c r="AA1099" s="17">
        <v>0.57984831414180904</v>
      </c>
      <c r="AB1099" s="17">
        <v>0.33103137655810599</v>
      </c>
      <c r="AC1099" s="17"/>
      <c r="AD1099" s="17">
        <v>0.58280851006234902</v>
      </c>
      <c r="AE1099" s="17">
        <v>0.39382751830220702</v>
      </c>
      <c r="AF1099" s="17"/>
      <c r="AG1099" s="17">
        <v>0.57995854950704995</v>
      </c>
      <c r="AH1099" s="17">
        <v>0.50976989876385803</v>
      </c>
      <c r="AI1099" s="17"/>
      <c r="AJ1099" s="17">
        <v>0.53810815103903198</v>
      </c>
      <c r="AK1099" s="17">
        <v>0.50999667831878204</v>
      </c>
      <c r="AL1099" s="17"/>
      <c r="AM1099" s="17">
        <v>0.53951549048070202</v>
      </c>
      <c r="AN1099" s="17">
        <v>0.52449872070453696</v>
      </c>
      <c r="AO1099" s="17"/>
      <c r="AP1099" s="17">
        <v>0.307882276622997</v>
      </c>
      <c r="AQ1099" s="17">
        <v>0.57358380423468802</v>
      </c>
      <c r="AR1099" s="17">
        <v>0.57981430167447601</v>
      </c>
      <c r="AS1099" s="17">
        <v>0.53351827033222599</v>
      </c>
      <c r="AT1099" s="17">
        <v>0.77788777039407497</v>
      </c>
      <c r="AU1099" s="17">
        <v>0.55851213014549905</v>
      </c>
    </row>
    <row r="1100" spans="2:47" x14ac:dyDescent="0.35">
      <c r="B1100" t="s">
        <v>96</v>
      </c>
      <c r="C1100" s="17">
        <v>0.177096016413401</v>
      </c>
      <c r="D1100" s="17">
        <v>0.221751860271756</v>
      </c>
      <c r="E1100" s="17">
        <v>0.133420796578469</v>
      </c>
      <c r="F1100" s="17"/>
      <c r="G1100" s="17">
        <v>0.14011910539776501</v>
      </c>
      <c r="H1100" s="17">
        <v>0.185879642576399</v>
      </c>
      <c r="I1100" s="17">
        <v>0.18010157254301801</v>
      </c>
      <c r="J1100" s="17">
        <v>0.21113373013786299</v>
      </c>
      <c r="K1100" s="17">
        <v>0.19523065426505501</v>
      </c>
      <c r="L1100" s="17">
        <v>0.151323036682285</v>
      </c>
      <c r="M1100" s="17"/>
      <c r="N1100" s="17">
        <v>0.19465032348127101</v>
      </c>
      <c r="O1100" s="17">
        <v>9.44373750000254E-2</v>
      </c>
      <c r="P1100" s="17"/>
      <c r="Q1100" s="17">
        <v>0.103848966883466</v>
      </c>
      <c r="R1100" s="17">
        <v>0.11588927858156101</v>
      </c>
      <c r="S1100" s="17">
        <v>0.18482124391684601</v>
      </c>
      <c r="T1100" s="17">
        <v>0.187171045400534</v>
      </c>
      <c r="U1100" s="17">
        <v>0.21468162575848501</v>
      </c>
      <c r="V1100" s="17">
        <v>0.183666298562151</v>
      </c>
      <c r="W1100" s="17">
        <v>0.18237067469711599</v>
      </c>
      <c r="X1100" s="17">
        <v>0.17646711969748499</v>
      </c>
      <c r="Y1100" s="17">
        <v>0.202363412547135</v>
      </c>
      <c r="Z1100" s="17">
        <v>0.17416722973788701</v>
      </c>
      <c r="AA1100" s="17">
        <v>0.21670388057065601</v>
      </c>
      <c r="AB1100" s="17">
        <v>0.43595668910826402</v>
      </c>
      <c r="AC1100" s="17"/>
      <c r="AD1100" s="17">
        <v>0.145055696752969</v>
      </c>
      <c r="AE1100" s="17">
        <v>0.25348511969077198</v>
      </c>
      <c r="AF1100" s="17"/>
      <c r="AG1100" s="17">
        <v>0.162773973094166</v>
      </c>
      <c r="AH1100" s="17">
        <v>0.17861035744928999</v>
      </c>
      <c r="AI1100" s="17"/>
      <c r="AJ1100" s="17">
        <v>0.15460012730479</v>
      </c>
      <c r="AK1100" s="17">
        <v>0.20392252349376899</v>
      </c>
      <c r="AL1100" s="17"/>
      <c r="AM1100" s="17">
        <v>0.190117176056705</v>
      </c>
      <c r="AN1100" s="17">
        <v>0.17424489000811999</v>
      </c>
      <c r="AO1100" s="17"/>
      <c r="AP1100" s="17">
        <v>0.27562771370098199</v>
      </c>
      <c r="AQ1100" s="17">
        <v>9.46131036773636E-2</v>
      </c>
      <c r="AR1100" s="17">
        <v>0.148838285504512</v>
      </c>
      <c r="AS1100" s="17">
        <v>0.15078254626823501</v>
      </c>
      <c r="AT1100" s="17">
        <v>6.2407782364898502E-2</v>
      </c>
      <c r="AU1100" s="17">
        <v>0.24376218903922001</v>
      </c>
    </row>
    <row r="1101" spans="2:47" x14ac:dyDescent="0.35">
      <c r="B1101" t="s">
        <v>97</v>
      </c>
      <c r="C1101" s="17">
        <v>0.34763179560774299</v>
      </c>
      <c r="D1101" s="17">
        <v>0.26093474675803502</v>
      </c>
      <c r="E1101" s="17">
        <v>0.43091834632031101</v>
      </c>
      <c r="F1101" s="17"/>
      <c r="G1101" s="17">
        <v>0.442557433309544</v>
      </c>
      <c r="H1101" s="17">
        <v>0.34686986023019001</v>
      </c>
      <c r="I1101" s="17">
        <v>0.30827839699972098</v>
      </c>
      <c r="J1101" s="17">
        <v>0.313288315721654</v>
      </c>
      <c r="K1101" s="17">
        <v>0.29082190275133202</v>
      </c>
      <c r="L1101" s="17">
        <v>0.38376460200600199</v>
      </c>
      <c r="M1101" s="17"/>
      <c r="N1101" s="17">
        <v>0.31566752136074899</v>
      </c>
      <c r="O1101" s="17">
        <v>0.49814320416439001</v>
      </c>
      <c r="P1101" s="17"/>
      <c r="Q1101" s="17">
        <v>0.44587540792854202</v>
      </c>
      <c r="R1101" s="17">
        <v>0.440639801372532</v>
      </c>
      <c r="S1101" s="17">
        <v>0.32184043849980898</v>
      </c>
      <c r="T1101" s="17">
        <v>0.354376711397689</v>
      </c>
      <c r="U1101" s="17">
        <v>0.33625940624332401</v>
      </c>
      <c r="V1101" s="17">
        <v>0.40442553613273602</v>
      </c>
      <c r="W1101" s="17">
        <v>0.27128323828328998</v>
      </c>
      <c r="X1101" s="17">
        <v>0.39742024514413199</v>
      </c>
      <c r="Y1101" s="17">
        <v>0.25375311283860902</v>
      </c>
      <c r="Z1101" s="17">
        <v>0.34284228109739501</v>
      </c>
      <c r="AA1101" s="17">
        <v>0.363144433571154</v>
      </c>
      <c r="AB1101" s="17">
        <v>-0.104925312550158</v>
      </c>
      <c r="AC1101" s="17"/>
      <c r="AD1101" s="17">
        <v>0.43775281330937998</v>
      </c>
      <c r="AE1101" s="17">
        <v>0.14034239861143499</v>
      </c>
      <c r="AF1101" s="17"/>
      <c r="AG1101" s="17">
        <v>0.41718457641288398</v>
      </c>
      <c r="AH1101" s="17">
        <v>0.33115954131456798</v>
      </c>
      <c r="AI1101" s="17"/>
      <c r="AJ1101" s="17">
        <v>0.38350802373424198</v>
      </c>
      <c r="AK1101" s="17">
        <v>0.30607415482501299</v>
      </c>
      <c r="AL1101" s="17"/>
      <c r="AM1101" s="17">
        <v>0.34939831442399699</v>
      </c>
      <c r="AN1101" s="17">
        <v>0.35025383069641602</v>
      </c>
      <c r="AO1101" s="17"/>
      <c r="AP1101" s="17">
        <v>3.2254562922014299E-2</v>
      </c>
      <c r="AQ1101" s="17">
        <v>0.47897070055732499</v>
      </c>
      <c r="AR1101" s="17">
        <v>0.430976016169964</v>
      </c>
      <c r="AS1101" s="17">
        <v>0.38273572406398998</v>
      </c>
      <c r="AT1101" s="17">
        <v>0.71547998802917601</v>
      </c>
      <c r="AU1101" s="17">
        <v>0.31474994110627902</v>
      </c>
    </row>
    <row r="1102" spans="2:47" x14ac:dyDescent="0.35">
      <c r="C1102" s="17"/>
      <c r="D1102" s="17"/>
      <c r="E1102" s="17"/>
      <c r="F1102" s="17"/>
      <c r="G1102" s="17"/>
      <c r="H1102" s="17"/>
      <c r="I1102" s="17"/>
      <c r="J1102" s="17"/>
      <c r="K1102" s="17"/>
      <c r="L1102" s="17"/>
      <c r="M1102" s="17"/>
      <c r="N1102" s="17"/>
      <c r="O1102" s="17"/>
      <c r="P1102" s="17"/>
      <c r="Q1102" s="17"/>
      <c r="R1102" s="17"/>
      <c r="S1102" s="17"/>
      <c r="T1102" s="17"/>
      <c r="U1102" s="17"/>
      <c r="V1102" s="17"/>
      <c r="W1102" s="17"/>
      <c r="X1102" s="17"/>
      <c r="Y1102" s="17"/>
      <c r="Z1102" s="17"/>
      <c r="AA1102" s="17"/>
      <c r="AB1102" s="17"/>
      <c r="AC1102" s="17"/>
      <c r="AD1102" s="17"/>
      <c r="AE1102" s="17"/>
      <c r="AF1102" s="17"/>
      <c r="AG1102" s="17"/>
      <c r="AH1102" s="17"/>
      <c r="AI1102" s="17"/>
      <c r="AJ1102" s="17"/>
      <c r="AK1102" s="17"/>
      <c r="AL1102" s="17"/>
      <c r="AM1102" s="17"/>
      <c r="AN1102" s="17"/>
      <c r="AO1102" s="17"/>
      <c r="AP1102" s="17"/>
      <c r="AQ1102" s="17"/>
      <c r="AR1102" s="17"/>
      <c r="AS1102" s="17"/>
      <c r="AT1102" s="17"/>
      <c r="AU1102" s="17"/>
    </row>
    <row r="1103" spans="2:47" x14ac:dyDescent="0.35">
      <c r="B1103" s="6" t="s">
        <v>414</v>
      </c>
      <c r="C1103" s="17"/>
      <c r="D1103" s="17"/>
      <c r="E1103" s="17"/>
      <c r="F1103" s="17"/>
      <c r="G1103" s="17"/>
      <c r="H1103" s="17"/>
      <c r="I1103" s="17"/>
      <c r="J1103" s="17"/>
      <c r="K1103" s="17"/>
      <c r="L1103" s="17"/>
      <c r="M1103" s="17"/>
      <c r="N1103" s="17"/>
      <c r="O1103" s="17"/>
      <c r="P1103" s="17"/>
      <c r="Q1103" s="17"/>
      <c r="R1103" s="17"/>
      <c r="S1103" s="17"/>
      <c r="T1103" s="17"/>
      <c r="U1103" s="17"/>
      <c r="V1103" s="17"/>
      <c r="W1103" s="17"/>
      <c r="X1103" s="17"/>
      <c r="Y1103" s="17"/>
      <c r="Z1103" s="17"/>
      <c r="AA1103" s="17"/>
      <c r="AB1103" s="17"/>
      <c r="AC1103" s="17"/>
      <c r="AD1103" s="17"/>
      <c r="AE1103" s="17"/>
      <c r="AF1103" s="17"/>
      <c r="AG1103" s="17"/>
      <c r="AH1103" s="17"/>
      <c r="AI1103" s="17"/>
      <c r="AJ1103" s="17"/>
      <c r="AK1103" s="17"/>
      <c r="AL1103" s="17"/>
      <c r="AM1103" s="17"/>
      <c r="AN1103" s="17"/>
      <c r="AO1103" s="17"/>
      <c r="AP1103" s="17"/>
      <c r="AQ1103" s="17"/>
      <c r="AR1103" s="17"/>
      <c r="AS1103" s="17"/>
      <c r="AT1103" s="17"/>
      <c r="AU1103" s="17"/>
    </row>
    <row r="1104" spans="2:47" x14ac:dyDescent="0.35">
      <c r="B1104" s="24" t="s">
        <v>406</v>
      </c>
      <c r="C1104" s="17"/>
      <c r="D1104" s="17"/>
      <c r="E1104" s="17"/>
      <c r="F1104" s="17"/>
      <c r="G1104" s="17"/>
      <c r="H1104" s="17"/>
      <c r="I1104" s="17"/>
      <c r="J1104" s="17"/>
      <c r="K1104" s="17"/>
      <c r="L1104" s="17"/>
      <c r="M1104" s="17"/>
      <c r="N1104" s="17"/>
      <c r="O1104" s="17"/>
      <c r="P1104" s="17"/>
      <c r="Q1104" s="17"/>
      <c r="R1104" s="17"/>
      <c r="S1104" s="17"/>
      <c r="T1104" s="17"/>
      <c r="U1104" s="17"/>
      <c r="V1104" s="17"/>
      <c r="W1104" s="17"/>
      <c r="X1104" s="17"/>
      <c r="Y1104" s="17"/>
      <c r="Z1104" s="17"/>
      <c r="AA1104" s="17"/>
      <c r="AB1104" s="17"/>
      <c r="AC1104" s="17"/>
      <c r="AD1104" s="17"/>
      <c r="AE1104" s="17"/>
      <c r="AF1104" s="17"/>
      <c r="AG1104" s="17"/>
      <c r="AH1104" s="17"/>
      <c r="AI1104" s="17"/>
      <c r="AJ1104" s="17"/>
      <c r="AK1104" s="17"/>
      <c r="AL1104" s="17"/>
      <c r="AM1104" s="17"/>
      <c r="AN1104" s="17"/>
      <c r="AO1104" s="17"/>
      <c r="AP1104" s="17"/>
      <c r="AQ1104" s="17"/>
      <c r="AR1104" s="17"/>
      <c r="AS1104" s="17"/>
      <c r="AT1104" s="17"/>
      <c r="AU1104" s="17"/>
    </row>
    <row r="1105" spans="2:47" x14ac:dyDescent="0.35">
      <c r="B1105" t="s">
        <v>89</v>
      </c>
      <c r="C1105" s="17">
        <v>0.116424390565876</v>
      </c>
      <c r="D1105" s="17">
        <v>0.11057767269742901</v>
      </c>
      <c r="E1105" s="17">
        <v>0.119984071163718</v>
      </c>
      <c r="F1105" s="17"/>
      <c r="G1105" s="17">
        <v>0.157662662463464</v>
      </c>
      <c r="H1105" s="17">
        <v>0.103501999874236</v>
      </c>
      <c r="I1105" s="17">
        <v>0.136353326587419</v>
      </c>
      <c r="J1105" s="17">
        <v>0.111752502989879</v>
      </c>
      <c r="K1105" s="17">
        <v>0.107106072162326</v>
      </c>
      <c r="L1105" s="17">
        <v>8.9543710888506295E-2</v>
      </c>
      <c r="M1105" s="17"/>
      <c r="N1105" s="17">
        <v>0.114630351375284</v>
      </c>
      <c r="O1105" s="17">
        <v>0.12487205196107599</v>
      </c>
      <c r="P1105" s="17"/>
      <c r="Q1105" s="17">
        <v>0.100435550144268</v>
      </c>
      <c r="R1105" s="17">
        <v>0.159029407357651</v>
      </c>
      <c r="S1105" s="17">
        <v>0.13482538190263499</v>
      </c>
      <c r="T1105" s="17">
        <v>0.14691077163518301</v>
      </c>
      <c r="U1105" s="17">
        <v>0.122592029192305</v>
      </c>
      <c r="V1105" s="17">
        <v>0.111503364989716</v>
      </c>
      <c r="W1105" s="17">
        <v>0.15158566535500601</v>
      </c>
      <c r="X1105" s="17">
        <v>6.3054732158474305E-2</v>
      </c>
      <c r="Y1105" s="17">
        <v>9.8516564101078105E-2</v>
      </c>
      <c r="Z1105" s="17">
        <v>6.4825774776852405E-2</v>
      </c>
      <c r="AA1105" s="17">
        <v>0.149195080419839</v>
      </c>
      <c r="AB1105" s="17">
        <v>0</v>
      </c>
      <c r="AC1105" s="17"/>
      <c r="AD1105" s="17">
        <v>0.128948590053514</v>
      </c>
      <c r="AE1105" s="17">
        <v>8.8903568857856802E-2</v>
      </c>
      <c r="AF1105" s="17"/>
      <c r="AG1105" s="17">
        <v>0.15439958487259101</v>
      </c>
      <c r="AH1105" s="17">
        <v>0.10002277073268</v>
      </c>
      <c r="AI1105" s="17"/>
      <c r="AJ1105" s="17">
        <v>0.108424616107078</v>
      </c>
      <c r="AK1105" s="17">
        <v>0.12606809428770099</v>
      </c>
      <c r="AL1105" s="17"/>
      <c r="AM1105" s="17">
        <v>0.128388684925031</v>
      </c>
      <c r="AN1105" s="17">
        <v>0.111449435846404</v>
      </c>
      <c r="AO1105" s="17"/>
      <c r="AP1105" s="17">
        <v>8.2033697045741802E-2</v>
      </c>
      <c r="AQ1105" s="17">
        <v>9.5247134468279898E-2</v>
      </c>
      <c r="AR1105" s="17">
        <v>0.12174798480653699</v>
      </c>
      <c r="AS1105" s="17">
        <v>8.7461749972494895E-2</v>
      </c>
      <c r="AT1105" s="17">
        <v>0.16827617903936501</v>
      </c>
      <c r="AU1105" s="17">
        <v>0.17631557495911501</v>
      </c>
    </row>
    <row r="1106" spans="2:47" x14ac:dyDescent="0.35">
      <c r="B1106" t="s">
        <v>90</v>
      </c>
      <c r="C1106" s="17">
        <v>0.21597641280066099</v>
      </c>
      <c r="D1106" s="17">
        <v>0.20452791495244799</v>
      </c>
      <c r="E1106" s="17">
        <v>0.22784219383114801</v>
      </c>
      <c r="F1106" s="17"/>
      <c r="G1106" s="17">
        <v>0.25494038513984302</v>
      </c>
      <c r="H1106" s="17">
        <v>0.31000322143437598</v>
      </c>
      <c r="I1106" s="17">
        <v>0.16402662729706</v>
      </c>
      <c r="J1106" s="17">
        <v>0.25949628204695002</v>
      </c>
      <c r="K1106" s="17">
        <v>0.169425738027558</v>
      </c>
      <c r="L1106" s="17">
        <v>0.13547249453452601</v>
      </c>
      <c r="M1106" s="17"/>
      <c r="N1106" s="17">
        <v>0.205603489753059</v>
      </c>
      <c r="O1106" s="17">
        <v>0.26481979484276102</v>
      </c>
      <c r="P1106" s="17"/>
      <c r="Q1106" s="17">
        <v>0.23406325559996699</v>
      </c>
      <c r="R1106" s="17">
        <v>0.21467444469095201</v>
      </c>
      <c r="S1106" s="17">
        <v>0.205571560211876</v>
      </c>
      <c r="T1106" s="17">
        <v>0.22782076210023</v>
      </c>
      <c r="U1106" s="17">
        <v>0.27268585954841601</v>
      </c>
      <c r="V1106" s="17">
        <v>0.187157350023156</v>
      </c>
      <c r="W1106" s="17">
        <v>0.172151455268963</v>
      </c>
      <c r="X1106" s="17">
        <v>0.32333777661518998</v>
      </c>
      <c r="Y1106" s="17">
        <v>0.19904479297476399</v>
      </c>
      <c r="Z1106" s="17">
        <v>0.21171743428179199</v>
      </c>
      <c r="AA1106" s="17">
        <v>0.110897519063951</v>
      </c>
      <c r="AB1106" s="17">
        <v>0.29173467016277499</v>
      </c>
      <c r="AC1106" s="17"/>
      <c r="AD1106" s="17">
        <v>0.24307919557407101</v>
      </c>
      <c r="AE1106" s="17">
        <v>0.163506225634728</v>
      </c>
      <c r="AF1106" s="17"/>
      <c r="AG1106" s="17">
        <v>0.22395391569925799</v>
      </c>
      <c r="AH1106" s="17">
        <v>0.21642581869088001</v>
      </c>
      <c r="AI1106" s="17"/>
      <c r="AJ1106" s="17">
        <v>0.20324650376509901</v>
      </c>
      <c r="AK1106" s="17">
        <v>0.23138199229814699</v>
      </c>
      <c r="AL1106" s="17"/>
      <c r="AM1106" s="17">
        <v>0.19920975940166699</v>
      </c>
      <c r="AN1106" s="17">
        <v>0.22254729305337601</v>
      </c>
      <c r="AO1106" s="17"/>
      <c r="AP1106" s="17">
        <v>0.12206726314432299</v>
      </c>
      <c r="AQ1106" s="17">
        <v>0.20822274887497</v>
      </c>
      <c r="AR1106" s="17">
        <v>0.313453447476153</v>
      </c>
      <c r="AS1106" s="17">
        <v>0.15256085112148399</v>
      </c>
      <c r="AT1106" s="17">
        <v>0.311677381214154</v>
      </c>
      <c r="AU1106" s="17">
        <v>0.264070062732505</v>
      </c>
    </row>
    <row r="1107" spans="2:47" x14ac:dyDescent="0.35">
      <c r="B1107" t="s">
        <v>91</v>
      </c>
      <c r="C1107" s="17">
        <v>0.306618809424826</v>
      </c>
      <c r="D1107" s="17">
        <v>0.29707041474802798</v>
      </c>
      <c r="E1107" s="17">
        <v>0.315484367157496</v>
      </c>
      <c r="F1107" s="17"/>
      <c r="G1107" s="17">
        <v>0.27651105408659998</v>
      </c>
      <c r="H1107" s="17">
        <v>0.29337393416972701</v>
      </c>
      <c r="I1107" s="17">
        <v>0.31811119834295398</v>
      </c>
      <c r="J1107" s="17">
        <v>0.265126681294169</v>
      </c>
      <c r="K1107" s="17">
        <v>0.31374498938652501</v>
      </c>
      <c r="L1107" s="17">
        <v>0.36246257396470499</v>
      </c>
      <c r="M1107" s="17"/>
      <c r="N1107" s="17">
        <v>0.30512804288939399</v>
      </c>
      <c r="O1107" s="17">
        <v>0.31363843919470802</v>
      </c>
      <c r="P1107" s="17"/>
      <c r="Q1107" s="17">
        <v>0.339652686060607</v>
      </c>
      <c r="R1107" s="17">
        <v>0.32422070509135598</v>
      </c>
      <c r="S1107" s="17">
        <v>0.25813143137508399</v>
      </c>
      <c r="T1107" s="17">
        <v>0.297994205535765</v>
      </c>
      <c r="U1107" s="17">
        <v>0.18241571899857101</v>
      </c>
      <c r="V1107" s="17">
        <v>0.33055404589764298</v>
      </c>
      <c r="W1107" s="17">
        <v>0.32886290852783301</v>
      </c>
      <c r="X1107" s="17">
        <v>0.304288940772167</v>
      </c>
      <c r="Y1107" s="17">
        <v>0.29635020867989498</v>
      </c>
      <c r="Z1107" s="17">
        <v>0.32992145265567202</v>
      </c>
      <c r="AA1107" s="17">
        <v>0.35717571420578398</v>
      </c>
      <c r="AB1107" s="17">
        <v>0.32032827764133998</v>
      </c>
      <c r="AC1107" s="17"/>
      <c r="AD1107" s="17">
        <v>0.301047070075871</v>
      </c>
      <c r="AE1107" s="17">
        <v>0.30692568534445602</v>
      </c>
      <c r="AF1107" s="17"/>
      <c r="AG1107" s="17">
        <v>0.289304060867423</v>
      </c>
      <c r="AH1107" s="17">
        <v>0.31608832328722197</v>
      </c>
      <c r="AI1107" s="17"/>
      <c r="AJ1107" s="17">
        <v>0.32819643153995498</v>
      </c>
      <c r="AK1107" s="17">
        <v>0.281813761789244</v>
      </c>
      <c r="AL1107" s="17"/>
      <c r="AM1107" s="17">
        <v>0.27561816291693197</v>
      </c>
      <c r="AN1107" s="17">
        <v>0.31434734006981602</v>
      </c>
      <c r="AO1107" s="17"/>
      <c r="AP1107" s="17">
        <v>0.325798406091661</v>
      </c>
      <c r="AQ1107" s="17">
        <v>0.36129651000789198</v>
      </c>
      <c r="AR1107" s="17">
        <v>0.29757631269832802</v>
      </c>
      <c r="AS1107" s="17">
        <v>0.34249242305833599</v>
      </c>
      <c r="AT1107" s="17">
        <v>0.25230929372216898</v>
      </c>
      <c r="AU1107" s="17">
        <v>0.230643133432341</v>
      </c>
    </row>
    <row r="1108" spans="2:47" x14ac:dyDescent="0.35">
      <c r="B1108" t="s">
        <v>92</v>
      </c>
      <c r="C1108" s="17">
        <v>0.172397056166671</v>
      </c>
      <c r="D1108" s="17">
        <v>0.184853600464366</v>
      </c>
      <c r="E1108" s="17">
        <v>0.15991425573739801</v>
      </c>
      <c r="F1108" s="17"/>
      <c r="G1108" s="17">
        <v>0.171197604528429</v>
      </c>
      <c r="H1108" s="17">
        <v>0.14873323828396201</v>
      </c>
      <c r="I1108" s="17">
        <v>0.139084811339964</v>
      </c>
      <c r="J1108" s="17">
        <v>0.179633284517769</v>
      </c>
      <c r="K1108" s="17">
        <v>0.198974413358177</v>
      </c>
      <c r="L1108" s="17">
        <v>0.20560409597143101</v>
      </c>
      <c r="M1108" s="17"/>
      <c r="N1108" s="17">
        <v>0.17406243980536101</v>
      </c>
      <c r="O1108" s="17">
        <v>0.16455520012108901</v>
      </c>
      <c r="P1108" s="17"/>
      <c r="Q1108" s="17">
        <v>0.17472355268852599</v>
      </c>
      <c r="R1108" s="17">
        <v>0.10283300691307</v>
      </c>
      <c r="S1108" s="17">
        <v>0.203413855953856</v>
      </c>
      <c r="T1108" s="17">
        <v>0.18187391834286101</v>
      </c>
      <c r="U1108" s="17">
        <v>0.19231482708976</v>
      </c>
      <c r="V1108" s="17">
        <v>0.19504989538935899</v>
      </c>
      <c r="W1108" s="17">
        <v>0.207268775975056</v>
      </c>
      <c r="X1108" s="17">
        <v>0.11587360172309</v>
      </c>
      <c r="Y1108" s="17">
        <v>0.194060120880621</v>
      </c>
      <c r="Z1108" s="17">
        <v>0.20142121419251399</v>
      </c>
      <c r="AA1108" s="17">
        <v>0.14055846207403999</v>
      </c>
      <c r="AB1108" s="17">
        <v>8.7471953452581297E-2</v>
      </c>
      <c r="AC1108" s="17"/>
      <c r="AD1108" s="17">
        <v>0.18901965629652601</v>
      </c>
      <c r="AE1108" s="17">
        <v>0.143156581267879</v>
      </c>
      <c r="AF1108" s="17"/>
      <c r="AG1108" s="17">
        <v>0.191787224807343</v>
      </c>
      <c r="AH1108" s="17">
        <v>0.16632816128764</v>
      </c>
      <c r="AI1108" s="17"/>
      <c r="AJ1108" s="17">
        <v>0.183458822531751</v>
      </c>
      <c r="AK1108" s="17">
        <v>0.15971032072257099</v>
      </c>
      <c r="AL1108" s="17"/>
      <c r="AM1108" s="17">
        <v>0.180432232109696</v>
      </c>
      <c r="AN1108" s="17">
        <v>0.17292757020374699</v>
      </c>
      <c r="AO1108" s="17"/>
      <c r="AP1108" s="17">
        <v>9.7336692376828599E-2</v>
      </c>
      <c r="AQ1108" s="17">
        <v>0.19187629875770101</v>
      </c>
      <c r="AR1108" s="17">
        <v>0.15305486225526499</v>
      </c>
      <c r="AS1108" s="17">
        <v>0.233264611444537</v>
      </c>
      <c r="AT1108" s="17">
        <v>0.23371864504751599</v>
      </c>
      <c r="AU1108" s="17">
        <v>0.172601797678156</v>
      </c>
    </row>
    <row r="1109" spans="2:47" x14ac:dyDescent="0.35">
      <c r="B1109" t="s">
        <v>93</v>
      </c>
      <c r="C1109" s="17">
        <v>0.140319055058719</v>
      </c>
      <c r="D1109" s="17">
        <v>0.17340781923996201</v>
      </c>
      <c r="E1109" s="17">
        <v>0.10981178647996701</v>
      </c>
      <c r="F1109" s="17"/>
      <c r="G1109" s="17">
        <v>9.0743418833069994E-2</v>
      </c>
      <c r="H1109" s="17">
        <v>0.107921809925468</v>
      </c>
      <c r="I1109" s="17">
        <v>0.16399239313379099</v>
      </c>
      <c r="J1109" s="17">
        <v>0.15245126986506799</v>
      </c>
      <c r="K1109" s="17">
        <v>0.169398502949138</v>
      </c>
      <c r="L1109" s="17">
        <v>0.15739368933999801</v>
      </c>
      <c r="M1109" s="17"/>
      <c r="N1109" s="17">
        <v>0.15716171454223199</v>
      </c>
      <c r="O1109" s="17">
        <v>6.1011376019453799E-2</v>
      </c>
      <c r="P1109" s="17"/>
      <c r="Q1109" s="17">
        <v>8.6543014488067005E-2</v>
      </c>
      <c r="R1109" s="17">
        <v>0.115925454041517</v>
      </c>
      <c r="S1109" s="17">
        <v>0.175697604342405</v>
      </c>
      <c r="T1109" s="17">
        <v>0.12576255338297501</v>
      </c>
      <c r="U1109" s="17">
        <v>0.12536950604692801</v>
      </c>
      <c r="V1109" s="17">
        <v>0.14456254654983899</v>
      </c>
      <c r="W1109" s="17">
        <v>9.6088676360100406E-2</v>
      </c>
      <c r="X1109" s="17">
        <v>0.15392963138051699</v>
      </c>
      <c r="Y1109" s="17">
        <v>0.16887727085455101</v>
      </c>
      <c r="Z1109" s="17">
        <v>0.15867041795515299</v>
      </c>
      <c r="AA1109" s="17">
        <v>0.19944549903734199</v>
      </c>
      <c r="AB1109" s="17">
        <v>0.30046509874330402</v>
      </c>
      <c r="AC1109" s="17"/>
      <c r="AD1109" s="17">
        <v>0.117707387597448</v>
      </c>
      <c r="AE1109" s="17">
        <v>0.19113054696969101</v>
      </c>
      <c r="AF1109" s="17"/>
      <c r="AG1109" s="17">
        <v>0.13231372807081701</v>
      </c>
      <c r="AH1109" s="17">
        <v>0.14017604761827299</v>
      </c>
      <c r="AI1109" s="17"/>
      <c r="AJ1109" s="17">
        <v>0.128380147272457</v>
      </c>
      <c r="AK1109" s="17">
        <v>0.154646368371786</v>
      </c>
      <c r="AL1109" s="17"/>
      <c r="AM1109" s="17">
        <v>0.17402387341359901</v>
      </c>
      <c r="AN1109" s="17">
        <v>0.128796288873255</v>
      </c>
      <c r="AO1109" s="17"/>
      <c r="AP1109" s="17">
        <v>0.19640126326354099</v>
      </c>
      <c r="AQ1109" s="17">
        <v>0.112241887946</v>
      </c>
      <c r="AR1109" s="17">
        <v>0.108927017152372</v>
      </c>
      <c r="AS1109" s="17">
        <v>0.16899342478021201</v>
      </c>
      <c r="AT1109" s="17">
        <v>2.32111521908769E-2</v>
      </c>
      <c r="AU1109" s="17">
        <v>0.15636943119788199</v>
      </c>
    </row>
    <row r="1110" spans="2:47" x14ac:dyDescent="0.35">
      <c r="B1110" t="s">
        <v>94</v>
      </c>
      <c r="C1110" s="17">
        <v>4.8264275983247298E-2</v>
      </c>
      <c r="D1110" s="17">
        <v>2.9562577897766801E-2</v>
      </c>
      <c r="E1110" s="17">
        <v>6.6963325630272394E-2</v>
      </c>
      <c r="F1110" s="17"/>
      <c r="G1110" s="17">
        <v>4.89448749485926E-2</v>
      </c>
      <c r="H1110" s="17">
        <v>3.6465796312230798E-2</v>
      </c>
      <c r="I1110" s="17">
        <v>7.84316432988129E-2</v>
      </c>
      <c r="J1110" s="17">
        <v>3.15399792861654E-2</v>
      </c>
      <c r="K1110" s="17">
        <v>4.13502841162771E-2</v>
      </c>
      <c r="L1110" s="17">
        <v>4.9523435300833897E-2</v>
      </c>
      <c r="M1110" s="17"/>
      <c r="N1110" s="17">
        <v>4.3413961634670102E-2</v>
      </c>
      <c r="O1110" s="17">
        <v>7.11031378609117E-2</v>
      </c>
      <c r="P1110" s="17"/>
      <c r="Q1110" s="17">
        <v>6.4581941018564903E-2</v>
      </c>
      <c r="R1110" s="17">
        <v>8.33169819054531E-2</v>
      </c>
      <c r="S1110" s="17">
        <v>2.2360166214143402E-2</v>
      </c>
      <c r="T1110" s="17">
        <v>1.9637789002985601E-2</v>
      </c>
      <c r="U1110" s="17">
        <v>0.10462205912402001</v>
      </c>
      <c r="V1110" s="17">
        <v>3.1172797150287201E-2</v>
      </c>
      <c r="W1110" s="17">
        <v>4.4042518513040599E-2</v>
      </c>
      <c r="X1110" s="17">
        <v>3.9515317350560797E-2</v>
      </c>
      <c r="Y1110" s="17">
        <v>4.3151042509091998E-2</v>
      </c>
      <c r="Z1110" s="17">
        <v>3.3443706138015797E-2</v>
      </c>
      <c r="AA1110" s="17">
        <v>4.2727725199044997E-2</v>
      </c>
      <c r="AB1110" s="17">
        <v>0</v>
      </c>
      <c r="AC1110" s="17"/>
      <c r="AD1110" s="17">
        <v>2.01981004025703E-2</v>
      </c>
      <c r="AE1110" s="17">
        <v>0.106377391925388</v>
      </c>
      <c r="AF1110" s="17"/>
      <c r="AG1110" s="17">
        <v>8.2414856825669697E-3</v>
      </c>
      <c r="AH1110" s="17">
        <v>6.0958878383304597E-2</v>
      </c>
      <c r="AI1110" s="17"/>
      <c r="AJ1110" s="17">
        <v>4.8293478783660103E-2</v>
      </c>
      <c r="AK1110" s="17">
        <v>4.6379462530550898E-2</v>
      </c>
      <c r="AL1110" s="17"/>
      <c r="AM1110" s="17">
        <v>4.2327287233075502E-2</v>
      </c>
      <c r="AN1110" s="17">
        <v>4.9932071953402199E-2</v>
      </c>
      <c r="AO1110" s="17"/>
      <c r="AP1110" s="17">
        <v>0.17636267807790601</v>
      </c>
      <c r="AQ1110" s="17">
        <v>3.1115419945156601E-2</v>
      </c>
      <c r="AR1110" s="17">
        <v>5.2403756113449801E-3</v>
      </c>
      <c r="AS1110" s="17">
        <v>1.52269396229366E-2</v>
      </c>
      <c r="AT1110" s="17">
        <v>1.08073487859194E-2</v>
      </c>
      <c r="AU1110" s="17">
        <v>0</v>
      </c>
    </row>
    <row r="1111" spans="2:47" x14ac:dyDescent="0.35">
      <c r="B1111" t="s">
        <v>95</v>
      </c>
      <c r="C1111" s="17">
        <v>0.33240080336653799</v>
      </c>
      <c r="D1111" s="17">
        <v>0.31510558764987701</v>
      </c>
      <c r="E1111" s="17">
        <v>0.34782626499486602</v>
      </c>
      <c r="F1111" s="17"/>
      <c r="G1111" s="17">
        <v>0.41260304760330802</v>
      </c>
      <c r="H1111" s="17">
        <v>0.413505221308612</v>
      </c>
      <c r="I1111" s="17">
        <v>0.30037995388447802</v>
      </c>
      <c r="J1111" s="17">
        <v>0.37124878503682901</v>
      </c>
      <c r="K1111" s="17">
        <v>0.27653181018988299</v>
      </c>
      <c r="L1111" s="17">
        <v>0.225016205423032</v>
      </c>
      <c r="M1111" s="17"/>
      <c r="N1111" s="17">
        <v>0.32023384112834202</v>
      </c>
      <c r="O1111" s="17">
        <v>0.38969184680383701</v>
      </c>
      <c r="P1111" s="17"/>
      <c r="Q1111" s="17">
        <v>0.33449880574423602</v>
      </c>
      <c r="R1111" s="17">
        <v>0.37370385204860401</v>
      </c>
      <c r="S1111" s="17">
        <v>0.34039694211451099</v>
      </c>
      <c r="T1111" s="17">
        <v>0.37473153373541301</v>
      </c>
      <c r="U1111" s="17">
        <v>0.39527788874072101</v>
      </c>
      <c r="V1111" s="17">
        <v>0.298660715012872</v>
      </c>
      <c r="W1111" s="17">
        <v>0.32373712062396998</v>
      </c>
      <c r="X1111" s="17">
        <v>0.38639250877366499</v>
      </c>
      <c r="Y1111" s="17">
        <v>0.29756135707584203</v>
      </c>
      <c r="Z1111" s="17">
        <v>0.27654320905864499</v>
      </c>
      <c r="AA1111" s="17">
        <v>0.26009259948378899</v>
      </c>
      <c r="AB1111" s="17">
        <v>0.29173467016277499</v>
      </c>
      <c r="AC1111" s="17"/>
      <c r="AD1111" s="17">
        <v>0.37202778562758398</v>
      </c>
      <c r="AE1111" s="17">
        <v>0.25240979449258499</v>
      </c>
      <c r="AF1111" s="17"/>
      <c r="AG1111" s="17">
        <v>0.37835350057184902</v>
      </c>
      <c r="AH1111" s="17">
        <v>0.31644858942356002</v>
      </c>
      <c r="AI1111" s="17"/>
      <c r="AJ1111" s="17">
        <v>0.31167111987217699</v>
      </c>
      <c r="AK1111" s="17">
        <v>0.35745008658584798</v>
      </c>
      <c r="AL1111" s="17"/>
      <c r="AM1111" s="17">
        <v>0.32759844432669799</v>
      </c>
      <c r="AN1111" s="17">
        <v>0.33399672889977899</v>
      </c>
      <c r="AO1111" s="17"/>
      <c r="AP1111" s="17">
        <v>0.20410096019006399</v>
      </c>
      <c r="AQ1111" s="17">
        <v>0.30346988334324998</v>
      </c>
      <c r="AR1111" s="17">
        <v>0.43520143228268998</v>
      </c>
      <c r="AS1111" s="17">
        <v>0.24002260109397799</v>
      </c>
      <c r="AT1111" s="17">
        <v>0.47995356025351898</v>
      </c>
      <c r="AU1111" s="17">
        <v>0.44038563769161998</v>
      </c>
    </row>
    <row r="1112" spans="2:47" x14ac:dyDescent="0.35">
      <c r="B1112" t="s">
        <v>96</v>
      </c>
      <c r="C1112" s="17">
        <v>0.31271611122539</v>
      </c>
      <c r="D1112" s="17">
        <v>0.35826141970432901</v>
      </c>
      <c r="E1112" s="17">
        <v>0.26972604221736501</v>
      </c>
      <c r="F1112" s="17"/>
      <c r="G1112" s="17">
        <v>0.26194102336149899</v>
      </c>
      <c r="H1112" s="17">
        <v>0.25665504820943003</v>
      </c>
      <c r="I1112" s="17">
        <v>0.30307720447375502</v>
      </c>
      <c r="J1112" s="17">
        <v>0.33208455438283702</v>
      </c>
      <c r="K1112" s="17">
        <v>0.368372916307315</v>
      </c>
      <c r="L1112" s="17">
        <v>0.36299778531142901</v>
      </c>
      <c r="M1112" s="17"/>
      <c r="N1112" s="17">
        <v>0.331224154347593</v>
      </c>
      <c r="O1112" s="17">
        <v>0.22556657614054301</v>
      </c>
      <c r="P1112" s="17"/>
      <c r="Q1112" s="17">
        <v>0.26126656717659302</v>
      </c>
      <c r="R1112" s="17">
        <v>0.21875846095458701</v>
      </c>
      <c r="S1112" s="17">
        <v>0.37911146029626103</v>
      </c>
      <c r="T1112" s="17">
        <v>0.30763647172583702</v>
      </c>
      <c r="U1112" s="17">
        <v>0.31768433313668798</v>
      </c>
      <c r="V1112" s="17">
        <v>0.33961244193919798</v>
      </c>
      <c r="W1112" s="17">
        <v>0.30335745233515599</v>
      </c>
      <c r="X1112" s="17">
        <v>0.26980323310360799</v>
      </c>
      <c r="Y1112" s="17">
        <v>0.36293739173517098</v>
      </c>
      <c r="Z1112" s="17">
        <v>0.36009163214766698</v>
      </c>
      <c r="AA1112" s="17">
        <v>0.34000396111138198</v>
      </c>
      <c r="AB1112" s="17">
        <v>0.38793705219588498</v>
      </c>
      <c r="AC1112" s="17"/>
      <c r="AD1112" s="17">
        <v>0.30672704389397398</v>
      </c>
      <c r="AE1112" s="17">
        <v>0.33428712823757001</v>
      </c>
      <c r="AF1112" s="17"/>
      <c r="AG1112" s="17">
        <v>0.32410095287816099</v>
      </c>
      <c r="AH1112" s="17">
        <v>0.30650420890591301</v>
      </c>
      <c r="AI1112" s="17"/>
      <c r="AJ1112" s="17">
        <v>0.311838969804208</v>
      </c>
      <c r="AK1112" s="17">
        <v>0.31435668909435699</v>
      </c>
      <c r="AL1112" s="17"/>
      <c r="AM1112" s="17">
        <v>0.35445610552329498</v>
      </c>
      <c r="AN1112" s="17">
        <v>0.301723859077002</v>
      </c>
      <c r="AO1112" s="17"/>
      <c r="AP1112" s="17">
        <v>0.29373795564036898</v>
      </c>
      <c r="AQ1112" s="17">
        <v>0.304118186703701</v>
      </c>
      <c r="AR1112" s="17">
        <v>0.26198187940763701</v>
      </c>
      <c r="AS1112" s="17">
        <v>0.40225803622474898</v>
      </c>
      <c r="AT1112" s="17">
        <v>0.25692979723839299</v>
      </c>
      <c r="AU1112" s="17">
        <v>0.32897122887603902</v>
      </c>
    </row>
    <row r="1113" spans="2:47" x14ac:dyDescent="0.35">
      <c r="B1113" t="s">
        <v>97</v>
      </c>
      <c r="C1113" s="17">
        <v>1.9684692141147899E-2</v>
      </c>
      <c r="D1113" s="17">
        <v>-4.3155832054452198E-2</v>
      </c>
      <c r="E1113" s="17">
        <v>7.81002227775007E-2</v>
      </c>
      <c r="F1113" s="17"/>
      <c r="G1113" s="17">
        <v>0.15066202424180899</v>
      </c>
      <c r="H1113" s="17">
        <v>0.15685017309918101</v>
      </c>
      <c r="I1113" s="17">
        <v>-2.6972505892767801E-3</v>
      </c>
      <c r="J1113" s="17">
        <v>3.91642306539913E-2</v>
      </c>
      <c r="K1113" s="17">
        <v>-9.1841106117431903E-2</v>
      </c>
      <c r="L1113" s="17">
        <v>-0.13798157988839699</v>
      </c>
      <c r="M1113" s="17"/>
      <c r="N1113" s="17">
        <v>-1.09903132192506E-2</v>
      </c>
      <c r="O1113" s="17">
        <v>0.16412527066329399</v>
      </c>
      <c r="P1113" s="17"/>
      <c r="Q1113" s="17">
        <v>7.3232238567642396E-2</v>
      </c>
      <c r="R1113" s="17">
        <v>0.154945391094017</v>
      </c>
      <c r="S1113" s="17">
        <v>-3.8714518181749598E-2</v>
      </c>
      <c r="T1113" s="17">
        <v>6.7095062009576406E-2</v>
      </c>
      <c r="U1113" s="17">
        <v>7.7593555604032999E-2</v>
      </c>
      <c r="V1113" s="17">
        <v>-4.0951726926325899E-2</v>
      </c>
      <c r="W1113" s="17">
        <v>2.0379668288813501E-2</v>
      </c>
      <c r="X1113" s="17">
        <v>0.116589275670057</v>
      </c>
      <c r="Y1113" s="17">
        <v>-6.5376034659328994E-2</v>
      </c>
      <c r="Z1113" s="17">
        <v>-8.3548423089022494E-2</v>
      </c>
      <c r="AA1113" s="17">
        <v>-7.9911361627592603E-2</v>
      </c>
      <c r="AB1113" s="17">
        <v>-9.6202382033109796E-2</v>
      </c>
      <c r="AC1113" s="17"/>
      <c r="AD1113" s="17">
        <v>6.5300741733610099E-2</v>
      </c>
      <c r="AE1113" s="17">
        <v>-8.1877333744985001E-2</v>
      </c>
      <c r="AF1113" s="17"/>
      <c r="AG1113" s="17">
        <v>5.4252547693688598E-2</v>
      </c>
      <c r="AH1113" s="17">
        <v>9.9443805176467892E-3</v>
      </c>
      <c r="AI1113" s="17"/>
      <c r="AJ1113" s="17">
        <v>-1.6784993203050599E-4</v>
      </c>
      <c r="AK1113" s="17">
        <v>4.3093397491491499E-2</v>
      </c>
      <c r="AL1113" s="17"/>
      <c r="AM1113" s="17">
        <v>-2.68576611965969E-2</v>
      </c>
      <c r="AN1113" s="17">
        <v>3.2272869822777397E-2</v>
      </c>
      <c r="AO1113" s="17"/>
      <c r="AP1113" s="17">
        <v>-8.9636995450304902E-2</v>
      </c>
      <c r="AQ1113" s="17">
        <v>-6.4830336045107505E-4</v>
      </c>
      <c r="AR1113" s="17">
        <v>0.173219552875053</v>
      </c>
      <c r="AS1113" s="17">
        <v>-0.16223543513076999</v>
      </c>
      <c r="AT1113" s="17">
        <v>0.223023763015126</v>
      </c>
      <c r="AU1113" s="17">
        <v>0.111414408815581</v>
      </c>
    </row>
    <row r="1114" spans="2:47" x14ac:dyDescent="0.35">
      <c r="C1114" s="17"/>
      <c r="D1114" s="17"/>
      <c r="E1114" s="17"/>
      <c r="F1114" s="17"/>
      <c r="G1114" s="17"/>
      <c r="H1114" s="17"/>
      <c r="I1114" s="17"/>
      <c r="J1114" s="17"/>
      <c r="K1114" s="17"/>
      <c r="L1114" s="17"/>
      <c r="M1114" s="17"/>
      <c r="N1114" s="17"/>
      <c r="O1114" s="17"/>
      <c r="P1114" s="17"/>
      <c r="Q1114" s="17"/>
      <c r="R1114" s="17"/>
      <c r="S1114" s="17"/>
      <c r="T1114" s="17"/>
      <c r="U1114" s="17"/>
      <c r="V1114" s="17"/>
      <c r="W1114" s="17"/>
      <c r="X1114" s="17"/>
      <c r="Y1114" s="17"/>
      <c r="Z1114" s="17"/>
      <c r="AA1114" s="17"/>
      <c r="AB1114" s="17"/>
      <c r="AC1114" s="17"/>
      <c r="AD1114" s="17"/>
      <c r="AE1114" s="17"/>
      <c r="AF1114" s="17"/>
      <c r="AG1114" s="17"/>
      <c r="AH1114" s="17"/>
      <c r="AI1114" s="17"/>
      <c r="AJ1114" s="17"/>
      <c r="AK1114" s="17"/>
      <c r="AL1114" s="17"/>
      <c r="AM1114" s="17"/>
      <c r="AN1114" s="17"/>
      <c r="AO1114" s="17"/>
      <c r="AP1114" s="17"/>
      <c r="AQ1114" s="17"/>
      <c r="AR1114" s="17"/>
      <c r="AS1114" s="17"/>
      <c r="AT1114" s="17"/>
      <c r="AU1114" s="17"/>
    </row>
    <row r="1115" spans="2:47" x14ac:dyDescent="0.35">
      <c r="B1115" s="6" t="s">
        <v>415</v>
      </c>
      <c r="C1115" s="17"/>
      <c r="D1115" s="17"/>
      <c r="E1115" s="17"/>
      <c r="F1115" s="17"/>
      <c r="G1115" s="17"/>
      <c r="H1115" s="17"/>
      <c r="I1115" s="17"/>
      <c r="J1115" s="17"/>
      <c r="K1115" s="17"/>
      <c r="L1115" s="17"/>
      <c r="M1115" s="17"/>
      <c r="N1115" s="17"/>
      <c r="O1115" s="17"/>
      <c r="P1115" s="17"/>
      <c r="Q1115" s="17"/>
      <c r="R1115" s="17"/>
      <c r="S1115" s="17"/>
      <c r="T1115" s="17"/>
      <c r="U1115" s="17"/>
      <c r="V1115" s="17"/>
      <c r="W1115" s="17"/>
      <c r="X1115" s="17"/>
      <c r="Y1115" s="17"/>
      <c r="Z1115" s="17"/>
      <c r="AA1115" s="17"/>
      <c r="AB1115" s="17"/>
      <c r="AC1115" s="17"/>
      <c r="AD1115" s="17"/>
      <c r="AE1115" s="17"/>
      <c r="AF1115" s="17"/>
      <c r="AG1115" s="17"/>
      <c r="AH1115" s="17"/>
      <c r="AI1115" s="17"/>
      <c r="AJ1115" s="17"/>
      <c r="AK1115" s="17"/>
      <c r="AL1115" s="17"/>
      <c r="AM1115" s="17"/>
      <c r="AN1115" s="17"/>
      <c r="AO1115" s="17"/>
      <c r="AP1115" s="17"/>
      <c r="AQ1115" s="17"/>
      <c r="AR1115" s="17"/>
      <c r="AS1115" s="17"/>
      <c r="AT1115" s="17"/>
      <c r="AU1115" s="17"/>
    </row>
    <row r="1116" spans="2:47" x14ac:dyDescent="0.35">
      <c r="B1116" s="24" t="s">
        <v>406</v>
      </c>
      <c r="C1116" s="17"/>
      <c r="D1116" s="17"/>
      <c r="E1116" s="17"/>
      <c r="F1116" s="17"/>
      <c r="G1116" s="17"/>
      <c r="H1116" s="17"/>
      <c r="I1116" s="17"/>
      <c r="J1116" s="17"/>
      <c r="K1116" s="17"/>
      <c r="L1116" s="17"/>
      <c r="M1116" s="17"/>
      <c r="N1116" s="17"/>
      <c r="O1116" s="17"/>
      <c r="P1116" s="17"/>
      <c r="Q1116" s="17"/>
      <c r="R1116" s="17"/>
      <c r="S1116" s="17"/>
      <c r="T1116" s="17"/>
      <c r="U1116" s="17"/>
      <c r="V1116" s="17"/>
      <c r="W1116" s="17"/>
      <c r="X1116" s="17"/>
      <c r="Y1116" s="17"/>
      <c r="Z1116" s="17"/>
      <c r="AA1116" s="17"/>
      <c r="AB1116" s="17"/>
      <c r="AC1116" s="17"/>
      <c r="AD1116" s="17"/>
      <c r="AE1116" s="17"/>
      <c r="AF1116" s="17"/>
      <c r="AG1116" s="17"/>
      <c r="AH1116" s="17"/>
      <c r="AI1116" s="17"/>
      <c r="AJ1116" s="17"/>
      <c r="AK1116" s="17"/>
      <c r="AL1116" s="17"/>
      <c r="AM1116" s="17"/>
      <c r="AN1116" s="17"/>
      <c r="AO1116" s="17"/>
      <c r="AP1116" s="17"/>
      <c r="AQ1116" s="17"/>
      <c r="AR1116" s="17"/>
      <c r="AS1116" s="17"/>
      <c r="AT1116" s="17"/>
      <c r="AU1116" s="17"/>
    </row>
    <row r="1117" spans="2:47" x14ac:dyDescent="0.35">
      <c r="B1117" t="s">
        <v>89</v>
      </c>
      <c r="C1117" s="17">
        <v>8.7817563274706703E-2</v>
      </c>
      <c r="D1117" s="17">
        <v>7.6991328270058099E-2</v>
      </c>
      <c r="E1117" s="17">
        <v>9.7601762371429895E-2</v>
      </c>
      <c r="F1117" s="17"/>
      <c r="G1117" s="17">
        <v>0.107439324018706</v>
      </c>
      <c r="H1117" s="17">
        <v>8.6009843035135994E-2</v>
      </c>
      <c r="I1117" s="17">
        <v>0.109881267653143</v>
      </c>
      <c r="J1117" s="17">
        <v>8.6118884585543801E-2</v>
      </c>
      <c r="K1117" s="17">
        <v>7.3761222878822197E-2</v>
      </c>
      <c r="L1117" s="17">
        <v>6.4449455469677605E-2</v>
      </c>
      <c r="M1117" s="17"/>
      <c r="N1117" s="17">
        <v>8.3276512099200201E-2</v>
      </c>
      <c r="O1117" s="17">
        <v>0.10920018574477899</v>
      </c>
      <c r="P1117" s="17"/>
      <c r="Q1117" s="17">
        <v>9.9150375233431898E-2</v>
      </c>
      <c r="R1117" s="17">
        <v>0.102850931679176</v>
      </c>
      <c r="S1117" s="17">
        <v>0.10020566015346</v>
      </c>
      <c r="T1117" s="17">
        <v>8.5304835518358504E-2</v>
      </c>
      <c r="U1117" s="17">
        <v>0.108042768065626</v>
      </c>
      <c r="V1117" s="17">
        <v>7.0868827979579399E-2</v>
      </c>
      <c r="W1117" s="17">
        <v>0.109031352668708</v>
      </c>
      <c r="X1117" s="17">
        <v>5.8660048000437101E-2</v>
      </c>
      <c r="Y1117" s="17">
        <v>0.118497987803222</v>
      </c>
      <c r="Z1117" s="17">
        <v>3.9584257955564701E-2</v>
      </c>
      <c r="AA1117" s="17">
        <v>7.0293915044625399E-2</v>
      </c>
      <c r="AB1117" s="17">
        <v>0</v>
      </c>
      <c r="AC1117" s="17"/>
      <c r="AD1117" s="17">
        <v>0.10810004800860699</v>
      </c>
      <c r="AE1117" s="17">
        <v>3.6324068731154499E-2</v>
      </c>
      <c r="AF1117" s="17"/>
      <c r="AG1117" s="17">
        <v>0.14263266840371899</v>
      </c>
      <c r="AH1117" s="17">
        <v>6.4717619877929303E-2</v>
      </c>
      <c r="AI1117" s="17"/>
      <c r="AJ1117" s="17">
        <v>8.7948201065630796E-2</v>
      </c>
      <c r="AK1117" s="17">
        <v>8.7834517817844904E-2</v>
      </c>
      <c r="AL1117" s="17"/>
      <c r="AM1117" s="17">
        <v>0.108858041176168</v>
      </c>
      <c r="AN1117" s="17">
        <v>8.0740053122943897E-2</v>
      </c>
      <c r="AO1117" s="17"/>
      <c r="AP1117" s="17">
        <v>1.5543439132212299E-2</v>
      </c>
      <c r="AQ1117" s="17">
        <v>2.55717660321731E-2</v>
      </c>
      <c r="AR1117" s="17">
        <v>0.10435519593042999</v>
      </c>
      <c r="AS1117" s="17">
        <v>0.102430855601244</v>
      </c>
      <c r="AT1117" s="17">
        <v>0.25545702446435797</v>
      </c>
      <c r="AU1117" s="17">
        <v>0.124893519212792</v>
      </c>
    </row>
    <row r="1118" spans="2:47" x14ac:dyDescent="0.35">
      <c r="B1118" t="s">
        <v>90</v>
      </c>
      <c r="C1118" s="17">
        <v>0.177355654919189</v>
      </c>
      <c r="D1118" s="17">
        <v>0.190210314495598</v>
      </c>
      <c r="E1118" s="17">
        <v>0.16690629796314799</v>
      </c>
      <c r="F1118" s="17"/>
      <c r="G1118" s="17">
        <v>0.22775797466564399</v>
      </c>
      <c r="H1118" s="17">
        <v>0.24108008305123099</v>
      </c>
      <c r="I1118" s="17">
        <v>0.15542243987354801</v>
      </c>
      <c r="J1118" s="17">
        <v>0.21182253743468399</v>
      </c>
      <c r="K1118" s="17">
        <v>0.115891421875603</v>
      </c>
      <c r="L1118" s="17">
        <v>0.107991959962073</v>
      </c>
      <c r="M1118" s="17"/>
      <c r="N1118" s="17">
        <v>0.16017676425597999</v>
      </c>
      <c r="O1118" s="17">
        <v>0.25824655865693003</v>
      </c>
      <c r="P1118" s="17"/>
      <c r="Q1118" s="17">
        <v>0.197965394891471</v>
      </c>
      <c r="R1118" s="17">
        <v>0.159608845667845</v>
      </c>
      <c r="S1118" s="17">
        <v>0.20067847584299001</v>
      </c>
      <c r="T1118" s="17">
        <v>0.21205823119701001</v>
      </c>
      <c r="U1118" s="17">
        <v>0.15041225133487601</v>
      </c>
      <c r="V1118" s="17">
        <v>0.187560808017534</v>
      </c>
      <c r="W1118" s="17">
        <v>0.18070494408752499</v>
      </c>
      <c r="X1118" s="17">
        <v>0.29433351530444701</v>
      </c>
      <c r="Y1118" s="17">
        <v>9.9574601115186706E-2</v>
      </c>
      <c r="Z1118" s="17">
        <v>0.161511667068304</v>
      </c>
      <c r="AA1118" s="17">
        <v>0.17159536752691501</v>
      </c>
      <c r="AB1118" s="17">
        <v>0.17309463382881701</v>
      </c>
      <c r="AC1118" s="17"/>
      <c r="AD1118" s="17">
        <v>0.22867594972070901</v>
      </c>
      <c r="AE1118" s="17">
        <v>7.1920744951050303E-2</v>
      </c>
      <c r="AF1118" s="17"/>
      <c r="AG1118" s="17">
        <v>0.243308369190783</v>
      </c>
      <c r="AH1118" s="17">
        <v>0.145585564145636</v>
      </c>
      <c r="AI1118" s="17"/>
      <c r="AJ1118" s="17">
        <v>0.19818588886466201</v>
      </c>
      <c r="AK1118" s="17">
        <v>0.153179110296076</v>
      </c>
      <c r="AL1118" s="17"/>
      <c r="AM1118" s="17">
        <v>0.124939128639596</v>
      </c>
      <c r="AN1118" s="17">
        <v>0.19196913972659499</v>
      </c>
      <c r="AO1118" s="17"/>
      <c r="AP1118" s="17">
        <v>4.0007982628600301E-2</v>
      </c>
      <c r="AQ1118" s="17">
        <v>8.8544665467139197E-2</v>
      </c>
      <c r="AR1118" s="17">
        <v>0.25742382804317498</v>
      </c>
      <c r="AS1118" s="17">
        <v>0.150118899825505</v>
      </c>
      <c r="AT1118" s="17">
        <v>0.35981901978108299</v>
      </c>
      <c r="AU1118" s="17">
        <v>0.29414736448008599</v>
      </c>
    </row>
    <row r="1119" spans="2:47" x14ac:dyDescent="0.35">
      <c r="B1119" t="s">
        <v>91</v>
      </c>
      <c r="C1119" s="17">
        <v>0.18257803350191201</v>
      </c>
      <c r="D1119" s="17">
        <v>0.176186509232062</v>
      </c>
      <c r="E1119" s="17">
        <v>0.18726828875711701</v>
      </c>
      <c r="F1119" s="17"/>
      <c r="G1119" s="17">
        <v>0.180115183813532</v>
      </c>
      <c r="H1119" s="17">
        <v>0.20828590374862599</v>
      </c>
      <c r="I1119" s="17">
        <v>0.197852608390053</v>
      </c>
      <c r="J1119" s="17">
        <v>0.17784644592108301</v>
      </c>
      <c r="K1119" s="17">
        <v>0.14312377589782099</v>
      </c>
      <c r="L1119" s="17">
        <v>0.17431265904707</v>
      </c>
      <c r="M1119" s="17"/>
      <c r="N1119" s="17">
        <v>0.166834908619064</v>
      </c>
      <c r="O1119" s="17">
        <v>0.256708291642325</v>
      </c>
      <c r="P1119" s="17"/>
      <c r="Q1119" s="17">
        <v>0.21709956042647599</v>
      </c>
      <c r="R1119" s="17">
        <v>0.23298785329539601</v>
      </c>
      <c r="S1119" s="17">
        <v>0.104466012706736</v>
      </c>
      <c r="T1119" s="17">
        <v>0.17392076560282799</v>
      </c>
      <c r="U1119" s="17">
        <v>0.112430762435478</v>
      </c>
      <c r="V1119" s="17">
        <v>0.26743088281168098</v>
      </c>
      <c r="W1119" s="17">
        <v>0.147537704901017</v>
      </c>
      <c r="X1119" s="17">
        <v>0.21747051396966099</v>
      </c>
      <c r="Y1119" s="17">
        <v>0.21068667672901201</v>
      </c>
      <c r="Z1119" s="17">
        <v>0.17177149860581301</v>
      </c>
      <c r="AA1119" s="17">
        <v>0.14127772659128801</v>
      </c>
      <c r="AB1119" s="17">
        <v>4.44924930971708E-2</v>
      </c>
      <c r="AC1119" s="17"/>
      <c r="AD1119" s="17">
        <v>0.203538612204372</v>
      </c>
      <c r="AE1119" s="17">
        <v>0.13027802214211101</v>
      </c>
      <c r="AF1119" s="17"/>
      <c r="AG1119" s="17">
        <v>0.16249534449435701</v>
      </c>
      <c r="AH1119" s="17">
        <v>0.195652326705577</v>
      </c>
      <c r="AI1119" s="17"/>
      <c r="AJ1119" s="17">
        <v>0.18737389614330899</v>
      </c>
      <c r="AK1119" s="17">
        <v>0.17728732096894301</v>
      </c>
      <c r="AL1119" s="17"/>
      <c r="AM1119" s="17">
        <v>0.14477705333877999</v>
      </c>
      <c r="AN1119" s="17">
        <v>0.190634340987197</v>
      </c>
      <c r="AO1119" s="17"/>
      <c r="AP1119" s="17">
        <v>0.11384152853989001</v>
      </c>
      <c r="AQ1119" s="17">
        <v>0.214469422574777</v>
      </c>
      <c r="AR1119" s="17">
        <v>0.19067291476374101</v>
      </c>
      <c r="AS1119" s="17">
        <v>0.200338848483819</v>
      </c>
      <c r="AT1119" s="17">
        <v>0.22150447101896401</v>
      </c>
      <c r="AU1119" s="17">
        <v>0.19117127675632201</v>
      </c>
    </row>
    <row r="1120" spans="2:47" x14ac:dyDescent="0.35">
      <c r="B1120" t="s">
        <v>92</v>
      </c>
      <c r="C1120" s="17">
        <v>0.26401420863609298</v>
      </c>
      <c r="D1120" s="17">
        <v>0.26219891955076502</v>
      </c>
      <c r="E1120" s="17">
        <v>0.26708037982720001</v>
      </c>
      <c r="F1120" s="17"/>
      <c r="G1120" s="17">
        <v>0.270156162865613</v>
      </c>
      <c r="H1120" s="17">
        <v>0.23452728956111199</v>
      </c>
      <c r="I1120" s="17">
        <v>0.23819072037484901</v>
      </c>
      <c r="J1120" s="17">
        <v>0.237470491797104</v>
      </c>
      <c r="K1120" s="17">
        <v>0.31970576745401202</v>
      </c>
      <c r="L1120" s="17">
        <v>0.29944002729589297</v>
      </c>
      <c r="M1120" s="17"/>
      <c r="N1120" s="17">
        <v>0.27922148334103702</v>
      </c>
      <c r="O1120" s="17">
        <v>0.19240712885500499</v>
      </c>
      <c r="P1120" s="17"/>
      <c r="Q1120" s="17">
        <v>0.25110023896468397</v>
      </c>
      <c r="R1120" s="17">
        <v>0.207554782207717</v>
      </c>
      <c r="S1120" s="17">
        <v>0.29391073965962899</v>
      </c>
      <c r="T1120" s="17">
        <v>0.299302768330375</v>
      </c>
      <c r="U1120" s="17">
        <v>0.30790255260485699</v>
      </c>
      <c r="V1120" s="17">
        <v>0.215446451893992</v>
      </c>
      <c r="W1120" s="17">
        <v>0.26690595456411997</v>
      </c>
      <c r="X1120" s="17">
        <v>0.230871540353661</v>
      </c>
      <c r="Y1120" s="17">
        <v>0.30587662133448801</v>
      </c>
      <c r="Z1120" s="17">
        <v>0.30766507791335002</v>
      </c>
      <c r="AA1120" s="17">
        <v>0.18698143419989499</v>
      </c>
      <c r="AB1120" s="17">
        <v>0.290149762740749</v>
      </c>
      <c r="AC1120" s="17"/>
      <c r="AD1120" s="17">
        <v>0.264404232843367</v>
      </c>
      <c r="AE1120" s="17">
        <v>0.26578454922325501</v>
      </c>
      <c r="AF1120" s="17"/>
      <c r="AG1120" s="17">
        <v>0.27310706814393898</v>
      </c>
      <c r="AH1120" s="17">
        <v>0.25933143706497203</v>
      </c>
      <c r="AI1120" s="17"/>
      <c r="AJ1120" s="17">
        <v>0.25957301640428099</v>
      </c>
      <c r="AK1120" s="17">
        <v>0.26975570088895301</v>
      </c>
      <c r="AL1120" s="17"/>
      <c r="AM1120" s="17">
        <v>0.28550059699081898</v>
      </c>
      <c r="AN1120" s="17">
        <v>0.26310420119309302</v>
      </c>
      <c r="AO1120" s="17"/>
      <c r="AP1120" s="17">
        <v>0.23424693917258099</v>
      </c>
      <c r="AQ1120" s="17">
        <v>0.37751407589960501</v>
      </c>
      <c r="AR1120" s="17">
        <v>0.28176037534911502</v>
      </c>
      <c r="AS1120" s="17">
        <v>0.259661110228815</v>
      </c>
      <c r="AT1120" s="17">
        <v>0.13028768348963801</v>
      </c>
      <c r="AU1120" s="17">
        <v>0.24298425743969099</v>
      </c>
    </row>
    <row r="1121" spans="2:47" x14ac:dyDescent="0.35">
      <c r="B1121" t="s">
        <v>93</v>
      </c>
      <c r="C1121" s="17">
        <v>0.25233047664470298</v>
      </c>
      <c r="D1121" s="17">
        <v>0.266836744107738</v>
      </c>
      <c r="E1121" s="17">
        <v>0.236747977191543</v>
      </c>
      <c r="F1121" s="17"/>
      <c r="G1121" s="17">
        <v>0.117772993356933</v>
      </c>
      <c r="H1121" s="17">
        <v>0.20410390461306999</v>
      </c>
      <c r="I1121" s="17">
        <v>0.252991440309556</v>
      </c>
      <c r="J1121" s="17">
        <v>0.27003166965198799</v>
      </c>
      <c r="K1121" s="17">
        <v>0.335057257061525</v>
      </c>
      <c r="L1121" s="17">
        <v>0.33054985282565202</v>
      </c>
      <c r="M1121" s="17"/>
      <c r="N1121" s="17">
        <v>0.27858004356962701</v>
      </c>
      <c r="O1121" s="17">
        <v>0.12872813043333001</v>
      </c>
      <c r="P1121" s="17"/>
      <c r="Q1121" s="17">
        <v>0.19875836272196001</v>
      </c>
      <c r="R1121" s="17">
        <v>0.24088539970190401</v>
      </c>
      <c r="S1121" s="17">
        <v>0.28888909071317498</v>
      </c>
      <c r="T1121" s="17">
        <v>0.21248836754015399</v>
      </c>
      <c r="U1121" s="17">
        <v>0.24125513397696499</v>
      </c>
      <c r="V1121" s="17">
        <v>0.23341567126274301</v>
      </c>
      <c r="W1121" s="17">
        <v>0.25221940604163501</v>
      </c>
      <c r="X1121" s="17">
        <v>0.178996520951552</v>
      </c>
      <c r="Y1121" s="17">
        <v>0.222249093710291</v>
      </c>
      <c r="Z1121" s="17">
        <v>0.29681430683154902</v>
      </c>
      <c r="AA1121" s="17">
        <v>0.37999234239750501</v>
      </c>
      <c r="AB1121" s="17">
        <v>0.49226311033326298</v>
      </c>
      <c r="AC1121" s="17"/>
      <c r="AD1121" s="17">
        <v>0.17935059327799599</v>
      </c>
      <c r="AE1121" s="17">
        <v>0.422365453300449</v>
      </c>
      <c r="AF1121" s="17"/>
      <c r="AG1121" s="17">
        <v>0.16563596407237999</v>
      </c>
      <c r="AH1121" s="17">
        <v>0.29625837608598299</v>
      </c>
      <c r="AI1121" s="17"/>
      <c r="AJ1121" s="17">
        <v>0.24341367959885299</v>
      </c>
      <c r="AK1121" s="17">
        <v>0.26331793908971701</v>
      </c>
      <c r="AL1121" s="17"/>
      <c r="AM1121" s="17">
        <v>0.32248259384634997</v>
      </c>
      <c r="AN1121" s="17">
        <v>0.23481161958266</v>
      </c>
      <c r="AO1121" s="17"/>
      <c r="AP1121" s="17">
        <v>0.474102778477211</v>
      </c>
      <c r="AQ1121" s="17">
        <v>0.279196968594629</v>
      </c>
      <c r="AR1121" s="17">
        <v>0.13852990423479</v>
      </c>
      <c r="AS1121" s="17">
        <v>0.28220070247909002</v>
      </c>
      <c r="AT1121" s="17">
        <v>3.2931801245956599E-2</v>
      </c>
      <c r="AU1121" s="17">
        <v>0.13923824381310801</v>
      </c>
    </row>
    <row r="1122" spans="2:47" x14ac:dyDescent="0.35">
      <c r="B1122" t="s">
        <v>94</v>
      </c>
      <c r="C1122" s="17">
        <v>3.5904063023396299E-2</v>
      </c>
      <c r="D1122" s="17">
        <v>2.7576184343779099E-2</v>
      </c>
      <c r="E1122" s="17">
        <v>4.4395293889561697E-2</v>
      </c>
      <c r="F1122" s="17"/>
      <c r="G1122" s="17">
        <v>9.67583612795722E-2</v>
      </c>
      <c r="H1122" s="17">
        <v>2.5992975990825801E-2</v>
      </c>
      <c r="I1122" s="17">
        <v>4.5661523398850601E-2</v>
      </c>
      <c r="J1122" s="17">
        <v>1.6709970609597301E-2</v>
      </c>
      <c r="K1122" s="17">
        <v>1.2460554832217099E-2</v>
      </c>
      <c r="L1122" s="17">
        <v>2.3256045399634499E-2</v>
      </c>
      <c r="M1122" s="17"/>
      <c r="N1122" s="17">
        <v>3.19102881150925E-2</v>
      </c>
      <c r="O1122" s="17">
        <v>5.4709704667631198E-2</v>
      </c>
      <c r="P1122" s="17"/>
      <c r="Q1122" s="17">
        <v>3.5926067761977203E-2</v>
      </c>
      <c r="R1122" s="17">
        <v>5.6112187447961502E-2</v>
      </c>
      <c r="S1122" s="17">
        <v>1.185002092401E-2</v>
      </c>
      <c r="T1122" s="17">
        <v>1.69250318112746E-2</v>
      </c>
      <c r="U1122" s="17">
        <v>7.9956531582197801E-2</v>
      </c>
      <c r="V1122" s="17">
        <v>2.52773580344706E-2</v>
      </c>
      <c r="W1122" s="17">
        <v>4.3600637736995199E-2</v>
      </c>
      <c r="X1122" s="17">
        <v>1.96678614202415E-2</v>
      </c>
      <c r="Y1122" s="17">
        <v>4.3115019307799499E-2</v>
      </c>
      <c r="Z1122" s="17">
        <v>2.2653191625419299E-2</v>
      </c>
      <c r="AA1122" s="17">
        <v>4.9859214239771903E-2</v>
      </c>
      <c r="AB1122" s="17">
        <v>0</v>
      </c>
      <c r="AC1122" s="17"/>
      <c r="AD1122" s="17">
        <v>1.59305639449492E-2</v>
      </c>
      <c r="AE1122" s="17">
        <v>7.3327161651979694E-2</v>
      </c>
      <c r="AF1122" s="17"/>
      <c r="AG1122" s="17">
        <v>1.28205856948219E-2</v>
      </c>
      <c r="AH1122" s="17">
        <v>3.8454676119902803E-2</v>
      </c>
      <c r="AI1122" s="17"/>
      <c r="AJ1122" s="17">
        <v>2.35053179232643E-2</v>
      </c>
      <c r="AK1122" s="17">
        <v>4.8625410938465702E-2</v>
      </c>
      <c r="AL1122" s="17"/>
      <c r="AM1122" s="17">
        <v>1.3442586008287001E-2</v>
      </c>
      <c r="AN1122" s="17">
        <v>3.87406453875105E-2</v>
      </c>
      <c r="AO1122" s="17"/>
      <c r="AP1122" s="17">
        <v>0.12225733204950601</v>
      </c>
      <c r="AQ1122" s="17">
        <v>1.47031014316776E-2</v>
      </c>
      <c r="AR1122" s="17">
        <v>2.7257781678749801E-2</v>
      </c>
      <c r="AS1122" s="17">
        <v>5.2495833815269597E-3</v>
      </c>
      <c r="AT1122" s="17">
        <v>0</v>
      </c>
      <c r="AU1122" s="17">
        <v>7.5653382980009802E-3</v>
      </c>
    </row>
    <row r="1123" spans="2:47" x14ac:dyDescent="0.35">
      <c r="B1123" t="s">
        <v>95</v>
      </c>
      <c r="C1123" s="17">
        <v>0.265173218193896</v>
      </c>
      <c r="D1123" s="17">
        <v>0.267201642765656</v>
      </c>
      <c r="E1123" s="17">
        <v>0.26450806033457702</v>
      </c>
      <c r="F1123" s="17"/>
      <c r="G1123" s="17">
        <v>0.33519729868435</v>
      </c>
      <c r="H1123" s="17">
        <v>0.327089926086367</v>
      </c>
      <c r="I1123" s="17">
        <v>0.26530370752669102</v>
      </c>
      <c r="J1123" s="17">
        <v>0.297941422020228</v>
      </c>
      <c r="K1123" s="17">
        <v>0.189652644754425</v>
      </c>
      <c r="L1123" s="17">
        <v>0.17244141543175101</v>
      </c>
      <c r="M1123" s="17"/>
      <c r="N1123" s="17">
        <v>0.24345327635517999</v>
      </c>
      <c r="O1123" s="17">
        <v>0.36744674440170899</v>
      </c>
      <c r="P1123" s="17"/>
      <c r="Q1123" s="17">
        <v>0.29711577012490298</v>
      </c>
      <c r="R1123" s="17">
        <v>0.26245977734702097</v>
      </c>
      <c r="S1123" s="17">
        <v>0.30088413599644998</v>
      </c>
      <c r="T1123" s="17">
        <v>0.297363066715369</v>
      </c>
      <c r="U1123" s="17">
        <v>0.25845501940050197</v>
      </c>
      <c r="V1123" s="17">
        <v>0.25842963599711399</v>
      </c>
      <c r="W1123" s="17">
        <v>0.28973629675623302</v>
      </c>
      <c r="X1123" s="17">
        <v>0.35299356330488402</v>
      </c>
      <c r="Y1123" s="17">
        <v>0.218072588918409</v>
      </c>
      <c r="Z1123" s="17">
        <v>0.201095925023869</v>
      </c>
      <c r="AA1123" s="17">
        <v>0.24188928257154099</v>
      </c>
      <c r="AB1123" s="17">
        <v>0.17309463382881701</v>
      </c>
      <c r="AC1123" s="17"/>
      <c r="AD1123" s="17">
        <v>0.33677599772931599</v>
      </c>
      <c r="AE1123" s="17">
        <v>0.108244813682205</v>
      </c>
      <c r="AF1123" s="17"/>
      <c r="AG1123" s="17">
        <v>0.38594103759450199</v>
      </c>
      <c r="AH1123" s="17">
        <v>0.21030318402356499</v>
      </c>
      <c r="AI1123" s="17"/>
      <c r="AJ1123" s="17">
        <v>0.28613408993029299</v>
      </c>
      <c r="AK1123" s="17">
        <v>0.24101362811392099</v>
      </c>
      <c r="AL1123" s="17"/>
      <c r="AM1123" s="17">
        <v>0.23379716981576401</v>
      </c>
      <c r="AN1123" s="17">
        <v>0.27270919284953898</v>
      </c>
      <c r="AO1123" s="17"/>
      <c r="AP1123" s="17">
        <v>5.55514217608125E-2</v>
      </c>
      <c r="AQ1123" s="17">
        <v>0.114116431499312</v>
      </c>
      <c r="AR1123" s="17">
        <v>0.36177902397360501</v>
      </c>
      <c r="AS1123" s="17">
        <v>0.25254975542674901</v>
      </c>
      <c r="AT1123" s="17">
        <v>0.61527604424544102</v>
      </c>
      <c r="AU1123" s="17">
        <v>0.41904088369287801</v>
      </c>
    </row>
    <row r="1124" spans="2:47" x14ac:dyDescent="0.35">
      <c r="B1124" t="s">
        <v>96</v>
      </c>
      <c r="C1124" s="17">
        <v>0.51634468528079602</v>
      </c>
      <c r="D1124" s="17">
        <v>0.52903566365850296</v>
      </c>
      <c r="E1124" s="17">
        <v>0.50382835701874296</v>
      </c>
      <c r="F1124" s="17"/>
      <c r="G1124" s="17">
        <v>0.38792915622254498</v>
      </c>
      <c r="H1124" s="17">
        <v>0.438631194174181</v>
      </c>
      <c r="I1124" s="17">
        <v>0.49118216068440501</v>
      </c>
      <c r="J1124" s="17">
        <v>0.50750216144909199</v>
      </c>
      <c r="K1124" s="17">
        <v>0.65476302451553603</v>
      </c>
      <c r="L1124" s="17">
        <v>0.629989880121545</v>
      </c>
      <c r="M1124" s="17"/>
      <c r="N1124" s="17">
        <v>0.55780152691066398</v>
      </c>
      <c r="O1124" s="17">
        <v>0.32113525928833497</v>
      </c>
      <c r="P1124" s="17"/>
      <c r="Q1124" s="17">
        <v>0.44985860168664399</v>
      </c>
      <c r="R1124" s="17">
        <v>0.44844018190962098</v>
      </c>
      <c r="S1124" s="17">
        <v>0.58279983037280403</v>
      </c>
      <c r="T1124" s="17">
        <v>0.51179113587052905</v>
      </c>
      <c r="U1124" s="17">
        <v>0.54915768658182296</v>
      </c>
      <c r="V1124" s="17">
        <v>0.44886212315673502</v>
      </c>
      <c r="W1124" s="17">
        <v>0.51912536060575498</v>
      </c>
      <c r="X1124" s="17">
        <v>0.40986806130521403</v>
      </c>
      <c r="Y1124" s="17">
        <v>0.52812571504478001</v>
      </c>
      <c r="Z1124" s="17">
        <v>0.60447938474489804</v>
      </c>
      <c r="AA1124" s="17">
        <v>0.566973776597399</v>
      </c>
      <c r="AB1124" s="17">
        <v>0.78241287307401197</v>
      </c>
      <c r="AC1124" s="17"/>
      <c r="AD1124" s="17">
        <v>0.44375482612136302</v>
      </c>
      <c r="AE1124" s="17">
        <v>0.68815000252370495</v>
      </c>
      <c r="AF1124" s="17"/>
      <c r="AG1124" s="17">
        <v>0.43874303221631999</v>
      </c>
      <c r="AH1124" s="17">
        <v>0.55558981315095401</v>
      </c>
      <c r="AI1124" s="17"/>
      <c r="AJ1124" s="17">
        <v>0.50298669600313395</v>
      </c>
      <c r="AK1124" s="17">
        <v>0.53307363997867097</v>
      </c>
      <c r="AL1124" s="17"/>
      <c r="AM1124" s="17">
        <v>0.60798319083716901</v>
      </c>
      <c r="AN1124" s="17">
        <v>0.49791582077575403</v>
      </c>
      <c r="AO1124" s="17"/>
      <c r="AP1124" s="17">
        <v>0.70834971764979204</v>
      </c>
      <c r="AQ1124" s="17">
        <v>0.65671104449423301</v>
      </c>
      <c r="AR1124" s="17">
        <v>0.42029027958390403</v>
      </c>
      <c r="AS1124" s="17">
        <v>0.54186181270790501</v>
      </c>
      <c r="AT1124" s="17">
        <v>0.163219484735594</v>
      </c>
      <c r="AU1124" s="17">
        <v>0.382222501252799</v>
      </c>
    </row>
    <row r="1125" spans="2:47" x14ac:dyDescent="0.35">
      <c r="B1125" t="s">
        <v>97</v>
      </c>
      <c r="C1125" s="17">
        <v>-0.25117146708690002</v>
      </c>
      <c r="D1125" s="17">
        <v>-0.26183402089284702</v>
      </c>
      <c r="E1125" s="17">
        <v>-0.23932029668416599</v>
      </c>
      <c r="F1125" s="17"/>
      <c r="G1125" s="17">
        <v>-5.27318575381946E-2</v>
      </c>
      <c r="H1125" s="17">
        <v>-0.11154126808781401</v>
      </c>
      <c r="I1125" s="17">
        <v>-0.22587845315771399</v>
      </c>
      <c r="J1125" s="17">
        <v>-0.209560739428864</v>
      </c>
      <c r="K1125" s="17">
        <v>-0.46511037976111103</v>
      </c>
      <c r="L1125" s="17">
        <v>-0.45754846468979499</v>
      </c>
      <c r="M1125" s="17"/>
      <c r="N1125" s="17">
        <v>-0.31434825055548399</v>
      </c>
      <c r="O1125" s="17">
        <v>4.6311485113373199E-2</v>
      </c>
      <c r="P1125" s="17"/>
      <c r="Q1125" s="17">
        <v>-0.15274283156174001</v>
      </c>
      <c r="R1125" s="17">
        <v>-0.18598040456259901</v>
      </c>
      <c r="S1125" s="17">
        <v>-0.281915694376354</v>
      </c>
      <c r="T1125" s="17">
        <v>-0.21442806915515999</v>
      </c>
      <c r="U1125" s="17">
        <v>-0.29070266718132098</v>
      </c>
      <c r="V1125" s="17">
        <v>-0.19043248715962199</v>
      </c>
      <c r="W1125" s="17">
        <v>-0.22938906384952201</v>
      </c>
      <c r="X1125" s="17">
        <v>-5.6874498000330002E-2</v>
      </c>
      <c r="Y1125" s="17">
        <v>-0.31005312612637098</v>
      </c>
      <c r="Z1125" s="17">
        <v>-0.40338345972103001</v>
      </c>
      <c r="AA1125" s="17">
        <v>-0.32508449402585898</v>
      </c>
      <c r="AB1125" s="17">
        <v>-0.60931823924519501</v>
      </c>
      <c r="AC1125" s="17"/>
      <c r="AD1125" s="17">
        <v>-0.106978828392047</v>
      </c>
      <c r="AE1125" s="17">
        <v>-0.5799051888415</v>
      </c>
      <c r="AF1125" s="17"/>
      <c r="AG1125" s="17">
        <v>-5.2801994621817797E-2</v>
      </c>
      <c r="AH1125" s="17">
        <v>-0.345286629127389</v>
      </c>
      <c r="AI1125" s="17"/>
      <c r="AJ1125" s="17">
        <v>-0.21685260607284099</v>
      </c>
      <c r="AK1125" s="17">
        <v>-0.29206001186475</v>
      </c>
      <c r="AL1125" s="17"/>
      <c r="AM1125" s="17">
        <v>-0.37418602102140602</v>
      </c>
      <c r="AN1125" s="17">
        <v>-0.22520662792621399</v>
      </c>
      <c r="AO1125" s="17"/>
      <c r="AP1125" s="17">
        <v>-0.65279829588897897</v>
      </c>
      <c r="AQ1125" s="17">
        <v>-0.54259461299492096</v>
      </c>
      <c r="AR1125" s="17">
        <v>-5.8511255610299399E-2</v>
      </c>
      <c r="AS1125" s="17">
        <v>-0.289312057281156</v>
      </c>
      <c r="AT1125" s="17">
        <v>0.45205655950984702</v>
      </c>
      <c r="AU1125" s="17">
        <v>3.6818382440078602E-2</v>
      </c>
    </row>
    <row r="1126" spans="2:47" x14ac:dyDescent="0.35">
      <c r="C1126" s="17"/>
      <c r="D1126" s="17"/>
      <c r="E1126" s="17"/>
      <c r="F1126" s="17"/>
      <c r="G1126" s="17"/>
      <c r="H1126" s="17"/>
      <c r="I1126" s="17"/>
      <c r="J1126" s="17"/>
      <c r="K1126" s="17"/>
      <c r="L1126" s="17"/>
      <c r="M1126" s="17"/>
      <c r="N1126" s="17"/>
      <c r="O1126" s="17"/>
      <c r="P1126" s="17"/>
      <c r="Q1126" s="17"/>
      <c r="R1126" s="17"/>
      <c r="S1126" s="17"/>
      <c r="T1126" s="17"/>
      <c r="U1126" s="17"/>
      <c r="V1126" s="17"/>
      <c r="W1126" s="17"/>
      <c r="X1126" s="17"/>
      <c r="Y1126" s="17"/>
      <c r="Z1126" s="17"/>
      <c r="AA1126" s="17"/>
      <c r="AB1126" s="17"/>
      <c r="AC1126" s="17"/>
      <c r="AD1126" s="17"/>
      <c r="AE1126" s="17"/>
      <c r="AF1126" s="17"/>
      <c r="AG1126" s="17"/>
      <c r="AH1126" s="17"/>
      <c r="AI1126" s="17"/>
      <c r="AJ1126" s="17"/>
      <c r="AK1126" s="17"/>
      <c r="AL1126" s="17"/>
      <c r="AM1126" s="17"/>
      <c r="AN1126" s="17"/>
      <c r="AO1126" s="17"/>
      <c r="AP1126" s="17"/>
      <c r="AQ1126" s="17"/>
      <c r="AR1126" s="17"/>
      <c r="AS1126" s="17"/>
      <c r="AT1126" s="17"/>
      <c r="AU1126" s="17"/>
    </row>
    <row r="1127" spans="2:47" x14ac:dyDescent="0.35">
      <c r="B1127" s="6" t="s">
        <v>428</v>
      </c>
      <c r="C1127" s="17"/>
      <c r="D1127" s="17"/>
      <c r="E1127" s="17"/>
      <c r="F1127" s="17"/>
      <c r="G1127" s="17"/>
      <c r="H1127" s="17"/>
      <c r="I1127" s="17"/>
      <c r="J1127" s="17"/>
      <c r="K1127" s="17"/>
      <c r="L1127" s="17"/>
      <c r="M1127" s="17"/>
      <c r="N1127" s="17"/>
      <c r="O1127" s="17"/>
      <c r="P1127" s="17"/>
      <c r="Q1127" s="17"/>
      <c r="R1127" s="17"/>
      <c r="S1127" s="17"/>
      <c r="T1127" s="17"/>
      <c r="U1127" s="17"/>
      <c r="V1127" s="17"/>
      <c r="W1127" s="17"/>
      <c r="X1127" s="17"/>
      <c r="Y1127" s="17"/>
      <c r="Z1127" s="17"/>
      <c r="AA1127" s="17"/>
      <c r="AB1127" s="17"/>
      <c r="AC1127" s="17"/>
      <c r="AD1127" s="17"/>
      <c r="AE1127" s="17"/>
      <c r="AF1127" s="17"/>
      <c r="AG1127" s="17"/>
      <c r="AH1127" s="17"/>
      <c r="AI1127" s="17"/>
      <c r="AJ1127" s="17"/>
      <c r="AK1127" s="17"/>
      <c r="AL1127" s="17"/>
      <c r="AM1127" s="17"/>
      <c r="AN1127" s="17"/>
      <c r="AO1127" s="17"/>
      <c r="AP1127" s="17"/>
      <c r="AQ1127" s="17"/>
      <c r="AR1127" s="17"/>
      <c r="AS1127" s="17"/>
      <c r="AT1127" s="17"/>
      <c r="AU1127" s="17"/>
    </row>
    <row r="1128" spans="2:47" x14ac:dyDescent="0.35">
      <c r="B1128" s="24" t="s">
        <v>65</v>
      </c>
      <c r="C1128" s="17"/>
      <c r="D1128" s="17"/>
      <c r="E1128" s="17"/>
      <c r="F1128" s="17"/>
      <c r="G1128" s="17"/>
      <c r="H1128" s="17"/>
      <c r="I1128" s="17"/>
      <c r="J1128" s="17"/>
      <c r="K1128" s="17"/>
      <c r="L1128" s="17"/>
      <c r="M1128" s="17"/>
      <c r="N1128" s="17"/>
      <c r="O1128" s="17"/>
      <c r="P1128" s="17"/>
      <c r="Q1128" s="17"/>
      <c r="R1128" s="17"/>
      <c r="S1128" s="17"/>
      <c r="T1128" s="17"/>
      <c r="U1128" s="17"/>
      <c r="V1128" s="17"/>
      <c r="W1128" s="17"/>
      <c r="X1128" s="17"/>
      <c r="Y1128" s="17"/>
      <c r="Z1128" s="17"/>
      <c r="AA1128" s="17"/>
      <c r="AB1128" s="17"/>
      <c r="AC1128" s="17"/>
      <c r="AD1128" s="17"/>
      <c r="AE1128" s="17"/>
      <c r="AF1128" s="17"/>
      <c r="AG1128" s="17"/>
      <c r="AH1128" s="17"/>
      <c r="AI1128" s="17"/>
      <c r="AJ1128" s="17"/>
      <c r="AK1128" s="17"/>
      <c r="AL1128" s="17"/>
      <c r="AM1128" s="17"/>
      <c r="AN1128" s="17"/>
      <c r="AO1128" s="17"/>
      <c r="AP1128" s="17"/>
      <c r="AQ1128" s="17"/>
      <c r="AR1128" s="17"/>
      <c r="AS1128" s="17"/>
      <c r="AT1128" s="17"/>
      <c r="AU1128" s="17"/>
    </row>
    <row r="1129" spans="2:47" x14ac:dyDescent="0.35">
      <c r="B1129" t="s">
        <v>416</v>
      </c>
      <c r="C1129" s="17">
        <v>0.38184163021506701</v>
      </c>
      <c r="D1129" s="17">
        <v>0.37003266638691701</v>
      </c>
      <c r="E1129" s="17">
        <v>0.39266975889252997</v>
      </c>
      <c r="F1129" s="17"/>
      <c r="G1129" s="17">
        <v>0.187209527086173</v>
      </c>
      <c r="H1129" s="17">
        <v>0.291575014875392</v>
      </c>
      <c r="I1129" s="17">
        <v>0.37622119985897801</v>
      </c>
      <c r="J1129" s="17">
        <v>0.41858981531295603</v>
      </c>
      <c r="K1129" s="17">
        <v>0.47139192934163399</v>
      </c>
      <c r="L1129" s="17">
        <v>0.50017118570325303</v>
      </c>
      <c r="M1129" s="17"/>
      <c r="N1129" s="17">
        <v>0.41189765111013699</v>
      </c>
      <c r="O1129" s="17">
        <v>0.232560848920114</v>
      </c>
      <c r="P1129" s="17"/>
      <c r="Q1129" s="17">
        <v>0.28765117203360302</v>
      </c>
      <c r="R1129" s="17">
        <v>0.36666136927576698</v>
      </c>
      <c r="S1129" s="17">
        <v>0.39710463590896999</v>
      </c>
      <c r="T1129" s="17">
        <v>0.42325318515068699</v>
      </c>
      <c r="U1129" s="17">
        <v>0.386568660352829</v>
      </c>
      <c r="V1129" s="17">
        <v>0.39339614799940897</v>
      </c>
      <c r="W1129" s="17">
        <v>0.41695893770599401</v>
      </c>
      <c r="X1129" s="17">
        <v>0.34458766137897301</v>
      </c>
      <c r="Y1129" s="17">
        <v>0.367971873279198</v>
      </c>
      <c r="Z1129" s="17">
        <v>0.40618012358662597</v>
      </c>
      <c r="AA1129" s="17">
        <v>0.43960956962879799</v>
      </c>
      <c r="AB1129" s="17">
        <v>0.51300780983504102</v>
      </c>
      <c r="AC1129" s="17"/>
      <c r="AD1129" s="17">
        <v>0.29482387644934099</v>
      </c>
      <c r="AE1129" s="17">
        <v>0.58020312171327604</v>
      </c>
      <c r="AF1129" s="17"/>
      <c r="AG1129" s="17">
        <v>0.22665782341738699</v>
      </c>
      <c r="AH1129" s="17">
        <v>0.45928292263366199</v>
      </c>
      <c r="AI1129" s="17"/>
      <c r="AJ1129" s="17">
        <v>0.38699288312428298</v>
      </c>
      <c r="AK1129" s="17">
        <v>0.37626504026901902</v>
      </c>
      <c r="AL1129" s="17"/>
      <c r="AM1129" s="17">
        <v>0.39154613135745198</v>
      </c>
      <c r="AN1129" s="17">
        <v>0.37988143576330302</v>
      </c>
      <c r="AO1129" s="17"/>
      <c r="AP1129" s="17">
        <v>0.69204603784521901</v>
      </c>
      <c r="AQ1129" s="17">
        <v>0.43500104171374099</v>
      </c>
      <c r="AR1129" s="17">
        <v>0.222821960628932</v>
      </c>
      <c r="AS1129" s="17">
        <v>0.39546926796033599</v>
      </c>
      <c r="AT1129" s="17">
        <v>8.7248698873689204E-2</v>
      </c>
      <c r="AU1129" s="17">
        <v>0.201272211735226</v>
      </c>
    </row>
    <row r="1130" spans="2:47" x14ac:dyDescent="0.35">
      <c r="B1130" t="s">
        <v>417</v>
      </c>
      <c r="C1130" s="17">
        <v>0.185147471467033</v>
      </c>
      <c r="D1130" s="17">
        <v>0.17163328190433499</v>
      </c>
      <c r="E1130" s="17">
        <v>0.19909122711603999</v>
      </c>
      <c r="F1130" s="17"/>
      <c r="G1130" s="17">
        <v>0.212699308888604</v>
      </c>
      <c r="H1130" s="17">
        <v>0.175827465201182</v>
      </c>
      <c r="I1130" s="17">
        <v>0.15169966126992099</v>
      </c>
      <c r="J1130" s="17">
        <v>0.19589726144574801</v>
      </c>
      <c r="K1130" s="17">
        <v>0.17935014855486101</v>
      </c>
      <c r="L1130" s="17">
        <v>0.196871215904631</v>
      </c>
      <c r="M1130" s="17"/>
      <c r="N1130" s="17">
        <v>0.185204922539324</v>
      </c>
      <c r="O1130" s="17">
        <v>0.18486212627819801</v>
      </c>
      <c r="P1130" s="17"/>
      <c r="Q1130" s="17">
        <v>0.216592328063796</v>
      </c>
      <c r="R1130" s="17">
        <v>0.21019537550022399</v>
      </c>
      <c r="S1130" s="17">
        <v>0.17601357854631799</v>
      </c>
      <c r="T1130" s="17">
        <v>0.18402573551539</v>
      </c>
      <c r="U1130" s="17">
        <v>0.17218019280560201</v>
      </c>
      <c r="V1130" s="17">
        <v>0.176491822844834</v>
      </c>
      <c r="W1130" s="17">
        <v>0.17406982135057</v>
      </c>
      <c r="X1130" s="17">
        <v>0.141535047382154</v>
      </c>
      <c r="Y1130" s="17">
        <v>0.22236289342025201</v>
      </c>
      <c r="Z1130" s="17">
        <v>0.111003533193742</v>
      </c>
      <c r="AA1130" s="17">
        <v>0.182388292057269</v>
      </c>
      <c r="AB1130" s="17">
        <v>0.19248648506867899</v>
      </c>
      <c r="AC1130" s="17"/>
      <c r="AD1130" s="17">
        <v>0.19983314518199</v>
      </c>
      <c r="AE1130" s="17">
        <v>0.157923373582746</v>
      </c>
      <c r="AF1130" s="17"/>
      <c r="AG1130" s="17">
        <v>0.218612545182854</v>
      </c>
      <c r="AH1130" s="17">
        <v>0.17061384146950301</v>
      </c>
      <c r="AI1130" s="17"/>
      <c r="AJ1130" s="17">
        <v>0.18996052880126099</v>
      </c>
      <c r="AK1130" s="17">
        <v>0.17950953201615499</v>
      </c>
      <c r="AL1130" s="17"/>
      <c r="AM1130" s="17">
        <v>0.22764276859315799</v>
      </c>
      <c r="AN1130" s="17">
        <v>0.17329872106010699</v>
      </c>
      <c r="AO1130" s="17"/>
      <c r="AP1130" s="17">
        <v>0.110194702695597</v>
      </c>
      <c r="AQ1130" s="17">
        <v>0.21389024556594</v>
      </c>
      <c r="AR1130" s="17">
        <v>0.17061515186196999</v>
      </c>
      <c r="AS1130" s="17">
        <v>0.206908001314346</v>
      </c>
      <c r="AT1130" s="17">
        <v>0.23383532778899199</v>
      </c>
      <c r="AU1130" s="17">
        <v>0.218015047671474</v>
      </c>
    </row>
    <row r="1131" spans="2:47" x14ac:dyDescent="0.35">
      <c r="B1131" t="s">
        <v>418</v>
      </c>
      <c r="C1131" s="17">
        <v>0.17500460820747901</v>
      </c>
      <c r="D1131" s="17">
        <v>0.16445007895107799</v>
      </c>
      <c r="E1131" s="17">
        <v>0.18501803995622601</v>
      </c>
      <c r="F1131" s="17"/>
      <c r="G1131" s="17">
        <v>0.146417965493986</v>
      </c>
      <c r="H1131" s="17">
        <v>0.17823285121866</v>
      </c>
      <c r="I1131" s="17">
        <v>0.15580176929193501</v>
      </c>
      <c r="J1131" s="17">
        <v>0.19500443133088499</v>
      </c>
      <c r="K1131" s="17">
        <v>0.20257331249177399</v>
      </c>
      <c r="L1131" s="17">
        <v>0.17243980136135401</v>
      </c>
      <c r="M1131" s="17"/>
      <c r="N1131" s="17">
        <v>0.17195752792357899</v>
      </c>
      <c r="O1131" s="17">
        <v>0.19013869821350499</v>
      </c>
      <c r="P1131" s="17"/>
      <c r="Q1131" s="17">
        <v>0.193989252932283</v>
      </c>
      <c r="R1131" s="17">
        <v>0.171408962362263</v>
      </c>
      <c r="S1131" s="17">
        <v>0.20184141282800999</v>
      </c>
      <c r="T1131" s="17">
        <v>0.13347852068758101</v>
      </c>
      <c r="U1131" s="17">
        <v>0.22622593081404499</v>
      </c>
      <c r="V1131" s="17">
        <v>0.13506027586595901</v>
      </c>
      <c r="W1131" s="17">
        <v>0.169849933302158</v>
      </c>
      <c r="X1131" s="17">
        <v>0.11161506380303</v>
      </c>
      <c r="Y1131" s="17">
        <v>0.15996846670192799</v>
      </c>
      <c r="Z1131" s="17">
        <v>0.18229738172502599</v>
      </c>
      <c r="AA1131" s="17">
        <v>0.20009087039690099</v>
      </c>
      <c r="AB1131" s="17">
        <v>0.24465114478067901</v>
      </c>
      <c r="AC1131" s="17"/>
      <c r="AD1131" s="17">
        <v>0.19227296994908499</v>
      </c>
      <c r="AE1131" s="17">
        <v>0.13466614083060799</v>
      </c>
      <c r="AF1131" s="17"/>
      <c r="AG1131" s="17">
        <v>0.21381635810052299</v>
      </c>
      <c r="AH1131" s="17">
        <v>0.15818092873928399</v>
      </c>
      <c r="AI1131" s="17"/>
      <c r="AJ1131" s="17">
        <v>0.178430317636846</v>
      </c>
      <c r="AK1131" s="17">
        <v>0.17250047928972401</v>
      </c>
      <c r="AL1131" s="17"/>
      <c r="AM1131" s="17">
        <v>0.19876496710838101</v>
      </c>
      <c r="AN1131" s="17">
        <v>0.16981857398832301</v>
      </c>
      <c r="AO1131" s="17"/>
      <c r="AP1131" s="17">
        <v>7.5384254323234895E-2</v>
      </c>
      <c r="AQ1131" s="17">
        <v>0.23760833879315499</v>
      </c>
      <c r="AR1131" s="17">
        <v>0.17646906561374101</v>
      </c>
      <c r="AS1131" s="17">
        <v>0.17776354597583199</v>
      </c>
      <c r="AT1131" s="17">
        <v>0.262790183496521</v>
      </c>
      <c r="AU1131" s="17">
        <v>0.19723628756550099</v>
      </c>
    </row>
    <row r="1132" spans="2:47" x14ac:dyDescent="0.35">
      <c r="B1132" t="s">
        <v>419</v>
      </c>
      <c r="C1132" s="17">
        <v>0.13564659091088299</v>
      </c>
      <c r="D1132" s="17">
        <v>0.15736236071356499</v>
      </c>
      <c r="E1132" s="17">
        <v>0.11567087233538199</v>
      </c>
      <c r="F1132" s="17"/>
      <c r="G1132" s="17">
        <v>0.13958572610994199</v>
      </c>
      <c r="H1132" s="17">
        <v>0.12768155400690701</v>
      </c>
      <c r="I1132" s="17">
        <v>0.14026797052499099</v>
      </c>
      <c r="J1132" s="17">
        <v>0.14046798069784799</v>
      </c>
      <c r="K1132" s="17">
        <v>0.14451653976699599</v>
      </c>
      <c r="L1132" s="17">
        <v>0.12593559830743001</v>
      </c>
      <c r="M1132" s="17"/>
      <c r="N1132" s="17">
        <v>0.13179787917970501</v>
      </c>
      <c r="O1132" s="17">
        <v>0.15476218496157401</v>
      </c>
      <c r="P1132" s="17"/>
      <c r="Q1132" s="17">
        <v>0.14191837836062901</v>
      </c>
      <c r="R1132" s="17">
        <v>0.125032383252692</v>
      </c>
      <c r="S1132" s="17">
        <v>0.18804432813761601</v>
      </c>
      <c r="T1132" s="17">
        <v>0.172439097895875</v>
      </c>
      <c r="U1132" s="17">
        <v>0.10690134224981</v>
      </c>
      <c r="V1132" s="17">
        <v>0.162735123838426</v>
      </c>
      <c r="W1132" s="17">
        <v>0.11361766996793</v>
      </c>
      <c r="X1132" s="17">
        <v>0.183850875332881</v>
      </c>
      <c r="Y1132" s="17">
        <v>8.6284968502541706E-2</v>
      </c>
      <c r="Z1132" s="17">
        <v>0.14940882463605901</v>
      </c>
      <c r="AA1132" s="17">
        <v>0.103110235140325</v>
      </c>
      <c r="AB1132" s="17">
        <v>7.6617386605421306E-2</v>
      </c>
      <c r="AC1132" s="17"/>
      <c r="AD1132" s="17">
        <v>0.17336864007211</v>
      </c>
      <c r="AE1132" s="17">
        <v>6.1114159842955901E-2</v>
      </c>
      <c r="AF1132" s="17"/>
      <c r="AG1132" s="17">
        <v>0.172804536111722</v>
      </c>
      <c r="AH1132" s="17">
        <v>0.121479853395714</v>
      </c>
      <c r="AI1132" s="17"/>
      <c r="AJ1132" s="17">
        <v>0.13132702931357201</v>
      </c>
      <c r="AK1132" s="17">
        <v>0.141982800338356</v>
      </c>
      <c r="AL1132" s="17"/>
      <c r="AM1132" s="17">
        <v>0.119663831106279</v>
      </c>
      <c r="AN1132" s="17">
        <v>0.14066212546450299</v>
      </c>
      <c r="AO1132" s="17"/>
      <c r="AP1132" s="17">
        <v>2.8729447815684199E-2</v>
      </c>
      <c r="AQ1132" s="17">
        <v>0.10725981207968301</v>
      </c>
      <c r="AR1132" s="17">
        <v>0.16520450494973901</v>
      </c>
      <c r="AS1132" s="17">
        <v>0.20812587507389799</v>
      </c>
      <c r="AT1132" s="17">
        <v>0.17808510127442001</v>
      </c>
      <c r="AU1132" s="17">
        <v>0.17333689359437099</v>
      </c>
    </row>
    <row r="1133" spans="2:47" x14ac:dyDescent="0.35">
      <c r="B1133" t="s">
        <v>420</v>
      </c>
      <c r="C1133" s="17">
        <v>9.8083643632206396E-2</v>
      </c>
      <c r="D1133" s="17">
        <v>8.0190821587752703E-2</v>
      </c>
      <c r="E1133" s="17">
        <v>0.11537156707341201</v>
      </c>
      <c r="F1133" s="17"/>
      <c r="G1133" s="17">
        <v>0.138429162498096</v>
      </c>
      <c r="H1133" s="17">
        <v>0.164170450460875</v>
      </c>
      <c r="I1133" s="17">
        <v>0.12084535653994399</v>
      </c>
      <c r="J1133" s="17">
        <v>8.2445716370605104E-2</v>
      </c>
      <c r="K1133" s="17">
        <v>4.7472248185255701E-2</v>
      </c>
      <c r="L1133" s="17">
        <v>4.51130673982671E-2</v>
      </c>
      <c r="M1133" s="17"/>
      <c r="N1133" s="17">
        <v>8.2945260175865898E-2</v>
      </c>
      <c r="O1133" s="17">
        <v>0.173272229566274</v>
      </c>
      <c r="P1133" s="17"/>
      <c r="Q1133" s="17">
        <v>0.13214372226905799</v>
      </c>
      <c r="R1133" s="17">
        <v>9.0137777924973003E-2</v>
      </c>
      <c r="S1133" s="17">
        <v>8.4019724439969301E-2</v>
      </c>
      <c r="T1133" s="17">
        <v>5.4859402473897E-2</v>
      </c>
      <c r="U1133" s="17">
        <v>0.111658320438905</v>
      </c>
      <c r="V1133" s="17">
        <v>0.105881926844843</v>
      </c>
      <c r="W1133" s="17">
        <v>6.3217467240915301E-2</v>
      </c>
      <c r="X1133" s="17">
        <v>7.4422615483952195E-2</v>
      </c>
      <c r="Y1133" s="17">
        <v>0.11609855474242101</v>
      </c>
      <c r="Z1133" s="17">
        <v>8.6615781561503305E-2</v>
      </c>
      <c r="AA1133" s="17">
        <v>0.13767855980906299</v>
      </c>
      <c r="AB1133" s="17">
        <v>0.112541377236605</v>
      </c>
      <c r="AC1133" s="17"/>
      <c r="AD1133" s="17">
        <v>0.113018814835031</v>
      </c>
      <c r="AE1133" s="17">
        <v>6.6058770321296298E-2</v>
      </c>
      <c r="AF1133" s="17"/>
      <c r="AG1133" s="17">
        <v>0.138955596208823</v>
      </c>
      <c r="AH1133" s="17">
        <v>7.7948153867549497E-2</v>
      </c>
      <c r="AI1133" s="17"/>
      <c r="AJ1133" s="17">
        <v>9.2374203624693493E-2</v>
      </c>
      <c r="AK1133" s="17">
        <v>0.10415624181664</v>
      </c>
      <c r="AL1133" s="17"/>
      <c r="AM1133" s="17">
        <v>9.3522615878718102E-2</v>
      </c>
      <c r="AN1133" s="17">
        <v>9.9917736102237906E-2</v>
      </c>
      <c r="AO1133" s="17"/>
      <c r="AP1133" s="17">
        <v>3.9912611473603997E-2</v>
      </c>
      <c r="AQ1133" s="17">
        <v>8.6957529960506902E-2</v>
      </c>
      <c r="AR1133" s="17">
        <v>0.12867588009557299</v>
      </c>
      <c r="AS1133" s="17">
        <v>3.2962469284384899E-2</v>
      </c>
      <c r="AT1133" s="17">
        <v>0.238473764910619</v>
      </c>
      <c r="AU1133" s="17">
        <v>0.159652657190505</v>
      </c>
    </row>
    <row r="1134" spans="2:47" x14ac:dyDescent="0.35">
      <c r="B1134" t="s">
        <v>421</v>
      </c>
      <c r="C1134" s="17">
        <v>8.8159787608884099E-2</v>
      </c>
      <c r="D1134" s="17">
        <v>8.1548711631470303E-2</v>
      </c>
      <c r="E1134" s="17">
        <v>9.45162886086853E-2</v>
      </c>
      <c r="F1134" s="17"/>
      <c r="G1134" s="17">
        <v>0.19600831120456</v>
      </c>
      <c r="H1134" s="17">
        <v>0.15353685211715501</v>
      </c>
      <c r="I1134" s="17">
        <v>0.10821201762437201</v>
      </c>
      <c r="J1134" s="17">
        <v>5.9635001070106997E-2</v>
      </c>
      <c r="K1134" s="17">
        <v>1.4509825184603699E-2</v>
      </c>
      <c r="L1134" s="17">
        <v>1.8879658633977101E-2</v>
      </c>
      <c r="M1134" s="17"/>
      <c r="N1134" s="17">
        <v>7.0094619767787497E-2</v>
      </c>
      <c r="O1134" s="17">
        <v>0.177884983733755</v>
      </c>
      <c r="P1134" s="17"/>
      <c r="Q1134" s="17">
        <v>0.112426575460593</v>
      </c>
      <c r="R1134" s="17">
        <v>8.7559715115370904E-2</v>
      </c>
      <c r="S1134" s="17">
        <v>8.0930987373280097E-2</v>
      </c>
      <c r="T1134" s="17">
        <v>6.1535073123382397E-2</v>
      </c>
      <c r="U1134" s="17">
        <v>0.11108005970151399</v>
      </c>
      <c r="V1134" s="17">
        <v>6.9199087420352204E-2</v>
      </c>
      <c r="W1134" s="17">
        <v>7.9911122592365297E-2</v>
      </c>
      <c r="X1134" s="17">
        <v>0.105269880509354</v>
      </c>
      <c r="Y1134" s="17">
        <v>0.113840173178946</v>
      </c>
      <c r="Z1134" s="17">
        <v>5.7868327331098299E-2</v>
      </c>
      <c r="AA1134" s="17">
        <v>9.4920638594048895E-2</v>
      </c>
      <c r="AB1134" s="17">
        <v>6.4886927502032801E-2</v>
      </c>
      <c r="AC1134" s="17"/>
      <c r="AD1134" s="17">
        <v>0.104143942666359</v>
      </c>
      <c r="AE1134" s="17">
        <v>5.02699681862789E-2</v>
      </c>
      <c r="AF1134" s="17"/>
      <c r="AG1134" s="17">
        <v>0.122848102975379</v>
      </c>
      <c r="AH1134" s="17">
        <v>7.2442288217582307E-2</v>
      </c>
      <c r="AI1134" s="17"/>
      <c r="AJ1134" s="17">
        <v>7.5612228962961006E-2</v>
      </c>
      <c r="AK1134" s="17">
        <v>0.103836677862839</v>
      </c>
      <c r="AL1134" s="17"/>
      <c r="AM1134" s="17">
        <v>8.5256259500694001E-2</v>
      </c>
      <c r="AN1134" s="17">
        <v>9.0614288348979E-2</v>
      </c>
      <c r="AO1134" s="17"/>
      <c r="AP1134" s="17">
        <v>3.5370866808668799E-2</v>
      </c>
      <c r="AQ1134" s="17">
        <v>4.2760191182546897E-2</v>
      </c>
      <c r="AR1134" s="17">
        <v>0.149613973195654</v>
      </c>
      <c r="AS1134" s="17">
        <v>2.4097294743214599E-2</v>
      </c>
      <c r="AT1134" s="17">
        <v>0.186384236194752</v>
      </c>
      <c r="AU1134" s="17">
        <v>0.16640247405599401</v>
      </c>
    </row>
    <row r="1135" spans="2:47" x14ac:dyDescent="0.35">
      <c r="B1135" t="s">
        <v>422</v>
      </c>
      <c r="C1135" s="17">
        <v>8.3669391915088695E-2</v>
      </c>
      <c r="D1135" s="17">
        <v>8.2150833951570398E-2</v>
      </c>
      <c r="E1135" s="17">
        <v>8.5018922606195896E-2</v>
      </c>
      <c r="F1135" s="17"/>
      <c r="G1135" s="17">
        <v>0.146101302975084</v>
      </c>
      <c r="H1135" s="17">
        <v>0.118238856168721</v>
      </c>
      <c r="I1135" s="17">
        <v>9.5764796135709707E-2</v>
      </c>
      <c r="J1135" s="17">
        <v>8.4226291264942799E-2</v>
      </c>
      <c r="K1135" s="17">
        <v>4.5869132180554897E-2</v>
      </c>
      <c r="L1135" s="17">
        <v>2.87824113468984E-2</v>
      </c>
      <c r="M1135" s="17"/>
      <c r="N1135" s="17">
        <v>6.8917858414468805E-2</v>
      </c>
      <c r="O1135" s="17">
        <v>0.15693659032299301</v>
      </c>
      <c r="P1135" s="17"/>
      <c r="Q1135" s="17">
        <v>0.11557671437738901</v>
      </c>
      <c r="R1135" s="17">
        <v>8.2876085446431103E-2</v>
      </c>
      <c r="S1135" s="17">
        <v>8.0499999700434699E-2</v>
      </c>
      <c r="T1135" s="17">
        <v>7.6958692603532705E-2</v>
      </c>
      <c r="U1135" s="17">
        <v>7.4936108974252805E-2</v>
      </c>
      <c r="V1135" s="17">
        <v>6.2392361707887499E-2</v>
      </c>
      <c r="W1135" s="17">
        <v>4.4529951573623799E-2</v>
      </c>
      <c r="X1135" s="17">
        <v>7.8430689282330199E-2</v>
      </c>
      <c r="Y1135" s="17">
        <v>0.109361603214569</v>
      </c>
      <c r="Z1135" s="17">
        <v>6.9711269086229599E-2</v>
      </c>
      <c r="AA1135" s="17">
        <v>6.8447547213136103E-2</v>
      </c>
      <c r="AB1135" s="17">
        <v>0.13626151385698901</v>
      </c>
      <c r="AC1135" s="17"/>
      <c r="AD1135" s="17">
        <v>9.9997666857581102E-2</v>
      </c>
      <c r="AE1135" s="17">
        <v>4.4314158142903799E-2</v>
      </c>
      <c r="AF1135" s="17"/>
      <c r="AG1135" s="17">
        <v>0.130034754455744</v>
      </c>
      <c r="AH1135" s="17">
        <v>6.2610078109057596E-2</v>
      </c>
      <c r="AI1135" s="17"/>
      <c r="AJ1135" s="17">
        <v>7.0529003473526003E-2</v>
      </c>
      <c r="AK1135" s="17">
        <v>0.100009744986175</v>
      </c>
      <c r="AL1135" s="17"/>
      <c r="AM1135" s="17">
        <v>6.5593946055026803E-2</v>
      </c>
      <c r="AN1135" s="17">
        <v>8.9312141757566202E-2</v>
      </c>
      <c r="AO1135" s="17"/>
      <c r="AP1135" s="17">
        <v>2.6896241262150799E-2</v>
      </c>
      <c r="AQ1135" s="17">
        <v>4.7140668337243299E-2</v>
      </c>
      <c r="AR1135" s="17">
        <v>0.116022406626219</v>
      </c>
      <c r="AS1135" s="17">
        <v>3.9731477303997099E-2</v>
      </c>
      <c r="AT1135" s="17">
        <v>0.19262125347370401</v>
      </c>
      <c r="AU1135" s="17">
        <v>0.15667073197437301</v>
      </c>
    </row>
    <row r="1136" spans="2:47" x14ac:dyDescent="0.35">
      <c r="B1136" t="s">
        <v>423</v>
      </c>
      <c r="C1136" s="17">
        <v>7.2669553659516398E-2</v>
      </c>
      <c r="D1136" s="17">
        <v>8.2499378312702099E-2</v>
      </c>
      <c r="E1136" s="17">
        <v>6.28525154517834E-2</v>
      </c>
      <c r="F1136" s="17"/>
      <c r="G1136" s="17">
        <v>0.115107776331413</v>
      </c>
      <c r="H1136" s="17">
        <v>0.115370440071449</v>
      </c>
      <c r="I1136" s="17">
        <v>8.1001031596231801E-2</v>
      </c>
      <c r="J1136" s="17">
        <v>7.9068692895689602E-2</v>
      </c>
      <c r="K1136" s="17">
        <v>4.2380451466776499E-2</v>
      </c>
      <c r="L1136" s="17">
        <v>1.77633271247143E-2</v>
      </c>
      <c r="M1136" s="17"/>
      <c r="N1136" s="17">
        <v>6.4321589459674894E-2</v>
      </c>
      <c r="O1136" s="17">
        <v>0.11413181582406801</v>
      </c>
      <c r="P1136" s="17"/>
      <c r="Q1136" s="17">
        <v>8.3793092571704503E-2</v>
      </c>
      <c r="R1136" s="17">
        <v>6.2945433421894098E-2</v>
      </c>
      <c r="S1136" s="17">
        <v>7.2013380911753203E-2</v>
      </c>
      <c r="T1136" s="17">
        <v>3.3240946646241901E-2</v>
      </c>
      <c r="U1136" s="17">
        <v>7.2474729036769894E-2</v>
      </c>
      <c r="V1136" s="17">
        <v>9.5204376477370803E-2</v>
      </c>
      <c r="W1136" s="17">
        <v>6.2748768027524202E-2</v>
      </c>
      <c r="X1136" s="17">
        <v>8.5549249329923902E-2</v>
      </c>
      <c r="Y1136" s="17">
        <v>9.4210705174866696E-2</v>
      </c>
      <c r="Z1136" s="17">
        <v>6.2728279138086498E-2</v>
      </c>
      <c r="AA1136" s="17">
        <v>6.6956233491537495E-2</v>
      </c>
      <c r="AB1136" s="17">
        <v>8.5759030809742107E-2</v>
      </c>
      <c r="AC1136" s="17"/>
      <c r="AD1136" s="17">
        <v>8.5758203765866806E-2</v>
      </c>
      <c r="AE1136" s="17">
        <v>3.7440744186876401E-2</v>
      </c>
      <c r="AF1136" s="17"/>
      <c r="AG1136" s="17">
        <v>0.124486925596798</v>
      </c>
      <c r="AH1136" s="17">
        <v>4.9295814647750298E-2</v>
      </c>
      <c r="AI1136" s="17"/>
      <c r="AJ1136" s="17">
        <v>7.8097659689245105E-2</v>
      </c>
      <c r="AK1136" s="17">
        <v>6.6876210097914598E-2</v>
      </c>
      <c r="AL1136" s="17"/>
      <c r="AM1136" s="17">
        <v>5.6918241346703598E-2</v>
      </c>
      <c r="AN1136" s="17">
        <v>7.8470779879999494E-2</v>
      </c>
      <c r="AO1136" s="17"/>
      <c r="AP1136" s="17">
        <v>1.3759172237570999E-2</v>
      </c>
      <c r="AQ1136" s="17">
        <v>3.21643398275656E-2</v>
      </c>
      <c r="AR1136" s="17">
        <v>9.5454692202887395E-2</v>
      </c>
      <c r="AS1136" s="17">
        <v>4.2376229022322499E-2</v>
      </c>
      <c r="AT1136" s="17">
        <v>0.15100725239114901</v>
      </c>
      <c r="AU1136" s="17">
        <v>0.15872122102666</v>
      </c>
    </row>
    <row r="1137" spans="2:47" x14ac:dyDescent="0.35">
      <c r="B1137" t="s">
        <v>424</v>
      </c>
      <c r="C1137" s="17">
        <v>5.2957565071916998E-2</v>
      </c>
      <c r="D1137" s="17">
        <v>5.3058229446989798E-2</v>
      </c>
      <c r="E1137" s="17">
        <v>5.3329875097552097E-2</v>
      </c>
      <c r="F1137" s="17"/>
      <c r="G1137" s="17">
        <v>0.112362566983183</v>
      </c>
      <c r="H1137" s="17">
        <v>8.1367481305883393E-2</v>
      </c>
      <c r="I1137" s="17">
        <v>4.9164726680099101E-2</v>
      </c>
      <c r="J1137" s="17">
        <v>3.4157399855300197E-2</v>
      </c>
      <c r="K1137" s="17">
        <v>3.0649125166516699E-2</v>
      </c>
      <c r="L1137" s="17">
        <v>2.3424673363737599E-2</v>
      </c>
      <c r="M1137" s="17"/>
      <c r="N1137" s="17">
        <v>4.7111786879411401E-2</v>
      </c>
      <c r="O1137" s="17">
        <v>8.19920915949333E-2</v>
      </c>
      <c r="P1137" s="17"/>
      <c r="Q1137" s="17">
        <v>8.3976242552040295E-2</v>
      </c>
      <c r="R1137" s="17">
        <v>3.9709770340709397E-2</v>
      </c>
      <c r="S1137" s="17">
        <v>2.8065705340587398E-2</v>
      </c>
      <c r="T1137" s="17">
        <v>5.0555676011985601E-2</v>
      </c>
      <c r="U1137" s="17">
        <v>5.6031894017337401E-2</v>
      </c>
      <c r="V1137" s="17">
        <v>4.9195130789390099E-2</v>
      </c>
      <c r="W1137" s="17">
        <v>4.9672635886254903E-2</v>
      </c>
      <c r="X1137" s="17">
        <v>5.1664404858517698E-2</v>
      </c>
      <c r="Y1137" s="17">
        <v>4.2734155992357803E-2</v>
      </c>
      <c r="Z1137" s="17">
        <v>5.2056398834777903E-2</v>
      </c>
      <c r="AA1137" s="17">
        <v>6.3597448632476294E-2</v>
      </c>
      <c r="AB1137" s="17">
        <v>7.6499227487129104E-2</v>
      </c>
      <c r="AC1137" s="17"/>
      <c r="AD1137" s="17">
        <v>6.8911275658880999E-2</v>
      </c>
      <c r="AE1137" s="17">
        <v>1.41451534069931E-2</v>
      </c>
      <c r="AF1137" s="17"/>
      <c r="AG1137" s="17">
        <v>9.4574051530150902E-2</v>
      </c>
      <c r="AH1137" s="17">
        <v>3.3067728593157798E-2</v>
      </c>
      <c r="AI1137" s="17"/>
      <c r="AJ1137" s="17">
        <v>5.1726011429903802E-2</v>
      </c>
      <c r="AK1137" s="17">
        <v>5.4891508214176897E-2</v>
      </c>
      <c r="AL1137" s="17"/>
      <c r="AM1137" s="17">
        <v>3.7830257888865501E-2</v>
      </c>
      <c r="AN1137" s="17">
        <v>5.7300420075395701E-2</v>
      </c>
      <c r="AO1137" s="17"/>
      <c r="AP1137" s="17">
        <v>1.8777045410632701E-2</v>
      </c>
      <c r="AQ1137" s="17">
        <v>2.7537060426420901E-2</v>
      </c>
      <c r="AR1137" s="17">
        <v>6.1236806771386501E-2</v>
      </c>
      <c r="AS1137" s="17">
        <v>4.4576308912578202E-2</v>
      </c>
      <c r="AT1137" s="17">
        <v>0.11992876096687299</v>
      </c>
      <c r="AU1137" s="17">
        <v>8.9709857189646594E-2</v>
      </c>
    </row>
    <row r="1138" spans="2:47" x14ac:dyDescent="0.35">
      <c r="B1138" t="s">
        <v>425</v>
      </c>
      <c r="C1138" s="17">
        <v>4.9252136454814001E-2</v>
      </c>
      <c r="D1138" s="17">
        <v>6.1623401282450398E-2</v>
      </c>
      <c r="E1138" s="17">
        <v>3.7623182644155102E-2</v>
      </c>
      <c r="F1138" s="17"/>
      <c r="G1138" s="17">
        <v>7.6103501785431502E-2</v>
      </c>
      <c r="H1138" s="17">
        <v>5.7866249718090498E-2</v>
      </c>
      <c r="I1138" s="17">
        <v>7.7109221790856802E-2</v>
      </c>
      <c r="J1138" s="17">
        <v>4.7805859438789802E-2</v>
      </c>
      <c r="K1138" s="17">
        <v>3.0692960290003901E-2</v>
      </c>
      <c r="L1138" s="17">
        <v>1.5180235831900301E-2</v>
      </c>
      <c r="M1138" s="17"/>
      <c r="N1138" s="17">
        <v>4.1127491740289901E-2</v>
      </c>
      <c r="O1138" s="17">
        <v>8.9605226272069793E-2</v>
      </c>
      <c r="P1138" s="17"/>
      <c r="Q1138" s="17">
        <v>6.3162889207396794E-2</v>
      </c>
      <c r="R1138" s="17">
        <v>5.76812735105919E-2</v>
      </c>
      <c r="S1138" s="17">
        <v>4.83785047292251E-2</v>
      </c>
      <c r="T1138" s="17">
        <v>3.5497264794821098E-2</v>
      </c>
      <c r="U1138" s="17">
        <v>6.2919050345496594E-2</v>
      </c>
      <c r="V1138" s="17">
        <v>5.4801479886261301E-2</v>
      </c>
      <c r="W1138" s="17">
        <v>4.1728360296833897E-2</v>
      </c>
      <c r="X1138" s="17">
        <v>5.6764049377071198E-2</v>
      </c>
      <c r="Y1138" s="17">
        <v>6.4514290093268603E-2</v>
      </c>
      <c r="Z1138" s="17">
        <v>3.3003702187993797E-2</v>
      </c>
      <c r="AA1138" s="17">
        <v>1.6802434611383501E-2</v>
      </c>
      <c r="AB1138" s="17">
        <v>0</v>
      </c>
      <c r="AC1138" s="17"/>
      <c r="AD1138" s="17">
        <v>5.8969091631941702E-2</v>
      </c>
      <c r="AE1138" s="17">
        <v>2.29454780185342E-2</v>
      </c>
      <c r="AF1138" s="17"/>
      <c r="AG1138" s="17">
        <v>8.2141233212565307E-2</v>
      </c>
      <c r="AH1138" s="17">
        <v>3.3842978836297603E-2</v>
      </c>
      <c r="AI1138" s="17"/>
      <c r="AJ1138" s="17">
        <v>7.0865962655267595E-2</v>
      </c>
      <c r="AK1138" s="17">
        <v>2.4041999772945102E-2</v>
      </c>
      <c r="AL1138" s="17"/>
      <c r="AM1138" s="17">
        <v>3.61254225486956E-2</v>
      </c>
      <c r="AN1138" s="17">
        <v>5.1940924321108202E-2</v>
      </c>
      <c r="AO1138" s="17"/>
      <c r="AP1138" s="17">
        <v>1.5659518151817198E-2</v>
      </c>
      <c r="AQ1138" s="17">
        <v>3.0727012461122201E-2</v>
      </c>
      <c r="AR1138" s="17">
        <v>4.07171585348855E-2</v>
      </c>
      <c r="AS1138" s="17">
        <v>2.5469426790861699E-2</v>
      </c>
      <c r="AT1138" s="17">
        <v>9.4000847676518395E-2</v>
      </c>
      <c r="AU1138" s="17">
        <v>0.118092311078089</v>
      </c>
    </row>
    <row r="1139" spans="2:47" x14ac:dyDescent="0.35">
      <c r="B1139" t="s">
        <v>426</v>
      </c>
      <c r="C1139" s="17">
        <v>4.2922340401438698E-2</v>
      </c>
      <c r="D1139" s="17">
        <v>4.7455272197181202E-2</v>
      </c>
      <c r="E1139" s="17">
        <v>3.8882404680101103E-2</v>
      </c>
      <c r="F1139" s="17"/>
      <c r="G1139" s="17">
        <v>8.5275820376264605E-2</v>
      </c>
      <c r="H1139" s="17">
        <v>6.0977551402729202E-2</v>
      </c>
      <c r="I1139" s="17">
        <v>3.9896783455977601E-2</v>
      </c>
      <c r="J1139" s="17">
        <v>4.1523907231521301E-2</v>
      </c>
      <c r="K1139" s="17">
        <v>2.1172543688982599E-2</v>
      </c>
      <c r="L1139" s="17">
        <v>1.8099551971795001E-2</v>
      </c>
      <c r="M1139" s="17"/>
      <c r="N1139" s="17">
        <v>3.9397346143005503E-2</v>
      </c>
      <c r="O1139" s="17">
        <v>6.0430110268788501E-2</v>
      </c>
      <c r="P1139" s="17"/>
      <c r="Q1139" s="17">
        <v>0.101545252916385</v>
      </c>
      <c r="R1139" s="17">
        <v>3.5148490423753898E-2</v>
      </c>
      <c r="S1139" s="17">
        <v>1.16724297424505E-2</v>
      </c>
      <c r="T1139" s="17">
        <v>5.6624670409945503E-2</v>
      </c>
      <c r="U1139" s="17">
        <v>4.5465001020295298E-2</v>
      </c>
      <c r="V1139" s="17">
        <v>4.8894281769449197E-2</v>
      </c>
      <c r="W1139" s="17">
        <v>2.1776340501517898E-2</v>
      </c>
      <c r="X1139" s="17">
        <v>4.6449184431773101E-2</v>
      </c>
      <c r="Y1139" s="17">
        <v>3.5751356957481599E-2</v>
      </c>
      <c r="Z1139" s="17">
        <v>7.8991237631883208E-3</v>
      </c>
      <c r="AA1139" s="17">
        <v>4.5791868254632703E-2</v>
      </c>
      <c r="AB1139" s="17">
        <v>0</v>
      </c>
      <c r="AC1139" s="17"/>
      <c r="AD1139" s="17">
        <v>5.32571238822976E-2</v>
      </c>
      <c r="AE1139" s="17">
        <v>2.0716981737498499E-2</v>
      </c>
      <c r="AF1139" s="17"/>
      <c r="AG1139" s="17">
        <v>8.0877296976914995E-2</v>
      </c>
      <c r="AH1139" s="17">
        <v>2.54815561948535E-2</v>
      </c>
      <c r="AI1139" s="17"/>
      <c r="AJ1139" s="17">
        <v>4.1599183869504397E-2</v>
      </c>
      <c r="AK1139" s="17">
        <v>4.3297561128261101E-2</v>
      </c>
      <c r="AL1139" s="17"/>
      <c r="AM1139" s="17">
        <v>3.8739999350093098E-2</v>
      </c>
      <c r="AN1139" s="17">
        <v>4.2912220232672701E-2</v>
      </c>
      <c r="AO1139" s="17"/>
      <c r="AP1139" s="17">
        <v>1.21033679290208E-2</v>
      </c>
      <c r="AQ1139" s="17">
        <v>1.6644366443706999E-2</v>
      </c>
      <c r="AR1139" s="17">
        <v>3.6002553119934402E-2</v>
      </c>
      <c r="AS1139" s="17">
        <v>2.1661496571395999E-2</v>
      </c>
      <c r="AT1139" s="17">
        <v>0.110582094649015</v>
      </c>
      <c r="AU1139" s="17">
        <v>0.101462653597527</v>
      </c>
    </row>
    <row r="1140" spans="2:47" x14ac:dyDescent="0.35">
      <c r="B1140" t="s">
        <v>427</v>
      </c>
      <c r="C1140" s="17">
        <v>2.85755535764593E-2</v>
      </c>
      <c r="D1140" s="17">
        <v>2.8687691507592601E-2</v>
      </c>
      <c r="E1140" s="17">
        <v>2.76719981144933E-2</v>
      </c>
      <c r="F1140" s="17"/>
      <c r="G1140" s="17">
        <v>6.1803025823505102E-2</v>
      </c>
      <c r="H1140" s="17">
        <v>4.0047445809321E-2</v>
      </c>
      <c r="I1140" s="17">
        <v>3.9255386539854997E-2</v>
      </c>
      <c r="J1140" s="17">
        <v>8.0499983615657002E-3</v>
      </c>
      <c r="K1140" s="17">
        <v>2.0662456674267901E-2</v>
      </c>
      <c r="L1140" s="17">
        <v>1.02908097521814E-2</v>
      </c>
      <c r="M1140" s="17"/>
      <c r="N1140" s="17">
        <v>2.4848857861646499E-2</v>
      </c>
      <c r="O1140" s="17">
        <v>4.70851244174572E-2</v>
      </c>
      <c r="P1140" s="17"/>
      <c r="Q1140" s="17">
        <v>3.3444268197728499E-2</v>
      </c>
      <c r="R1140" s="17">
        <v>4.7280089575817801E-2</v>
      </c>
      <c r="S1140" s="17">
        <v>2.22733784084252E-2</v>
      </c>
      <c r="T1140" s="17">
        <v>2.8881748126402401E-2</v>
      </c>
      <c r="U1140" s="17">
        <v>4.1382631079118201E-2</v>
      </c>
      <c r="V1140" s="17">
        <v>1.03902544491772E-2</v>
      </c>
      <c r="W1140" s="17">
        <v>1.07128585843349E-2</v>
      </c>
      <c r="X1140" s="17">
        <v>1.9974150293056301E-2</v>
      </c>
      <c r="Y1140" s="17">
        <v>3.0331138004299499E-2</v>
      </c>
      <c r="Z1140" s="17">
        <v>3.2034558118646202E-2</v>
      </c>
      <c r="AA1140" s="17">
        <v>1.76152169222306E-2</v>
      </c>
      <c r="AB1140" s="17">
        <v>2.61112612783219E-2</v>
      </c>
      <c r="AC1140" s="17"/>
      <c r="AD1140" s="17">
        <v>3.3215811459130003E-2</v>
      </c>
      <c r="AE1140" s="17">
        <v>1.9718523942514301E-2</v>
      </c>
      <c r="AF1140" s="17"/>
      <c r="AG1140" s="17">
        <v>5.6777958742043E-2</v>
      </c>
      <c r="AH1140" s="17">
        <v>1.4879514188910099E-2</v>
      </c>
      <c r="AI1140" s="17"/>
      <c r="AJ1140" s="17">
        <v>2.8530084283582401E-2</v>
      </c>
      <c r="AK1140" s="17">
        <v>2.8884436302813E-2</v>
      </c>
      <c r="AL1140" s="17"/>
      <c r="AM1140" s="17">
        <v>3.3678043513701503E-2</v>
      </c>
      <c r="AN1140" s="17">
        <v>2.7120178203897699E-2</v>
      </c>
      <c r="AO1140" s="17"/>
      <c r="AP1140" s="17">
        <v>9.0542169376917597E-3</v>
      </c>
      <c r="AQ1140" s="17">
        <v>1.38388412558711E-2</v>
      </c>
      <c r="AR1140" s="17">
        <v>5.4456813487476399E-2</v>
      </c>
      <c r="AS1140" s="17">
        <v>6.8153076840787603E-3</v>
      </c>
      <c r="AT1140" s="17">
        <v>7.6407556585697298E-2</v>
      </c>
      <c r="AU1140" s="17">
        <v>4.6166804264978503E-2</v>
      </c>
    </row>
    <row r="1141" spans="2:47" x14ac:dyDescent="0.35">
      <c r="B1141" t="s">
        <v>258</v>
      </c>
      <c r="C1141" s="17">
        <v>5.0377285234113299E-3</v>
      </c>
      <c r="D1141" s="17">
        <v>4.4647639143805696E-3</v>
      </c>
      <c r="E1141" s="17">
        <v>5.6413365739076899E-3</v>
      </c>
      <c r="F1141" s="17"/>
      <c r="G1141" s="17">
        <v>3.1914002221985799E-3</v>
      </c>
      <c r="H1141" s="17">
        <v>2.7558451875219401E-3</v>
      </c>
      <c r="I1141" s="17">
        <v>2.6081843873281101E-3</v>
      </c>
      <c r="J1141" s="17">
        <v>1.1382765626189E-2</v>
      </c>
      <c r="K1141" s="17">
        <v>2.8036470523341E-3</v>
      </c>
      <c r="L1141" s="17">
        <v>6.4628603494539302E-3</v>
      </c>
      <c r="M1141" s="17"/>
      <c r="N1141" s="17">
        <v>5.5178344896679799E-3</v>
      </c>
      <c r="O1141" s="17">
        <v>2.6531615843153498E-3</v>
      </c>
      <c r="P1141" s="17"/>
      <c r="Q1141" s="17">
        <v>6.5595410130131204E-3</v>
      </c>
      <c r="R1141" s="17">
        <v>1.42769506650639E-2</v>
      </c>
      <c r="S1141" s="17">
        <v>6.1332997784195997E-3</v>
      </c>
      <c r="T1141" s="17">
        <v>0</v>
      </c>
      <c r="U1141" s="17">
        <v>0</v>
      </c>
      <c r="V1141" s="17">
        <v>0</v>
      </c>
      <c r="W1141" s="17">
        <v>1.01703828099475E-2</v>
      </c>
      <c r="X1141" s="17">
        <v>2.41419960522231E-2</v>
      </c>
      <c r="Y1141" s="17">
        <v>0</v>
      </c>
      <c r="Z1141" s="17">
        <v>0</v>
      </c>
      <c r="AA1141" s="17">
        <v>0</v>
      </c>
      <c r="AB1141" s="17">
        <v>0</v>
      </c>
      <c r="AC1141" s="17"/>
      <c r="AD1141" s="17">
        <v>4.5909068346711903E-3</v>
      </c>
      <c r="AE1141" s="17">
        <v>6.4684603365046996E-3</v>
      </c>
      <c r="AF1141" s="17"/>
      <c r="AG1141" s="17">
        <v>2.9158083236126898E-3</v>
      </c>
      <c r="AH1141" s="17">
        <v>6.2437661615213497E-3</v>
      </c>
      <c r="AI1141" s="17"/>
      <c r="AJ1141" s="17">
        <v>4.36784569245721E-3</v>
      </c>
      <c r="AK1141" s="17">
        <v>5.8776322891941997E-3</v>
      </c>
      <c r="AL1141" s="17"/>
      <c r="AM1141" s="17">
        <v>5.7680290714990402E-3</v>
      </c>
      <c r="AN1141" s="17">
        <v>4.9245115073212296E-3</v>
      </c>
      <c r="AO1141" s="17"/>
      <c r="AP1141" s="17">
        <v>2.3534353232981301E-3</v>
      </c>
      <c r="AQ1141" s="17">
        <v>1.6211365115349E-2</v>
      </c>
      <c r="AR1141" s="17">
        <v>0</v>
      </c>
      <c r="AS1141" s="17">
        <v>4.8113113332487103E-3</v>
      </c>
      <c r="AT1141" s="17">
        <v>1.0957181720991501E-2</v>
      </c>
      <c r="AU1141" s="17">
        <v>0</v>
      </c>
    </row>
    <row r="1142" spans="2:47" x14ac:dyDescent="0.35">
      <c r="B1142" t="s">
        <v>382</v>
      </c>
      <c r="C1142" s="17">
        <v>4.63355378458358E-2</v>
      </c>
      <c r="D1142" s="17">
        <v>5.2731660387013303E-2</v>
      </c>
      <c r="E1142" s="17">
        <v>4.0508630767014102E-2</v>
      </c>
      <c r="F1142" s="17"/>
      <c r="G1142" s="17">
        <v>5.4469669828205898E-2</v>
      </c>
      <c r="H1142" s="17">
        <v>4.6543990528140899E-2</v>
      </c>
      <c r="I1142" s="17">
        <v>5.18980431153356E-2</v>
      </c>
      <c r="J1142" s="17">
        <v>4.2801361288321703E-2</v>
      </c>
      <c r="K1142" s="17">
        <v>3.1514795233658799E-2</v>
      </c>
      <c r="L1142" s="17">
        <v>4.8973930117567802E-2</v>
      </c>
      <c r="M1142" s="17"/>
      <c r="N1142" s="17">
        <v>4.58623424295483E-2</v>
      </c>
      <c r="O1142" s="17">
        <v>4.8685781801787002E-2</v>
      </c>
      <c r="P1142" s="17"/>
      <c r="Q1142" s="17">
        <v>4.4646866271679103E-2</v>
      </c>
      <c r="R1142" s="17">
        <v>4.79937367955518E-2</v>
      </c>
      <c r="S1142" s="17">
        <v>3.6702332744904899E-2</v>
      </c>
      <c r="T1142" s="17">
        <v>3.3721292573062098E-2</v>
      </c>
      <c r="U1142" s="17">
        <v>3.9002490556865999E-2</v>
      </c>
      <c r="V1142" s="17">
        <v>3.00608510285327E-2</v>
      </c>
      <c r="W1142" s="17">
        <v>6.6415508796809006E-2</v>
      </c>
      <c r="X1142" s="17">
        <v>1.0025665880460201E-2</v>
      </c>
      <c r="Y1142" s="17">
        <v>6.8468416054433795E-2</v>
      </c>
      <c r="Z1142" s="17">
        <v>5.67519563117947E-2</v>
      </c>
      <c r="AA1142" s="17">
        <v>5.3977665663985701E-2</v>
      </c>
      <c r="AB1142" s="17">
        <v>4.5981502038440397E-2</v>
      </c>
      <c r="AC1142" s="17"/>
      <c r="AD1142" s="17">
        <v>4.4451055959776803E-2</v>
      </c>
      <c r="AE1142" s="17">
        <v>4.52061399686235E-2</v>
      </c>
      <c r="AF1142" s="17"/>
      <c r="AG1142" s="17">
        <v>3.0351156435119101E-2</v>
      </c>
      <c r="AH1142" s="17">
        <v>4.3837737194250999E-2</v>
      </c>
      <c r="AI1142" s="17"/>
      <c r="AJ1142" s="17">
        <v>4.5517762674233297E-2</v>
      </c>
      <c r="AK1142" s="17">
        <v>4.3246165187075601E-2</v>
      </c>
      <c r="AL1142" s="17"/>
      <c r="AM1142" s="17">
        <v>4.3587547953984902E-2</v>
      </c>
      <c r="AN1142" s="17">
        <v>4.6297000321946197E-2</v>
      </c>
      <c r="AO1142" s="17"/>
      <c r="AP1142" s="17">
        <v>6.6014962019561099E-2</v>
      </c>
      <c r="AQ1142" s="17">
        <v>5.8378746953548402E-2</v>
      </c>
      <c r="AR1142" s="17">
        <v>4.6890078808688097E-2</v>
      </c>
      <c r="AS1142" s="17">
        <v>4.5800166393239097E-2</v>
      </c>
      <c r="AT1142" s="17">
        <v>1.5928487232148899E-2</v>
      </c>
      <c r="AU1142" s="17">
        <v>2.5203801176092701E-2</v>
      </c>
    </row>
    <row r="1143" spans="2:47" x14ac:dyDescent="0.35">
      <c r="C1143" s="17"/>
      <c r="D1143" s="17"/>
      <c r="E1143" s="17"/>
      <c r="F1143" s="17"/>
      <c r="G1143" s="17"/>
      <c r="H1143" s="17"/>
      <c r="I1143" s="17"/>
      <c r="J1143" s="17"/>
      <c r="K1143" s="17"/>
      <c r="L1143" s="17"/>
      <c r="M1143" s="17"/>
      <c r="N1143" s="17"/>
      <c r="O1143" s="17"/>
      <c r="P1143" s="17"/>
      <c r="Q1143" s="17"/>
      <c r="R1143" s="17"/>
      <c r="S1143" s="17"/>
      <c r="T1143" s="17"/>
      <c r="U1143" s="17"/>
      <c r="V1143" s="17"/>
      <c r="W1143" s="17"/>
      <c r="X1143" s="17"/>
      <c r="Y1143" s="17"/>
      <c r="Z1143" s="17"/>
      <c r="AA1143" s="17"/>
      <c r="AB1143" s="17"/>
      <c r="AC1143" s="17"/>
      <c r="AD1143" s="17"/>
      <c r="AE1143" s="17"/>
      <c r="AF1143" s="17"/>
      <c r="AG1143" s="17"/>
      <c r="AH1143" s="17"/>
      <c r="AI1143" s="17"/>
      <c r="AJ1143" s="17"/>
      <c r="AK1143" s="17"/>
      <c r="AL1143" s="17"/>
      <c r="AM1143" s="17"/>
      <c r="AN1143" s="17"/>
      <c r="AO1143" s="17"/>
      <c r="AP1143" s="17"/>
      <c r="AQ1143" s="17"/>
      <c r="AR1143" s="17"/>
      <c r="AS1143" s="17"/>
      <c r="AT1143" s="17"/>
      <c r="AU1143" s="17"/>
    </row>
    <row r="1144" spans="2:47" x14ac:dyDescent="0.35">
      <c r="B1144" s="6" t="s">
        <v>434</v>
      </c>
      <c r="C1144" s="17"/>
      <c r="D1144" s="17"/>
      <c r="E1144" s="17"/>
      <c r="F1144" s="17"/>
      <c r="G1144" s="17"/>
      <c r="H1144" s="17"/>
      <c r="I1144" s="17"/>
      <c r="J1144" s="17"/>
      <c r="K1144" s="17"/>
      <c r="L1144" s="17"/>
      <c r="M1144" s="17"/>
      <c r="N1144" s="17"/>
      <c r="O1144" s="17"/>
      <c r="P1144" s="17"/>
      <c r="Q1144" s="17"/>
      <c r="R1144" s="17"/>
      <c r="S1144" s="17"/>
      <c r="T1144" s="17"/>
      <c r="U1144" s="17"/>
      <c r="V1144" s="17"/>
      <c r="W1144" s="17"/>
      <c r="X1144" s="17"/>
      <c r="Y1144" s="17"/>
      <c r="Z1144" s="17"/>
      <c r="AA1144" s="17"/>
      <c r="AB1144" s="17"/>
      <c r="AC1144" s="17"/>
      <c r="AD1144" s="17"/>
      <c r="AE1144" s="17"/>
      <c r="AF1144" s="17"/>
      <c r="AG1144" s="17"/>
      <c r="AH1144" s="17"/>
      <c r="AI1144" s="17"/>
      <c r="AJ1144" s="17"/>
      <c r="AK1144" s="17"/>
      <c r="AL1144" s="17"/>
      <c r="AM1144" s="17"/>
      <c r="AN1144" s="17"/>
      <c r="AO1144" s="17"/>
      <c r="AP1144" s="17"/>
      <c r="AQ1144" s="17"/>
      <c r="AR1144" s="17"/>
      <c r="AS1144" s="17"/>
      <c r="AT1144" s="17"/>
      <c r="AU1144" s="17"/>
    </row>
    <row r="1145" spans="2:47" x14ac:dyDescent="0.35">
      <c r="B1145" s="24" t="s">
        <v>65</v>
      </c>
      <c r="C1145" s="17"/>
      <c r="D1145" s="17"/>
      <c r="E1145" s="17"/>
      <c r="F1145" s="17"/>
      <c r="G1145" s="17"/>
      <c r="H1145" s="17"/>
      <c r="I1145" s="17"/>
      <c r="J1145" s="17"/>
      <c r="K1145" s="17"/>
      <c r="L1145" s="17"/>
      <c r="M1145" s="17"/>
      <c r="N1145" s="17"/>
      <c r="O1145" s="17"/>
      <c r="P1145" s="17"/>
      <c r="Q1145" s="17"/>
      <c r="R1145" s="17"/>
      <c r="S1145" s="17"/>
      <c r="T1145" s="17"/>
      <c r="U1145" s="17"/>
      <c r="V1145" s="17"/>
      <c r="W1145" s="17"/>
      <c r="X1145" s="17"/>
      <c r="Y1145" s="17"/>
      <c r="Z1145" s="17"/>
      <c r="AA1145" s="17"/>
      <c r="AB1145" s="17"/>
      <c r="AC1145" s="17"/>
      <c r="AD1145" s="17"/>
      <c r="AE1145" s="17"/>
      <c r="AF1145" s="17"/>
      <c r="AG1145" s="17"/>
      <c r="AH1145" s="17"/>
      <c r="AI1145" s="17"/>
      <c r="AJ1145" s="17"/>
      <c r="AK1145" s="17"/>
      <c r="AL1145" s="17"/>
      <c r="AM1145" s="17"/>
      <c r="AN1145" s="17"/>
      <c r="AO1145" s="17"/>
      <c r="AP1145" s="17"/>
      <c r="AQ1145" s="17"/>
      <c r="AR1145" s="17"/>
      <c r="AS1145" s="17"/>
      <c r="AT1145" s="17"/>
      <c r="AU1145" s="17"/>
    </row>
    <row r="1146" spans="2:47" x14ac:dyDescent="0.35">
      <c r="B1146" t="s">
        <v>429</v>
      </c>
      <c r="C1146" s="17">
        <v>0.111305664231671</v>
      </c>
      <c r="D1146" s="17">
        <v>0.13042897999064601</v>
      </c>
      <c r="E1146" s="17">
        <v>9.3642286889477594E-2</v>
      </c>
      <c r="F1146" s="17"/>
      <c r="G1146" s="17">
        <v>0.133033004049044</v>
      </c>
      <c r="H1146" s="17">
        <v>0.11475629763722101</v>
      </c>
      <c r="I1146" s="17">
        <v>7.9293081190122294E-2</v>
      </c>
      <c r="J1146" s="17">
        <v>0.108513287891302</v>
      </c>
      <c r="K1146" s="17">
        <v>0.121403987545811</v>
      </c>
      <c r="L1146" s="17">
        <v>0.115658719776908</v>
      </c>
      <c r="M1146" s="17"/>
      <c r="N1146" s="17">
        <v>0.106533479501194</v>
      </c>
      <c r="O1146" s="17">
        <v>0.13500791901571299</v>
      </c>
      <c r="P1146" s="17"/>
      <c r="Q1146" s="17">
        <v>0.12948422918604099</v>
      </c>
      <c r="R1146" s="17">
        <v>0.113415542433915</v>
      </c>
      <c r="S1146" s="17">
        <v>8.9047598432879294E-2</v>
      </c>
      <c r="T1146" s="17">
        <v>0.10474910157869199</v>
      </c>
      <c r="U1146" s="17">
        <v>9.0227805440640602E-2</v>
      </c>
      <c r="V1146" s="17">
        <v>8.98392257272949E-2</v>
      </c>
      <c r="W1146" s="17">
        <v>0.124357512264562</v>
      </c>
      <c r="X1146" s="17">
        <v>0.125507989096592</v>
      </c>
      <c r="Y1146" s="17">
        <v>0.13075699675944699</v>
      </c>
      <c r="Z1146" s="17">
        <v>0.110349761143686</v>
      </c>
      <c r="AA1146" s="17">
        <v>0.107472278446471</v>
      </c>
      <c r="AB1146" s="17">
        <v>9.4518904546500707E-2</v>
      </c>
      <c r="AC1146" s="17"/>
      <c r="AD1146" s="17">
        <v>0.13891920423422799</v>
      </c>
      <c r="AE1146" s="17">
        <v>4.7299299029057398E-2</v>
      </c>
      <c r="AF1146" s="17"/>
      <c r="AG1146" s="17">
        <v>0.163252624683354</v>
      </c>
      <c r="AH1146" s="17">
        <v>8.7457479698065596E-2</v>
      </c>
      <c r="AI1146" s="17"/>
      <c r="AJ1146" s="17">
        <v>0.103131201109382</v>
      </c>
      <c r="AK1146" s="17">
        <v>0.121999408457133</v>
      </c>
      <c r="AL1146" s="17"/>
      <c r="AM1146" s="17">
        <v>0.12868290028497101</v>
      </c>
      <c r="AN1146" s="17">
        <v>0.10671663406797301</v>
      </c>
      <c r="AO1146" s="17"/>
      <c r="AP1146" s="17">
        <v>2.8085905811540302E-2</v>
      </c>
      <c r="AQ1146" s="17">
        <v>7.3660388398347001E-2</v>
      </c>
      <c r="AR1146" s="17">
        <v>8.9503831794847E-2</v>
      </c>
      <c r="AS1146" s="17">
        <v>0.18520954190108899</v>
      </c>
      <c r="AT1146" s="17">
        <v>0.21150359498987101</v>
      </c>
      <c r="AU1146" s="17">
        <v>0.14302232208409599</v>
      </c>
    </row>
    <row r="1147" spans="2:47" x14ac:dyDescent="0.35">
      <c r="B1147" t="s">
        <v>430</v>
      </c>
      <c r="C1147" s="17">
        <v>0.31752834955940101</v>
      </c>
      <c r="D1147" s="17">
        <v>0.31812270102788798</v>
      </c>
      <c r="E1147" s="17">
        <v>0.316895832210567</v>
      </c>
      <c r="F1147" s="17"/>
      <c r="G1147" s="17">
        <v>0.40200821472394899</v>
      </c>
      <c r="H1147" s="17">
        <v>0.35231362421395301</v>
      </c>
      <c r="I1147" s="17">
        <v>0.33404786424337501</v>
      </c>
      <c r="J1147" s="17">
        <v>0.29275323604433301</v>
      </c>
      <c r="K1147" s="17">
        <v>0.28683227589080501</v>
      </c>
      <c r="L1147" s="17">
        <v>0.25996913574659197</v>
      </c>
      <c r="M1147" s="17"/>
      <c r="N1147" s="17">
        <v>0.30239634397570198</v>
      </c>
      <c r="O1147" s="17">
        <v>0.39268525818614403</v>
      </c>
      <c r="P1147" s="17"/>
      <c r="Q1147" s="17">
        <v>0.41436326001342499</v>
      </c>
      <c r="R1147" s="17">
        <v>0.32017740005561002</v>
      </c>
      <c r="S1147" s="17">
        <v>0.37549839187870498</v>
      </c>
      <c r="T1147" s="17">
        <v>0.293882420747752</v>
      </c>
      <c r="U1147" s="17">
        <v>0.26949848168707402</v>
      </c>
      <c r="V1147" s="17">
        <v>0.27823317675438503</v>
      </c>
      <c r="W1147" s="17">
        <v>0.29874741844712699</v>
      </c>
      <c r="X1147" s="17">
        <v>0.36894680552827203</v>
      </c>
      <c r="Y1147" s="17">
        <v>0.27089249150228201</v>
      </c>
      <c r="Z1147" s="17">
        <v>0.27249544329259501</v>
      </c>
      <c r="AA1147" s="17">
        <v>0.28496714891661101</v>
      </c>
      <c r="AB1147" s="17">
        <v>0.34400594822852898</v>
      </c>
      <c r="AC1147" s="17"/>
      <c r="AD1147" s="17">
        <v>0.37057506178904598</v>
      </c>
      <c r="AE1147" s="17">
        <v>0.213690584622584</v>
      </c>
      <c r="AF1147" s="17"/>
      <c r="AG1147" s="17">
        <v>0.40887973612744799</v>
      </c>
      <c r="AH1147" s="17">
        <v>0.27885737478616601</v>
      </c>
      <c r="AI1147" s="17"/>
      <c r="AJ1147" s="17">
        <v>0.32653051175680498</v>
      </c>
      <c r="AK1147" s="17">
        <v>0.30833110841719003</v>
      </c>
      <c r="AL1147" s="17"/>
      <c r="AM1147" s="17">
        <v>0.29790787789031398</v>
      </c>
      <c r="AN1147" s="17">
        <v>0.32250638354304001</v>
      </c>
      <c r="AO1147" s="17"/>
      <c r="AP1147" s="17">
        <v>0.125970192047165</v>
      </c>
      <c r="AQ1147" s="17">
        <v>0.33290059850975801</v>
      </c>
      <c r="AR1147" s="17">
        <v>0.36642046481754298</v>
      </c>
      <c r="AS1147" s="17">
        <v>0.30366754894485798</v>
      </c>
      <c r="AT1147" s="17">
        <v>0.483390855316637</v>
      </c>
      <c r="AU1147" s="17">
        <v>0.43804209824899798</v>
      </c>
    </row>
    <row r="1148" spans="2:47" x14ac:dyDescent="0.35">
      <c r="B1148" t="s">
        <v>431</v>
      </c>
      <c r="C1148" s="17">
        <v>0.483507571281518</v>
      </c>
      <c r="D1148" s="17">
        <v>0.46235692368349601</v>
      </c>
      <c r="E1148" s="17">
        <v>0.50329888917302701</v>
      </c>
      <c r="F1148" s="17"/>
      <c r="G1148" s="17">
        <v>0.30783929311311498</v>
      </c>
      <c r="H1148" s="17">
        <v>0.41562409125088401</v>
      </c>
      <c r="I1148" s="17">
        <v>0.487138178320693</v>
      </c>
      <c r="J1148" s="17">
        <v>0.53410608669806103</v>
      </c>
      <c r="K1148" s="17">
        <v>0.55956014457210301</v>
      </c>
      <c r="L1148" s="17">
        <v>0.56116113450958205</v>
      </c>
      <c r="M1148" s="17"/>
      <c r="N1148" s="17">
        <v>0.51189312552884503</v>
      </c>
      <c r="O1148" s="17">
        <v>0.34252358240538799</v>
      </c>
      <c r="P1148" s="17"/>
      <c r="Q1148" s="17">
        <v>0.37497110201290201</v>
      </c>
      <c r="R1148" s="17">
        <v>0.47892863208048603</v>
      </c>
      <c r="S1148" s="17">
        <v>0.48629511266582598</v>
      </c>
      <c r="T1148" s="17">
        <v>0.51802333307370796</v>
      </c>
      <c r="U1148" s="17">
        <v>0.54235925153660902</v>
      </c>
      <c r="V1148" s="17">
        <v>0.51237132089205195</v>
      </c>
      <c r="W1148" s="17">
        <v>0.477570436913971</v>
      </c>
      <c r="X1148" s="17">
        <v>0.41636129565146401</v>
      </c>
      <c r="Y1148" s="17">
        <v>0.47017727373891399</v>
      </c>
      <c r="Z1148" s="17">
        <v>0.54372783595340302</v>
      </c>
      <c r="AA1148" s="17">
        <v>0.56291357349950399</v>
      </c>
      <c r="AB1148" s="17">
        <v>0.51397690993648504</v>
      </c>
      <c r="AC1148" s="17"/>
      <c r="AD1148" s="17">
        <v>0.41444054464351698</v>
      </c>
      <c r="AE1148" s="17">
        <v>0.63123633228225695</v>
      </c>
      <c r="AF1148" s="17"/>
      <c r="AG1148" s="17">
        <v>0.35860652391506398</v>
      </c>
      <c r="AH1148" s="17">
        <v>0.55165275805723801</v>
      </c>
      <c r="AI1148" s="17"/>
      <c r="AJ1148" s="17">
        <v>0.483819545102185</v>
      </c>
      <c r="AK1148" s="17">
        <v>0.48379874841014597</v>
      </c>
      <c r="AL1148" s="17"/>
      <c r="AM1148" s="17">
        <v>0.494821877937415</v>
      </c>
      <c r="AN1148" s="17">
        <v>0.48133636996597601</v>
      </c>
      <c r="AO1148" s="17"/>
      <c r="AP1148" s="17">
        <v>0.71618264233103401</v>
      </c>
      <c r="AQ1148" s="17">
        <v>0.52474554847199095</v>
      </c>
      <c r="AR1148" s="17">
        <v>0.43663572633981401</v>
      </c>
      <c r="AS1148" s="17">
        <v>0.46454038362955502</v>
      </c>
      <c r="AT1148" s="17">
        <v>0.25352092212772498</v>
      </c>
      <c r="AU1148" s="17">
        <v>0.32302017309388997</v>
      </c>
    </row>
    <row r="1149" spans="2:47" x14ac:dyDescent="0.35">
      <c r="B1149" t="s">
        <v>432</v>
      </c>
      <c r="C1149" s="17">
        <v>2.3269961587422401E-2</v>
      </c>
      <c r="D1149" s="17">
        <v>2.7051663045789199E-2</v>
      </c>
      <c r="E1149" s="17">
        <v>1.8911621399829302E-2</v>
      </c>
      <c r="F1149" s="17"/>
      <c r="G1149" s="17">
        <v>5.5083049525164199E-2</v>
      </c>
      <c r="H1149" s="17">
        <v>4.5117804579672301E-2</v>
      </c>
      <c r="I1149" s="17">
        <v>1.60879698727521E-2</v>
      </c>
      <c r="J1149" s="17">
        <v>2.2226543526025998E-2</v>
      </c>
      <c r="K1149" s="17">
        <v>2.8796594689732501E-3</v>
      </c>
      <c r="L1149" s="17">
        <v>4.5574369017098099E-3</v>
      </c>
      <c r="M1149" s="17"/>
      <c r="N1149" s="17">
        <v>2.0444626044910999E-2</v>
      </c>
      <c r="O1149" s="17">
        <v>3.7302700607632799E-2</v>
      </c>
      <c r="P1149" s="17"/>
      <c r="Q1149" s="17">
        <v>1.5608725918844E-2</v>
      </c>
      <c r="R1149" s="17">
        <v>1.8218679848376301E-2</v>
      </c>
      <c r="S1149" s="17">
        <v>0</v>
      </c>
      <c r="T1149" s="17">
        <v>2.37979635013888E-2</v>
      </c>
      <c r="U1149" s="17">
        <v>1.9880363162340701E-2</v>
      </c>
      <c r="V1149" s="17">
        <v>3.3215539237039501E-2</v>
      </c>
      <c r="W1149" s="17">
        <v>3.7155319964127097E-2</v>
      </c>
      <c r="X1149" s="17">
        <v>2.42079188940281E-2</v>
      </c>
      <c r="Y1149" s="17">
        <v>5.3320573012572897E-2</v>
      </c>
      <c r="Z1149" s="17">
        <v>2.6548984042601701E-2</v>
      </c>
      <c r="AA1149" s="17">
        <v>0</v>
      </c>
      <c r="AB1149" s="17">
        <v>0</v>
      </c>
      <c r="AC1149" s="17"/>
      <c r="AD1149" s="17">
        <v>2.60673648186917E-2</v>
      </c>
      <c r="AE1149" s="17">
        <v>1.7672470741841501E-2</v>
      </c>
      <c r="AF1149" s="17"/>
      <c r="AG1149" s="17">
        <v>3.3524745374266203E-2</v>
      </c>
      <c r="AH1149" s="17">
        <v>1.8920299030712798E-2</v>
      </c>
      <c r="AI1149" s="17"/>
      <c r="AJ1149" s="17">
        <v>1.2131333464675501E-2</v>
      </c>
      <c r="AK1149" s="17">
        <v>3.6695964249754201E-2</v>
      </c>
      <c r="AL1149" s="17"/>
      <c r="AM1149" s="17">
        <v>1.7128404372567001E-2</v>
      </c>
      <c r="AN1149" s="17">
        <v>2.5438076872950698E-2</v>
      </c>
      <c r="AO1149" s="17"/>
      <c r="AP1149" s="17">
        <v>8.2752663705640897E-3</v>
      </c>
      <c r="AQ1149" s="17">
        <v>9.8012885871352207E-3</v>
      </c>
      <c r="AR1149" s="17">
        <v>5.2785570013930402E-2</v>
      </c>
      <c r="AS1149" s="17">
        <v>7.0679988600807504E-3</v>
      </c>
      <c r="AT1149" s="17">
        <v>3.5257003156356402E-2</v>
      </c>
      <c r="AU1149" s="17">
        <v>4.1256335057456101E-2</v>
      </c>
    </row>
    <row r="1150" spans="2:47" x14ac:dyDescent="0.35">
      <c r="B1150" t="s">
        <v>433</v>
      </c>
      <c r="C1150" s="17">
        <v>3.3585724409131601E-2</v>
      </c>
      <c r="D1150" s="17">
        <v>3.6449149490883598E-2</v>
      </c>
      <c r="E1150" s="17">
        <v>3.1091221097623301E-2</v>
      </c>
      <c r="F1150" s="17"/>
      <c r="G1150" s="17">
        <v>4.7176069023467201E-2</v>
      </c>
      <c r="H1150" s="17">
        <v>2.6727368157898002E-2</v>
      </c>
      <c r="I1150" s="17">
        <v>3.1551882682482699E-2</v>
      </c>
      <c r="J1150" s="17">
        <v>3.2422304327262098E-2</v>
      </c>
      <c r="K1150" s="17">
        <v>2.57241966319324E-2</v>
      </c>
      <c r="L1150" s="17">
        <v>3.7997531914968997E-2</v>
      </c>
      <c r="M1150" s="17"/>
      <c r="N1150" s="17">
        <v>3.0312265463046498E-2</v>
      </c>
      <c r="O1150" s="17">
        <v>4.9844180933185302E-2</v>
      </c>
      <c r="P1150" s="17"/>
      <c r="Q1150" s="17">
        <v>3.4020841970227901E-2</v>
      </c>
      <c r="R1150" s="17">
        <v>1.9541663844395599E-2</v>
      </c>
      <c r="S1150" s="17">
        <v>4.2202171705623799E-2</v>
      </c>
      <c r="T1150" s="17">
        <v>5.0319567884607903E-2</v>
      </c>
      <c r="U1150" s="17">
        <v>3.4583614830989998E-2</v>
      </c>
      <c r="V1150" s="17">
        <v>4.8131525853132497E-2</v>
      </c>
      <c r="W1150" s="17">
        <v>1.7349116694068498E-2</v>
      </c>
      <c r="X1150" s="17">
        <v>5.4830765872690597E-2</v>
      </c>
      <c r="Y1150" s="17">
        <v>4.3324357069639302E-2</v>
      </c>
      <c r="Z1150" s="17">
        <v>1.6040384793156E-2</v>
      </c>
      <c r="AA1150" s="17">
        <v>2.25752911233504E-2</v>
      </c>
      <c r="AB1150" s="17">
        <v>2.3635709740543399E-2</v>
      </c>
      <c r="AC1150" s="17"/>
      <c r="AD1150" s="17">
        <v>3.4168280308718602E-2</v>
      </c>
      <c r="AE1150" s="17">
        <v>3.18200135916996E-2</v>
      </c>
      <c r="AF1150" s="17"/>
      <c r="AG1150" s="17">
        <v>2.7203879142498701E-2</v>
      </c>
      <c r="AH1150" s="17">
        <v>3.20407450571581E-2</v>
      </c>
      <c r="AI1150" s="17"/>
      <c r="AJ1150" s="17">
        <v>3.8298192947212199E-2</v>
      </c>
      <c r="AK1150" s="17">
        <v>2.7497125835708399E-2</v>
      </c>
      <c r="AL1150" s="17"/>
      <c r="AM1150" s="17">
        <v>3.93049704368858E-2</v>
      </c>
      <c r="AN1150" s="17">
        <v>3.1330743545356199E-2</v>
      </c>
      <c r="AO1150" s="17"/>
      <c r="AP1150" s="17">
        <v>2.74908386880682E-2</v>
      </c>
      <c r="AQ1150" s="17">
        <v>3.4578302739032001E-2</v>
      </c>
      <c r="AR1150" s="17">
        <v>3.4736393505890702E-2</v>
      </c>
      <c r="AS1150" s="17">
        <v>3.7165207913481699E-2</v>
      </c>
      <c r="AT1150" s="17">
        <v>1.6327624409410199E-2</v>
      </c>
      <c r="AU1150" s="17">
        <v>4.2970489921398201E-2</v>
      </c>
    </row>
    <row r="1151" spans="2:47" x14ac:dyDescent="0.35">
      <c r="B1151" t="s">
        <v>242</v>
      </c>
      <c r="C1151" s="17">
        <v>3.0802728930856099E-2</v>
      </c>
      <c r="D1151" s="17">
        <v>2.5590582761297199E-2</v>
      </c>
      <c r="E1151" s="17">
        <v>3.6160149229475802E-2</v>
      </c>
      <c r="F1151" s="17"/>
      <c r="G1151" s="17">
        <v>5.4860369565261198E-2</v>
      </c>
      <c r="H1151" s="17">
        <v>4.5460814160371801E-2</v>
      </c>
      <c r="I1151" s="17">
        <v>5.1881023690574402E-2</v>
      </c>
      <c r="J1151" s="17">
        <v>9.97854151301617E-3</v>
      </c>
      <c r="K1151" s="17">
        <v>3.5997358903755599E-3</v>
      </c>
      <c r="L1151" s="17">
        <v>2.06560411502393E-2</v>
      </c>
      <c r="M1151" s="17"/>
      <c r="N1151" s="17">
        <v>2.84201594863021E-2</v>
      </c>
      <c r="O1151" s="17">
        <v>4.2636358851936298E-2</v>
      </c>
      <c r="P1151" s="17"/>
      <c r="Q1151" s="17">
        <v>3.1551840898561397E-2</v>
      </c>
      <c r="R1151" s="17">
        <v>4.9718081737217201E-2</v>
      </c>
      <c r="S1151" s="17">
        <v>6.95672531696594E-3</v>
      </c>
      <c r="T1151" s="17">
        <v>9.22761321385125E-3</v>
      </c>
      <c r="U1151" s="17">
        <v>4.3450483342345303E-2</v>
      </c>
      <c r="V1151" s="17">
        <v>3.82092115360958E-2</v>
      </c>
      <c r="W1151" s="17">
        <v>4.4820195716144498E-2</v>
      </c>
      <c r="X1151" s="17">
        <v>1.0145224956953299E-2</v>
      </c>
      <c r="Y1151" s="17">
        <v>3.1528307917145101E-2</v>
      </c>
      <c r="Z1151" s="17">
        <v>3.0837590774558901E-2</v>
      </c>
      <c r="AA1151" s="17">
        <v>2.2071708014062899E-2</v>
      </c>
      <c r="AB1151" s="17">
        <v>2.3862527547941999E-2</v>
      </c>
      <c r="AC1151" s="17"/>
      <c r="AD1151" s="17">
        <v>1.5829544205798102E-2</v>
      </c>
      <c r="AE1151" s="17">
        <v>5.8281299732560299E-2</v>
      </c>
      <c r="AF1151" s="17"/>
      <c r="AG1151" s="17">
        <v>8.5324907573692908E-3</v>
      </c>
      <c r="AH1151" s="17">
        <v>3.1071343370659602E-2</v>
      </c>
      <c r="AI1151" s="17"/>
      <c r="AJ1151" s="17">
        <v>3.6089215619740399E-2</v>
      </c>
      <c r="AK1151" s="17">
        <v>2.1677644630069201E-2</v>
      </c>
      <c r="AL1151" s="17"/>
      <c r="AM1151" s="17">
        <v>2.2153969077847401E-2</v>
      </c>
      <c r="AN1151" s="17">
        <v>3.2671792004705102E-2</v>
      </c>
      <c r="AO1151" s="17"/>
      <c r="AP1151" s="17">
        <v>9.3995154751628299E-2</v>
      </c>
      <c r="AQ1151" s="17">
        <v>2.4313873293736299E-2</v>
      </c>
      <c r="AR1151" s="17">
        <v>1.9918013527974301E-2</v>
      </c>
      <c r="AS1151" s="17">
        <v>2.3493187509347098E-3</v>
      </c>
      <c r="AT1151" s="17">
        <v>0</v>
      </c>
      <c r="AU1151" s="17">
        <v>1.1688581594162001E-2</v>
      </c>
    </row>
    <row r="1152" spans="2:47" x14ac:dyDescent="0.35">
      <c r="C1152" s="17"/>
      <c r="D1152" s="17"/>
      <c r="E1152" s="17"/>
      <c r="F1152" s="17"/>
      <c r="G1152" s="17"/>
      <c r="H1152" s="17"/>
      <c r="I1152" s="17"/>
      <c r="J1152" s="17"/>
      <c r="K1152" s="17"/>
      <c r="L1152" s="17"/>
      <c r="M1152" s="17"/>
      <c r="N1152" s="17"/>
      <c r="O1152" s="17"/>
      <c r="P1152" s="17"/>
      <c r="Q1152" s="17"/>
      <c r="R1152" s="17"/>
      <c r="S1152" s="17"/>
      <c r="T1152" s="17"/>
      <c r="U1152" s="17"/>
      <c r="V1152" s="17"/>
      <c r="W1152" s="17"/>
      <c r="X1152" s="17"/>
      <c r="Y1152" s="17"/>
      <c r="Z1152" s="17"/>
      <c r="AA1152" s="17"/>
      <c r="AB1152" s="17"/>
      <c r="AC1152" s="17"/>
      <c r="AD1152" s="17"/>
      <c r="AE1152" s="17"/>
      <c r="AF1152" s="17"/>
      <c r="AG1152" s="17"/>
      <c r="AH1152" s="17"/>
      <c r="AI1152" s="17"/>
      <c r="AJ1152" s="17"/>
      <c r="AK1152" s="17"/>
      <c r="AL1152" s="17"/>
      <c r="AM1152" s="17"/>
      <c r="AN1152" s="17"/>
      <c r="AO1152" s="17"/>
      <c r="AP1152" s="17"/>
      <c r="AQ1152" s="17"/>
      <c r="AR1152" s="17"/>
      <c r="AS1152" s="17"/>
      <c r="AT1152" s="17"/>
      <c r="AU1152" s="17"/>
    </row>
    <row r="1153" spans="2:47" x14ac:dyDescent="0.35">
      <c r="B1153" s="6" t="s">
        <v>435</v>
      </c>
      <c r="C1153" s="17"/>
      <c r="D1153" s="17"/>
      <c r="E1153" s="17"/>
      <c r="F1153" s="17"/>
      <c r="G1153" s="17"/>
      <c r="H1153" s="17"/>
      <c r="I1153" s="17"/>
      <c r="J1153" s="17"/>
      <c r="K1153" s="17"/>
      <c r="L1153" s="17"/>
      <c r="M1153" s="17"/>
      <c r="N1153" s="17"/>
      <c r="O1153" s="17"/>
      <c r="P1153" s="17"/>
      <c r="Q1153" s="17"/>
      <c r="R1153" s="17"/>
      <c r="S1153" s="17"/>
      <c r="T1153" s="17"/>
      <c r="U1153" s="17"/>
      <c r="V1153" s="17"/>
      <c r="W1153" s="17"/>
      <c r="X1153" s="17"/>
      <c r="Y1153" s="17"/>
      <c r="Z1153" s="17"/>
      <c r="AA1153" s="17"/>
      <c r="AB1153" s="17"/>
      <c r="AC1153" s="17"/>
      <c r="AD1153" s="17"/>
      <c r="AE1153" s="17"/>
      <c r="AF1153" s="17"/>
      <c r="AG1153" s="17"/>
      <c r="AH1153" s="17"/>
      <c r="AI1153" s="17"/>
      <c r="AJ1153" s="17"/>
      <c r="AK1153" s="17"/>
      <c r="AL1153" s="17"/>
      <c r="AM1153" s="17"/>
      <c r="AN1153" s="17"/>
      <c r="AO1153" s="17"/>
      <c r="AP1153" s="17"/>
      <c r="AQ1153" s="17"/>
      <c r="AR1153" s="17"/>
      <c r="AS1153" s="17"/>
      <c r="AT1153" s="17"/>
      <c r="AU1153" s="17"/>
    </row>
    <row r="1154" spans="2:47" x14ac:dyDescent="0.35">
      <c r="B1154" s="24" t="s">
        <v>65</v>
      </c>
      <c r="C1154" s="17"/>
      <c r="D1154" s="17"/>
      <c r="E1154" s="17"/>
      <c r="F1154" s="17"/>
      <c r="G1154" s="17"/>
      <c r="H1154" s="17"/>
      <c r="I1154" s="17"/>
      <c r="J1154" s="17"/>
      <c r="K1154" s="17"/>
      <c r="L1154" s="17"/>
      <c r="M1154" s="17"/>
      <c r="N1154" s="17"/>
      <c r="O1154" s="17"/>
      <c r="P1154" s="17"/>
      <c r="Q1154" s="17"/>
      <c r="R1154" s="17"/>
      <c r="S1154" s="17"/>
      <c r="T1154" s="17"/>
      <c r="U1154" s="17"/>
      <c r="V1154" s="17"/>
      <c r="W1154" s="17"/>
      <c r="X1154" s="17"/>
      <c r="Y1154" s="17"/>
      <c r="Z1154" s="17"/>
      <c r="AA1154" s="17"/>
      <c r="AB1154" s="17"/>
      <c r="AC1154" s="17"/>
      <c r="AD1154" s="17"/>
      <c r="AE1154" s="17"/>
      <c r="AF1154" s="17"/>
      <c r="AG1154" s="17"/>
      <c r="AH1154" s="17"/>
      <c r="AI1154" s="17"/>
      <c r="AJ1154" s="17"/>
      <c r="AK1154" s="17"/>
      <c r="AL1154" s="17"/>
      <c r="AM1154" s="17"/>
      <c r="AN1154" s="17"/>
      <c r="AO1154" s="17"/>
      <c r="AP1154" s="17"/>
      <c r="AQ1154" s="17"/>
      <c r="AR1154" s="17"/>
      <c r="AS1154" s="17"/>
      <c r="AT1154" s="17"/>
      <c r="AU1154" s="17"/>
    </row>
    <row r="1155" spans="2:47" x14ac:dyDescent="0.35">
      <c r="B1155" t="s">
        <v>429</v>
      </c>
      <c r="C1155" s="17">
        <v>0.110448079924142</v>
      </c>
      <c r="D1155" s="17">
        <v>0.125116512703393</v>
      </c>
      <c r="E1155" s="17">
        <v>9.71222310270317E-2</v>
      </c>
      <c r="F1155" s="17"/>
      <c r="G1155" s="17">
        <v>0.120492493508968</v>
      </c>
      <c r="H1155" s="17">
        <v>9.2540558504848894E-2</v>
      </c>
      <c r="I1155" s="17">
        <v>9.3877793772990104E-2</v>
      </c>
      <c r="J1155" s="17">
        <v>0.119313065377737</v>
      </c>
      <c r="K1155" s="17">
        <v>0.117713291168205</v>
      </c>
      <c r="L1155" s="17">
        <v>0.119881453058546</v>
      </c>
      <c r="M1155" s="17"/>
      <c r="N1155" s="17">
        <v>0.105389132941008</v>
      </c>
      <c r="O1155" s="17">
        <v>0.135574611503577</v>
      </c>
      <c r="P1155" s="17"/>
      <c r="Q1155" s="17">
        <v>0.11452734223530101</v>
      </c>
      <c r="R1155" s="17">
        <v>0.13456226141389199</v>
      </c>
      <c r="S1155" s="17">
        <v>9.2984735839616403E-2</v>
      </c>
      <c r="T1155" s="17">
        <v>0.1081821400637</v>
      </c>
      <c r="U1155" s="17">
        <v>0.106974552718091</v>
      </c>
      <c r="V1155" s="17">
        <v>0.109308484128998</v>
      </c>
      <c r="W1155" s="17">
        <v>0.12784727172914401</v>
      </c>
      <c r="X1155" s="17">
        <v>0.10865733692893199</v>
      </c>
      <c r="Y1155" s="17">
        <v>8.3182587500747807E-2</v>
      </c>
      <c r="Z1155" s="17">
        <v>0.116430591786675</v>
      </c>
      <c r="AA1155" s="17">
        <v>0.116038216232434</v>
      </c>
      <c r="AB1155" s="17">
        <v>8.0421411987470798E-2</v>
      </c>
      <c r="AC1155" s="17"/>
      <c r="AD1155" s="17">
        <v>0.13898754629957599</v>
      </c>
      <c r="AE1155" s="17">
        <v>5.0018075787748403E-2</v>
      </c>
      <c r="AF1155" s="17"/>
      <c r="AG1155" s="17">
        <v>0.15351390623134401</v>
      </c>
      <c r="AH1155" s="17">
        <v>9.1261406816685195E-2</v>
      </c>
      <c r="AI1155" s="17"/>
      <c r="AJ1155" s="17">
        <v>0.10641517959635501</v>
      </c>
      <c r="AK1155" s="17">
        <v>0.11621930647743001</v>
      </c>
      <c r="AL1155" s="17"/>
      <c r="AM1155" s="17">
        <v>0.127439895264889</v>
      </c>
      <c r="AN1155" s="17">
        <v>0.10478393299463</v>
      </c>
      <c r="AO1155" s="17"/>
      <c r="AP1155" s="17">
        <v>1.6899475090365299E-2</v>
      </c>
      <c r="AQ1155" s="17">
        <v>9.0006850655214798E-2</v>
      </c>
      <c r="AR1155" s="17">
        <v>8.4689092938250596E-2</v>
      </c>
      <c r="AS1155" s="17">
        <v>0.167816334206394</v>
      </c>
      <c r="AT1155" s="17">
        <v>0.21880148174817199</v>
      </c>
      <c r="AU1155" s="17">
        <v>0.155923284562344</v>
      </c>
    </row>
    <row r="1156" spans="2:47" x14ac:dyDescent="0.35">
      <c r="B1156" t="s">
        <v>430</v>
      </c>
      <c r="C1156" s="17">
        <v>0.28366356697998901</v>
      </c>
      <c r="D1156" s="17">
        <v>0.28975726411583502</v>
      </c>
      <c r="E1156" s="17">
        <v>0.27736629988310302</v>
      </c>
      <c r="F1156" s="17"/>
      <c r="G1156" s="17">
        <v>0.33312400887864102</v>
      </c>
      <c r="H1156" s="17">
        <v>0.34269680213261</v>
      </c>
      <c r="I1156" s="17">
        <v>0.29351317424944601</v>
      </c>
      <c r="J1156" s="17">
        <v>0.28145341061648199</v>
      </c>
      <c r="K1156" s="17">
        <v>0.242587754295578</v>
      </c>
      <c r="L1156" s="17">
        <v>0.22367529627566099</v>
      </c>
      <c r="M1156" s="17"/>
      <c r="N1156" s="17">
        <v>0.26642781850784097</v>
      </c>
      <c r="O1156" s="17">
        <v>0.36926924336370298</v>
      </c>
      <c r="P1156" s="17"/>
      <c r="Q1156" s="17">
        <v>0.355941581182949</v>
      </c>
      <c r="R1156" s="17">
        <v>0.25107986928491599</v>
      </c>
      <c r="S1156" s="17">
        <v>0.33282027681290999</v>
      </c>
      <c r="T1156" s="17">
        <v>0.27237183505942097</v>
      </c>
      <c r="U1156" s="17">
        <v>0.241719818730743</v>
      </c>
      <c r="V1156" s="17">
        <v>0.262676748139201</v>
      </c>
      <c r="W1156" s="17">
        <v>0.24725358703964601</v>
      </c>
      <c r="X1156" s="17">
        <v>0.29369235902298702</v>
      </c>
      <c r="Y1156" s="17">
        <v>0.29959841132987902</v>
      </c>
      <c r="Z1156" s="17">
        <v>0.25282912521520501</v>
      </c>
      <c r="AA1156" s="17">
        <v>0.25049976013536901</v>
      </c>
      <c r="AB1156" s="17">
        <v>0.32544320122562198</v>
      </c>
      <c r="AC1156" s="17"/>
      <c r="AD1156" s="17">
        <v>0.33065414335177901</v>
      </c>
      <c r="AE1156" s="17">
        <v>0.18566211860544901</v>
      </c>
      <c r="AF1156" s="17"/>
      <c r="AG1156" s="17">
        <v>0.36796045299970598</v>
      </c>
      <c r="AH1156" s="17">
        <v>0.24727513837624099</v>
      </c>
      <c r="AI1156" s="17"/>
      <c r="AJ1156" s="17">
        <v>0.28146446942730202</v>
      </c>
      <c r="AK1156" s="17">
        <v>0.28722594346230101</v>
      </c>
      <c r="AL1156" s="17"/>
      <c r="AM1156" s="17">
        <v>0.26579096269546598</v>
      </c>
      <c r="AN1156" s="17">
        <v>0.29046511276866299</v>
      </c>
      <c r="AO1156" s="17"/>
      <c r="AP1156" s="17">
        <v>0.1218385292613</v>
      </c>
      <c r="AQ1156" s="17">
        <v>0.25908784027286602</v>
      </c>
      <c r="AR1156" s="17">
        <v>0.31738743688802901</v>
      </c>
      <c r="AS1156" s="17">
        <v>0.27856433639068501</v>
      </c>
      <c r="AT1156" s="17">
        <v>0.43785291706585</v>
      </c>
      <c r="AU1156" s="17">
        <v>0.41205503264250998</v>
      </c>
    </row>
    <row r="1157" spans="2:47" x14ac:dyDescent="0.35">
      <c r="B1157" t="s">
        <v>431</v>
      </c>
      <c r="C1157" s="17">
        <v>0.51775542168136002</v>
      </c>
      <c r="D1157" s="17">
        <v>0.49984124074682601</v>
      </c>
      <c r="E1157" s="17">
        <v>0.53381773528062904</v>
      </c>
      <c r="F1157" s="17"/>
      <c r="G1157" s="17">
        <v>0.41373244156012901</v>
      </c>
      <c r="H1157" s="17">
        <v>0.439198259182494</v>
      </c>
      <c r="I1157" s="17">
        <v>0.51497649103641197</v>
      </c>
      <c r="J1157" s="17">
        <v>0.53758147584998806</v>
      </c>
      <c r="K1157" s="17">
        <v>0.60635219102551297</v>
      </c>
      <c r="L1157" s="17">
        <v>0.57824227825943297</v>
      </c>
      <c r="M1157" s="17"/>
      <c r="N1157" s="17">
        <v>0.54891248484595401</v>
      </c>
      <c r="O1157" s="17">
        <v>0.36300603724671698</v>
      </c>
      <c r="P1157" s="17"/>
      <c r="Q1157" s="17">
        <v>0.437673654623564</v>
      </c>
      <c r="R1157" s="17">
        <v>0.52159354860691998</v>
      </c>
      <c r="S1157" s="17">
        <v>0.51403143663180195</v>
      </c>
      <c r="T1157" s="17">
        <v>0.55077842206258998</v>
      </c>
      <c r="U1157" s="17">
        <v>0.54504414769286402</v>
      </c>
      <c r="V1157" s="17">
        <v>0.50653860956664798</v>
      </c>
      <c r="W1157" s="17">
        <v>0.53068387615008406</v>
      </c>
      <c r="X1157" s="17">
        <v>0.51070193901488803</v>
      </c>
      <c r="Y1157" s="17">
        <v>0.519805477273798</v>
      </c>
      <c r="Z1157" s="17">
        <v>0.55527380721987796</v>
      </c>
      <c r="AA1157" s="17">
        <v>0.57201258988339998</v>
      </c>
      <c r="AB1157" s="17">
        <v>0.51882285595815403</v>
      </c>
      <c r="AC1157" s="17"/>
      <c r="AD1157" s="17">
        <v>0.45167645399075701</v>
      </c>
      <c r="AE1157" s="17">
        <v>0.66065221620933101</v>
      </c>
      <c r="AF1157" s="17"/>
      <c r="AG1157" s="17">
        <v>0.39902982319693198</v>
      </c>
      <c r="AH1157" s="17">
        <v>0.58159788816749802</v>
      </c>
      <c r="AI1157" s="17"/>
      <c r="AJ1157" s="17">
        <v>0.51698269735817404</v>
      </c>
      <c r="AK1157" s="17">
        <v>0.52042141378824203</v>
      </c>
      <c r="AL1157" s="17"/>
      <c r="AM1157" s="17">
        <v>0.52220387528425805</v>
      </c>
      <c r="AN1157" s="17">
        <v>0.51833320136205596</v>
      </c>
      <c r="AO1157" s="17"/>
      <c r="AP1157" s="17">
        <v>0.73878962241666202</v>
      </c>
      <c r="AQ1157" s="17">
        <v>0.57484828135503196</v>
      </c>
      <c r="AR1157" s="17">
        <v>0.49547451377284402</v>
      </c>
      <c r="AS1157" s="17">
        <v>0.50329365272582904</v>
      </c>
      <c r="AT1157" s="17">
        <v>0.27441277807879499</v>
      </c>
      <c r="AU1157" s="17">
        <v>0.33874636159765598</v>
      </c>
    </row>
    <row r="1158" spans="2:47" x14ac:dyDescent="0.35">
      <c r="B1158" t="s">
        <v>432</v>
      </c>
      <c r="C1158" s="17">
        <v>2.42836879312552E-2</v>
      </c>
      <c r="D1158" s="17">
        <v>2.5920090258584501E-2</v>
      </c>
      <c r="E1158" s="17">
        <v>2.29033398261549E-2</v>
      </c>
      <c r="F1158" s="17"/>
      <c r="G1158" s="17">
        <v>4.95374122120451E-2</v>
      </c>
      <c r="H1158" s="17">
        <v>4.6065813710739499E-2</v>
      </c>
      <c r="I1158" s="17">
        <v>2.3735855278067201E-2</v>
      </c>
      <c r="J1158" s="17">
        <v>1.9502489946163899E-2</v>
      </c>
      <c r="K1158" s="17">
        <v>5.7909282827706002E-3</v>
      </c>
      <c r="L1158" s="17">
        <v>6.3411285369116199E-3</v>
      </c>
      <c r="M1158" s="17"/>
      <c r="N1158" s="17">
        <v>2.0102468191559301E-2</v>
      </c>
      <c r="O1158" s="17">
        <v>4.5050766570399498E-2</v>
      </c>
      <c r="P1158" s="17"/>
      <c r="Q1158" s="17">
        <v>2.5814513182758798E-2</v>
      </c>
      <c r="R1158" s="17">
        <v>2.5554706882600298E-2</v>
      </c>
      <c r="S1158" s="17">
        <v>1.1711468494907E-2</v>
      </c>
      <c r="T1158" s="17">
        <v>3.2479684067268901E-2</v>
      </c>
      <c r="U1158" s="17">
        <v>1.27011524856566E-2</v>
      </c>
      <c r="V1158" s="17">
        <v>3.7313654636760799E-2</v>
      </c>
      <c r="W1158" s="17">
        <v>1.39429418571471E-2</v>
      </c>
      <c r="X1158" s="17">
        <v>4.5020031636619599E-2</v>
      </c>
      <c r="Y1158" s="17">
        <v>3.5043697833174299E-2</v>
      </c>
      <c r="Z1158" s="17">
        <v>2.75479024612609E-2</v>
      </c>
      <c r="AA1158" s="17">
        <v>0</v>
      </c>
      <c r="AB1158" s="17">
        <v>0</v>
      </c>
      <c r="AC1158" s="17"/>
      <c r="AD1158" s="17">
        <v>2.5801724811734799E-2</v>
      </c>
      <c r="AE1158" s="17">
        <v>2.1565056948871199E-2</v>
      </c>
      <c r="AF1158" s="17"/>
      <c r="AG1158" s="17">
        <v>2.59288488689066E-2</v>
      </c>
      <c r="AH1158" s="17">
        <v>2.3132559695533898E-2</v>
      </c>
      <c r="AI1158" s="17"/>
      <c r="AJ1158" s="17">
        <v>2.2408443278311301E-2</v>
      </c>
      <c r="AK1158" s="17">
        <v>2.6725710139443901E-2</v>
      </c>
      <c r="AL1158" s="17"/>
      <c r="AM1158" s="17">
        <v>1.9134333417340402E-2</v>
      </c>
      <c r="AN1158" s="17">
        <v>2.61899618934332E-2</v>
      </c>
      <c r="AO1158" s="17"/>
      <c r="AP1158" s="17">
        <v>1.6829915096489099E-2</v>
      </c>
      <c r="AQ1158" s="17">
        <v>5.2803768338319E-3</v>
      </c>
      <c r="AR1158" s="17">
        <v>6.26324826703442E-2</v>
      </c>
      <c r="AS1158" s="17">
        <v>4.3404979952624996E-3</v>
      </c>
      <c r="AT1158" s="17">
        <v>4.1043000727802502E-2</v>
      </c>
      <c r="AU1158" s="17">
        <v>3.2820474107401403E-2</v>
      </c>
    </row>
    <row r="1159" spans="2:47" x14ac:dyDescent="0.35">
      <c r="B1159" t="s">
        <v>433</v>
      </c>
      <c r="C1159" s="17">
        <v>3.5948782288611703E-2</v>
      </c>
      <c r="D1159" s="17">
        <v>3.4589808179879597E-2</v>
      </c>
      <c r="E1159" s="17">
        <v>3.75936637048047E-2</v>
      </c>
      <c r="F1159" s="17"/>
      <c r="G1159" s="17">
        <v>4.2428723197578802E-2</v>
      </c>
      <c r="H1159" s="17">
        <v>3.7238266912583397E-2</v>
      </c>
      <c r="I1159" s="17">
        <v>2.9736993469095301E-2</v>
      </c>
      <c r="J1159" s="17">
        <v>2.90389748778015E-2</v>
      </c>
      <c r="K1159" s="17">
        <v>2.45545855425243E-2</v>
      </c>
      <c r="L1159" s="17">
        <v>4.8857104064716002E-2</v>
      </c>
      <c r="M1159" s="17"/>
      <c r="N1159" s="17">
        <v>3.2642428997397097E-2</v>
      </c>
      <c r="O1159" s="17">
        <v>5.2370616844582801E-2</v>
      </c>
      <c r="P1159" s="17"/>
      <c r="Q1159" s="17">
        <v>3.6837471529586302E-2</v>
      </c>
      <c r="R1159" s="17">
        <v>2.5876361949598199E-2</v>
      </c>
      <c r="S1159" s="17">
        <v>4.2318782442344702E-2</v>
      </c>
      <c r="T1159" s="17">
        <v>3.1574112140094202E-2</v>
      </c>
      <c r="U1159" s="17">
        <v>3.4188061856564499E-2</v>
      </c>
      <c r="V1159" s="17">
        <v>4.5907919707543501E-2</v>
      </c>
      <c r="W1159" s="17">
        <v>4.4131720898162599E-2</v>
      </c>
      <c r="X1159" s="17">
        <v>3.0573425846578E-2</v>
      </c>
      <c r="Y1159" s="17">
        <v>3.5665806931165701E-2</v>
      </c>
      <c r="Z1159" s="17">
        <v>2.7604314478844601E-2</v>
      </c>
      <c r="AA1159" s="17">
        <v>3.9377725734733901E-2</v>
      </c>
      <c r="AB1159" s="17">
        <v>5.1450003280811202E-2</v>
      </c>
      <c r="AC1159" s="17"/>
      <c r="AD1159" s="17">
        <v>3.3546140475574103E-2</v>
      </c>
      <c r="AE1159" s="17">
        <v>3.94045558328203E-2</v>
      </c>
      <c r="AF1159" s="17"/>
      <c r="AG1159" s="17">
        <v>4.4274002541853798E-2</v>
      </c>
      <c r="AH1159" s="17">
        <v>2.9755882532206401E-2</v>
      </c>
      <c r="AI1159" s="17"/>
      <c r="AJ1159" s="17">
        <v>4.3454395941057197E-2</v>
      </c>
      <c r="AK1159" s="17">
        <v>2.7362435761229299E-2</v>
      </c>
      <c r="AL1159" s="17"/>
      <c r="AM1159" s="17">
        <v>4.3276964260199197E-2</v>
      </c>
      <c r="AN1159" s="17">
        <v>3.13328771695554E-2</v>
      </c>
      <c r="AO1159" s="17"/>
      <c r="AP1159" s="17">
        <v>3.23953851704619E-2</v>
      </c>
      <c r="AQ1159" s="17">
        <v>4.5962919104556001E-2</v>
      </c>
      <c r="AR1159" s="17">
        <v>1.24131411973509E-2</v>
      </c>
      <c r="AS1159" s="17">
        <v>3.8307630680807198E-2</v>
      </c>
      <c r="AT1159" s="17">
        <v>2.27253975683324E-2</v>
      </c>
      <c r="AU1159" s="17">
        <v>5.3431727636957298E-2</v>
      </c>
    </row>
    <row r="1160" spans="2:47" x14ac:dyDescent="0.35">
      <c r="B1160" t="s">
        <v>242</v>
      </c>
      <c r="C1160" s="17">
        <v>2.7900461194641599E-2</v>
      </c>
      <c r="D1160" s="17">
        <v>2.4775083995481499E-2</v>
      </c>
      <c r="E1160" s="17">
        <v>3.11967302782768E-2</v>
      </c>
      <c r="F1160" s="17"/>
      <c r="G1160" s="17">
        <v>4.0684920642638497E-2</v>
      </c>
      <c r="H1160" s="17">
        <v>4.2260299556723703E-2</v>
      </c>
      <c r="I1160" s="17">
        <v>4.4159692193989998E-2</v>
      </c>
      <c r="J1160" s="17">
        <v>1.3110583331827101E-2</v>
      </c>
      <c r="K1160" s="17">
        <v>3.0012496854094602E-3</v>
      </c>
      <c r="L1160" s="17">
        <v>2.3002739804733E-2</v>
      </c>
      <c r="M1160" s="17"/>
      <c r="N1160" s="17">
        <v>2.65256665162403E-2</v>
      </c>
      <c r="O1160" s="17">
        <v>3.4728724471020503E-2</v>
      </c>
      <c r="P1160" s="17"/>
      <c r="Q1160" s="17">
        <v>2.92054372458403E-2</v>
      </c>
      <c r="R1160" s="17">
        <v>4.1333251862073199E-2</v>
      </c>
      <c r="S1160" s="17">
        <v>6.1332997784195997E-3</v>
      </c>
      <c r="T1160" s="17">
        <v>4.6138066069256198E-3</v>
      </c>
      <c r="U1160" s="17">
        <v>5.93722665160809E-2</v>
      </c>
      <c r="V1160" s="17">
        <v>3.8254583820848502E-2</v>
      </c>
      <c r="W1160" s="17">
        <v>3.6140602325815799E-2</v>
      </c>
      <c r="X1160" s="17">
        <v>1.1354907549995E-2</v>
      </c>
      <c r="Y1160" s="17">
        <v>2.6704019131235799E-2</v>
      </c>
      <c r="Z1160" s="17">
        <v>2.03142588381371E-2</v>
      </c>
      <c r="AA1160" s="17">
        <v>2.2071708014062899E-2</v>
      </c>
      <c r="AB1160" s="17">
        <v>2.3862527547941999E-2</v>
      </c>
      <c r="AC1160" s="17"/>
      <c r="AD1160" s="17">
        <v>1.9333991070579301E-2</v>
      </c>
      <c r="AE1160" s="17">
        <v>4.2697976615779898E-2</v>
      </c>
      <c r="AF1160" s="17"/>
      <c r="AG1160" s="17">
        <v>9.2929661612587405E-3</v>
      </c>
      <c r="AH1160" s="17">
        <v>2.6977124411835699E-2</v>
      </c>
      <c r="AI1160" s="17"/>
      <c r="AJ1160" s="17">
        <v>2.9274814398800399E-2</v>
      </c>
      <c r="AK1160" s="17">
        <v>2.2045190371354301E-2</v>
      </c>
      <c r="AL1160" s="17"/>
      <c r="AM1160" s="17">
        <v>2.2153969077847401E-2</v>
      </c>
      <c r="AN1160" s="17">
        <v>2.88949138116615E-2</v>
      </c>
      <c r="AO1160" s="17"/>
      <c r="AP1160" s="17">
        <v>7.3247072964721896E-2</v>
      </c>
      <c r="AQ1160" s="17">
        <v>2.48137317784996E-2</v>
      </c>
      <c r="AR1160" s="17">
        <v>2.7403332533181501E-2</v>
      </c>
      <c r="AS1160" s="17">
        <v>7.67754800102214E-3</v>
      </c>
      <c r="AT1160" s="17">
        <v>5.1644248110487801E-3</v>
      </c>
      <c r="AU1160" s="17">
        <v>7.0231194531318797E-3</v>
      </c>
    </row>
    <row r="1161" spans="2:47" x14ac:dyDescent="0.35">
      <c r="C1161" s="17"/>
      <c r="D1161" s="17"/>
      <c r="E1161" s="17"/>
      <c r="F1161" s="17"/>
      <c r="G1161" s="17"/>
      <c r="H1161" s="17"/>
      <c r="I1161" s="17"/>
      <c r="J1161" s="17"/>
      <c r="K1161" s="17"/>
      <c r="L1161" s="17"/>
      <c r="M1161" s="17"/>
      <c r="N1161" s="17"/>
      <c r="O1161" s="17"/>
      <c r="P1161" s="17"/>
      <c r="Q1161" s="17"/>
      <c r="R1161" s="17"/>
      <c r="S1161" s="17"/>
      <c r="T1161" s="17"/>
      <c r="U1161" s="17"/>
      <c r="V1161" s="17"/>
      <c r="W1161" s="17"/>
      <c r="X1161" s="17"/>
      <c r="Y1161" s="17"/>
      <c r="Z1161" s="17"/>
      <c r="AA1161" s="17"/>
      <c r="AB1161" s="17"/>
      <c r="AC1161" s="17"/>
      <c r="AD1161" s="17"/>
      <c r="AE1161" s="17"/>
      <c r="AF1161" s="17"/>
      <c r="AG1161" s="17"/>
      <c r="AH1161" s="17"/>
      <c r="AI1161" s="17"/>
      <c r="AJ1161" s="17"/>
      <c r="AK1161" s="17"/>
      <c r="AL1161" s="17"/>
      <c r="AM1161" s="17"/>
      <c r="AN1161" s="17"/>
      <c r="AO1161" s="17"/>
      <c r="AP1161" s="17"/>
      <c r="AQ1161" s="17"/>
      <c r="AR1161" s="17"/>
      <c r="AS1161" s="17"/>
      <c r="AT1161" s="17"/>
      <c r="AU1161" s="17"/>
    </row>
    <row r="1162" spans="2:47" x14ac:dyDescent="0.35">
      <c r="B1162" s="6" t="s">
        <v>440</v>
      </c>
      <c r="C1162" s="17"/>
      <c r="D1162" s="17"/>
      <c r="E1162" s="17"/>
      <c r="F1162" s="17"/>
      <c r="G1162" s="17"/>
      <c r="H1162" s="17"/>
      <c r="I1162" s="17"/>
      <c r="J1162" s="17"/>
      <c r="K1162" s="17"/>
      <c r="L1162" s="17"/>
      <c r="M1162" s="17"/>
      <c r="N1162" s="17"/>
      <c r="O1162" s="17"/>
      <c r="P1162" s="17"/>
      <c r="Q1162" s="17"/>
      <c r="R1162" s="17"/>
      <c r="S1162" s="17"/>
      <c r="T1162" s="17"/>
      <c r="U1162" s="17"/>
      <c r="V1162" s="17"/>
      <c r="W1162" s="17"/>
      <c r="X1162" s="17"/>
      <c r="Y1162" s="17"/>
      <c r="Z1162" s="17"/>
      <c r="AA1162" s="17"/>
      <c r="AB1162" s="17"/>
      <c r="AC1162" s="17"/>
      <c r="AD1162" s="17"/>
      <c r="AE1162" s="17"/>
      <c r="AF1162" s="17"/>
      <c r="AG1162" s="17"/>
      <c r="AH1162" s="17"/>
      <c r="AI1162" s="17"/>
      <c r="AJ1162" s="17"/>
      <c r="AK1162" s="17"/>
      <c r="AL1162" s="17"/>
      <c r="AM1162" s="17"/>
      <c r="AN1162" s="17"/>
      <c r="AO1162" s="17"/>
      <c r="AP1162" s="17"/>
      <c r="AQ1162" s="17"/>
      <c r="AR1162" s="17"/>
      <c r="AS1162" s="17"/>
      <c r="AT1162" s="17"/>
      <c r="AU1162" s="17"/>
    </row>
    <row r="1163" spans="2:47" x14ac:dyDescent="0.35">
      <c r="B1163" s="24" t="s">
        <v>406</v>
      </c>
      <c r="C1163" s="17"/>
      <c r="D1163" s="17"/>
      <c r="E1163" s="17"/>
      <c r="F1163" s="17"/>
      <c r="G1163" s="17"/>
      <c r="H1163" s="17"/>
      <c r="I1163" s="17"/>
      <c r="J1163" s="17"/>
      <c r="K1163" s="17"/>
      <c r="L1163" s="17"/>
      <c r="M1163" s="17"/>
      <c r="N1163" s="17"/>
      <c r="O1163" s="17"/>
      <c r="P1163" s="17"/>
      <c r="Q1163" s="17"/>
      <c r="R1163" s="17"/>
      <c r="S1163" s="17"/>
      <c r="T1163" s="17"/>
      <c r="U1163" s="17"/>
      <c r="V1163" s="17"/>
      <c r="W1163" s="17"/>
      <c r="X1163" s="17"/>
      <c r="Y1163" s="17"/>
      <c r="Z1163" s="17"/>
      <c r="AA1163" s="17"/>
      <c r="AB1163" s="17"/>
      <c r="AC1163" s="17"/>
      <c r="AD1163" s="17"/>
      <c r="AE1163" s="17"/>
      <c r="AF1163" s="17"/>
      <c r="AG1163" s="17"/>
      <c r="AH1163" s="17"/>
      <c r="AI1163" s="17"/>
      <c r="AJ1163" s="17"/>
      <c r="AK1163" s="17"/>
      <c r="AL1163" s="17"/>
      <c r="AM1163" s="17"/>
      <c r="AN1163" s="17"/>
      <c r="AO1163" s="17"/>
      <c r="AP1163" s="17"/>
      <c r="AQ1163" s="17"/>
      <c r="AR1163" s="17"/>
      <c r="AS1163" s="17"/>
      <c r="AT1163" s="17"/>
      <c r="AU1163" s="17"/>
    </row>
    <row r="1164" spans="2:47" x14ac:dyDescent="0.35">
      <c r="B1164" t="s">
        <v>436</v>
      </c>
      <c r="C1164" s="17">
        <v>0.59961325202304705</v>
      </c>
      <c r="D1164" s="17">
        <v>0.602313153150694</v>
      </c>
      <c r="E1164" s="17">
        <v>0.59880214893133399</v>
      </c>
      <c r="F1164" s="17"/>
      <c r="G1164" s="17">
        <v>0.49901750612725099</v>
      </c>
      <c r="H1164" s="17">
        <v>0.54228569178768404</v>
      </c>
      <c r="I1164" s="17">
        <v>0.62174774853137205</v>
      </c>
      <c r="J1164" s="17">
        <v>0.65093559981696603</v>
      </c>
      <c r="K1164" s="17">
        <v>0.614986915584948</v>
      </c>
      <c r="L1164" s="17">
        <v>0.67778574577897199</v>
      </c>
      <c r="M1164" s="17"/>
      <c r="N1164" s="17">
        <v>0.62190636079321104</v>
      </c>
      <c r="O1164" s="17">
        <v>0.51380869443047705</v>
      </c>
      <c r="P1164" s="17"/>
      <c r="Q1164" s="17">
        <v>0.50334129881843603</v>
      </c>
      <c r="R1164" s="17">
        <v>0.59600926183379699</v>
      </c>
      <c r="S1164" s="17">
        <v>0.62255989332905504</v>
      </c>
      <c r="T1164" s="17">
        <v>0.630238163968733</v>
      </c>
      <c r="U1164" s="17">
        <v>0.562884091893599</v>
      </c>
      <c r="V1164" s="17">
        <v>0.59324340687477595</v>
      </c>
      <c r="W1164" s="17">
        <v>0.68686586918627401</v>
      </c>
      <c r="X1164" s="17">
        <v>0.61431536920190799</v>
      </c>
      <c r="Y1164" s="17">
        <v>0.60271657929432998</v>
      </c>
      <c r="Z1164" s="17">
        <v>0.63093362830824895</v>
      </c>
      <c r="AA1164" s="17">
        <v>0.58641975447713102</v>
      </c>
      <c r="AB1164" s="17">
        <v>0.79089458825289805</v>
      </c>
      <c r="AC1164" s="17"/>
      <c r="AD1164" s="17">
        <v>0.59502942552055205</v>
      </c>
      <c r="AE1164" s="17">
        <v>0.58694837033397296</v>
      </c>
      <c r="AF1164" s="17"/>
      <c r="AG1164" s="17">
        <v>0.58304247633291695</v>
      </c>
      <c r="AH1164" s="17">
        <v>0.61259174481358403</v>
      </c>
      <c r="AI1164" s="17"/>
      <c r="AJ1164" s="17">
        <v>0.600834359842917</v>
      </c>
      <c r="AK1164" s="17">
        <v>0.60004312730746201</v>
      </c>
      <c r="AL1164" s="17"/>
      <c r="AM1164" s="17">
        <v>0.57521726062877998</v>
      </c>
      <c r="AN1164" s="17">
        <v>0.60322536871171395</v>
      </c>
      <c r="AO1164" s="17"/>
      <c r="AP1164" s="17">
        <v>0.56654771571019502</v>
      </c>
      <c r="AQ1164" s="17">
        <v>0.72053593574646702</v>
      </c>
      <c r="AR1164" s="17">
        <v>0.53194585169953301</v>
      </c>
      <c r="AS1164" s="17">
        <v>0.60927191175863005</v>
      </c>
      <c r="AT1164" s="17">
        <v>0.54938615195492102</v>
      </c>
      <c r="AU1164" s="17">
        <v>0.59499183441724601</v>
      </c>
    </row>
    <row r="1165" spans="2:47" x14ac:dyDescent="0.35">
      <c r="B1165" t="s">
        <v>437</v>
      </c>
      <c r="C1165" s="17">
        <v>0.45004308252292702</v>
      </c>
      <c r="D1165" s="17">
        <v>0.49741984135274298</v>
      </c>
      <c r="E1165" s="17">
        <v>0.40270495932813799</v>
      </c>
      <c r="F1165" s="17"/>
      <c r="G1165" s="17">
        <v>0.42811129911991602</v>
      </c>
      <c r="H1165" s="17">
        <v>0.43561810735857798</v>
      </c>
      <c r="I1165" s="17">
        <v>0.45923775660855898</v>
      </c>
      <c r="J1165" s="17">
        <v>0.48321480493868701</v>
      </c>
      <c r="K1165" s="17">
        <v>0.43959256011493397</v>
      </c>
      <c r="L1165" s="17">
        <v>0.45610624772493502</v>
      </c>
      <c r="M1165" s="17"/>
      <c r="N1165" s="17">
        <v>0.43712435598287003</v>
      </c>
      <c r="O1165" s="17">
        <v>0.49976632331707099</v>
      </c>
      <c r="P1165" s="17"/>
      <c r="Q1165" s="17">
        <v>0.46112910122369799</v>
      </c>
      <c r="R1165" s="17">
        <v>0.48791073248372502</v>
      </c>
      <c r="S1165" s="17">
        <v>0.47246286273612098</v>
      </c>
      <c r="T1165" s="17">
        <v>0.51744555996057795</v>
      </c>
      <c r="U1165" s="17">
        <v>0.44901410018230498</v>
      </c>
      <c r="V1165" s="17">
        <v>0.481455453141302</v>
      </c>
      <c r="W1165" s="17">
        <v>0.416659328809242</v>
      </c>
      <c r="X1165" s="17">
        <v>0.46056647263942002</v>
      </c>
      <c r="Y1165" s="17">
        <v>0.45148764958634802</v>
      </c>
      <c r="Z1165" s="17">
        <v>0.42205186133601102</v>
      </c>
      <c r="AA1165" s="17">
        <v>0.18732645540103701</v>
      </c>
      <c r="AB1165" s="17">
        <v>0.43186558181741103</v>
      </c>
      <c r="AC1165" s="17"/>
      <c r="AD1165" s="17">
        <v>0.48671501550118201</v>
      </c>
      <c r="AE1165" s="17">
        <v>0.30305656631398298</v>
      </c>
      <c r="AF1165" s="17"/>
      <c r="AG1165" s="17">
        <v>0.51471799288597697</v>
      </c>
      <c r="AH1165" s="17">
        <v>0.40443920302047798</v>
      </c>
      <c r="AI1165" s="17"/>
      <c r="AJ1165" s="17">
        <v>0.45319217939657103</v>
      </c>
      <c r="AK1165" s="17">
        <v>0.447720393646935</v>
      </c>
      <c r="AL1165" s="17"/>
      <c r="AM1165" s="17">
        <v>0.45147716205378502</v>
      </c>
      <c r="AN1165" s="17">
        <v>0.45291727576332802</v>
      </c>
      <c r="AO1165" s="17"/>
      <c r="AP1165" s="17">
        <v>0.16095206344697699</v>
      </c>
      <c r="AQ1165" s="17">
        <v>0.31540789772716998</v>
      </c>
      <c r="AR1165" s="17">
        <v>0.41688873320508102</v>
      </c>
      <c r="AS1165" s="17">
        <v>0.52061475196339402</v>
      </c>
      <c r="AT1165" s="17">
        <v>0.50546388402569298</v>
      </c>
      <c r="AU1165" s="17">
        <v>0.55728517793338805</v>
      </c>
    </row>
    <row r="1166" spans="2:47" x14ac:dyDescent="0.35">
      <c r="B1166" t="s">
        <v>438</v>
      </c>
      <c r="C1166" s="17">
        <v>0.307887314254364</v>
      </c>
      <c r="D1166" s="17">
        <v>0.28935022779470099</v>
      </c>
      <c r="E1166" s="17">
        <v>0.32766592728646299</v>
      </c>
      <c r="F1166" s="17"/>
      <c r="G1166" s="17">
        <v>0.47866919786832102</v>
      </c>
      <c r="H1166" s="17">
        <v>0.42085437030485201</v>
      </c>
      <c r="I1166" s="17">
        <v>0.38598769486706502</v>
      </c>
      <c r="J1166" s="17">
        <v>0.23153831208266601</v>
      </c>
      <c r="K1166" s="17">
        <v>0.24090577138335001</v>
      </c>
      <c r="L1166" s="17">
        <v>7.5771362087121194E-2</v>
      </c>
      <c r="M1166" s="17"/>
      <c r="N1166" s="17">
        <v>0.26232111467348801</v>
      </c>
      <c r="O1166" s="17">
        <v>0.48326830918515701</v>
      </c>
      <c r="P1166" s="17"/>
      <c r="Q1166" s="17">
        <v>0.34491369882724998</v>
      </c>
      <c r="R1166" s="17">
        <v>0.25638765259739399</v>
      </c>
      <c r="S1166" s="17">
        <v>0.28327853905912997</v>
      </c>
      <c r="T1166" s="17">
        <v>0.215765734586154</v>
      </c>
      <c r="U1166" s="17">
        <v>0.34779206471288199</v>
      </c>
      <c r="V1166" s="17">
        <v>0.329770821348711</v>
      </c>
      <c r="W1166" s="17">
        <v>0.25046271531705699</v>
      </c>
      <c r="X1166" s="17">
        <v>0.42293882491280099</v>
      </c>
      <c r="Y1166" s="17">
        <v>0.365275402821651</v>
      </c>
      <c r="Z1166" s="17">
        <v>0.33912222361024602</v>
      </c>
      <c r="AA1166" s="17">
        <v>0.359212859363788</v>
      </c>
      <c r="AB1166" s="17">
        <v>0.127084857591266</v>
      </c>
      <c r="AC1166" s="17"/>
      <c r="AD1166" s="17">
        <v>0.32214838060812101</v>
      </c>
      <c r="AE1166" s="17">
        <v>0.247384659137766</v>
      </c>
      <c r="AF1166" s="17"/>
      <c r="AG1166" s="17">
        <v>0.36767342698640798</v>
      </c>
      <c r="AH1166" s="17">
        <v>0.26406256617445301</v>
      </c>
      <c r="AI1166" s="17"/>
      <c r="AJ1166" s="17">
        <v>0.29311892089503999</v>
      </c>
      <c r="AK1166" s="17">
        <v>0.32634965308623698</v>
      </c>
      <c r="AL1166" s="17"/>
      <c r="AM1166" s="17">
        <v>0.24778071646756999</v>
      </c>
      <c r="AN1166" s="17">
        <v>0.32726021970444102</v>
      </c>
      <c r="AO1166" s="17"/>
      <c r="AP1166" s="17">
        <v>0.252793935464385</v>
      </c>
      <c r="AQ1166" s="17">
        <v>0.15027158515637801</v>
      </c>
      <c r="AR1166" s="17">
        <v>0.350018727899643</v>
      </c>
      <c r="AS1166" s="17">
        <v>0.138360356678255</v>
      </c>
      <c r="AT1166" s="17">
        <v>0.47816930843469002</v>
      </c>
      <c r="AU1166" s="17">
        <v>0.45544235054055099</v>
      </c>
    </row>
    <row r="1167" spans="2:47" x14ac:dyDescent="0.35">
      <c r="B1167" t="s">
        <v>439</v>
      </c>
      <c r="C1167" s="17">
        <v>0.11807929881446599</v>
      </c>
      <c r="D1167" s="17">
        <v>0.14456497010656699</v>
      </c>
      <c r="E1167" s="17">
        <v>8.8531071668986605E-2</v>
      </c>
      <c r="F1167" s="17"/>
      <c r="G1167" s="17">
        <v>0.21773283554365599</v>
      </c>
      <c r="H1167" s="17">
        <v>0.135173205294254</v>
      </c>
      <c r="I1167" s="17">
        <v>0.12554492893116001</v>
      </c>
      <c r="J1167" s="17">
        <v>9.1392468348082997E-2</v>
      </c>
      <c r="K1167" s="17">
        <v>2.8768687520384702E-2</v>
      </c>
      <c r="L1167" s="17">
        <v>8.7445520866332394E-2</v>
      </c>
      <c r="M1167" s="17"/>
      <c r="N1167" s="17">
        <v>0.112198775758742</v>
      </c>
      <c r="O1167" s="17">
        <v>0.140713005239684</v>
      </c>
      <c r="P1167" s="17"/>
      <c r="Q1167" s="17">
        <v>0.18460283200156599</v>
      </c>
      <c r="R1167" s="17">
        <v>0.112080528246183</v>
      </c>
      <c r="S1167" s="17">
        <v>5.3762909108904001E-2</v>
      </c>
      <c r="T1167" s="17">
        <v>0.10648884932764099</v>
      </c>
      <c r="U1167" s="17">
        <v>0.16346364001352501</v>
      </c>
      <c r="V1167" s="17">
        <v>0.10723132785961</v>
      </c>
      <c r="W1167" s="17">
        <v>4.4889869915191297E-2</v>
      </c>
      <c r="X1167" s="17">
        <v>0.106608203418777</v>
      </c>
      <c r="Y1167" s="17">
        <v>0.13028757402472499</v>
      </c>
      <c r="Z1167" s="17">
        <v>0.104122171869774</v>
      </c>
      <c r="AA1167" s="17">
        <v>0.15007116750123101</v>
      </c>
      <c r="AB1167" s="17">
        <v>6.6220475720682098E-2</v>
      </c>
      <c r="AC1167" s="17"/>
      <c r="AD1167" s="17">
        <v>0.125335891272501</v>
      </c>
      <c r="AE1167" s="17">
        <v>9.9056214729767597E-2</v>
      </c>
      <c r="AF1167" s="17"/>
      <c r="AG1167" s="17">
        <v>0.17770526424136801</v>
      </c>
      <c r="AH1167" s="17">
        <v>7.3613199468916299E-2</v>
      </c>
      <c r="AI1167" s="17"/>
      <c r="AJ1167" s="17">
        <v>0.11273498519609899</v>
      </c>
      <c r="AK1167" s="17">
        <v>0.124781212432613</v>
      </c>
      <c r="AL1167" s="17"/>
      <c r="AM1167" s="17">
        <v>0.11886588561471401</v>
      </c>
      <c r="AN1167" s="17">
        <v>0.12011134452147799</v>
      </c>
      <c r="AO1167" s="17"/>
      <c r="AP1167" s="17">
        <v>7.6819008031142805E-2</v>
      </c>
      <c r="AQ1167" s="17">
        <v>1.3860407627321899E-2</v>
      </c>
      <c r="AR1167" s="17">
        <v>0.10535517368659</v>
      </c>
      <c r="AS1167" s="17">
        <v>7.48043843629628E-2</v>
      </c>
      <c r="AT1167" s="17">
        <v>0.18311372089532399</v>
      </c>
      <c r="AU1167" s="17">
        <v>0.20780303946269399</v>
      </c>
    </row>
    <row r="1168" spans="2:47" x14ac:dyDescent="0.35">
      <c r="B1168" t="s">
        <v>151</v>
      </c>
      <c r="C1168" s="17">
        <v>7.6038988287622997E-2</v>
      </c>
      <c r="D1168" s="17">
        <v>7.5841363901327299E-2</v>
      </c>
      <c r="E1168" s="17">
        <v>7.4062493377718697E-2</v>
      </c>
      <c r="F1168" s="17"/>
      <c r="G1168" s="17">
        <v>6.3906754128547294E-2</v>
      </c>
      <c r="H1168" s="17">
        <v>6.4789024136157794E-2</v>
      </c>
      <c r="I1168" s="17">
        <v>7.4895858905624196E-2</v>
      </c>
      <c r="J1168" s="17">
        <v>6.1549408681822501E-2</v>
      </c>
      <c r="K1168" s="17">
        <v>8.6981461651762099E-2</v>
      </c>
      <c r="L1168" s="17">
        <v>0.10460478493547801</v>
      </c>
      <c r="M1168" s="17"/>
      <c r="N1168" s="17">
        <v>8.2463189796414801E-2</v>
      </c>
      <c r="O1168" s="17">
        <v>5.1312702957461702E-2</v>
      </c>
      <c r="P1168" s="17"/>
      <c r="Q1168" s="17">
        <v>5.1863532922834799E-2</v>
      </c>
      <c r="R1168" s="17">
        <v>6.4794908516417504E-2</v>
      </c>
      <c r="S1168" s="17">
        <v>7.2034265544866596E-2</v>
      </c>
      <c r="T1168" s="17">
        <v>0.13131867714116199</v>
      </c>
      <c r="U1168" s="17">
        <v>0.114401559825673</v>
      </c>
      <c r="V1168" s="17">
        <v>9.0776129129248997E-2</v>
      </c>
      <c r="W1168" s="17">
        <v>4.65410862728401E-2</v>
      </c>
      <c r="X1168" s="17">
        <v>9.0771815039600703E-2</v>
      </c>
      <c r="Y1168" s="17">
        <v>4.9942485288802199E-2</v>
      </c>
      <c r="Z1168" s="17">
        <v>0.10116101372455</v>
      </c>
      <c r="AA1168" s="17">
        <v>0.105800459267689</v>
      </c>
      <c r="AB1168" s="17">
        <v>4.4606916002965402E-2</v>
      </c>
      <c r="AC1168" s="17"/>
      <c r="AD1168" s="17">
        <v>7.0784112747322103E-2</v>
      </c>
      <c r="AE1168" s="17">
        <v>0.106641793266154</v>
      </c>
      <c r="AF1168" s="17"/>
      <c r="AG1168" s="17">
        <v>4.7656967099997997E-2</v>
      </c>
      <c r="AH1168" s="17">
        <v>9.7105437856099805E-2</v>
      </c>
      <c r="AI1168" s="17"/>
      <c r="AJ1168" s="17">
        <v>7.7163146067900895E-2</v>
      </c>
      <c r="AK1168" s="17">
        <v>7.1815091240813506E-2</v>
      </c>
      <c r="AL1168" s="17"/>
      <c r="AM1168" s="17">
        <v>9.1500461664157096E-2</v>
      </c>
      <c r="AN1168" s="17">
        <v>7.3143825745709906E-2</v>
      </c>
      <c r="AO1168" s="17"/>
      <c r="AP1168" s="17">
        <v>0.17404216638792699</v>
      </c>
      <c r="AQ1168" s="17">
        <v>9.37746752236472E-2</v>
      </c>
      <c r="AR1168" s="17">
        <v>6.5589620708427707E-2</v>
      </c>
      <c r="AS1168" s="17">
        <v>0.105834871218677</v>
      </c>
      <c r="AT1168" s="17">
        <v>1.7799358714731799E-2</v>
      </c>
      <c r="AU1168" s="17">
        <v>4.4704588394200502E-2</v>
      </c>
    </row>
    <row r="1169" spans="2:47" x14ac:dyDescent="0.35">
      <c r="B1169" t="s">
        <v>242</v>
      </c>
      <c r="C1169" s="17">
        <v>1.10353659071043E-2</v>
      </c>
      <c r="D1169" s="17">
        <v>7.7802228901471503E-3</v>
      </c>
      <c r="E1169" s="17">
        <v>1.4581559720008099E-2</v>
      </c>
      <c r="F1169" s="17"/>
      <c r="G1169" s="17">
        <v>1.4763767783091001E-2</v>
      </c>
      <c r="H1169" s="17">
        <v>8.7834553609413106E-3</v>
      </c>
      <c r="I1169" s="17">
        <v>1.23526742337955E-2</v>
      </c>
      <c r="J1169" s="17">
        <v>7.7272814954012798E-3</v>
      </c>
      <c r="K1169" s="17">
        <v>1.7520780098491701E-2</v>
      </c>
      <c r="L1169" s="17">
        <v>6.7649952742310504E-3</v>
      </c>
      <c r="M1169" s="17"/>
      <c r="N1169" s="17">
        <v>1.23396901095165E-2</v>
      </c>
      <c r="O1169" s="17">
        <v>6.0151167216230999E-3</v>
      </c>
      <c r="P1169" s="17"/>
      <c r="Q1169" s="17">
        <v>6.9198783117426802E-3</v>
      </c>
      <c r="R1169" s="17">
        <v>9.2054462062988399E-3</v>
      </c>
      <c r="S1169" s="17">
        <v>0</v>
      </c>
      <c r="T1169" s="17">
        <v>0</v>
      </c>
      <c r="U1169" s="17">
        <v>0</v>
      </c>
      <c r="V1169" s="17">
        <v>1.44835078712835E-2</v>
      </c>
      <c r="W1169" s="17">
        <v>1.4206259595492401E-2</v>
      </c>
      <c r="X1169" s="17">
        <v>4.4020983946459098E-2</v>
      </c>
      <c r="Y1169" s="17">
        <v>1.20448954647816E-2</v>
      </c>
      <c r="Z1169" s="17">
        <v>2.0364783456978199E-2</v>
      </c>
      <c r="AA1169" s="17">
        <v>3.1750281619843203E-2</v>
      </c>
      <c r="AB1169" s="17">
        <v>0</v>
      </c>
      <c r="AC1169" s="17"/>
      <c r="AD1169" s="17">
        <v>7.8524894957236694E-3</v>
      </c>
      <c r="AE1169" s="17">
        <v>2.5923527465793399E-2</v>
      </c>
      <c r="AF1169" s="17"/>
      <c r="AG1169" s="17">
        <v>5.1839365999009103E-3</v>
      </c>
      <c r="AH1169" s="17">
        <v>1.37288971011977E-2</v>
      </c>
      <c r="AI1169" s="17"/>
      <c r="AJ1169" s="17">
        <v>1.0928523256297701E-2</v>
      </c>
      <c r="AK1169" s="17">
        <v>1.1196500618665299E-2</v>
      </c>
      <c r="AL1169" s="17"/>
      <c r="AM1169" s="17">
        <v>1.7867932593819798E-2</v>
      </c>
      <c r="AN1169" s="17">
        <v>7.8655581976853992E-3</v>
      </c>
      <c r="AO1169" s="17"/>
      <c r="AP1169" s="17">
        <v>1.49417360881813E-2</v>
      </c>
      <c r="AQ1169" s="17">
        <v>1.5658580933723101E-2</v>
      </c>
      <c r="AR1169" s="17">
        <v>3.2323496866001597E-2</v>
      </c>
      <c r="AS1169" s="17">
        <v>1.02476166703086E-2</v>
      </c>
      <c r="AT1169" s="17">
        <v>0</v>
      </c>
      <c r="AU1169" s="17">
        <v>0</v>
      </c>
    </row>
    <row r="1170" spans="2:47" x14ac:dyDescent="0.35">
      <c r="C1170" s="17"/>
      <c r="D1170" s="17"/>
      <c r="E1170" s="17"/>
      <c r="F1170" s="17"/>
      <c r="G1170" s="17"/>
      <c r="H1170" s="17"/>
      <c r="I1170" s="17"/>
      <c r="J1170" s="17"/>
      <c r="K1170" s="17"/>
      <c r="L1170" s="17"/>
      <c r="M1170" s="17"/>
      <c r="N1170" s="17"/>
      <c r="O1170" s="17"/>
      <c r="P1170" s="17"/>
      <c r="Q1170" s="17"/>
      <c r="R1170" s="17"/>
      <c r="S1170" s="17"/>
      <c r="T1170" s="17"/>
      <c r="U1170" s="17"/>
      <c r="V1170" s="17"/>
      <c r="W1170" s="17"/>
      <c r="X1170" s="17"/>
      <c r="Y1170" s="17"/>
      <c r="Z1170" s="17"/>
      <c r="AA1170" s="17"/>
      <c r="AB1170" s="17"/>
      <c r="AC1170" s="17"/>
      <c r="AD1170" s="17"/>
      <c r="AE1170" s="17"/>
      <c r="AF1170" s="17"/>
      <c r="AG1170" s="17"/>
      <c r="AH1170" s="17"/>
      <c r="AI1170" s="17"/>
      <c r="AJ1170" s="17"/>
      <c r="AK1170" s="17"/>
      <c r="AL1170" s="17"/>
      <c r="AM1170" s="17"/>
      <c r="AN1170" s="17"/>
      <c r="AO1170" s="17"/>
      <c r="AP1170" s="17"/>
      <c r="AQ1170" s="17"/>
      <c r="AR1170" s="17"/>
      <c r="AS1170" s="17"/>
      <c r="AT1170" s="17"/>
      <c r="AU1170" s="17"/>
    </row>
    <row r="1171" spans="2:47" x14ac:dyDescent="0.35">
      <c r="B1171" s="6" t="s">
        <v>447</v>
      </c>
      <c r="C1171" s="17"/>
      <c r="D1171" s="17"/>
      <c r="E1171" s="17"/>
      <c r="F1171" s="17"/>
      <c r="G1171" s="17"/>
      <c r="H1171" s="17"/>
      <c r="I1171" s="17"/>
      <c r="J1171" s="17"/>
      <c r="K1171" s="17"/>
      <c r="L1171" s="17"/>
      <c r="M1171" s="17"/>
      <c r="N1171" s="17"/>
      <c r="O1171" s="17"/>
      <c r="P1171" s="17"/>
      <c r="Q1171" s="17"/>
      <c r="R1171" s="17"/>
      <c r="S1171" s="17"/>
      <c r="T1171" s="17"/>
      <c r="U1171" s="17"/>
      <c r="V1171" s="17"/>
      <c r="W1171" s="17"/>
      <c r="X1171" s="17"/>
      <c r="Y1171" s="17"/>
      <c r="Z1171" s="17"/>
      <c r="AA1171" s="17"/>
      <c r="AB1171" s="17"/>
      <c r="AC1171" s="17"/>
      <c r="AD1171" s="17"/>
      <c r="AE1171" s="17"/>
      <c r="AF1171" s="17"/>
      <c r="AG1171" s="17"/>
      <c r="AH1171" s="17"/>
      <c r="AI1171" s="17"/>
      <c r="AJ1171" s="17"/>
      <c r="AK1171" s="17"/>
      <c r="AL1171" s="17"/>
      <c r="AM1171" s="17"/>
      <c r="AN1171" s="17"/>
      <c r="AO1171" s="17"/>
      <c r="AP1171" s="17"/>
      <c r="AQ1171" s="17"/>
      <c r="AR1171" s="17"/>
      <c r="AS1171" s="17"/>
      <c r="AT1171" s="17"/>
      <c r="AU1171" s="17"/>
    </row>
    <row r="1172" spans="2:47" x14ac:dyDescent="0.35">
      <c r="B1172" s="24" t="s">
        <v>65</v>
      </c>
      <c r="C1172" s="17"/>
      <c r="D1172" s="17"/>
      <c r="E1172" s="17"/>
      <c r="F1172" s="17"/>
      <c r="G1172" s="17"/>
      <c r="H1172" s="17"/>
      <c r="I1172" s="17"/>
      <c r="J1172" s="17"/>
      <c r="K1172" s="17"/>
      <c r="L1172" s="17"/>
      <c r="M1172" s="17"/>
      <c r="N1172" s="17"/>
      <c r="O1172" s="17"/>
      <c r="P1172" s="17"/>
      <c r="Q1172" s="17"/>
      <c r="R1172" s="17"/>
      <c r="S1172" s="17"/>
      <c r="T1172" s="17"/>
      <c r="U1172" s="17"/>
      <c r="V1172" s="17"/>
      <c r="W1172" s="17"/>
      <c r="X1172" s="17"/>
      <c r="Y1172" s="17"/>
      <c r="Z1172" s="17"/>
      <c r="AA1172" s="17"/>
      <c r="AB1172" s="17"/>
      <c r="AC1172" s="17"/>
      <c r="AD1172" s="17"/>
      <c r="AE1172" s="17"/>
      <c r="AF1172" s="17"/>
      <c r="AG1172" s="17"/>
      <c r="AH1172" s="17"/>
      <c r="AI1172" s="17"/>
      <c r="AJ1172" s="17"/>
      <c r="AK1172" s="17"/>
      <c r="AL1172" s="17"/>
      <c r="AM1172" s="17"/>
      <c r="AN1172" s="17"/>
      <c r="AO1172" s="17"/>
      <c r="AP1172" s="17"/>
      <c r="AQ1172" s="17"/>
      <c r="AR1172" s="17"/>
      <c r="AS1172" s="17"/>
      <c r="AT1172" s="17"/>
      <c r="AU1172" s="17"/>
    </row>
    <row r="1173" spans="2:47" x14ac:dyDescent="0.35">
      <c r="B1173" t="s">
        <v>441</v>
      </c>
      <c r="C1173" s="17">
        <v>0.56561569246515597</v>
      </c>
      <c r="D1173" s="17">
        <v>0.59092151843473795</v>
      </c>
      <c r="E1173" s="17">
        <v>0.54195797035940196</v>
      </c>
      <c r="F1173" s="17"/>
      <c r="G1173" s="17">
        <v>0.66647127041718801</v>
      </c>
      <c r="H1173" s="17">
        <v>0.56277392086689304</v>
      </c>
      <c r="I1173" s="17">
        <v>0.56625578218195605</v>
      </c>
      <c r="J1173" s="17">
        <v>0.59208251954570301</v>
      </c>
      <c r="K1173" s="17">
        <v>0.54332278260367906</v>
      </c>
      <c r="L1173" s="17">
        <v>0.49372622433593399</v>
      </c>
      <c r="M1173" s="17"/>
      <c r="N1173" s="17">
        <v>0.57074490754655804</v>
      </c>
      <c r="O1173" s="17">
        <v>0.54014015671627003</v>
      </c>
      <c r="P1173" s="17"/>
      <c r="Q1173" s="17">
        <v>0.62368419546989795</v>
      </c>
      <c r="R1173" s="17">
        <v>0.53069154734319701</v>
      </c>
      <c r="S1173" s="17">
        <v>0.63438434361247698</v>
      </c>
      <c r="T1173" s="17">
        <v>0.54725099864738103</v>
      </c>
      <c r="U1173" s="17">
        <v>0.56775223834995803</v>
      </c>
      <c r="V1173" s="17">
        <v>0.566013997692005</v>
      </c>
      <c r="W1173" s="17">
        <v>0.48829616502349898</v>
      </c>
      <c r="X1173" s="17">
        <v>0.49432703478346501</v>
      </c>
      <c r="Y1173" s="17">
        <v>0.52866963863557104</v>
      </c>
      <c r="Z1173" s="17">
        <v>0.58183887453421101</v>
      </c>
      <c r="AA1173" s="17">
        <v>0.57026619928492195</v>
      </c>
      <c r="AB1173" s="17">
        <v>0.69213946886606803</v>
      </c>
      <c r="AC1173" s="17"/>
      <c r="AD1173" s="17">
        <v>0.64060158560995195</v>
      </c>
      <c r="AE1173" s="17">
        <v>0.410074002709715</v>
      </c>
      <c r="AF1173" s="17"/>
      <c r="AG1173" s="17">
        <v>0.66792367752023696</v>
      </c>
      <c r="AH1173" s="17">
        <v>0.52139816905710301</v>
      </c>
      <c r="AI1173" s="17"/>
      <c r="AJ1173" s="17">
        <v>0.55275160962465997</v>
      </c>
      <c r="AK1173" s="17">
        <v>0.58220696237281899</v>
      </c>
      <c r="AL1173" s="17"/>
      <c r="AM1173" s="17">
        <v>0.53489424278338404</v>
      </c>
      <c r="AN1173" s="17">
        <v>0.57787060702669701</v>
      </c>
      <c r="AO1173" s="17"/>
      <c r="AP1173" s="17">
        <v>0.32235704953493799</v>
      </c>
      <c r="AQ1173" s="17">
        <v>0.59187516371463</v>
      </c>
      <c r="AR1173" s="17">
        <v>0.62059272066294002</v>
      </c>
      <c r="AS1173" s="17">
        <v>0.62608246636814902</v>
      </c>
      <c r="AT1173" s="17">
        <v>0.64832100130765302</v>
      </c>
      <c r="AU1173" s="17">
        <v>0.69371074940414701</v>
      </c>
    </row>
    <row r="1174" spans="2:47" x14ac:dyDescent="0.35">
      <c r="B1174" t="s">
        <v>442</v>
      </c>
      <c r="C1174" s="17">
        <v>0.36927868183659901</v>
      </c>
      <c r="D1174" s="17">
        <v>0.38953168253711601</v>
      </c>
      <c r="E1174" s="17">
        <v>0.35192291195462899</v>
      </c>
      <c r="F1174" s="17"/>
      <c r="G1174" s="17">
        <v>0.50271662920635096</v>
      </c>
      <c r="H1174" s="17">
        <v>0.46185930422777899</v>
      </c>
      <c r="I1174" s="17">
        <v>0.420738014491081</v>
      </c>
      <c r="J1174" s="17">
        <v>0.33306869816130402</v>
      </c>
      <c r="K1174" s="17">
        <v>0.32210849405150099</v>
      </c>
      <c r="L1174" s="17">
        <v>0.223660406836904</v>
      </c>
      <c r="M1174" s="17"/>
      <c r="N1174" s="17">
        <v>0.32693152952068699</v>
      </c>
      <c r="O1174" s="17">
        <v>0.57960645627505403</v>
      </c>
      <c r="P1174" s="17"/>
      <c r="Q1174" s="17">
        <v>0.44747204947341102</v>
      </c>
      <c r="R1174" s="17">
        <v>0.31151034096753699</v>
      </c>
      <c r="S1174" s="17">
        <v>0.36411448021367798</v>
      </c>
      <c r="T1174" s="17">
        <v>0.34475493714352901</v>
      </c>
      <c r="U1174" s="17">
        <v>0.30884820198101098</v>
      </c>
      <c r="V1174" s="17">
        <v>0.39940752218026898</v>
      </c>
      <c r="W1174" s="17">
        <v>0.32852084874811299</v>
      </c>
      <c r="X1174" s="17">
        <v>0.39935976783719501</v>
      </c>
      <c r="Y1174" s="17">
        <v>0.37746053338906199</v>
      </c>
      <c r="Z1174" s="17">
        <v>0.36792577964009299</v>
      </c>
      <c r="AA1174" s="17">
        <v>0.37618021189804401</v>
      </c>
      <c r="AB1174" s="17">
        <v>0.42495287763671902</v>
      </c>
      <c r="AC1174" s="17"/>
      <c r="AD1174" s="17">
        <v>0.42221745499249902</v>
      </c>
      <c r="AE1174" s="17">
        <v>0.25163469496158603</v>
      </c>
      <c r="AF1174" s="17"/>
      <c r="AG1174" s="17">
        <v>0.472225034294804</v>
      </c>
      <c r="AH1174" s="17">
        <v>0.325131725451619</v>
      </c>
      <c r="AI1174" s="17"/>
      <c r="AJ1174" s="17">
        <v>0.35367769243463099</v>
      </c>
      <c r="AK1174" s="17">
        <v>0.38974011015006599</v>
      </c>
      <c r="AL1174" s="17"/>
      <c r="AM1174" s="17">
        <v>0.33566064458580502</v>
      </c>
      <c r="AN1174" s="17">
        <v>0.37936147538063902</v>
      </c>
      <c r="AO1174" s="17"/>
      <c r="AP1174" s="17">
        <v>0.192518510336327</v>
      </c>
      <c r="AQ1174" s="17">
        <v>0.29652391451377402</v>
      </c>
      <c r="AR1174" s="17">
        <v>0.44454267179343299</v>
      </c>
      <c r="AS1174" s="17">
        <v>0.354487491670684</v>
      </c>
      <c r="AT1174" s="17">
        <v>0.53974483972687803</v>
      </c>
      <c r="AU1174" s="17">
        <v>0.52834332704012099</v>
      </c>
    </row>
    <row r="1175" spans="2:47" x14ac:dyDescent="0.35">
      <c r="B1175" t="s">
        <v>443</v>
      </c>
      <c r="C1175" s="17">
        <v>0.16306235363421501</v>
      </c>
      <c r="D1175" s="17">
        <v>0.17024414755119399</v>
      </c>
      <c r="E1175" s="17">
        <v>0.15750617292085101</v>
      </c>
      <c r="F1175" s="17"/>
      <c r="G1175" s="17">
        <v>0.256923916391257</v>
      </c>
      <c r="H1175" s="17">
        <v>0.19340968930057101</v>
      </c>
      <c r="I1175" s="17">
        <v>0.18193209731832699</v>
      </c>
      <c r="J1175" s="17">
        <v>0.16512233391939901</v>
      </c>
      <c r="K1175" s="17">
        <v>0.113965126386583</v>
      </c>
      <c r="L1175" s="17">
        <v>9.1507021536260794E-2</v>
      </c>
      <c r="M1175" s="17"/>
      <c r="N1175" s="17">
        <v>0.161457723139833</v>
      </c>
      <c r="O1175" s="17">
        <v>0.17103215425178001</v>
      </c>
      <c r="P1175" s="17"/>
      <c r="Q1175" s="17">
        <v>0.16586366232570099</v>
      </c>
      <c r="R1175" s="17">
        <v>0.16414133523117799</v>
      </c>
      <c r="S1175" s="17">
        <v>0.19997837051478401</v>
      </c>
      <c r="T1175" s="17">
        <v>0.112562820540825</v>
      </c>
      <c r="U1175" s="17">
        <v>0.17501077712124799</v>
      </c>
      <c r="V1175" s="17">
        <v>0.171211437984263</v>
      </c>
      <c r="W1175" s="17">
        <v>0.13890230592782599</v>
      </c>
      <c r="X1175" s="17">
        <v>0.19782947754764499</v>
      </c>
      <c r="Y1175" s="17">
        <v>0.175408629358694</v>
      </c>
      <c r="Z1175" s="17">
        <v>0.13350224170507799</v>
      </c>
      <c r="AA1175" s="17">
        <v>0.186203153131935</v>
      </c>
      <c r="AB1175" s="17">
        <v>0.16907334528717199</v>
      </c>
      <c r="AC1175" s="17"/>
      <c r="AD1175" s="17">
        <v>0.185420554055784</v>
      </c>
      <c r="AE1175" s="17">
        <v>0.112712215298287</v>
      </c>
      <c r="AF1175" s="17"/>
      <c r="AG1175" s="17">
        <v>0.236708760490384</v>
      </c>
      <c r="AH1175" s="17">
        <v>0.127803240174716</v>
      </c>
      <c r="AI1175" s="17"/>
      <c r="AJ1175" s="17">
        <v>0.16582063298579899</v>
      </c>
      <c r="AK1175" s="17">
        <v>0.159896844209233</v>
      </c>
      <c r="AL1175" s="17"/>
      <c r="AM1175" s="17">
        <v>0.16694512857081401</v>
      </c>
      <c r="AN1175" s="17">
        <v>0.16161830548963799</v>
      </c>
      <c r="AO1175" s="17"/>
      <c r="AP1175" s="17">
        <v>8.3452614676452097E-2</v>
      </c>
      <c r="AQ1175" s="17">
        <v>0.13234066590260199</v>
      </c>
      <c r="AR1175" s="17">
        <v>0.184104215777529</v>
      </c>
      <c r="AS1175" s="17">
        <v>0.1284004240463</v>
      </c>
      <c r="AT1175" s="17">
        <v>0.265444544596659</v>
      </c>
      <c r="AU1175" s="17">
        <v>0.26079690573011999</v>
      </c>
    </row>
    <row r="1176" spans="2:47" x14ac:dyDescent="0.35">
      <c r="B1176" t="s">
        <v>444</v>
      </c>
      <c r="C1176" s="17">
        <v>0.15835519073609999</v>
      </c>
      <c r="D1176" s="17">
        <v>0.201865719399965</v>
      </c>
      <c r="E1176" s="17">
        <v>0.117323326969235</v>
      </c>
      <c r="F1176" s="17"/>
      <c r="G1176" s="17">
        <v>0.25884019134087299</v>
      </c>
      <c r="H1176" s="17">
        <v>0.248107817492114</v>
      </c>
      <c r="I1176" s="17">
        <v>0.18587060079751599</v>
      </c>
      <c r="J1176" s="17">
        <v>0.126231623326168</v>
      </c>
      <c r="K1176" s="17">
        <v>6.05550892758299E-2</v>
      </c>
      <c r="L1176" s="17">
        <v>8.7005425548180804E-2</v>
      </c>
      <c r="M1176" s="17"/>
      <c r="N1176" s="17">
        <v>0.124426880056204</v>
      </c>
      <c r="O1176" s="17">
        <v>0.326868672410704</v>
      </c>
      <c r="P1176" s="17"/>
      <c r="Q1176" s="17">
        <v>0.22556197653902699</v>
      </c>
      <c r="R1176" s="17">
        <v>0.12992502013794199</v>
      </c>
      <c r="S1176" s="17">
        <v>0.13952590253580899</v>
      </c>
      <c r="T1176" s="17">
        <v>0.12374711703708501</v>
      </c>
      <c r="U1176" s="17">
        <v>0.16691210971502901</v>
      </c>
      <c r="V1176" s="17">
        <v>0.133638259745019</v>
      </c>
      <c r="W1176" s="17">
        <v>0.157880734087394</v>
      </c>
      <c r="X1176" s="17">
        <v>0.158562600241583</v>
      </c>
      <c r="Y1176" s="17">
        <v>0.18285547701628599</v>
      </c>
      <c r="Z1176" s="17">
        <v>0.16140800254880799</v>
      </c>
      <c r="AA1176" s="17">
        <v>0.144431779709602</v>
      </c>
      <c r="AB1176" s="17">
        <v>0.101652876006457</v>
      </c>
      <c r="AC1176" s="17"/>
      <c r="AD1176" s="17">
        <v>0.192101881468903</v>
      </c>
      <c r="AE1176" s="17">
        <v>7.75875917834698E-2</v>
      </c>
      <c r="AF1176" s="17"/>
      <c r="AG1176" s="17">
        <v>0.267451317015444</v>
      </c>
      <c r="AH1176" s="17">
        <v>0.105919557884252</v>
      </c>
      <c r="AI1176" s="17"/>
      <c r="AJ1176" s="17">
        <v>0.16865018972715601</v>
      </c>
      <c r="AK1176" s="17">
        <v>0.14620372766131601</v>
      </c>
      <c r="AL1176" s="17"/>
      <c r="AM1176" s="17">
        <v>0.14923144184318801</v>
      </c>
      <c r="AN1176" s="17">
        <v>0.16117469373393301</v>
      </c>
      <c r="AO1176" s="17"/>
      <c r="AP1176" s="17">
        <v>3.5296162713429599E-2</v>
      </c>
      <c r="AQ1176" s="17">
        <v>6.4329530965891404E-2</v>
      </c>
      <c r="AR1176" s="17">
        <v>0.20849569479587199</v>
      </c>
      <c r="AS1176" s="17">
        <v>0.122926152861444</v>
      </c>
      <c r="AT1176" s="17">
        <v>0.27229579749031402</v>
      </c>
      <c r="AU1176" s="17">
        <v>0.33745229756846201</v>
      </c>
    </row>
    <row r="1177" spans="2:47" x14ac:dyDescent="0.35">
      <c r="B1177" t="s">
        <v>445</v>
      </c>
      <c r="C1177" s="17">
        <v>0.152370021970057</v>
      </c>
      <c r="D1177" s="17">
        <v>0.17949102971059899</v>
      </c>
      <c r="E1177" s="17">
        <v>0.1272707878272</v>
      </c>
      <c r="F1177" s="17"/>
      <c r="G1177" s="17">
        <v>0.19040455981294799</v>
      </c>
      <c r="H1177" s="17">
        <v>0.20836450908010001</v>
      </c>
      <c r="I1177" s="17">
        <v>0.14768682957186199</v>
      </c>
      <c r="J1177" s="17">
        <v>0.12898037786005701</v>
      </c>
      <c r="K1177" s="17">
        <v>0.109016383671664</v>
      </c>
      <c r="L1177" s="17">
        <v>0.133010895370235</v>
      </c>
      <c r="M1177" s="17"/>
      <c r="N1177" s="17">
        <v>0.132753648976522</v>
      </c>
      <c r="O1177" s="17">
        <v>0.24979966832515699</v>
      </c>
      <c r="P1177" s="17"/>
      <c r="Q1177" s="17">
        <v>0.17004080226148399</v>
      </c>
      <c r="R1177" s="17">
        <v>0.14569128964178299</v>
      </c>
      <c r="S1177" s="17">
        <v>0.163972228991592</v>
      </c>
      <c r="T1177" s="17">
        <v>9.5731061018061503E-2</v>
      </c>
      <c r="U1177" s="17">
        <v>0.16027369925235899</v>
      </c>
      <c r="V1177" s="17">
        <v>0.13938108921928999</v>
      </c>
      <c r="W1177" s="17">
        <v>9.8576084365843405E-2</v>
      </c>
      <c r="X1177" s="17">
        <v>0.17790397941618899</v>
      </c>
      <c r="Y1177" s="17">
        <v>0.19746141529036301</v>
      </c>
      <c r="Z1177" s="17">
        <v>0.18508597710309099</v>
      </c>
      <c r="AA1177" s="17">
        <v>0.13388311340135101</v>
      </c>
      <c r="AB1177" s="17">
        <v>0.13565189019138599</v>
      </c>
      <c r="AC1177" s="17"/>
      <c r="AD1177" s="17">
        <v>0.189277388331513</v>
      </c>
      <c r="AE1177" s="17">
        <v>7.3707552782923E-2</v>
      </c>
      <c r="AF1177" s="17"/>
      <c r="AG1177" s="17">
        <v>0.24720293669226101</v>
      </c>
      <c r="AH1177" s="17">
        <v>0.108611370609699</v>
      </c>
      <c r="AI1177" s="17"/>
      <c r="AJ1177" s="17">
        <v>0.17335503913714601</v>
      </c>
      <c r="AK1177" s="17">
        <v>0.12747912796569899</v>
      </c>
      <c r="AL1177" s="17"/>
      <c r="AM1177" s="17">
        <v>0.13702011404417799</v>
      </c>
      <c r="AN1177" s="17">
        <v>0.156679403021345</v>
      </c>
      <c r="AO1177" s="17"/>
      <c r="AP1177" s="17">
        <v>3.14543895091507E-2</v>
      </c>
      <c r="AQ1177" s="17">
        <v>0.110666871751766</v>
      </c>
      <c r="AR1177" s="17">
        <v>0.177131057120792</v>
      </c>
      <c r="AS1177" s="17">
        <v>0.14445061140556001</v>
      </c>
      <c r="AT1177" s="17">
        <v>0.28711825068204599</v>
      </c>
      <c r="AU1177" s="17">
        <v>0.265165987187301</v>
      </c>
    </row>
    <row r="1178" spans="2:47" x14ac:dyDescent="0.35">
      <c r="B1178" t="s">
        <v>446</v>
      </c>
      <c r="C1178" s="17">
        <v>0.13484625142829099</v>
      </c>
      <c r="D1178" s="17">
        <v>0.15822776258923299</v>
      </c>
      <c r="E1178" s="17">
        <v>0.11212230045699099</v>
      </c>
      <c r="F1178" s="17"/>
      <c r="G1178" s="17">
        <v>0.19466725789029901</v>
      </c>
      <c r="H1178" s="17">
        <v>0.229005442094078</v>
      </c>
      <c r="I1178" s="17">
        <v>0.12572160656393899</v>
      </c>
      <c r="J1178" s="17">
        <v>0.13009858230775201</v>
      </c>
      <c r="K1178" s="17">
        <v>5.8386283422415503E-2</v>
      </c>
      <c r="L1178" s="17">
        <v>8.0411501049019299E-2</v>
      </c>
      <c r="M1178" s="17"/>
      <c r="N1178" s="17">
        <v>0.114365330334099</v>
      </c>
      <c r="O1178" s="17">
        <v>0.236569893198943</v>
      </c>
      <c r="P1178" s="17"/>
      <c r="Q1178" s="17">
        <v>0.204340865988133</v>
      </c>
      <c r="R1178" s="17">
        <v>0.100608582330841</v>
      </c>
      <c r="S1178" s="17">
        <v>0.10430821268931199</v>
      </c>
      <c r="T1178" s="17">
        <v>0.10545403093797601</v>
      </c>
      <c r="U1178" s="17">
        <v>0.125138078022211</v>
      </c>
      <c r="V1178" s="17">
        <v>0.14050190132724499</v>
      </c>
      <c r="W1178" s="17">
        <v>9.08102557580273E-2</v>
      </c>
      <c r="X1178" s="17">
        <v>0.16497665199950701</v>
      </c>
      <c r="Y1178" s="17">
        <v>0.169689329815987</v>
      </c>
      <c r="Z1178" s="17">
        <v>0.114109971059905</v>
      </c>
      <c r="AA1178" s="17">
        <v>0.10674775736480301</v>
      </c>
      <c r="AB1178" s="17">
        <v>0.19419533748366999</v>
      </c>
      <c r="AC1178" s="17"/>
      <c r="AD1178" s="17">
        <v>0.15798105142852101</v>
      </c>
      <c r="AE1178" s="17">
        <v>8.2244567847639199E-2</v>
      </c>
      <c r="AF1178" s="17"/>
      <c r="AG1178" s="17">
        <v>0.20944975905716401</v>
      </c>
      <c r="AH1178" s="17">
        <v>9.8326555198787205E-2</v>
      </c>
      <c r="AI1178" s="17"/>
      <c r="AJ1178" s="17">
        <v>0.13267282646287601</v>
      </c>
      <c r="AK1178" s="17">
        <v>0.13728156748699999</v>
      </c>
      <c r="AL1178" s="17"/>
      <c r="AM1178" s="17">
        <v>0.13182673269969999</v>
      </c>
      <c r="AN1178" s="17">
        <v>0.136528297304507</v>
      </c>
      <c r="AO1178" s="17"/>
      <c r="AP1178" s="17">
        <v>5.2541782103257398E-2</v>
      </c>
      <c r="AQ1178" s="17">
        <v>7.3714502594613193E-2</v>
      </c>
      <c r="AR1178" s="17">
        <v>0.16415303880700399</v>
      </c>
      <c r="AS1178" s="17">
        <v>0.11013859455003901</v>
      </c>
      <c r="AT1178" s="17">
        <v>0.25073636098763302</v>
      </c>
      <c r="AU1178" s="17">
        <v>0.24020466531793799</v>
      </c>
    </row>
    <row r="1179" spans="2:47" x14ac:dyDescent="0.35">
      <c r="B1179" t="s">
        <v>94</v>
      </c>
      <c r="C1179" s="17">
        <v>3.16140400376448E-2</v>
      </c>
      <c r="D1179" s="17">
        <v>2.5753271525781701E-2</v>
      </c>
      <c r="E1179" s="17">
        <v>3.7611313402149502E-2</v>
      </c>
      <c r="F1179" s="17"/>
      <c r="G1179" s="17">
        <v>2.80960642209379E-2</v>
      </c>
      <c r="H1179" s="17">
        <v>2.0529931947574399E-2</v>
      </c>
      <c r="I1179" s="17">
        <v>4.8735885389864099E-2</v>
      </c>
      <c r="J1179" s="17">
        <v>2.6216751424449802E-2</v>
      </c>
      <c r="K1179" s="17">
        <v>2.6976843960009999E-2</v>
      </c>
      <c r="L1179" s="17">
        <v>3.6518980291987399E-2</v>
      </c>
      <c r="M1179" s="17"/>
      <c r="N1179" s="17">
        <v>3.3033624191678997E-2</v>
      </c>
      <c r="O1179" s="17">
        <v>2.4563318574281599E-2</v>
      </c>
      <c r="P1179" s="17"/>
      <c r="Q1179" s="17">
        <v>2.8737670612177201E-2</v>
      </c>
      <c r="R1179" s="17">
        <v>3.7256858380046998E-2</v>
      </c>
      <c r="S1179" s="17">
        <v>2.4403014031955599E-2</v>
      </c>
      <c r="T1179" s="17">
        <v>3.3041048758223501E-2</v>
      </c>
      <c r="U1179" s="17">
        <v>4.0364179474207597E-2</v>
      </c>
      <c r="V1179" s="17">
        <v>3.4201758279884198E-2</v>
      </c>
      <c r="W1179" s="17">
        <v>3.6607703337606802E-2</v>
      </c>
      <c r="X1179" s="17">
        <v>1.1354907549995E-2</v>
      </c>
      <c r="Y1179" s="17">
        <v>4.1975736545397997E-2</v>
      </c>
      <c r="Z1179" s="17">
        <v>1.7953948032435298E-2</v>
      </c>
      <c r="AA1179" s="17">
        <v>4.5786131415273497E-2</v>
      </c>
      <c r="AB1179" s="17">
        <v>0</v>
      </c>
      <c r="AC1179" s="17"/>
      <c r="AD1179" s="17">
        <v>2.5798521595319999E-2</v>
      </c>
      <c r="AE1179" s="17">
        <v>3.6334840110504897E-2</v>
      </c>
      <c r="AF1179" s="17"/>
      <c r="AG1179" s="17">
        <v>1.1187912284899499E-2</v>
      </c>
      <c r="AH1179" s="17">
        <v>3.2469749451478402E-2</v>
      </c>
      <c r="AI1179" s="17"/>
      <c r="AJ1179" s="17">
        <v>3.09823848522679E-2</v>
      </c>
      <c r="AK1179" s="17">
        <v>2.84467421216975E-2</v>
      </c>
      <c r="AL1179" s="17"/>
      <c r="AM1179" s="17">
        <v>3.3463949599583098E-2</v>
      </c>
      <c r="AN1179" s="17">
        <v>3.05293228008633E-2</v>
      </c>
      <c r="AO1179" s="17"/>
      <c r="AP1179" s="17">
        <v>7.5995992938369394E-2</v>
      </c>
      <c r="AQ1179" s="17">
        <v>3.8958850859782297E-2</v>
      </c>
      <c r="AR1179" s="17">
        <v>2.71778576242372E-2</v>
      </c>
      <c r="AS1179" s="17">
        <v>1.3501400296784699E-2</v>
      </c>
      <c r="AT1179" s="17">
        <v>0</v>
      </c>
      <c r="AU1179" s="17">
        <v>7.4465913923584103E-3</v>
      </c>
    </row>
    <row r="1180" spans="2:47" x14ac:dyDescent="0.35">
      <c r="B1180" t="s">
        <v>258</v>
      </c>
      <c r="C1180" s="17">
        <v>3.05158724394028E-3</v>
      </c>
      <c r="D1180" s="17">
        <v>4.5016003267653003E-3</v>
      </c>
      <c r="E1180" s="17">
        <v>1.6644032210973801E-3</v>
      </c>
      <c r="F1180" s="17"/>
      <c r="G1180" s="17">
        <v>0</v>
      </c>
      <c r="H1180" s="17">
        <v>0</v>
      </c>
      <c r="I1180" s="17">
        <v>3.14809027515225E-3</v>
      </c>
      <c r="J1180" s="17">
        <v>2.4169971946398998E-3</v>
      </c>
      <c r="K1180" s="17">
        <v>6.3989669733199696E-3</v>
      </c>
      <c r="L1180" s="17">
        <v>5.7774431183103903E-3</v>
      </c>
      <c r="M1180" s="17"/>
      <c r="N1180" s="17">
        <v>3.66599031157816E-3</v>
      </c>
      <c r="O1180" s="17">
        <v>0</v>
      </c>
      <c r="P1180" s="17"/>
      <c r="Q1180" s="17">
        <v>0</v>
      </c>
      <c r="R1180" s="17">
        <v>0</v>
      </c>
      <c r="S1180" s="17">
        <v>6.7116763420038599E-3</v>
      </c>
      <c r="T1180" s="17">
        <v>0</v>
      </c>
      <c r="U1180" s="17">
        <v>5.1024527119462003E-3</v>
      </c>
      <c r="V1180" s="17">
        <v>4.47310970759372E-3</v>
      </c>
      <c r="W1180" s="17">
        <v>1.57496596555733E-2</v>
      </c>
      <c r="X1180" s="17">
        <v>0</v>
      </c>
      <c r="Y1180" s="17">
        <v>0</v>
      </c>
      <c r="Z1180" s="17">
        <v>5.46003033495233E-3</v>
      </c>
      <c r="AA1180" s="17">
        <v>0</v>
      </c>
      <c r="AB1180" s="17">
        <v>0</v>
      </c>
      <c r="AC1180" s="17"/>
      <c r="AD1180" s="17">
        <v>2.7484475409635298E-3</v>
      </c>
      <c r="AE1180" s="17">
        <v>3.9900626941001497E-3</v>
      </c>
      <c r="AF1180" s="17"/>
      <c r="AG1180" s="17">
        <v>0</v>
      </c>
      <c r="AH1180" s="17">
        <v>4.6557856952877596E-3</v>
      </c>
      <c r="AI1180" s="17"/>
      <c r="AJ1180" s="17">
        <v>4.9836957010752601E-3</v>
      </c>
      <c r="AK1180" s="17">
        <v>7.8594266706283995E-4</v>
      </c>
      <c r="AL1180" s="17"/>
      <c r="AM1180" s="17">
        <v>5.8817299560885803E-3</v>
      </c>
      <c r="AN1180" s="17">
        <v>2.3076805488531599E-3</v>
      </c>
      <c r="AO1180" s="17"/>
      <c r="AP1180" s="17">
        <v>5.88141951837061E-3</v>
      </c>
      <c r="AQ1180" s="17">
        <v>4.9676292436968599E-3</v>
      </c>
      <c r="AR1180" s="17">
        <v>0</v>
      </c>
      <c r="AS1180" s="17">
        <v>0</v>
      </c>
      <c r="AT1180" s="17">
        <v>5.0483641086221404E-3</v>
      </c>
      <c r="AU1180" s="17">
        <v>2.63503892126594E-3</v>
      </c>
    </row>
    <row r="1181" spans="2:47" x14ac:dyDescent="0.35">
      <c r="B1181" t="s">
        <v>151</v>
      </c>
      <c r="C1181" s="17">
        <v>0.24788867232355299</v>
      </c>
      <c r="D1181" s="17">
        <v>0.20944239035095299</v>
      </c>
      <c r="E1181" s="17">
        <v>0.28358873302464999</v>
      </c>
      <c r="F1181" s="17"/>
      <c r="G1181" s="17">
        <v>0.11535488115063899</v>
      </c>
      <c r="H1181" s="17">
        <v>0.163627925015666</v>
      </c>
      <c r="I1181" s="17">
        <v>0.22016030773249401</v>
      </c>
      <c r="J1181" s="17">
        <v>0.261992090359908</v>
      </c>
      <c r="K1181" s="17">
        <v>0.33140659803920702</v>
      </c>
      <c r="L1181" s="17">
        <v>0.36039401085015399</v>
      </c>
      <c r="M1181" s="17"/>
      <c r="N1181" s="17">
        <v>0.27318310416258801</v>
      </c>
      <c r="O1181" s="17">
        <v>0.122257519732677</v>
      </c>
      <c r="P1181" s="17"/>
      <c r="Q1181" s="17">
        <v>0.18071331648570199</v>
      </c>
      <c r="R1181" s="17">
        <v>0.27873021880288601</v>
      </c>
      <c r="S1181" s="17">
        <v>0.24213304137141101</v>
      </c>
      <c r="T1181" s="17">
        <v>0.27435199783772402</v>
      </c>
      <c r="U1181" s="17">
        <v>0.22787618445691801</v>
      </c>
      <c r="V1181" s="17">
        <v>0.23723749444842299</v>
      </c>
      <c r="W1181" s="17">
        <v>0.29429451338100399</v>
      </c>
      <c r="X1181" s="17">
        <v>0.21320218299633401</v>
      </c>
      <c r="Y1181" s="17">
        <v>0.23440644938649799</v>
      </c>
      <c r="Z1181" s="17">
        <v>0.29371323563434498</v>
      </c>
      <c r="AA1181" s="17">
        <v>0.26230941447054501</v>
      </c>
      <c r="AB1181" s="17">
        <v>0.25197654939890302</v>
      </c>
      <c r="AC1181" s="17"/>
      <c r="AD1181" s="17">
        <v>0.15266137480407299</v>
      </c>
      <c r="AE1181" s="17">
        <v>0.45762900975758403</v>
      </c>
      <c r="AF1181" s="17"/>
      <c r="AG1181" s="17">
        <v>0.118889681264092</v>
      </c>
      <c r="AH1181" s="17">
        <v>0.311999941617633</v>
      </c>
      <c r="AI1181" s="17"/>
      <c r="AJ1181" s="17">
        <v>0.249433483513049</v>
      </c>
      <c r="AK1181" s="17">
        <v>0.247265376327197</v>
      </c>
      <c r="AL1181" s="17"/>
      <c r="AM1181" s="17">
        <v>0.29121164324302001</v>
      </c>
      <c r="AN1181" s="17">
        <v>0.23483531527089099</v>
      </c>
      <c r="AO1181" s="17"/>
      <c r="AP1181" s="17">
        <v>0.53821032920998302</v>
      </c>
      <c r="AQ1181" s="17">
        <v>0.28105289558921098</v>
      </c>
      <c r="AR1181" s="17">
        <v>0.14163124441265401</v>
      </c>
      <c r="AS1181" s="17">
        <v>0.21367177637304199</v>
      </c>
      <c r="AT1181" s="17">
        <v>5.5967993080243902E-2</v>
      </c>
      <c r="AU1181" s="17">
        <v>7.1533891557477997E-2</v>
      </c>
    </row>
    <row r="1182" spans="2:47" x14ac:dyDescent="0.35">
      <c r="C1182" s="17"/>
      <c r="D1182" s="17"/>
      <c r="E1182" s="17"/>
      <c r="F1182" s="17"/>
      <c r="G1182" s="17"/>
      <c r="H1182" s="17"/>
      <c r="I1182" s="17"/>
      <c r="J1182" s="17"/>
      <c r="K1182" s="17"/>
      <c r="L1182" s="17"/>
      <c r="M1182" s="17"/>
      <c r="N1182" s="17"/>
      <c r="O1182" s="17"/>
      <c r="P1182" s="17"/>
      <c r="Q1182" s="17"/>
      <c r="R1182" s="17"/>
      <c r="S1182" s="17"/>
      <c r="T1182" s="17"/>
      <c r="U1182" s="17"/>
      <c r="V1182" s="17"/>
      <c r="W1182" s="17"/>
      <c r="X1182" s="17"/>
      <c r="Y1182" s="17"/>
      <c r="Z1182" s="17"/>
      <c r="AA1182" s="17"/>
      <c r="AB1182" s="17"/>
      <c r="AC1182" s="17"/>
      <c r="AD1182" s="17"/>
      <c r="AE1182" s="17"/>
      <c r="AF1182" s="17"/>
      <c r="AG1182" s="17"/>
      <c r="AH1182" s="17"/>
      <c r="AI1182" s="17"/>
      <c r="AJ1182" s="17"/>
      <c r="AK1182" s="17"/>
      <c r="AL1182" s="17"/>
      <c r="AM1182" s="17"/>
      <c r="AN1182" s="17"/>
      <c r="AO1182" s="17"/>
      <c r="AP1182" s="17"/>
      <c r="AQ1182" s="17"/>
      <c r="AR1182" s="17"/>
      <c r="AS1182" s="17"/>
      <c r="AT1182" s="17"/>
      <c r="AU1182" s="17"/>
    </row>
    <row r="1183" spans="2:47" x14ac:dyDescent="0.35">
      <c r="B1183" s="6" t="s">
        <v>462</v>
      </c>
      <c r="C1183" s="17"/>
      <c r="D1183" s="17"/>
      <c r="E1183" s="17"/>
      <c r="F1183" s="17"/>
      <c r="G1183" s="17"/>
      <c r="H1183" s="17"/>
      <c r="I1183" s="17"/>
      <c r="J1183" s="17"/>
      <c r="K1183" s="17"/>
      <c r="L1183" s="17"/>
      <c r="M1183" s="17"/>
      <c r="N1183" s="17"/>
      <c r="O1183" s="17"/>
      <c r="P1183" s="17"/>
      <c r="Q1183" s="17"/>
      <c r="R1183" s="17"/>
      <c r="S1183" s="17"/>
      <c r="T1183" s="17"/>
      <c r="U1183" s="17"/>
      <c r="V1183" s="17"/>
      <c r="W1183" s="17"/>
      <c r="X1183" s="17"/>
      <c r="Y1183" s="17"/>
      <c r="Z1183" s="17"/>
      <c r="AA1183" s="17"/>
      <c r="AB1183" s="17"/>
      <c r="AC1183" s="17"/>
      <c r="AD1183" s="17"/>
      <c r="AE1183" s="17"/>
      <c r="AF1183" s="17"/>
      <c r="AG1183" s="17"/>
      <c r="AH1183" s="17"/>
      <c r="AI1183" s="17"/>
      <c r="AJ1183" s="17"/>
      <c r="AK1183" s="17"/>
      <c r="AL1183" s="17"/>
      <c r="AM1183" s="17"/>
      <c r="AN1183" s="17"/>
      <c r="AO1183" s="17"/>
      <c r="AP1183" s="17"/>
      <c r="AQ1183" s="17"/>
      <c r="AR1183" s="17"/>
      <c r="AS1183" s="17"/>
      <c r="AT1183" s="17"/>
      <c r="AU1183" s="17"/>
    </row>
    <row r="1184" spans="2:47" x14ac:dyDescent="0.35">
      <c r="B1184" s="24" t="s">
        <v>65</v>
      </c>
      <c r="C1184" s="17"/>
      <c r="D1184" s="17"/>
      <c r="E1184" s="17"/>
      <c r="F1184" s="17"/>
      <c r="G1184" s="17"/>
      <c r="H1184" s="17"/>
      <c r="I1184" s="17"/>
      <c r="J1184" s="17"/>
      <c r="K1184" s="17"/>
      <c r="L1184" s="17"/>
      <c r="M1184" s="17"/>
      <c r="N1184" s="17"/>
      <c r="O1184" s="17"/>
      <c r="P1184" s="17"/>
      <c r="Q1184" s="17"/>
      <c r="R1184" s="17"/>
      <c r="S1184" s="17"/>
      <c r="T1184" s="17"/>
      <c r="U1184" s="17"/>
      <c r="V1184" s="17"/>
      <c r="W1184" s="17"/>
      <c r="X1184" s="17"/>
      <c r="Y1184" s="17"/>
      <c r="Z1184" s="17"/>
      <c r="AA1184" s="17"/>
      <c r="AB1184" s="17"/>
      <c r="AC1184" s="17"/>
      <c r="AD1184" s="17"/>
      <c r="AE1184" s="17"/>
      <c r="AF1184" s="17"/>
      <c r="AG1184" s="17"/>
      <c r="AH1184" s="17"/>
      <c r="AI1184" s="17"/>
      <c r="AJ1184" s="17"/>
      <c r="AK1184" s="17"/>
      <c r="AL1184" s="17"/>
      <c r="AM1184" s="17"/>
      <c r="AN1184" s="17"/>
      <c r="AO1184" s="17"/>
      <c r="AP1184" s="17"/>
      <c r="AQ1184" s="17"/>
      <c r="AR1184" s="17"/>
      <c r="AS1184" s="17"/>
      <c r="AT1184" s="17"/>
      <c r="AU1184" s="17"/>
    </row>
    <row r="1185" spans="2:47" x14ac:dyDescent="0.35">
      <c r="B1185" t="s">
        <v>457</v>
      </c>
      <c r="C1185" s="17">
        <v>0.11569080823253</v>
      </c>
      <c r="D1185" s="17">
        <v>8.5754879798480496E-2</v>
      </c>
      <c r="E1185" s="17">
        <v>0.143672043155046</v>
      </c>
      <c r="F1185" s="17"/>
      <c r="G1185" s="17">
        <v>0.112355814038755</v>
      </c>
      <c r="H1185" s="17">
        <v>8.5654513276201605E-2</v>
      </c>
      <c r="I1185" s="17">
        <v>0.109431106619555</v>
      </c>
      <c r="J1185" s="17">
        <v>0.13622106568414399</v>
      </c>
      <c r="K1185" s="17">
        <v>0.12502470222338</v>
      </c>
      <c r="L1185" s="17">
        <v>0.124696528866876</v>
      </c>
      <c r="M1185" s="17"/>
      <c r="N1185" s="17">
        <v>0.120516107905432</v>
      </c>
      <c r="O1185" s="17">
        <v>9.1724744738369196E-2</v>
      </c>
      <c r="P1185" s="17"/>
      <c r="Q1185" s="17">
        <v>0.100404904006231</v>
      </c>
      <c r="R1185" s="17">
        <v>0.139655596950963</v>
      </c>
      <c r="S1185" s="17">
        <v>0.13358810024384599</v>
      </c>
      <c r="T1185" s="17">
        <v>0.10491585573244901</v>
      </c>
      <c r="U1185" s="17">
        <v>0.149660989456463</v>
      </c>
      <c r="V1185" s="17">
        <v>9.0865419098955402E-2</v>
      </c>
      <c r="W1185" s="17">
        <v>0.14423339501588101</v>
      </c>
      <c r="X1185" s="17">
        <v>9.6906386537239195E-2</v>
      </c>
      <c r="Y1185" s="17">
        <v>8.4604700882390693E-2</v>
      </c>
      <c r="Z1185" s="17">
        <v>0.17185427433210201</v>
      </c>
      <c r="AA1185" s="17">
        <v>8.9620739896725907E-2</v>
      </c>
      <c r="AB1185" s="17">
        <v>0</v>
      </c>
      <c r="AC1185" s="17"/>
      <c r="AD1185" s="17">
        <v>7.4597536217427193E-2</v>
      </c>
      <c r="AE1185" s="17">
        <v>0.20877273226954399</v>
      </c>
      <c r="AF1185" s="17"/>
      <c r="AG1185" s="17">
        <v>8.0367454799835397E-2</v>
      </c>
      <c r="AH1185" s="17">
        <v>0.13328113092042301</v>
      </c>
      <c r="AI1185" s="17"/>
      <c r="AJ1185" s="17">
        <v>9.27076006512942E-2</v>
      </c>
      <c r="AK1185" s="17">
        <v>0.141854734892227</v>
      </c>
      <c r="AL1185" s="17"/>
      <c r="AM1185" s="17">
        <v>0.14411063799631199</v>
      </c>
      <c r="AN1185" s="17">
        <v>0.10668857042568899</v>
      </c>
      <c r="AO1185" s="17"/>
      <c r="AP1185" s="17">
        <v>0.24550710147305799</v>
      </c>
      <c r="AQ1185" s="17">
        <v>0.14043126008003401</v>
      </c>
      <c r="AR1185" s="17">
        <v>7.7302338212977495E-2</v>
      </c>
      <c r="AS1185" s="17">
        <v>5.99953354797058E-2</v>
      </c>
      <c r="AT1185" s="17">
        <v>5.4061291618750597E-2</v>
      </c>
      <c r="AU1185" s="17">
        <v>5.1749446807529902E-2</v>
      </c>
    </row>
    <row r="1186" spans="2:47" x14ac:dyDescent="0.35">
      <c r="B1186" t="s">
        <v>92</v>
      </c>
      <c r="C1186" s="17">
        <v>0.116924128749</v>
      </c>
      <c r="D1186" s="17">
        <v>8.5014501067548404E-2</v>
      </c>
      <c r="E1186" s="17">
        <v>0.14604709724705101</v>
      </c>
      <c r="F1186" s="17"/>
      <c r="G1186" s="17">
        <v>0.11317643970346</v>
      </c>
      <c r="H1186" s="17">
        <v>0.10887739934431501</v>
      </c>
      <c r="I1186" s="17">
        <v>0.10220517808933</v>
      </c>
      <c r="J1186" s="17">
        <v>0.13825709280555901</v>
      </c>
      <c r="K1186" s="17">
        <v>0.119736139912877</v>
      </c>
      <c r="L1186" s="17">
        <v>0.118835303205614</v>
      </c>
      <c r="M1186" s="17"/>
      <c r="N1186" s="17">
        <v>0.11605631365071301</v>
      </c>
      <c r="O1186" s="17">
        <v>0.121234350529328</v>
      </c>
      <c r="P1186" s="17"/>
      <c r="Q1186" s="17">
        <v>9.2158163198390403E-2</v>
      </c>
      <c r="R1186" s="17">
        <v>0.133811788626165</v>
      </c>
      <c r="S1186" s="17">
        <v>0.112762650997997</v>
      </c>
      <c r="T1186" s="17">
        <v>0.15733866683869499</v>
      </c>
      <c r="U1186" s="17">
        <v>0.125514709653097</v>
      </c>
      <c r="V1186" s="17">
        <v>0.11837711715174799</v>
      </c>
      <c r="W1186" s="17">
        <v>0.13161163398355399</v>
      </c>
      <c r="X1186" s="17">
        <v>0.12931374406847701</v>
      </c>
      <c r="Y1186" s="17">
        <v>0.100958084755591</v>
      </c>
      <c r="Z1186" s="17">
        <v>7.6744479583176498E-2</v>
      </c>
      <c r="AA1186" s="17">
        <v>0.113885057647792</v>
      </c>
      <c r="AB1186" s="17">
        <v>0.15330849784863901</v>
      </c>
      <c r="AC1186" s="17"/>
      <c r="AD1186" s="17">
        <v>9.9960908252026498E-2</v>
      </c>
      <c r="AE1186" s="17">
        <v>0.153809182296306</v>
      </c>
      <c r="AF1186" s="17"/>
      <c r="AG1186" s="17">
        <v>8.1222983856417005E-2</v>
      </c>
      <c r="AH1186" s="17">
        <v>0.13754387112776301</v>
      </c>
      <c r="AI1186" s="17"/>
      <c r="AJ1186" s="17">
        <v>0.114234167190141</v>
      </c>
      <c r="AK1186" s="17">
        <v>0.120086821879526</v>
      </c>
      <c r="AL1186" s="17"/>
      <c r="AM1186" s="17">
        <v>0.13318952149999899</v>
      </c>
      <c r="AN1186" s="17">
        <v>0.111768531895964</v>
      </c>
      <c r="AO1186" s="17"/>
      <c r="AP1186" s="17">
        <v>0.152388705168545</v>
      </c>
      <c r="AQ1186" s="17">
        <v>0.17045678348805501</v>
      </c>
      <c r="AR1186" s="17">
        <v>0.131293763988794</v>
      </c>
      <c r="AS1186" s="17">
        <v>8.7540969632114399E-2</v>
      </c>
      <c r="AT1186" s="17">
        <v>9.36070979476301E-2</v>
      </c>
      <c r="AU1186" s="17">
        <v>5.53461891404496E-2</v>
      </c>
    </row>
    <row r="1187" spans="2:47" x14ac:dyDescent="0.35">
      <c r="B1187" t="s">
        <v>458</v>
      </c>
      <c r="C1187" s="17">
        <v>0.136417379764046</v>
      </c>
      <c r="D1187" s="17">
        <v>0.124133586939442</v>
      </c>
      <c r="E1187" s="17">
        <v>0.148649626769048</v>
      </c>
      <c r="F1187" s="17"/>
      <c r="G1187" s="17">
        <v>0.141080601584708</v>
      </c>
      <c r="H1187" s="17">
        <v>0.13567824279950699</v>
      </c>
      <c r="I1187" s="17">
        <v>0.123336977662241</v>
      </c>
      <c r="J1187" s="17">
        <v>0.133055683579691</v>
      </c>
      <c r="K1187" s="17">
        <v>0.12752372602333001</v>
      </c>
      <c r="L1187" s="17">
        <v>0.153250726578191</v>
      </c>
      <c r="M1187" s="17"/>
      <c r="N1187" s="17">
        <v>0.135437943467769</v>
      </c>
      <c r="O1187" s="17">
        <v>0.141281996276237</v>
      </c>
      <c r="P1187" s="17"/>
      <c r="Q1187" s="17">
        <v>0.14856630867142501</v>
      </c>
      <c r="R1187" s="17">
        <v>0.14484301119828899</v>
      </c>
      <c r="S1187" s="17">
        <v>0.20628635242164001</v>
      </c>
      <c r="T1187" s="17">
        <v>0.127612492823067</v>
      </c>
      <c r="U1187" s="17">
        <v>0.100102552485828</v>
      </c>
      <c r="V1187" s="17">
        <v>0.138394071209266</v>
      </c>
      <c r="W1187" s="17">
        <v>0.122613300170686</v>
      </c>
      <c r="X1187" s="17">
        <v>6.8104988400818994E-2</v>
      </c>
      <c r="Y1187" s="17">
        <v>0.14542126090454999</v>
      </c>
      <c r="Z1187" s="17">
        <v>0.150716436361652</v>
      </c>
      <c r="AA1187" s="17">
        <v>0.116907429771875</v>
      </c>
      <c r="AB1187" s="17">
        <v>4.6003039320893002E-2</v>
      </c>
      <c r="AC1187" s="17"/>
      <c r="AD1187" s="17">
        <v>0.132501260784231</v>
      </c>
      <c r="AE1187" s="17">
        <v>0.13880474306414101</v>
      </c>
      <c r="AF1187" s="17"/>
      <c r="AG1187" s="17">
        <v>0.10790464947280901</v>
      </c>
      <c r="AH1187" s="17">
        <v>0.149094633926034</v>
      </c>
      <c r="AI1187" s="17"/>
      <c r="AJ1187" s="17">
        <v>0.13714424421546001</v>
      </c>
      <c r="AK1187" s="17">
        <v>0.13677178077744201</v>
      </c>
      <c r="AL1187" s="17"/>
      <c r="AM1187" s="17">
        <v>0.132502674997032</v>
      </c>
      <c r="AN1187" s="17">
        <v>0.13653164700583501</v>
      </c>
      <c r="AO1187" s="17"/>
      <c r="AP1187" s="17">
        <v>0.14305991995241499</v>
      </c>
      <c r="AQ1187" s="17">
        <v>0.14942972117064399</v>
      </c>
      <c r="AR1187" s="17">
        <v>0.186806548957025</v>
      </c>
      <c r="AS1187" s="17">
        <v>0.12760935621174799</v>
      </c>
      <c r="AT1187" s="17">
        <v>0.154223672446576</v>
      </c>
      <c r="AU1187" s="17">
        <v>7.7900246785131105E-2</v>
      </c>
    </row>
    <row r="1188" spans="2:47" x14ac:dyDescent="0.35">
      <c r="B1188" t="s">
        <v>90</v>
      </c>
      <c r="C1188" s="17">
        <v>0.30439139355938</v>
      </c>
      <c r="D1188" s="17">
        <v>0.334895617918814</v>
      </c>
      <c r="E1188" s="17">
        <v>0.27646043161920297</v>
      </c>
      <c r="F1188" s="17"/>
      <c r="G1188" s="17">
        <v>0.30849734272083601</v>
      </c>
      <c r="H1188" s="17">
        <v>0.33202326823609801</v>
      </c>
      <c r="I1188" s="17">
        <v>0.33438226923580899</v>
      </c>
      <c r="J1188" s="17">
        <v>0.29935615421324102</v>
      </c>
      <c r="K1188" s="17">
        <v>0.25727818102796202</v>
      </c>
      <c r="L1188" s="17">
        <v>0.29014647857766701</v>
      </c>
      <c r="M1188" s="17"/>
      <c r="N1188" s="17">
        <v>0.29709196524780901</v>
      </c>
      <c r="O1188" s="17">
        <v>0.34064583872236298</v>
      </c>
      <c r="P1188" s="17"/>
      <c r="Q1188" s="17">
        <v>0.32385789644905399</v>
      </c>
      <c r="R1188" s="17">
        <v>0.29569975299938001</v>
      </c>
      <c r="S1188" s="17">
        <v>0.27629328428469702</v>
      </c>
      <c r="T1188" s="17">
        <v>0.29438234714492401</v>
      </c>
      <c r="U1188" s="17">
        <v>0.275849797295114</v>
      </c>
      <c r="V1188" s="17">
        <v>0.32551168130463698</v>
      </c>
      <c r="W1188" s="17">
        <v>0.26091634100145</v>
      </c>
      <c r="X1188" s="17">
        <v>0.35281741486909401</v>
      </c>
      <c r="Y1188" s="17">
        <v>0.30062992593587601</v>
      </c>
      <c r="Z1188" s="17">
        <v>0.26620635267088799</v>
      </c>
      <c r="AA1188" s="17">
        <v>0.33287438459876001</v>
      </c>
      <c r="AB1188" s="17">
        <v>0.49318501455680602</v>
      </c>
      <c r="AC1188" s="17"/>
      <c r="AD1188" s="17">
        <v>0.33467600231894101</v>
      </c>
      <c r="AE1188" s="17">
        <v>0.239069563750133</v>
      </c>
      <c r="AF1188" s="17"/>
      <c r="AG1188" s="17">
        <v>0.34115276185420301</v>
      </c>
      <c r="AH1188" s="17">
        <v>0.29027846124130502</v>
      </c>
      <c r="AI1188" s="17"/>
      <c r="AJ1188" s="17">
        <v>0.317556755929921</v>
      </c>
      <c r="AK1188" s="17">
        <v>0.291483307112826</v>
      </c>
      <c r="AL1188" s="17"/>
      <c r="AM1188" s="17">
        <v>0.27140329884530601</v>
      </c>
      <c r="AN1188" s="17">
        <v>0.31709235862412299</v>
      </c>
      <c r="AO1188" s="17"/>
      <c r="AP1188" s="17">
        <v>0.18091268107879099</v>
      </c>
      <c r="AQ1188" s="17">
        <v>0.31263563478335399</v>
      </c>
      <c r="AR1188" s="17">
        <v>0.35038389906893103</v>
      </c>
      <c r="AS1188" s="17">
        <v>0.32382200207985901</v>
      </c>
      <c r="AT1188" s="17">
        <v>0.356549623317793</v>
      </c>
      <c r="AU1188" s="17">
        <v>0.36666316395187598</v>
      </c>
    </row>
    <row r="1189" spans="2:47" x14ac:dyDescent="0.35">
      <c r="B1189" t="s">
        <v>459</v>
      </c>
      <c r="C1189" s="17">
        <v>0.24990020221471701</v>
      </c>
      <c r="D1189" s="17">
        <v>0.32864155464778999</v>
      </c>
      <c r="E1189" s="17">
        <v>0.175318662190558</v>
      </c>
      <c r="F1189" s="17"/>
      <c r="G1189" s="17">
        <v>0.26898803460350701</v>
      </c>
      <c r="H1189" s="17">
        <v>0.27497557880120999</v>
      </c>
      <c r="I1189" s="17">
        <v>0.23050611559099399</v>
      </c>
      <c r="J1189" s="17">
        <v>0.232539301029594</v>
      </c>
      <c r="K1189" s="17">
        <v>0.25287367893029</v>
      </c>
      <c r="L1189" s="17">
        <v>0.24460551919972701</v>
      </c>
      <c r="M1189" s="17"/>
      <c r="N1189" s="17">
        <v>0.25033176218130798</v>
      </c>
      <c r="O1189" s="17">
        <v>0.247756751183282</v>
      </c>
      <c r="P1189" s="17"/>
      <c r="Q1189" s="17">
        <v>0.25260351934638098</v>
      </c>
      <c r="R1189" s="17">
        <v>0.21743677436271799</v>
      </c>
      <c r="S1189" s="17">
        <v>0.21554615295448801</v>
      </c>
      <c r="T1189" s="17">
        <v>0.247718439554305</v>
      </c>
      <c r="U1189" s="17">
        <v>0.28767802941860698</v>
      </c>
      <c r="V1189" s="17">
        <v>0.247642916929222</v>
      </c>
      <c r="W1189" s="17">
        <v>0.26102613377893102</v>
      </c>
      <c r="X1189" s="17">
        <v>0.267385630350915</v>
      </c>
      <c r="Y1189" s="17">
        <v>0.26823590402095598</v>
      </c>
      <c r="Z1189" s="17">
        <v>0.25455108324519299</v>
      </c>
      <c r="AA1189" s="17">
        <v>0.25401642526693502</v>
      </c>
      <c r="AB1189" s="17">
        <v>0.25357789345507298</v>
      </c>
      <c r="AC1189" s="17"/>
      <c r="AD1189" s="17">
        <v>0.32270383997742003</v>
      </c>
      <c r="AE1189" s="17">
        <v>9.8907260299065894E-2</v>
      </c>
      <c r="AF1189" s="17"/>
      <c r="AG1189" s="17">
        <v>0.35809218795146802</v>
      </c>
      <c r="AH1189" s="17">
        <v>0.19915602528090201</v>
      </c>
      <c r="AI1189" s="17"/>
      <c r="AJ1189" s="17">
        <v>0.27596145391528398</v>
      </c>
      <c r="AK1189" s="17">
        <v>0.21962430929803201</v>
      </c>
      <c r="AL1189" s="17"/>
      <c r="AM1189" s="17">
        <v>0.22956318885257801</v>
      </c>
      <c r="AN1189" s="17">
        <v>0.256164519057555</v>
      </c>
      <c r="AO1189" s="17"/>
      <c r="AP1189" s="17">
        <v>5.5279995453577098E-2</v>
      </c>
      <c r="AQ1189" s="17">
        <v>0.16233029367133101</v>
      </c>
      <c r="AR1189" s="17">
        <v>0.22850282231042199</v>
      </c>
      <c r="AS1189" s="17">
        <v>0.36644264134528198</v>
      </c>
      <c r="AT1189" s="17">
        <v>0.31367044113477699</v>
      </c>
      <c r="AU1189" s="17">
        <v>0.43220963236047999</v>
      </c>
    </row>
    <row r="1190" spans="2:47" x14ac:dyDescent="0.35">
      <c r="B1190" t="s">
        <v>460</v>
      </c>
      <c r="C1190" s="17">
        <v>6.2197612266434103E-2</v>
      </c>
      <c r="D1190" s="17">
        <v>3.03253434730953E-2</v>
      </c>
      <c r="E1190" s="17">
        <v>9.2080979776403504E-2</v>
      </c>
      <c r="F1190" s="17"/>
      <c r="G1190" s="17">
        <v>4.4396336096583999E-2</v>
      </c>
      <c r="H1190" s="17">
        <v>5.23224327045907E-2</v>
      </c>
      <c r="I1190" s="17">
        <v>7.1014917562088997E-2</v>
      </c>
      <c r="J1190" s="17">
        <v>4.3347957108601301E-2</v>
      </c>
      <c r="K1190" s="17">
        <v>0.10763938875923</v>
      </c>
      <c r="L1190" s="17">
        <v>5.9860252308715702E-2</v>
      </c>
      <c r="M1190" s="17"/>
      <c r="N1190" s="17">
        <v>6.6358819063005101E-2</v>
      </c>
      <c r="O1190" s="17">
        <v>4.1529932938866497E-2</v>
      </c>
      <c r="P1190" s="17"/>
      <c r="Q1190" s="17">
        <v>7.1864667103651303E-2</v>
      </c>
      <c r="R1190" s="17">
        <v>4.6867311546496898E-2</v>
      </c>
      <c r="S1190" s="17">
        <v>4.9503428608419997E-2</v>
      </c>
      <c r="T1190" s="17">
        <v>6.26672407031207E-2</v>
      </c>
      <c r="U1190" s="17">
        <v>3.3168621977369098E-2</v>
      </c>
      <c r="V1190" s="17">
        <v>6.4314674820843104E-2</v>
      </c>
      <c r="W1190" s="17">
        <v>5.9889326818822197E-2</v>
      </c>
      <c r="X1190" s="17">
        <v>6.5019003174675696E-2</v>
      </c>
      <c r="Y1190" s="17">
        <v>7.7866345352198996E-2</v>
      </c>
      <c r="Z1190" s="17">
        <v>7.3354267992132197E-2</v>
      </c>
      <c r="AA1190" s="17">
        <v>8.3128065731485998E-2</v>
      </c>
      <c r="AB1190" s="17">
        <v>5.3925554818589697E-2</v>
      </c>
      <c r="AC1190" s="17"/>
      <c r="AD1190" s="17">
        <v>2.70905895252418E-2</v>
      </c>
      <c r="AE1190" s="17">
        <v>0.142087312153963</v>
      </c>
      <c r="AF1190" s="17"/>
      <c r="AG1190" s="17">
        <v>3.1259962065267002E-2</v>
      </c>
      <c r="AH1190" s="17">
        <v>7.5984250037764503E-2</v>
      </c>
      <c r="AI1190" s="17"/>
      <c r="AJ1190" s="17">
        <v>5.1611486870554502E-2</v>
      </c>
      <c r="AK1190" s="17">
        <v>7.3488367830038398E-2</v>
      </c>
      <c r="AL1190" s="17"/>
      <c r="AM1190" s="17">
        <v>7.7709582827380899E-2</v>
      </c>
      <c r="AN1190" s="17">
        <v>5.7322950518149202E-2</v>
      </c>
      <c r="AO1190" s="17"/>
      <c r="AP1190" s="17">
        <v>0.176106458824625</v>
      </c>
      <c r="AQ1190" s="17">
        <v>5.5951066090898102E-2</v>
      </c>
      <c r="AR1190" s="17">
        <v>1.6832322591954999E-2</v>
      </c>
      <c r="AS1190" s="17">
        <v>3.22403765003558E-2</v>
      </c>
      <c r="AT1190" s="17">
        <v>2.7887873534473001E-2</v>
      </c>
      <c r="AU1190" s="17">
        <v>1.22535368957221E-2</v>
      </c>
    </row>
    <row r="1191" spans="2:47" x14ac:dyDescent="0.35">
      <c r="B1191" t="s">
        <v>94</v>
      </c>
      <c r="C1191" s="17">
        <v>1.44784752138928E-2</v>
      </c>
      <c r="D1191" s="17">
        <v>1.1234516154829999E-2</v>
      </c>
      <c r="E1191" s="17">
        <v>1.77711592426903E-2</v>
      </c>
      <c r="F1191" s="17"/>
      <c r="G1191" s="17">
        <v>1.1505431252151499E-2</v>
      </c>
      <c r="H1191" s="17">
        <v>1.04685648380771E-2</v>
      </c>
      <c r="I1191" s="17">
        <v>2.9123435239982901E-2</v>
      </c>
      <c r="J1191" s="17">
        <v>1.72227455791686E-2</v>
      </c>
      <c r="K1191" s="17">
        <v>9.9241831229304397E-3</v>
      </c>
      <c r="L1191" s="17">
        <v>8.6051912632096796E-3</v>
      </c>
      <c r="M1191" s="17"/>
      <c r="N1191" s="17">
        <v>1.4207088483964399E-2</v>
      </c>
      <c r="O1191" s="17">
        <v>1.5826385611554299E-2</v>
      </c>
      <c r="P1191" s="17"/>
      <c r="Q1191" s="17">
        <v>1.05445412248679E-2</v>
      </c>
      <c r="R1191" s="17">
        <v>2.1685764315987101E-2</v>
      </c>
      <c r="S1191" s="17">
        <v>6.0200304889130698E-3</v>
      </c>
      <c r="T1191" s="17">
        <v>5.3649572034399897E-3</v>
      </c>
      <c r="U1191" s="17">
        <v>2.8025299713522401E-2</v>
      </c>
      <c r="V1191" s="17">
        <v>1.4894119485329101E-2</v>
      </c>
      <c r="W1191" s="17">
        <v>1.97098692306754E-2</v>
      </c>
      <c r="X1191" s="17">
        <v>2.0452832598780401E-2</v>
      </c>
      <c r="Y1191" s="17">
        <v>2.2283778148437398E-2</v>
      </c>
      <c r="Z1191" s="17">
        <v>6.5731058148561401E-3</v>
      </c>
      <c r="AA1191" s="17">
        <v>9.5678970864268593E-3</v>
      </c>
      <c r="AB1191" s="17">
        <v>0</v>
      </c>
      <c r="AC1191" s="17"/>
      <c r="AD1191" s="17">
        <v>8.4698629247124593E-3</v>
      </c>
      <c r="AE1191" s="17">
        <v>1.85492061668464E-2</v>
      </c>
      <c r="AF1191" s="17"/>
      <c r="AG1191" s="17">
        <v>0</v>
      </c>
      <c r="AH1191" s="17">
        <v>1.4661627465810101E-2</v>
      </c>
      <c r="AI1191" s="17"/>
      <c r="AJ1191" s="17">
        <v>1.0784291227344801E-2</v>
      </c>
      <c r="AK1191" s="17">
        <v>1.6690678209909299E-2</v>
      </c>
      <c r="AL1191" s="17"/>
      <c r="AM1191" s="17">
        <v>1.15210949813926E-2</v>
      </c>
      <c r="AN1191" s="17">
        <v>1.44314224726841E-2</v>
      </c>
      <c r="AO1191" s="17"/>
      <c r="AP1191" s="17">
        <v>4.6745138048987701E-2</v>
      </c>
      <c r="AQ1191" s="17">
        <v>8.7652407156832007E-3</v>
      </c>
      <c r="AR1191" s="17">
        <v>8.8783048698951404E-3</v>
      </c>
      <c r="AS1191" s="17">
        <v>2.3493187509347098E-3</v>
      </c>
      <c r="AT1191" s="17">
        <v>0</v>
      </c>
      <c r="AU1191" s="17">
        <v>3.8777840588110298E-3</v>
      </c>
    </row>
    <row r="1192" spans="2:47" x14ac:dyDescent="0.35">
      <c r="B1192" t="s">
        <v>96</v>
      </c>
      <c r="C1192" s="17">
        <v>0.23261493698152999</v>
      </c>
      <c r="D1192" s="17">
        <v>0.170769380866029</v>
      </c>
      <c r="E1192" s="17">
        <v>0.28971914040209701</v>
      </c>
      <c r="F1192" s="17"/>
      <c r="G1192" s="17">
        <v>0.225532253742215</v>
      </c>
      <c r="H1192" s="17">
        <v>0.194531912620517</v>
      </c>
      <c r="I1192" s="17">
        <v>0.21163628470888399</v>
      </c>
      <c r="J1192" s="17">
        <v>0.27447815848970403</v>
      </c>
      <c r="K1192" s="17">
        <v>0.24476084213625801</v>
      </c>
      <c r="L1192" s="17">
        <v>0.24353183207248999</v>
      </c>
      <c r="M1192" s="17"/>
      <c r="N1192" s="17">
        <v>0.236572421556145</v>
      </c>
      <c r="O1192" s="17">
        <v>0.21295909526769699</v>
      </c>
      <c r="P1192" s="17"/>
      <c r="Q1192" s="17">
        <v>0.19256306720462099</v>
      </c>
      <c r="R1192" s="17">
        <v>0.27346738557712802</v>
      </c>
      <c r="S1192" s="17">
        <v>0.246350751241842</v>
      </c>
      <c r="T1192" s="17">
        <v>0.26225452257114401</v>
      </c>
      <c r="U1192" s="17">
        <v>0.27517569910956002</v>
      </c>
      <c r="V1192" s="17">
        <v>0.20924253625070399</v>
      </c>
      <c r="W1192" s="17">
        <v>0.27584502899943503</v>
      </c>
      <c r="X1192" s="17">
        <v>0.226220130605716</v>
      </c>
      <c r="Y1192" s="17">
        <v>0.18556278563798201</v>
      </c>
      <c r="Z1192" s="17">
        <v>0.248598753915278</v>
      </c>
      <c r="AA1192" s="17">
        <v>0.203505797544517</v>
      </c>
      <c r="AB1192" s="17">
        <v>0.15330849784863901</v>
      </c>
      <c r="AC1192" s="17"/>
      <c r="AD1192" s="17">
        <v>0.17455844446945401</v>
      </c>
      <c r="AE1192" s="17">
        <v>0.36258191456584998</v>
      </c>
      <c r="AF1192" s="17"/>
      <c r="AG1192" s="17">
        <v>0.161590438656252</v>
      </c>
      <c r="AH1192" s="17">
        <v>0.27082500204818499</v>
      </c>
      <c r="AI1192" s="17"/>
      <c r="AJ1192" s="17">
        <v>0.206941767841435</v>
      </c>
      <c r="AK1192" s="17">
        <v>0.26194155677175301</v>
      </c>
      <c r="AL1192" s="17"/>
      <c r="AM1192" s="17">
        <v>0.27730015949630998</v>
      </c>
      <c r="AN1192" s="17">
        <v>0.218457102321653</v>
      </c>
      <c r="AO1192" s="17"/>
      <c r="AP1192" s="17">
        <v>0.39789580664160301</v>
      </c>
      <c r="AQ1192" s="17">
        <v>0.31088804356808902</v>
      </c>
      <c r="AR1192" s="17">
        <v>0.20859610220177099</v>
      </c>
      <c r="AS1192" s="17">
        <v>0.14753630511182</v>
      </c>
      <c r="AT1192" s="17">
        <v>0.14766838956638101</v>
      </c>
      <c r="AU1192" s="17">
        <v>0.107095635947979</v>
      </c>
    </row>
    <row r="1193" spans="2:47" x14ac:dyDescent="0.35">
      <c r="B1193" t="s">
        <v>95</v>
      </c>
      <c r="C1193" s="17">
        <v>0.55429159577409703</v>
      </c>
      <c r="D1193" s="17">
        <v>0.66353717256660405</v>
      </c>
      <c r="E1193" s="17">
        <v>0.451779093809761</v>
      </c>
      <c r="F1193" s="17"/>
      <c r="G1193" s="17">
        <v>0.57748537732434202</v>
      </c>
      <c r="H1193" s="17">
        <v>0.606998847037308</v>
      </c>
      <c r="I1193" s="17">
        <v>0.56488838482680304</v>
      </c>
      <c r="J1193" s="17">
        <v>0.53189545524283499</v>
      </c>
      <c r="K1193" s="17">
        <v>0.51015185995825196</v>
      </c>
      <c r="L1193" s="17">
        <v>0.53475199777739402</v>
      </c>
      <c r="M1193" s="17"/>
      <c r="N1193" s="17">
        <v>0.54742372742911705</v>
      </c>
      <c r="O1193" s="17">
        <v>0.58840258990564498</v>
      </c>
      <c r="P1193" s="17"/>
      <c r="Q1193" s="17">
        <v>0.57646141579543497</v>
      </c>
      <c r="R1193" s="17">
        <v>0.51313652736209803</v>
      </c>
      <c r="S1193" s="17">
        <v>0.491839437239184</v>
      </c>
      <c r="T1193" s="17">
        <v>0.54210078669922901</v>
      </c>
      <c r="U1193" s="17">
        <v>0.56352782671372104</v>
      </c>
      <c r="V1193" s="17">
        <v>0.57315459823385795</v>
      </c>
      <c r="W1193" s="17">
        <v>0.52194247478038203</v>
      </c>
      <c r="X1193" s="17">
        <v>0.62020304522000902</v>
      </c>
      <c r="Y1193" s="17">
        <v>0.56886582995683199</v>
      </c>
      <c r="Z1193" s="17">
        <v>0.52075743591608104</v>
      </c>
      <c r="AA1193" s="17">
        <v>0.58689080986569497</v>
      </c>
      <c r="AB1193" s="17">
        <v>0.74676290801187795</v>
      </c>
      <c r="AC1193" s="17"/>
      <c r="AD1193" s="17">
        <v>0.65737984229636104</v>
      </c>
      <c r="AE1193" s="17">
        <v>0.33797682404919899</v>
      </c>
      <c r="AF1193" s="17"/>
      <c r="AG1193" s="17">
        <v>0.69924494980567098</v>
      </c>
      <c r="AH1193" s="17">
        <v>0.489434486522207</v>
      </c>
      <c r="AI1193" s="17"/>
      <c r="AJ1193" s="17">
        <v>0.59351820984520598</v>
      </c>
      <c r="AK1193" s="17">
        <v>0.511107616410858</v>
      </c>
      <c r="AL1193" s="17"/>
      <c r="AM1193" s="17">
        <v>0.50096648769788399</v>
      </c>
      <c r="AN1193" s="17">
        <v>0.57325687768167799</v>
      </c>
      <c r="AO1193" s="17"/>
      <c r="AP1193" s="17">
        <v>0.236192676532369</v>
      </c>
      <c r="AQ1193" s="17">
        <v>0.47496592845468499</v>
      </c>
      <c r="AR1193" s="17">
        <v>0.57888672137935304</v>
      </c>
      <c r="AS1193" s="17">
        <v>0.69026464342514104</v>
      </c>
      <c r="AT1193" s="17">
        <v>0.67022006445257098</v>
      </c>
      <c r="AU1193" s="17">
        <v>0.79887279631235597</v>
      </c>
    </row>
    <row r="1194" spans="2:47" x14ac:dyDescent="0.35">
      <c r="B1194" t="s">
        <v>97</v>
      </c>
      <c r="C1194" s="17">
        <v>0.32167665879256702</v>
      </c>
      <c r="D1194" s="17">
        <v>0.492767791700575</v>
      </c>
      <c r="E1194" s="17">
        <v>0.16205995340766399</v>
      </c>
      <c r="F1194" s="17"/>
      <c r="G1194" s="17">
        <v>0.35195312358212799</v>
      </c>
      <c r="H1194" s="17">
        <v>0.412466934416791</v>
      </c>
      <c r="I1194" s="17">
        <v>0.35325210011791802</v>
      </c>
      <c r="J1194" s="17">
        <v>0.25741729675313202</v>
      </c>
      <c r="K1194" s="17">
        <v>0.26539101782199498</v>
      </c>
      <c r="L1194" s="17">
        <v>0.291220165704905</v>
      </c>
      <c r="M1194" s="17"/>
      <c r="N1194" s="17">
        <v>0.31085130587297199</v>
      </c>
      <c r="O1194" s="17">
        <v>0.37544349463794802</v>
      </c>
      <c r="P1194" s="17"/>
      <c r="Q1194" s="17">
        <v>0.38389834859081401</v>
      </c>
      <c r="R1194" s="17">
        <v>0.23966914178497001</v>
      </c>
      <c r="S1194" s="17">
        <v>0.245488685997342</v>
      </c>
      <c r="T1194" s="17">
        <v>0.279846264128085</v>
      </c>
      <c r="U1194" s="17">
        <v>0.28835212760416101</v>
      </c>
      <c r="V1194" s="17">
        <v>0.36391206198315401</v>
      </c>
      <c r="W1194" s="17">
        <v>0.246097445780947</v>
      </c>
      <c r="X1194" s="17">
        <v>0.39398291461429302</v>
      </c>
      <c r="Y1194" s="17">
        <v>0.38330304431884998</v>
      </c>
      <c r="Z1194" s="17">
        <v>0.27215868200080301</v>
      </c>
      <c r="AA1194" s="17">
        <v>0.383385012321177</v>
      </c>
      <c r="AB1194" s="17">
        <v>0.59345441016323897</v>
      </c>
      <c r="AC1194" s="17"/>
      <c r="AD1194" s="17">
        <v>0.48282139782690697</v>
      </c>
      <c r="AE1194" s="17">
        <v>-2.46050905166516E-2</v>
      </c>
      <c r="AF1194" s="17"/>
      <c r="AG1194" s="17">
        <v>0.53765451114941898</v>
      </c>
      <c r="AH1194" s="17">
        <v>0.21860948447402101</v>
      </c>
      <c r="AI1194" s="17"/>
      <c r="AJ1194" s="17">
        <v>0.386576442003771</v>
      </c>
      <c r="AK1194" s="17">
        <v>0.24916605963910499</v>
      </c>
      <c r="AL1194" s="17"/>
      <c r="AM1194" s="17">
        <v>0.22366632820157301</v>
      </c>
      <c r="AN1194" s="17">
        <v>0.35479977536002399</v>
      </c>
      <c r="AO1194" s="17"/>
      <c r="AP1194" s="17">
        <v>-0.16170313010923501</v>
      </c>
      <c r="AQ1194" s="17">
        <v>0.164077884886596</v>
      </c>
      <c r="AR1194" s="17">
        <v>0.37029061917758199</v>
      </c>
      <c r="AS1194" s="17">
        <v>0.54272833831332101</v>
      </c>
      <c r="AT1194" s="17">
        <v>0.52255167488619003</v>
      </c>
      <c r="AU1194" s="17">
        <v>0.69177716036437698</v>
      </c>
    </row>
    <row r="1195" spans="2:47" x14ac:dyDescent="0.35">
      <c r="C1195" s="17"/>
      <c r="D1195" s="17"/>
      <c r="E1195" s="17"/>
      <c r="F1195" s="17"/>
      <c r="G1195" s="17"/>
      <c r="H1195" s="17"/>
      <c r="I1195" s="17"/>
      <c r="J1195" s="17"/>
      <c r="K1195" s="17"/>
      <c r="L1195" s="17"/>
      <c r="M1195" s="17"/>
      <c r="N1195" s="17"/>
      <c r="O1195" s="17"/>
      <c r="P1195" s="17"/>
      <c r="Q1195" s="17"/>
      <c r="R1195" s="17"/>
      <c r="S1195" s="17"/>
      <c r="T1195" s="17"/>
      <c r="U1195" s="17"/>
      <c r="V1195" s="17"/>
      <c r="W1195" s="17"/>
      <c r="X1195" s="17"/>
      <c r="Y1195" s="17"/>
      <c r="Z1195" s="17"/>
      <c r="AA1195" s="17"/>
      <c r="AB1195" s="17"/>
      <c r="AC1195" s="17"/>
      <c r="AD1195" s="17"/>
      <c r="AE1195" s="17"/>
      <c r="AF1195" s="17"/>
      <c r="AG1195" s="17"/>
      <c r="AH1195" s="17"/>
      <c r="AI1195" s="17"/>
      <c r="AJ1195" s="17"/>
      <c r="AK1195" s="17"/>
      <c r="AL1195" s="17"/>
      <c r="AM1195" s="17"/>
      <c r="AN1195" s="17"/>
      <c r="AO1195" s="17"/>
      <c r="AP1195" s="17"/>
      <c r="AQ1195" s="17"/>
      <c r="AR1195" s="17"/>
      <c r="AS1195" s="17"/>
      <c r="AT1195" s="17"/>
      <c r="AU1195" s="17"/>
    </row>
    <row r="1196" spans="2:47" x14ac:dyDescent="0.35">
      <c r="B1196" s="6" t="s">
        <v>463</v>
      </c>
      <c r="C1196" s="17"/>
      <c r="D1196" s="17"/>
      <c r="E1196" s="17"/>
      <c r="F1196" s="17"/>
      <c r="G1196" s="17"/>
      <c r="H1196" s="17"/>
      <c r="I1196" s="17"/>
      <c r="J1196" s="17"/>
      <c r="K1196" s="17"/>
      <c r="L1196" s="17"/>
      <c r="M1196" s="17"/>
      <c r="N1196" s="17"/>
      <c r="O1196" s="17"/>
      <c r="P1196" s="17"/>
      <c r="Q1196" s="17"/>
      <c r="R1196" s="17"/>
      <c r="S1196" s="17"/>
      <c r="T1196" s="17"/>
      <c r="U1196" s="17"/>
      <c r="V1196" s="17"/>
      <c r="W1196" s="17"/>
      <c r="X1196" s="17"/>
      <c r="Y1196" s="17"/>
      <c r="Z1196" s="17"/>
      <c r="AA1196" s="17"/>
      <c r="AB1196" s="17"/>
      <c r="AC1196" s="17"/>
      <c r="AD1196" s="17"/>
      <c r="AE1196" s="17"/>
      <c r="AF1196" s="17"/>
      <c r="AG1196" s="17"/>
      <c r="AH1196" s="17"/>
      <c r="AI1196" s="17"/>
      <c r="AJ1196" s="17"/>
      <c r="AK1196" s="17"/>
      <c r="AL1196" s="17"/>
      <c r="AM1196" s="17"/>
      <c r="AN1196" s="17"/>
      <c r="AO1196" s="17"/>
      <c r="AP1196" s="17"/>
      <c r="AQ1196" s="17"/>
      <c r="AR1196" s="17"/>
      <c r="AS1196" s="17"/>
      <c r="AT1196" s="17"/>
      <c r="AU1196" s="17"/>
    </row>
    <row r="1197" spans="2:47" x14ac:dyDescent="0.35">
      <c r="B1197" s="24" t="s">
        <v>65</v>
      </c>
      <c r="C1197" s="17"/>
      <c r="D1197" s="17"/>
      <c r="E1197" s="17"/>
      <c r="F1197" s="17"/>
      <c r="G1197" s="17"/>
      <c r="H1197" s="17"/>
      <c r="I1197" s="17"/>
      <c r="J1197" s="17"/>
      <c r="K1197" s="17"/>
      <c r="L1197" s="17"/>
      <c r="M1197" s="17"/>
      <c r="N1197" s="17"/>
      <c r="O1197" s="17"/>
      <c r="P1197" s="17"/>
      <c r="Q1197" s="17"/>
      <c r="R1197" s="17"/>
      <c r="S1197" s="17"/>
      <c r="T1197" s="17"/>
      <c r="U1197" s="17"/>
      <c r="V1197" s="17"/>
      <c r="W1197" s="17"/>
      <c r="X1197" s="17"/>
      <c r="Y1197" s="17"/>
      <c r="Z1197" s="17"/>
      <c r="AA1197" s="17"/>
      <c r="AB1197" s="17"/>
      <c r="AC1197" s="17"/>
      <c r="AD1197" s="17"/>
      <c r="AE1197" s="17"/>
      <c r="AF1197" s="17"/>
      <c r="AG1197" s="17"/>
      <c r="AH1197" s="17"/>
      <c r="AI1197" s="17"/>
      <c r="AJ1197" s="17"/>
      <c r="AK1197" s="17"/>
      <c r="AL1197" s="17"/>
      <c r="AM1197" s="17"/>
      <c r="AN1197" s="17"/>
      <c r="AO1197" s="17"/>
      <c r="AP1197" s="17"/>
      <c r="AQ1197" s="17"/>
      <c r="AR1197" s="17"/>
      <c r="AS1197" s="17"/>
      <c r="AT1197" s="17"/>
      <c r="AU1197" s="17"/>
    </row>
    <row r="1198" spans="2:47" x14ac:dyDescent="0.35">
      <c r="B1198" t="s">
        <v>457</v>
      </c>
      <c r="C1198" s="17">
        <v>0.120605537734993</v>
      </c>
      <c r="D1198" s="17">
        <v>8.7803487189989302E-2</v>
      </c>
      <c r="E1198" s="17">
        <v>0.149434575551882</v>
      </c>
      <c r="F1198" s="17"/>
      <c r="G1198" s="17">
        <v>0.102830663124612</v>
      </c>
      <c r="H1198" s="17">
        <v>9.6849879560396396E-2</v>
      </c>
      <c r="I1198" s="17">
        <v>0.104538047181832</v>
      </c>
      <c r="J1198" s="17">
        <v>0.128714151174916</v>
      </c>
      <c r="K1198" s="17">
        <v>0.13734689225178101</v>
      </c>
      <c r="L1198" s="17">
        <v>0.14720995149458299</v>
      </c>
      <c r="M1198" s="17"/>
      <c r="N1198" s="17">
        <v>0.125165760318454</v>
      </c>
      <c r="O1198" s="17">
        <v>9.79560462233105E-2</v>
      </c>
      <c r="P1198" s="17"/>
      <c r="Q1198" s="17">
        <v>9.2056824071697504E-2</v>
      </c>
      <c r="R1198" s="17">
        <v>0.14561626787252499</v>
      </c>
      <c r="S1198" s="17">
        <v>0.17747367279340701</v>
      </c>
      <c r="T1198" s="17">
        <v>9.5012057258982902E-2</v>
      </c>
      <c r="U1198" s="17">
        <v>0.12612209954534201</v>
      </c>
      <c r="V1198" s="17">
        <v>0.117865150746576</v>
      </c>
      <c r="W1198" s="17">
        <v>0.13981723736007801</v>
      </c>
      <c r="X1198" s="17">
        <v>8.6531191940213303E-2</v>
      </c>
      <c r="Y1198" s="17">
        <v>8.4240532902962198E-2</v>
      </c>
      <c r="Z1198" s="17">
        <v>0.14573417236396899</v>
      </c>
      <c r="AA1198" s="17">
        <v>0.113423625233813</v>
      </c>
      <c r="AB1198" s="17">
        <v>0.12954744766939899</v>
      </c>
      <c r="AC1198" s="17"/>
      <c r="AD1198" s="17">
        <v>5.9466609089991199E-2</v>
      </c>
      <c r="AE1198" s="17">
        <v>0.25971614198665699</v>
      </c>
      <c r="AF1198" s="17"/>
      <c r="AG1198" s="17">
        <v>6.0700923260444198E-2</v>
      </c>
      <c r="AH1198" s="17">
        <v>0.15047566779704299</v>
      </c>
      <c r="AI1198" s="17"/>
      <c r="AJ1198" s="17">
        <v>0.100821680324127</v>
      </c>
      <c r="AK1198" s="17">
        <v>0.14336201281966501</v>
      </c>
      <c r="AL1198" s="17"/>
      <c r="AM1198" s="17">
        <v>0.16651109239296699</v>
      </c>
      <c r="AN1198" s="17">
        <v>0.107542941278174</v>
      </c>
      <c r="AO1198" s="17"/>
      <c r="AP1198" s="17">
        <v>0.32095113370077399</v>
      </c>
      <c r="AQ1198" s="17">
        <v>0.14607313314088399</v>
      </c>
      <c r="AR1198" s="17">
        <v>7.40873554480488E-2</v>
      </c>
      <c r="AS1198" s="17">
        <v>3.4845918084565601E-2</v>
      </c>
      <c r="AT1198" s="17">
        <v>2.37027131341381E-2</v>
      </c>
      <c r="AU1198" s="17">
        <v>2.3671829485789601E-2</v>
      </c>
    </row>
    <row r="1199" spans="2:47" x14ac:dyDescent="0.35">
      <c r="B1199" t="s">
        <v>92</v>
      </c>
      <c r="C1199" s="17">
        <v>0.12955016110545001</v>
      </c>
      <c r="D1199" s="17">
        <v>9.6713880071397695E-2</v>
      </c>
      <c r="E1199" s="17">
        <v>0.161680514854464</v>
      </c>
      <c r="F1199" s="17"/>
      <c r="G1199" s="17">
        <v>0.13731577958309399</v>
      </c>
      <c r="H1199" s="17">
        <v>9.7728442180957206E-2</v>
      </c>
      <c r="I1199" s="17">
        <v>0.12650779261269199</v>
      </c>
      <c r="J1199" s="17">
        <v>0.13691587291770799</v>
      </c>
      <c r="K1199" s="17">
        <v>0.115702149223139</v>
      </c>
      <c r="L1199" s="17">
        <v>0.15615037728081901</v>
      </c>
      <c r="M1199" s="17"/>
      <c r="N1199" s="17">
        <v>0.13771875611075499</v>
      </c>
      <c r="O1199" s="17">
        <v>8.8978781123679906E-2</v>
      </c>
      <c r="P1199" s="17"/>
      <c r="Q1199" s="17">
        <v>0.101756454375559</v>
      </c>
      <c r="R1199" s="17">
        <v>0.104426411524879</v>
      </c>
      <c r="S1199" s="17">
        <v>7.9886949595787696E-2</v>
      </c>
      <c r="T1199" s="17">
        <v>0.172813665807937</v>
      </c>
      <c r="U1199" s="17">
        <v>0.191355788426498</v>
      </c>
      <c r="V1199" s="17">
        <v>0.12467260238904999</v>
      </c>
      <c r="W1199" s="17">
        <v>0.150796219033274</v>
      </c>
      <c r="X1199" s="17">
        <v>0.163283880292249</v>
      </c>
      <c r="Y1199" s="17">
        <v>0.121187194269108</v>
      </c>
      <c r="Z1199" s="17">
        <v>0.13593257924863</v>
      </c>
      <c r="AA1199" s="17">
        <v>0.161776354905564</v>
      </c>
      <c r="AB1199" s="17">
        <v>9.6522591812176803E-2</v>
      </c>
      <c r="AC1199" s="17"/>
      <c r="AD1199" s="17">
        <v>0.109285405694558</v>
      </c>
      <c r="AE1199" s="17">
        <v>0.17665272610549901</v>
      </c>
      <c r="AF1199" s="17"/>
      <c r="AG1199" s="17">
        <v>7.5886480664117198E-2</v>
      </c>
      <c r="AH1199" s="17">
        <v>0.15944694466214099</v>
      </c>
      <c r="AI1199" s="17"/>
      <c r="AJ1199" s="17">
        <v>0.12213819744264499</v>
      </c>
      <c r="AK1199" s="17">
        <v>0.13842917641737101</v>
      </c>
      <c r="AL1199" s="17"/>
      <c r="AM1199" s="17">
        <v>0.13913880109914101</v>
      </c>
      <c r="AN1199" s="17">
        <v>0.12587825594128399</v>
      </c>
      <c r="AO1199" s="17"/>
      <c r="AP1199" s="17">
        <v>0.16610959001588901</v>
      </c>
      <c r="AQ1199" s="17">
        <v>0.19830044309112099</v>
      </c>
      <c r="AR1199" s="17">
        <v>0.135911782496627</v>
      </c>
      <c r="AS1199" s="17">
        <v>9.6287584490450495E-2</v>
      </c>
      <c r="AT1199" s="17">
        <v>9.1280254951468298E-2</v>
      </c>
      <c r="AU1199" s="17">
        <v>6.9987492570345602E-2</v>
      </c>
    </row>
    <row r="1200" spans="2:47" x14ac:dyDescent="0.35">
      <c r="B1200" t="s">
        <v>458</v>
      </c>
      <c r="C1200" s="17">
        <v>0.1569279932829</v>
      </c>
      <c r="D1200" s="17">
        <v>0.128895816936893</v>
      </c>
      <c r="E1200" s="17">
        <v>0.18470292382226799</v>
      </c>
      <c r="F1200" s="17"/>
      <c r="G1200" s="17">
        <v>0.146990741111198</v>
      </c>
      <c r="H1200" s="17">
        <v>0.15183803676885901</v>
      </c>
      <c r="I1200" s="17">
        <v>0.140760729580343</v>
      </c>
      <c r="J1200" s="17">
        <v>0.14633659407548599</v>
      </c>
      <c r="K1200" s="17">
        <v>0.155359598476244</v>
      </c>
      <c r="L1200" s="17">
        <v>0.19052137754951601</v>
      </c>
      <c r="M1200" s="17"/>
      <c r="N1200" s="17">
        <v>0.15703281762917201</v>
      </c>
      <c r="O1200" s="17">
        <v>0.156407356823243</v>
      </c>
      <c r="P1200" s="17"/>
      <c r="Q1200" s="17">
        <v>0.17204824266112301</v>
      </c>
      <c r="R1200" s="17">
        <v>0.196889711101121</v>
      </c>
      <c r="S1200" s="17">
        <v>0.16467568053856299</v>
      </c>
      <c r="T1200" s="17">
        <v>0.19128273996094</v>
      </c>
      <c r="U1200" s="17">
        <v>0.108230897920222</v>
      </c>
      <c r="V1200" s="17">
        <v>0.115230901269953</v>
      </c>
      <c r="W1200" s="17">
        <v>0.128807818357111</v>
      </c>
      <c r="X1200" s="17">
        <v>0.145896041250722</v>
      </c>
      <c r="Y1200" s="17">
        <v>0.14818480636818801</v>
      </c>
      <c r="Z1200" s="17">
        <v>0.13733992676780499</v>
      </c>
      <c r="AA1200" s="17">
        <v>0.200979408403718</v>
      </c>
      <c r="AB1200" s="17">
        <v>0.13540251785728799</v>
      </c>
      <c r="AC1200" s="17"/>
      <c r="AD1200" s="17">
        <v>0.16553677079453399</v>
      </c>
      <c r="AE1200" s="17">
        <v>0.13412247998827201</v>
      </c>
      <c r="AF1200" s="17"/>
      <c r="AG1200" s="17">
        <v>0.12091144409997</v>
      </c>
      <c r="AH1200" s="17">
        <v>0.17300459645032401</v>
      </c>
      <c r="AI1200" s="17"/>
      <c r="AJ1200" s="17">
        <v>0.16481608705415701</v>
      </c>
      <c r="AK1200" s="17">
        <v>0.14896701042128699</v>
      </c>
      <c r="AL1200" s="17"/>
      <c r="AM1200" s="17">
        <v>0.16353265886337401</v>
      </c>
      <c r="AN1200" s="17">
        <v>0.15612007996344199</v>
      </c>
      <c r="AO1200" s="17"/>
      <c r="AP1200" s="17">
        <v>0.112082789495765</v>
      </c>
      <c r="AQ1200" s="17">
        <v>0.245345539729274</v>
      </c>
      <c r="AR1200" s="17">
        <v>0.22096309288400501</v>
      </c>
      <c r="AS1200" s="17">
        <v>0.143870809648558</v>
      </c>
      <c r="AT1200" s="17">
        <v>0.16968339155491499</v>
      </c>
      <c r="AU1200" s="17">
        <v>8.9056362479411996E-2</v>
      </c>
    </row>
    <row r="1201" spans="2:47" x14ac:dyDescent="0.35">
      <c r="B1201" t="s">
        <v>90</v>
      </c>
      <c r="C1201" s="17">
        <v>0.27969042570250002</v>
      </c>
      <c r="D1201" s="17">
        <v>0.32938119929326798</v>
      </c>
      <c r="E1201" s="17">
        <v>0.23282607687245599</v>
      </c>
      <c r="F1201" s="17"/>
      <c r="G1201" s="17">
        <v>0.28582661026997203</v>
      </c>
      <c r="H1201" s="17">
        <v>0.33025542779849298</v>
      </c>
      <c r="I1201" s="17">
        <v>0.291724501909709</v>
      </c>
      <c r="J1201" s="17">
        <v>0.29028214648662698</v>
      </c>
      <c r="K1201" s="17">
        <v>0.22902261505180799</v>
      </c>
      <c r="L1201" s="17">
        <v>0.249705614629324</v>
      </c>
      <c r="M1201" s="17"/>
      <c r="N1201" s="17">
        <v>0.26908180422075101</v>
      </c>
      <c r="O1201" s="17">
        <v>0.332380810394029</v>
      </c>
      <c r="P1201" s="17"/>
      <c r="Q1201" s="17">
        <v>0.31701363499003099</v>
      </c>
      <c r="R1201" s="17">
        <v>0.26776880342701898</v>
      </c>
      <c r="S1201" s="17">
        <v>0.28428824939092401</v>
      </c>
      <c r="T1201" s="17">
        <v>0.27118183814917601</v>
      </c>
      <c r="U1201" s="17">
        <v>0.270503366114687</v>
      </c>
      <c r="V1201" s="17">
        <v>0.29746088044836799</v>
      </c>
      <c r="W1201" s="17">
        <v>0.27485733276470198</v>
      </c>
      <c r="X1201" s="17">
        <v>0.27506551907257498</v>
      </c>
      <c r="Y1201" s="17">
        <v>0.28553086398011002</v>
      </c>
      <c r="Z1201" s="17">
        <v>0.249198266782242</v>
      </c>
      <c r="AA1201" s="17">
        <v>0.24993656821042101</v>
      </c>
      <c r="AB1201" s="17">
        <v>0.27775729946651401</v>
      </c>
      <c r="AC1201" s="17"/>
      <c r="AD1201" s="17">
        <v>0.331479408664203</v>
      </c>
      <c r="AE1201" s="17">
        <v>0.16389253069682899</v>
      </c>
      <c r="AF1201" s="17"/>
      <c r="AG1201" s="17">
        <v>0.34959200611486702</v>
      </c>
      <c r="AH1201" s="17">
        <v>0.249524931546379</v>
      </c>
      <c r="AI1201" s="17"/>
      <c r="AJ1201" s="17">
        <v>0.29438435977332</v>
      </c>
      <c r="AK1201" s="17">
        <v>0.26317009288446702</v>
      </c>
      <c r="AL1201" s="17"/>
      <c r="AM1201" s="17">
        <v>0.23972501376365701</v>
      </c>
      <c r="AN1201" s="17">
        <v>0.29380423637470998</v>
      </c>
      <c r="AO1201" s="17"/>
      <c r="AP1201" s="17">
        <v>9.8983455676994694E-2</v>
      </c>
      <c r="AQ1201" s="17">
        <v>0.225850695743057</v>
      </c>
      <c r="AR1201" s="17">
        <v>0.34678761611790698</v>
      </c>
      <c r="AS1201" s="17">
        <v>0.35848898739514901</v>
      </c>
      <c r="AT1201" s="17">
        <v>0.38335121527103899</v>
      </c>
      <c r="AU1201" s="17">
        <v>0.36599151110394701</v>
      </c>
    </row>
    <row r="1202" spans="2:47" x14ac:dyDescent="0.35">
      <c r="B1202" t="s">
        <v>459</v>
      </c>
      <c r="C1202" s="17">
        <v>0.21703643322958899</v>
      </c>
      <c r="D1202" s="17">
        <v>0.29921034158884502</v>
      </c>
      <c r="E1202" s="17">
        <v>0.13881491613248001</v>
      </c>
      <c r="F1202" s="17"/>
      <c r="G1202" s="17">
        <v>0.220110094199718</v>
      </c>
      <c r="H1202" s="17">
        <v>0.23384394554395299</v>
      </c>
      <c r="I1202" s="17">
        <v>0.227181055340064</v>
      </c>
      <c r="J1202" s="17">
        <v>0.21900835576077801</v>
      </c>
      <c r="K1202" s="17">
        <v>0.24450894017085001</v>
      </c>
      <c r="L1202" s="17">
        <v>0.17303611905851099</v>
      </c>
      <c r="M1202" s="17"/>
      <c r="N1202" s="17">
        <v>0.21069597961858599</v>
      </c>
      <c r="O1202" s="17">
        <v>0.248527889537769</v>
      </c>
      <c r="P1202" s="17"/>
      <c r="Q1202" s="17">
        <v>0.226079115059827</v>
      </c>
      <c r="R1202" s="17">
        <v>0.16533454715974899</v>
      </c>
      <c r="S1202" s="17">
        <v>0.20623882887297801</v>
      </c>
      <c r="T1202" s="17">
        <v>0.17455933184324801</v>
      </c>
      <c r="U1202" s="17">
        <v>0.18716698315285399</v>
      </c>
      <c r="V1202" s="17">
        <v>0.242763415412032</v>
      </c>
      <c r="W1202" s="17">
        <v>0.22428909382114401</v>
      </c>
      <c r="X1202" s="17">
        <v>0.25244051730088701</v>
      </c>
      <c r="Y1202" s="17">
        <v>0.26039924805236098</v>
      </c>
      <c r="Z1202" s="17">
        <v>0.22377456209885199</v>
      </c>
      <c r="AA1202" s="17">
        <v>0.213082953505082</v>
      </c>
      <c r="AB1202" s="17">
        <v>0.30922589809384199</v>
      </c>
      <c r="AC1202" s="17"/>
      <c r="AD1202" s="17">
        <v>0.285558139691999</v>
      </c>
      <c r="AE1202" s="17">
        <v>7.3292236870414598E-2</v>
      </c>
      <c r="AF1202" s="17"/>
      <c r="AG1202" s="17">
        <v>0.35312764957479498</v>
      </c>
      <c r="AH1202" s="17">
        <v>0.15280948100656699</v>
      </c>
      <c r="AI1202" s="17"/>
      <c r="AJ1202" s="17">
        <v>0.229554443367191</v>
      </c>
      <c r="AK1202" s="17">
        <v>0.20277038018987301</v>
      </c>
      <c r="AL1202" s="17"/>
      <c r="AM1202" s="17">
        <v>0.181888076080953</v>
      </c>
      <c r="AN1202" s="17">
        <v>0.22646139055432599</v>
      </c>
      <c r="AO1202" s="17"/>
      <c r="AP1202" s="17">
        <v>2.2690705097548201E-2</v>
      </c>
      <c r="AQ1202" s="17">
        <v>9.40082795609571E-2</v>
      </c>
      <c r="AR1202" s="17">
        <v>0.18779479842451</v>
      </c>
      <c r="AS1202" s="17">
        <v>0.33206242541011299</v>
      </c>
      <c r="AT1202" s="17">
        <v>0.30201670478329001</v>
      </c>
      <c r="AU1202" s="17">
        <v>0.42918781758846802</v>
      </c>
    </row>
    <row r="1203" spans="2:47" x14ac:dyDescent="0.35">
      <c r="B1203" t="s">
        <v>460</v>
      </c>
      <c r="C1203" s="17">
        <v>8.2358744184564694E-2</v>
      </c>
      <c r="D1203" s="17">
        <v>4.80737016401694E-2</v>
      </c>
      <c r="E1203" s="17">
        <v>0.114774571529523</v>
      </c>
      <c r="F1203" s="17"/>
      <c r="G1203" s="17">
        <v>9.1198523881661206E-2</v>
      </c>
      <c r="H1203" s="17">
        <v>7.5265815080174103E-2</v>
      </c>
      <c r="I1203" s="17">
        <v>8.6025015503913504E-2</v>
      </c>
      <c r="J1203" s="17">
        <v>7.2686230048186098E-2</v>
      </c>
      <c r="K1203" s="17">
        <v>0.10172050442950201</v>
      </c>
      <c r="L1203" s="17">
        <v>7.4193792020931806E-2</v>
      </c>
      <c r="M1203" s="17"/>
      <c r="N1203" s="17">
        <v>8.7109406021707206E-2</v>
      </c>
      <c r="O1203" s="17">
        <v>5.87633882592873E-2</v>
      </c>
      <c r="P1203" s="17"/>
      <c r="Q1203" s="17">
        <v>8.3742318341646305E-2</v>
      </c>
      <c r="R1203" s="17">
        <v>9.6434409633964699E-2</v>
      </c>
      <c r="S1203" s="17">
        <v>8.7436618808340097E-2</v>
      </c>
      <c r="T1203" s="17">
        <v>8.9510127841098006E-2</v>
      </c>
      <c r="U1203" s="17">
        <v>9.8908181921300298E-2</v>
      </c>
      <c r="V1203" s="17">
        <v>7.5092196287560406E-2</v>
      </c>
      <c r="W1203" s="17">
        <v>6.1722429433016E-2</v>
      </c>
      <c r="X1203" s="17">
        <v>6.6637625186400304E-2</v>
      </c>
      <c r="Y1203" s="17">
        <v>8.6621758177282696E-2</v>
      </c>
      <c r="Z1203" s="17">
        <v>9.5962284517690705E-2</v>
      </c>
      <c r="AA1203" s="17">
        <v>4.1091688911789499E-2</v>
      </c>
      <c r="AB1203" s="17">
        <v>5.1544245100780102E-2</v>
      </c>
      <c r="AC1203" s="17"/>
      <c r="AD1203" s="17">
        <v>3.8953505356947901E-2</v>
      </c>
      <c r="AE1203" s="17">
        <v>0.17487530574052201</v>
      </c>
      <c r="AF1203" s="17"/>
      <c r="AG1203" s="17">
        <v>3.6643078900378698E-2</v>
      </c>
      <c r="AH1203" s="17">
        <v>0.101170934417752</v>
      </c>
      <c r="AI1203" s="17"/>
      <c r="AJ1203" s="17">
        <v>7.4343518705561995E-2</v>
      </c>
      <c r="AK1203" s="17">
        <v>9.0778424682652001E-2</v>
      </c>
      <c r="AL1203" s="17"/>
      <c r="AM1203" s="17">
        <v>0.104346584274378</v>
      </c>
      <c r="AN1203" s="17">
        <v>7.4094833664965706E-2</v>
      </c>
      <c r="AO1203" s="17"/>
      <c r="AP1203" s="17">
        <v>0.23844837822871401</v>
      </c>
      <c r="AQ1203" s="17">
        <v>6.5686107703604404E-2</v>
      </c>
      <c r="AR1203" s="17">
        <v>3.07761709080752E-2</v>
      </c>
      <c r="AS1203" s="17">
        <v>3.4444274971164299E-2</v>
      </c>
      <c r="AT1203" s="17">
        <v>2.99657203051489E-2</v>
      </c>
      <c r="AU1203" s="17">
        <v>2.2104986772037899E-2</v>
      </c>
    </row>
    <row r="1204" spans="2:47" x14ac:dyDescent="0.35">
      <c r="B1204" t="s">
        <v>94</v>
      </c>
      <c r="C1204" s="17">
        <v>1.38307047600029E-2</v>
      </c>
      <c r="D1204" s="17">
        <v>9.9215732794378699E-3</v>
      </c>
      <c r="E1204" s="17">
        <v>1.7766421236927201E-2</v>
      </c>
      <c r="F1204" s="17"/>
      <c r="G1204" s="17">
        <v>1.5727587829744601E-2</v>
      </c>
      <c r="H1204" s="17">
        <v>1.4218453067167699E-2</v>
      </c>
      <c r="I1204" s="17">
        <v>2.3262857871446999E-2</v>
      </c>
      <c r="J1204" s="17">
        <v>6.0566495362979304E-3</v>
      </c>
      <c r="K1204" s="17">
        <v>1.63393003966763E-2</v>
      </c>
      <c r="L1204" s="17">
        <v>9.1827679663151508E-3</v>
      </c>
      <c r="M1204" s="17"/>
      <c r="N1204" s="17">
        <v>1.31954760805751E-2</v>
      </c>
      <c r="O1204" s="17">
        <v>1.6985727638680399E-2</v>
      </c>
      <c r="P1204" s="17"/>
      <c r="Q1204" s="17">
        <v>7.3034105001158296E-3</v>
      </c>
      <c r="R1204" s="17">
        <v>2.3529849280743399E-2</v>
      </c>
      <c r="S1204" s="17">
        <v>0</v>
      </c>
      <c r="T1204" s="17">
        <v>5.64023913861832E-3</v>
      </c>
      <c r="U1204" s="17">
        <v>1.7712682919096698E-2</v>
      </c>
      <c r="V1204" s="17">
        <v>2.6914853446460399E-2</v>
      </c>
      <c r="W1204" s="17">
        <v>1.97098692306754E-2</v>
      </c>
      <c r="X1204" s="17">
        <v>1.0145224956953299E-2</v>
      </c>
      <c r="Y1204" s="17">
        <v>1.38355962499884E-2</v>
      </c>
      <c r="Z1204" s="17">
        <v>1.20582082208115E-2</v>
      </c>
      <c r="AA1204" s="17">
        <v>1.9709400829611898E-2</v>
      </c>
      <c r="AB1204" s="17">
        <v>0</v>
      </c>
      <c r="AC1204" s="17"/>
      <c r="AD1204" s="17">
        <v>9.7201607077658497E-3</v>
      </c>
      <c r="AE1204" s="17">
        <v>1.7448578611807E-2</v>
      </c>
      <c r="AF1204" s="17"/>
      <c r="AG1204" s="17">
        <v>3.1384173854275398E-3</v>
      </c>
      <c r="AH1204" s="17">
        <v>1.35674441197944E-2</v>
      </c>
      <c r="AI1204" s="17"/>
      <c r="AJ1204" s="17">
        <v>1.39417133329983E-2</v>
      </c>
      <c r="AK1204" s="17">
        <v>1.2522902584685599E-2</v>
      </c>
      <c r="AL1204" s="17"/>
      <c r="AM1204" s="17">
        <v>4.8577735255297804E-3</v>
      </c>
      <c r="AN1204" s="17">
        <v>1.6098262223098701E-2</v>
      </c>
      <c r="AO1204" s="17"/>
      <c r="AP1204" s="17">
        <v>4.0733947784314398E-2</v>
      </c>
      <c r="AQ1204" s="17">
        <v>2.4735801031102098E-2</v>
      </c>
      <c r="AR1204" s="17">
        <v>3.67918372082614E-3</v>
      </c>
      <c r="AS1204" s="17">
        <v>0</v>
      </c>
      <c r="AT1204" s="17">
        <v>0</v>
      </c>
      <c r="AU1204" s="17">
        <v>0</v>
      </c>
    </row>
    <row r="1205" spans="2:47" x14ac:dyDescent="0.35">
      <c r="B1205" t="s">
        <v>96</v>
      </c>
      <c r="C1205" s="17">
        <v>0.25015569884044297</v>
      </c>
      <c r="D1205" s="17">
        <v>0.18451736726138701</v>
      </c>
      <c r="E1205" s="17">
        <v>0.311115090406346</v>
      </c>
      <c r="F1205" s="17"/>
      <c r="G1205" s="17">
        <v>0.24014644270770699</v>
      </c>
      <c r="H1205" s="17">
        <v>0.194578321741354</v>
      </c>
      <c r="I1205" s="17">
        <v>0.231045839794524</v>
      </c>
      <c r="J1205" s="17">
        <v>0.26563002409262498</v>
      </c>
      <c r="K1205" s="17">
        <v>0.25304904147492002</v>
      </c>
      <c r="L1205" s="17">
        <v>0.30336032877540198</v>
      </c>
      <c r="M1205" s="17"/>
      <c r="N1205" s="17">
        <v>0.26288451642920801</v>
      </c>
      <c r="O1205" s="17">
        <v>0.18693482734698999</v>
      </c>
      <c r="P1205" s="17"/>
      <c r="Q1205" s="17">
        <v>0.19381327844725699</v>
      </c>
      <c r="R1205" s="17">
        <v>0.25004267939740399</v>
      </c>
      <c r="S1205" s="17">
        <v>0.25736062238919499</v>
      </c>
      <c r="T1205" s="17">
        <v>0.26782572306691999</v>
      </c>
      <c r="U1205" s="17">
        <v>0.31747788797184001</v>
      </c>
      <c r="V1205" s="17">
        <v>0.24253775313562601</v>
      </c>
      <c r="W1205" s="17">
        <v>0.29061345639335201</v>
      </c>
      <c r="X1205" s="17">
        <v>0.24981507223246299</v>
      </c>
      <c r="Y1205" s="17">
        <v>0.20542772717207</v>
      </c>
      <c r="Z1205" s="17">
        <v>0.28166675161259902</v>
      </c>
      <c r="AA1205" s="17">
        <v>0.27519998013937702</v>
      </c>
      <c r="AB1205" s="17">
        <v>0.226070039481576</v>
      </c>
      <c r="AC1205" s="17"/>
      <c r="AD1205" s="17">
        <v>0.16875201478454999</v>
      </c>
      <c r="AE1205" s="17">
        <v>0.43636886809215603</v>
      </c>
      <c r="AF1205" s="17"/>
      <c r="AG1205" s="17">
        <v>0.13658740392456101</v>
      </c>
      <c r="AH1205" s="17">
        <v>0.30992261245918401</v>
      </c>
      <c r="AI1205" s="17"/>
      <c r="AJ1205" s="17">
        <v>0.22295987776677201</v>
      </c>
      <c r="AK1205" s="17">
        <v>0.281791189237036</v>
      </c>
      <c r="AL1205" s="17"/>
      <c r="AM1205" s="17">
        <v>0.30564989349210803</v>
      </c>
      <c r="AN1205" s="17">
        <v>0.233421197219458</v>
      </c>
      <c r="AO1205" s="17"/>
      <c r="AP1205" s="17">
        <v>0.48706072371666298</v>
      </c>
      <c r="AQ1205" s="17">
        <v>0.34437357623200598</v>
      </c>
      <c r="AR1205" s="17">
        <v>0.20999913794467601</v>
      </c>
      <c r="AS1205" s="17">
        <v>0.13113350257501599</v>
      </c>
      <c r="AT1205" s="17">
        <v>0.114982968085606</v>
      </c>
      <c r="AU1205" s="17">
        <v>9.3659322056135197E-2</v>
      </c>
    </row>
    <row r="1206" spans="2:47" x14ac:dyDescent="0.35">
      <c r="B1206" t="s">
        <v>95</v>
      </c>
      <c r="C1206" s="17">
        <v>0.49672685893208901</v>
      </c>
      <c r="D1206" s="17">
        <v>0.628591540882113</v>
      </c>
      <c r="E1206" s="17">
        <v>0.37164099300493503</v>
      </c>
      <c r="F1206" s="17"/>
      <c r="G1206" s="17">
        <v>0.50593670446968897</v>
      </c>
      <c r="H1206" s="17">
        <v>0.56409937334244598</v>
      </c>
      <c r="I1206" s="17">
        <v>0.51890555724977305</v>
      </c>
      <c r="J1206" s="17">
        <v>0.50929050224740602</v>
      </c>
      <c r="K1206" s="17">
        <v>0.473531555222658</v>
      </c>
      <c r="L1206" s="17">
        <v>0.42274173368783502</v>
      </c>
      <c r="M1206" s="17"/>
      <c r="N1206" s="17">
        <v>0.479777783839337</v>
      </c>
      <c r="O1206" s="17">
        <v>0.58090869993179906</v>
      </c>
      <c r="P1206" s="17"/>
      <c r="Q1206" s="17">
        <v>0.54309275004985802</v>
      </c>
      <c r="R1206" s="17">
        <v>0.43310335058676702</v>
      </c>
      <c r="S1206" s="17">
        <v>0.49052707826390202</v>
      </c>
      <c r="T1206" s="17">
        <v>0.44574116999242402</v>
      </c>
      <c r="U1206" s="17">
        <v>0.45767034926754102</v>
      </c>
      <c r="V1206" s="17">
        <v>0.54022429586039999</v>
      </c>
      <c r="W1206" s="17">
        <v>0.49914642658584502</v>
      </c>
      <c r="X1206" s="17">
        <v>0.52750603637346205</v>
      </c>
      <c r="Y1206" s="17">
        <v>0.54593011203247099</v>
      </c>
      <c r="Z1206" s="17">
        <v>0.47297282888109399</v>
      </c>
      <c r="AA1206" s="17">
        <v>0.46301952171550298</v>
      </c>
      <c r="AB1206" s="17">
        <v>0.586983197560356</v>
      </c>
      <c r="AC1206" s="17"/>
      <c r="AD1206" s="17">
        <v>0.61703754835620195</v>
      </c>
      <c r="AE1206" s="17">
        <v>0.23718476756724399</v>
      </c>
      <c r="AF1206" s="17"/>
      <c r="AG1206" s="17">
        <v>0.70271965568966199</v>
      </c>
      <c r="AH1206" s="17">
        <v>0.402334412552946</v>
      </c>
      <c r="AI1206" s="17"/>
      <c r="AJ1206" s="17">
        <v>0.523938803140511</v>
      </c>
      <c r="AK1206" s="17">
        <v>0.465940473074339</v>
      </c>
      <c r="AL1206" s="17"/>
      <c r="AM1206" s="17">
        <v>0.42161308984460999</v>
      </c>
      <c r="AN1206" s="17">
        <v>0.520265626929036</v>
      </c>
      <c r="AO1206" s="17"/>
      <c r="AP1206" s="17">
        <v>0.121674160774543</v>
      </c>
      <c r="AQ1206" s="17">
        <v>0.31985897530401403</v>
      </c>
      <c r="AR1206" s="17">
        <v>0.53458241454241795</v>
      </c>
      <c r="AS1206" s="17">
        <v>0.690551412805261</v>
      </c>
      <c r="AT1206" s="17">
        <v>0.68536792005433</v>
      </c>
      <c r="AU1206" s="17">
        <v>0.79517932869241503</v>
      </c>
    </row>
    <row r="1207" spans="2:47" x14ac:dyDescent="0.35">
      <c r="B1207" t="s">
        <v>97</v>
      </c>
      <c r="C1207" s="17">
        <v>0.24657116009164501</v>
      </c>
      <c r="D1207" s="17">
        <v>0.44407417362072599</v>
      </c>
      <c r="E1207" s="17">
        <v>6.0525902598588602E-2</v>
      </c>
      <c r="F1207" s="17"/>
      <c r="G1207" s="17">
        <v>0.26579026176198201</v>
      </c>
      <c r="H1207" s="17">
        <v>0.369521051601092</v>
      </c>
      <c r="I1207" s="17">
        <v>0.28785971745524902</v>
      </c>
      <c r="J1207" s="17">
        <v>0.24366047815478101</v>
      </c>
      <c r="K1207" s="17">
        <v>0.220482513747738</v>
      </c>
      <c r="L1207" s="17">
        <v>0.119381404912433</v>
      </c>
      <c r="M1207" s="17"/>
      <c r="N1207" s="17">
        <v>0.21689326741012899</v>
      </c>
      <c r="O1207" s="17">
        <v>0.39397387258480798</v>
      </c>
      <c r="P1207" s="17"/>
      <c r="Q1207" s="17">
        <v>0.34927947160260098</v>
      </c>
      <c r="R1207" s="17">
        <v>0.183060671189364</v>
      </c>
      <c r="S1207" s="17">
        <v>0.233166455874707</v>
      </c>
      <c r="T1207" s="17">
        <v>0.17791544692550301</v>
      </c>
      <c r="U1207" s="17">
        <v>0.14019246129570101</v>
      </c>
      <c r="V1207" s="17">
        <v>0.29768654272477402</v>
      </c>
      <c r="W1207" s="17">
        <v>0.208532970192494</v>
      </c>
      <c r="X1207" s="17">
        <v>0.27769096414099897</v>
      </c>
      <c r="Y1207" s="17">
        <v>0.34050238486040102</v>
      </c>
      <c r="Z1207" s="17">
        <v>0.191306077268495</v>
      </c>
      <c r="AA1207" s="17">
        <v>0.18781954157612599</v>
      </c>
      <c r="AB1207" s="17">
        <v>0.36091315807877999</v>
      </c>
      <c r="AC1207" s="17"/>
      <c r="AD1207" s="17">
        <v>0.44828553357165302</v>
      </c>
      <c r="AE1207" s="17">
        <v>-0.199184100524913</v>
      </c>
      <c r="AF1207" s="17"/>
      <c r="AG1207" s="17">
        <v>0.56613225176510096</v>
      </c>
      <c r="AH1207" s="17">
        <v>9.2411800093762195E-2</v>
      </c>
      <c r="AI1207" s="17"/>
      <c r="AJ1207" s="17">
        <v>0.30097892537373899</v>
      </c>
      <c r="AK1207" s="17">
        <v>0.184149283837303</v>
      </c>
      <c r="AL1207" s="17"/>
      <c r="AM1207" s="17">
        <v>0.11596319635250101</v>
      </c>
      <c r="AN1207" s="17">
        <v>0.28684442970957802</v>
      </c>
      <c r="AO1207" s="17"/>
      <c r="AP1207" s="17">
        <v>-0.36538656294212102</v>
      </c>
      <c r="AQ1207" s="17">
        <v>-2.4514600927992201E-2</v>
      </c>
      <c r="AR1207" s="17">
        <v>0.324583276597742</v>
      </c>
      <c r="AS1207" s="17">
        <v>0.55941791023024501</v>
      </c>
      <c r="AT1207" s="17">
        <v>0.57038495196872296</v>
      </c>
      <c r="AU1207" s="17">
        <v>0.70152000663628</v>
      </c>
    </row>
    <row r="1208" spans="2:47" x14ac:dyDescent="0.35">
      <c r="C1208" s="17"/>
      <c r="D1208" s="17"/>
      <c r="E1208" s="17"/>
      <c r="F1208" s="17"/>
      <c r="G1208" s="17"/>
      <c r="H1208" s="17"/>
      <c r="I1208" s="17"/>
      <c r="J1208" s="17"/>
      <c r="K1208" s="17"/>
      <c r="L1208" s="17"/>
      <c r="M1208" s="17"/>
      <c r="N1208" s="17"/>
      <c r="O1208" s="17"/>
      <c r="P1208" s="17"/>
      <c r="Q1208" s="17"/>
      <c r="R1208" s="17"/>
      <c r="S1208" s="17"/>
      <c r="T1208" s="17"/>
      <c r="U1208" s="17"/>
      <c r="V1208" s="17"/>
      <c r="W1208" s="17"/>
      <c r="X1208" s="17"/>
      <c r="Y1208" s="17"/>
      <c r="Z1208" s="17"/>
      <c r="AA1208" s="17"/>
      <c r="AB1208" s="17"/>
      <c r="AC1208" s="17"/>
      <c r="AD1208" s="17"/>
      <c r="AE1208" s="17"/>
      <c r="AF1208" s="17"/>
      <c r="AG1208" s="17"/>
      <c r="AH1208" s="17"/>
      <c r="AI1208" s="17"/>
      <c r="AJ1208" s="17"/>
      <c r="AK1208" s="17"/>
      <c r="AL1208" s="17"/>
      <c r="AM1208" s="17"/>
      <c r="AN1208" s="17"/>
      <c r="AO1208" s="17"/>
      <c r="AP1208" s="17"/>
      <c r="AQ1208" s="17"/>
      <c r="AR1208" s="17"/>
      <c r="AS1208" s="17"/>
      <c r="AT1208" s="17"/>
      <c r="AU1208" s="17"/>
    </row>
    <row r="1209" spans="2:47" x14ac:dyDescent="0.35">
      <c r="B1209" s="6" t="s">
        <v>464</v>
      </c>
      <c r="C1209" s="17"/>
      <c r="D1209" s="17"/>
      <c r="E1209" s="17"/>
      <c r="F1209" s="17"/>
      <c r="G1209" s="17"/>
      <c r="H1209" s="17"/>
      <c r="I1209" s="17"/>
      <c r="J1209" s="17"/>
      <c r="K1209" s="17"/>
      <c r="L1209" s="17"/>
      <c r="M1209" s="17"/>
      <c r="N1209" s="17"/>
      <c r="O1209" s="17"/>
      <c r="P1209" s="17"/>
      <c r="Q1209" s="17"/>
      <c r="R1209" s="17"/>
      <c r="S1209" s="17"/>
      <c r="T1209" s="17"/>
      <c r="U1209" s="17"/>
      <c r="V1209" s="17"/>
      <c r="W1209" s="17"/>
      <c r="X1209" s="17"/>
      <c r="Y1209" s="17"/>
      <c r="Z1209" s="17"/>
      <c r="AA1209" s="17"/>
      <c r="AB1209" s="17"/>
      <c r="AC1209" s="17"/>
      <c r="AD1209" s="17"/>
      <c r="AE1209" s="17"/>
      <c r="AF1209" s="17"/>
      <c r="AG1209" s="17"/>
      <c r="AH1209" s="17"/>
      <c r="AI1209" s="17"/>
      <c r="AJ1209" s="17"/>
      <c r="AK1209" s="17"/>
      <c r="AL1209" s="17"/>
      <c r="AM1209" s="17"/>
      <c r="AN1209" s="17"/>
      <c r="AO1209" s="17"/>
      <c r="AP1209" s="17"/>
      <c r="AQ1209" s="17"/>
      <c r="AR1209" s="17"/>
      <c r="AS1209" s="17"/>
      <c r="AT1209" s="17"/>
      <c r="AU1209" s="17"/>
    </row>
    <row r="1210" spans="2:47" x14ac:dyDescent="0.35">
      <c r="B1210" s="24" t="s">
        <v>65</v>
      </c>
      <c r="C1210" s="17"/>
      <c r="D1210" s="17"/>
      <c r="E1210" s="17"/>
      <c r="F1210" s="17"/>
      <c r="G1210" s="17"/>
      <c r="H1210" s="17"/>
      <c r="I1210" s="17"/>
      <c r="J1210" s="17"/>
      <c r="K1210" s="17"/>
      <c r="L1210" s="17"/>
      <c r="M1210" s="17"/>
      <c r="N1210" s="17"/>
      <c r="O1210" s="17"/>
      <c r="P1210" s="17"/>
      <c r="Q1210" s="17"/>
      <c r="R1210" s="17"/>
      <c r="S1210" s="17"/>
      <c r="T1210" s="17"/>
      <c r="U1210" s="17"/>
      <c r="V1210" s="17"/>
      <c r="W1210" s="17"/>
      <c r="X1210" s="17"/>
      <c r="Y1210" s="17"/>
      <c r="Z1210" s="17"/>
      <c r="AA1210" s="17"/>
      <c r="AB1210" s="17"/>
      <c r="AC1210" s="17"/>
      <c r="AD1210" s="17"/>
      <c r="AE1210" s="17"/>
      <c r="AF1210" s="17"/>
      <c r="AG1210" s="17"/>
      <c r="AH1210" s="17"/>
      <c r="AI1210" s="17"/>
      <c r="AJ1210" s="17"/>
      <c r="AK1210" s="17"/>
      <c r="AL1210" s="17"/>
      <c r="AM1210" s="17"/>
      <c r="AN1210" s="17"/>
      <c r="AO1210" s="17"/>
      <c r="AP1210" s="17"/>
      <c r="AQ1210" s="17"/>
      <c r="AR1210" s="17"/>
      <c r="AS1210" s="17"/>
      <c r="AT1210" s="17"/>
      <c r="AU1210" s="17"/>
    </row>
    <row r="1211" spans="2:47" x14ac:dyDescent="0.35">
      <c r="B1211" t="s">
        <v>457</v>
      </c>
      <c r="C1211" s="17">
        <v>0.12304268881932499</v>
      </c>
      <c r="D1211" s="17">
        <v>0.129374100679682</v>
      </c>
      <c r="E1211" s="17">
        <v>0.114751947744576</v>
      </c>
      <c r="F1211" s="17"/>
      <c r="G1211" s="17">
        <v>9.8902929871098499E-2</v>
      </c>
      <c r="H1211" s="17">
        <v>7.8711328514707093E-2</v>
      </c>
      <c r="I1211" s="17">
        <v>0.10184646610616099</v>
      </c>
      <c r="J1211" s="17">
        <v>0.13897931232427199</v>
      </c>
      <c r="K1211" s="17">
        <v>0.163905953540807</v>
      </c>
      <c r="L1211" s="17">
        <v>0.152434756302296</v>
      </c>
      <c r="M1211" s="17"/>
      <c r="N1211" s="17">
        <v>0.12514931992581799</v>
      </c>
      <c r="O1211" s="17">
        <v>0.112579576001583</v>
      </c>
      <c r="P1211" s="17"/>
      <c r="Q1211" s="17">
        <v>0.124104100810947</v>
      </c>
      <c r="R1211" s="17">
        <v>0.136526466177187</v>
      </c>
      <c r="S1211" s="17">
        <v>0.14728370188470499</v>
      </c>
      <c r="T1211" s="17">
        <v>0.12952614923808101</v>
      </c>
      <c r="U1211" s="17">
        <v>0.129177226381293</v>
      </c>
      <c r="V1211" s="17">
        <v>0.10815691862896</v>
      </c>
      <c r="W1211" s="17">
        <v>0.149327777430556</v>
      </c>
      <c r="X1211" s="17">
        <v>8.5617457842188799E-2</v>
      </c>
      <c r="Y1211" s="17">
        <v>0.112786915150139</v>
      </c>
      <c r="Z1211" s="17">
        <v>0.114043729501664</v>
      </c>
      <c r="AA1211" s="17">
        <v>8.2521408453062897E-2</v>
      </c>
      <c r="AB1211" s="17">
        <v>0.117801104931334</v>
      </c>
      <c r="AC1211" s="17"/>
      <c r="AD1211" s="17">
        <v>8.8742900949994E-2</v>
      </c>
      <c r="AE1211" s="17">
        <v>0.19785425589923999</v>
      </c>
      <c r="AF1211" s="17"/>
      <c r="AG1211" s="17">
        <v>0.102273256516081</v>
      </c>
      <c r="AH1211" s="17">
        <v>0.134471932499063</v>
      </c>
      <c r="AI1211" s="17"/>
      <c r="AJ1211" s="17">
        <v>0.125108901270641</v>
      </c>
      <c r="AK1211" s="17">
        <v>0.11989103451817799</v>
      </c>
      <c r="AL1211" s="17"/>
      <c r="AM1211" s="17">
        <v>0.16769652960880299</v>
      </c>
      <c r="AN1211" s="17">
        <v>0.11046755754884199</v>
      </c>
      <c r="AO1211" s="17"/>
      <c r="AP1211" s="17">
        <v>0.22024825647138399</v>
      </c>
      <c r="AQ1211" s="17">
        <v>0.13686973706956601</v>
      </c>
      <c r="AR1211" s="17">
        <v>5.9771237408862102E-2</v>
      </c>
      <c r="AS1211" s="17">
        <v>0.114144874682949</v>
      </c>
      <c r="AT1211" s="17">
        <v>3.7391476288264197E-2</v>
      </c>
      <c r="AU1211" s="17">
        <v>9.0355388408737095E-2</v>
      </c>
    </row>
    <row r="1212" spans="2:47" x14ac:dyDescent="0.35">
      <c r="B1212" t="s">
        <v>92</v>
      </c>
      <c r="C1212" s="17">
        <v>0.19390810059943001</v>
      </c>
      <c r="D1212" s="17">
        <v>0.19824446809149099</v>
      </c>
      <c r="E1212" s="17">
        <v>0.190526329816014</v>
      </c>
      <c r="F1212" s="17"/>
      <c r="G1212" s="17">
        <v>0.134991054967845</v>
      </c>
      <c r="H1212" s="17">
        <v>0.140882402504868</v>
      </c>
      <c r="I1212" s="17">
        <v>0.17628990268195799</v>
      </c>
      <c r="J1212" s="17">
        <v>0.211907829286231</v>
      </c>
      <c r="K1212" s="17">
        <v>0.227172324869922</v>
      </c>
      <c r="L1212" s="17">
        <v>0.25403585448105398</v>
      </c>
      <c r="M1212" s="17"/>
      <c r="N1212" s="17">
        <v>0.20024319552692099</v>
      </c>
      <c r="O1212" s="17">
        <v>0.16244325953962599</v>
      </c>
      <c r="P1212" s="17"/>
      <c r="Q1212" s="17">
        <v>0.16238402045251099</v>
      </c>
      <c r="R1212" s="17">
        <v>0.131061727527918</v>
      </c>
      <c r="S1212" s="17">
        <v>0.22315967651229801</v>
      </c>
      <c r="T1212" s="17">
        <v>0.20446001684156201</v>
      </c>
      <c r="U1212" s="17">
        <v>0.198534547882151</v>
      </c>
      <c r="V1212" s="17">
        <v>0.175432493487578</v>
      </c>
      <c r="W1212" s="17">
        <v>0.219326500318933</v>
      </c>
      <c r="X1212" s="17">
        <v>0.230985757568477</v>
      </c>
      <c r="Y1212" s="17">
        <v>0.180091723793808</v>
      </c>
      <c r="Z1212" s="17">
        <v>0.23130644911072501</v>
      </c>
      <c r="AA1212" s="17">
        <v>0.209002349412374</v>
      </c>
      <c r="AB1212" s="17">
        <v>0.344506559703951</v>
      </c>
      <c r="AC1212" s="17"/>
      <c r="AD1212" s="17">
        <v>0.20334122601218901</v>
      </c>
      <c r="AE1212" s="17">
        <v>0.17430313074214901</v>
      </c>
      <c r="AF1212" s="17"/>
      <c r="AG1212" s="17">
        <v>0.19448329329890701</v>
      </c>
      <c r="AH1212" s="17">
        <v>0.19883649052951399</v>
      </c>
      <c r="AI1212" s="17"/>
      <c r="AJ1212" s="17">
        <v>0.20953594108248899</v>
      </c>
      <c r="AK1212" s="17">
        <v>0.17709212177966099</v>
      </c>
      <c r="AL1212" s="17"/>
      <c r="AM1212" s="17">
        <v>0.19329071697358799</v>
      </c>
      <c r="AN1212" s="17">
        <v>0.194816592960037</v>
      </c>
      <c r="AO1212" s="17"/>
      <c r="AP1212" s="17">
        <v>0.126015197718887</v>
      </c>
      <c r="AQ1212" s="17">
        <v>0.26474879358298498</v>
      </c>
      <c r="AR1212" s="17">
        <v>0.15031151510590801</v>
      </c>
      <c r="AS1212" s="17">
        <v>0.277280581196237</v>
      </c>
      <c r="AT1212" s="17">
        <v>0.13776752303727799</v>
      </c>
      <c r="AU1212" s="17">
        <v>0.18620815815223901</v>
      </c>
    </row>
    <row r="1213" spans="2:47" x14ac:dyDescent="0.35">
      <c r="B1213" t="s">
        <v>458</v>
      </c>
      <c r="C1213" s="17">
        <v>0.18097745826298001</v>
      </c>
      <c r="D1213" s="17">
        <v>0.184916881980143</v>
      </c>
      <c r="E1213" s="17">
        <v>0.17778199740845901</v>
      </c>
      <c r="F1213" s="17"/>
      <c r="G1213" s="17">
        <v>0.16445167792222901</v>
      </c>
      <c r="H1213" s="17">
        <v>0.19609854988832501</v>
      </c>
      <c r="I1213" s="17">
        <v>0.181394150904679</v>
      </c>
      <c r="J1213" s="17">
        <v>0.162594471527784</v>
      </c>
      <c r="K1213" s="17">
        <v>0.171563209114936</v>
      </c>
      <c r="L1213" s="17">
        <v>0.200461146554303</v>
      </c>
      <c r="M1213" s="17"/>
      <c r="N1213" s="17">
        <v>0.178209642945382</v>
      </c>
      <c r="O1213" s="17">
        <v>0.19472450863047899</v>
      </c>
      <c r="P1213" s="17"/>
      <c r="Q1213" s="17">
        <v>0.16585028115189601</v>
      </c>
      <c r="R1213" s="17">
        <v>0.19758713137710601</v>
      </c>
      <c r="S1213" s="17">
        <v>0.16430417157662999</v>
      </c>
      <c r="T1213" s="17">
        <v>0.23854826321095399</v>
      </c>
      <c r="U1213" s="17">
        <v>0.15319114466044001</v>
      </c>
      <c r="V1213" s="17">
        <v>0.15543844007642801</v>
      </c>
      <c r="W1213" s="17">
        <v>0.13379774539976799</v>
      </c>
      <c r="X1213" s="17">
        <v>0.198476698776962</v>
      </c>
      <c r="Y1213" s="17">
        <v>0.19546951430904699</v>
      </c>
      <c r="Z1213" s="17">
        <v>0.19206370101362399</v>
      </c>
      <c r="AA1213" s="17">
        <v>0.21884265951818199</v>
      </c>
      <c r="AB1213" s="17">
        <v>0.14568776665410799</v>
      </c>
      <c r="AC1213" s="17"/>
      <c r="AD1213" s="17">
        <v>0.20012456914912199</v>
      </c>
      <c r="AE1213" s="17">
        <v>0.137915611674373</v>
      </c>
      <c r="AF1213" s="17"/>
      <c r="AG1213" s="17">
        <v>0.16029976272494401</v>
      </c>
      <c r="AH1213" s="17">
        <v>0.191376112346583</v>
      </c>
      <c r="AI1213" s="17"/>
      <c r="AJ1213" s="17">
        <v>0.183364873350503</v>
      </c>
      <c r="AK1213" s="17">
        <v>0.17868615907323401</v>
      </c>
      <c r="AL1213" s="17"/>
      <c r="AM1213" s="17">
        <v>0.17208077594549101</v>
      </c>
      <c r="AN1213" s="17">
        <v>0.183692805266124</v>
      </c>
      <c r="AO1213" s="17"/>
      <c r="AP1213" s="17">
        <v>0.102467377781976</v>
      </c>
      <c r="AQ1213" s="17">
        <v>0.23759324233958301</v>
      </c>
      <c r="AR1213" s="17">
        <v>0.23773664321431501</v>
      </c>
      <c r="AS1213" s="17">
        <v>0.20167739729370601</v>
      </c>
      <c r="AT1213" s="17">
        <v>0.20104206093928501</v>
      </c>
      <c r="AU1213" s="17">
        <v>0.14996152569200899</v>
      </c>
    </row>
    <row r="1214" spans="2:47" x14ac:dyDescent="0.35">
      <c r="B1214" t="s">
        <v>90</v>
      </c>
      <c r="C1214" s="17">
        <v>0.222858840060085</v>
      </c>
      <c r="D1214" s="17">
        <v>0.240155670804611</v>
      </c>
      <c r="E1214" s="17">
        <v>0.206919981006811</v>
      </c>
      <c r="F1214" s="17"/>
      <c r="G1214" s="17">
        <v>0.33646914274454898</v>
      </c>
      <c r="H1214" s="17">
        <v>0.29311582680109499</v>
      </c>
      <c r="I1214" s="17">
        <v>0.21546836902373401</v>
      </c>
      <c r="J1214" s="17">
        <v>0.22416849093240099</v>
      </c>
      <c r="K1214" s="17">
        <v>0.16671858747616999</v>
      </c>
      <c r="L1214" s="17">
        <v>0.13227046633635101</v>
      </c>
      <c r="M1214" s="17"/>
      <c r="N1214" s="17">
        <v>0.21403122123495999</v>
      </c>
      <c r="O1214" s="17">
        <v>0.26670342746536002</v>
      </c>
      <c r="P1214" s="17"/>
      <c r="Q1214" s="17">
        <v>0.278835631752196</v>
      </c>
      <c r="R1214" s="17">
        <v>0.22460003851881699</v>
      </c>
      <c r="S1214" s="17">
        <v>0.22842028304767101</v>
      </c>
      <c r="T1214" s="17">
        <v>0.194221826939071</v>
      </c>
      <c r="U1214" s="17">
        <v>0.25738181789015702</v>
      </c>
      <c r="V1214" s="17">
        <v>0.22663966741671601</v>
      </c>
      <c r="W1214" s="17">
        <v>0.17864358294984001</v>
      </c>
      <c r="X1214" s="17">
        <v>0.15863686237549299</v>
      </c>
      <c r="Y1214" s="17">
        <v>0.21756343134071099</v>
      </c>
      <c r="Z1214" s="17">
        <v>0.195029698251274</v>
      </c>
      <c r="AA1214" s="17">
        <v>0.21730433208045399</v>
      </c>
      <c r="AB1214" s="17">
        <v>0.249154472778676</v>
      </c>
      <c r="AC1214" s="17"/>
      <c r="AD1214" s="17">
        <v>0.26776777819978997</v>
      </c>
      <c r="AE1214" s="17">
        <v>0.121820155461371</v>
      </c>
      <c r="AF1214" s="17"/>
      <c r="AG1214" s="17">
        <v>0.28677184075418</v>
      </c>
      <c r="AH1214" s="17">
        <v>0.19168326213335901</v>
      </c>
      <c r="AI1214" s="17"/>
      <c r="AJ1214" s="17">
        <v>0.21733628653883599</v>
      </c>
      <c r="AK1214" s="17">
        <v>0.22982278051232499</v>
      </c>
      <c r="AL1214" s="17"/>
      <c r="AM1214" s="17">
        <v>0.20802021301058901</v>
      </c>
      <c r="AN1214" s="17">
        <v>0.22779213758762801</v>
      </c>
      <c r="AO1214" s="17"/>
      <c r="AP1214" s="17">
        <v>9.1208827293428205E-2</v>
      </c>
      <c r="AQ1214" s="17">
        <v>0.176708446115898</v>
      </c>
      <c r="AR1214" s="17">
        <v>0.29807642658765798</v>
      </c>
      <c r="AS1214" s="17">
        <v>0.20824083994077999</v>
      </c>
      <c r="AT1214" s="17">
        <v>0.37754693373343401</v>
      </c>
      <c r="AU1214" s="17">
        <v>0.31050999133079799</v>
      </c>
    </row>
    <row r="1215" spans="2:47" x14ac:dyDescent="0.35">
      <c r="B1215" t="s">
        <v>459</v>
      </c>
      <c r="C1215" s="17">
        <v>0.13184611827753601</v>
      </c>
      <c r="D1215" s="17">
        <v>0.14941313116118601</v>
      </c>
      <c r="E1215" s="17">
        <v>0.115883197054811</v>
      </c>
      <c r="F1215" s="17"/>
      <c r="G1215" s="17">
        <v>0.16772459855000199</v>
      </c>
      <c r="H1215" s="17">
        <v>0.17288295921187999</v>
      </c>
      <c r="I1215" s="17">
        <v>0.168529789340194</v>
      </c>
      <c r="J1215" s="17">
        <v>0.13213465712733199</v>
      </c>
      <c r="K1215" s="17">
        <v>7.4363181264329503E-2</v>
      </c>
      <c r="L1215" s="17">
        <v>8.2647587882660606E-2</v>
      </c>
      <c r="M1215" s="17"/>
      <c r="N1215" s="17">
        <v>0.12527840982465299</v>
      </c>
      <c r="O1215" s="17">
        <v>0.16446629287039399</v>
      </c>
      <c r="P1215" s="17"/>
      <c r="Q1215" s="17">
        <v>0.13677502561096699</v>
      </c>
      <c r="R1215" s="17">
        <v>0.11290189510531</v>
      </c>
      <c r="S1215" s="17">
        <v>0.12303865451215699</v>
      </c>
      <c r="T1215" s="17">
        <v>0.100606954187711</v>
      </c>
      <c r="U1215" s="17">
        <v>0.12027810115917099</v>
      </c>
      <c r="V1215" s="17">
        <v>0.17817351266408499</v>
      </c>
      <c r="W1215" s="17">
        <v>0.140449028067579</v>
      </c>
      <c r="X1215" s="17">
        <v>0.209694661415809</v>
      </c>
      <c r="Y1215" s="17">
        <v>0.15140270373161399</v>
      </c>
      <c r="Z1215" s="17">
        <v>0.123965620671836</v>
      </c>
      <c r="AA1215" s="17">
        <v>0.13099992546455499</v>
      </c>
      <c r="AB1215" s="17">
        <v>2.2728207510670801E-2</v>
      </c>
      <c r="AC1215" s="17"/>
      <c r="AD1215" s="17">
        <v>0.169033427235073</v>
      </c>
      <c r="AE1215" s="17">
        <v>5.1917123000183599E-2</v>
      </c>
      <c r="AF1215" s="17"/>
      <c r="AG1215" s="17">
        <v>0.204824723650603</v>
      </c>
      <c r="AH1215" s="17">
        <v>9.6720261188867895E-2</v>
      </c>
      <c r="AI1215" s="17"/>
      <c r="AJ1215" s="17">
        <v>0.134982747604075</v>
      </c>
      <c r="AK1215" s="17">
        <v>0.12930002754696199</v>
      </c>
      <c r="AL1215" s="17"/>
      <c r="AM1215" s="17">
        <v>0.100982726031397</v>
      </c>
      <c r="AN1215" s="17">
        <v>0.14118421331565401</v>
      </c>
      <c r="AO1215" s="17"/>
      <c r="AP1215" s="17">
        <v>2.7346663642238901E-2</v>
      </c>
      <c r="AQ1215" s="17">
        <v>5.3806030046624202E-2</v>
      </c>
      <c r="AR1215" s="17">
        <v>0.19013975758975199</v>
      </c>
      <c r="AS1215" s="17">
        <v>0.13133107104917499</v>
      </c>
      <c r="AT1215" s="17">
        <v>0.224000733913193</v>
      </c>
      <c r="AU1215" s="17">
        <v>0.241363804796489</v>
      </c>
    </row>
    <row r="1216" spans="2:47" x14ac:dyDescent="0.35">
      <c r="B1216" t="s">
        <v>460</v>
      </c>
      <c r="C1216" s="17">
        <v>0.12796784245683099</v>
      </c>
      <c r="D1216" s="17">
        <v>7.9523991857266094E-2</v>
      </c>
      <c r="E1216" s="17">
        <v>0.17356335435192499</v>
      </c>
      <c r="F1216" s="17"/>
      <c r="G1216" s="17">
        <v>6.8809216701792394E-2</v>
      </c>
      <c r="H1216" s="17">
        <v>0.108038233879843</v>
      </c>
      <c r="I1216" s="17">
        <v>0.122433369600996</v>
      </c>
      <c r="J1216" s="17">
        <v>0.116328994525569</v>
      </c>
      <c r="K1216" s="17">
        <v>0.18053834192466101</v>
      </c>
      <c r="L1216" s="17">
        <v>0.16247755914634701</v>
      </c>
      <c r="M1216" s="17"/>
      <c r="N1216" s="17">
        <v>0.13881712755164699</v>
      </c>
      <c r="O1216" s="17">
        <v>7.40821414487004E-2</v>
      </c>
      <c r="P1216" s="17"/>
      <c r="Q1216" s="17">
        <v>0.124769255005087</v>
      </c>
      <c r="R1216" s="17">
        <v>0.17244905782487799</v>
      </c>
      <c r="S1216" s="17">
        <v>0.113793512466539</v>
      </c>
      <c r="T1216" s="17">
        <v>0.122476152414706</v>
      </c>
      <c r="U1216" s="17">
        <v>9.5787437388878197E-2</v>
      </c>
      <c r="V1216" s="17">
        <v>0.124750770060955</v>
      </c>
      <c r="W1216" s="17">
        <v>0.158745496602648</v>
      </c>
      <c r="X1216" s="17">
        <v>8.6469186771061204E-2</v>
      </c>
      <c r="Y1216" s="17">
        <v>0.112633381053871</v>
      </c>
      <c r="Z1216" s="17">
        <v>0.13101102511386201</v>
      </c>
      <c r="AA1216" s="17">
        <v>0.12161992424176001</v>
      </c>
      <c r="AB1216" s="17">
        <v>0.12012188842126</v>
      </c>
      <c r="AC1216" s="17"/>
      <c r="AD1216" s="17">
        <v>5.8198164323301597E-2</v>
      </c>
      <c r="AE1216" s="17">
        <v>0.28707300497452798</v>
      </c>
      <c r="AF1216" s="17"/>
      <c r="AG1216" s="17">
        <v>4.6300943731291698E-2</v>
      </c>
      <c r="AH1216" s="17">
        <v>0.16857868943013399</v>
      </c>
      <c r="AI1216" s="17"/>
      <c r="AJ1216" s="17">
        <v>0.11298819934943299</v>
      </c>
      <c r="AK1216" s="17">
        <v>0.143712308546453</v>
      </c>
      <c r="AL1216" s="17"/>
      <c r="AM1216" s="17">
        <v>0.14830860838045701</v>
      </c>
      <c r="AN1216" s="17">
        <v>0.121222556053577</v>
      </c>
      <c r="AO1216" s="17"/>
      <c r="AP1216" s="17">
        <v>0.37760200269225602</v>
      </c>
      <c r="AQ1216" s="17">
        <v>0.10960135074024401</v>
      </c>
      <c r="AR1216" s="17">
        <v>5.1915604318075598E-2</v>
      </c>
      <c r="AS1216" s="17">
        <v>6.2297834338577898E-2</v>
      </c>
      <c r="AT1216" s="17">
        <v>2.22512720885461E-2</v>
      </c>
      <c r="AU1216" s="17">
        <v>1.7339792823764699E-2</v>
      </c>
    </row>
    <row r="1217" spans="2:47" x14ac:dyDescent="0.35">
      <c r="B1217" t="s">
        <v>94</v>
      </c>
      <c r="C1217" s="17">
        <v>1.9398951523814201E-2</v>
      </c>
      <c r="D1217" s="17">
        <v>1.83717554256215E-2</v>
      </c>
      <c r="E1217" s="17">
        <v>2.05731926174045E-2</v>
      </c>
      <c r="F1217" s="17"/>
      <c r="G1217" s="17">
        <v>2.86513792424853E-2</v>
      </c>
      <c r="H1217" s="17">
        <v>1.02706991992815E-2</v>
      </c>
      <c r="I1217" s="17">
        <v>3.4037952342278403E-2</v>
      </c>
      <c r="J1217" s="17">
        <v>1.3886244276410799E-2</v>
      </c>
      <c r="K1217" s="17">
        <v>1.5738401809174699E-2</v>
      </c>
      <c r="L1217" s="17">
        <v>1.5672629296989E-2</v>
      </c>
      <c r="M1217" s="17"/>
      <c r="N1217" s="17">
        <v>1.8271082990619199E-2</v>
      </c>
      <c r="O1217" s="17">
        <v>2.5000794043858601E-2</v>
      </c>
      <c r="P1217" s="17"/>
      <c r="Q1217" s="17">
        <v>7.28168521639586E-3</v>
      </c>
      <c r="R1217" s="17">
        <v>2.4873683468783998E-2</v>
      </c>
      <c r="S1217" s="17">
        <v>0</v>
      </c>
      <c r="T1217" s="17">
        <v>1.0160637167915E-2</v>
      </c>
      <c r="U1217" s="17">
        <v>4.5649724637910803E-2</v>
      </c>
      <c r="V1217" s="17">
        <v>3.1408197665278699E-2</v>
      </c>
      <c r="W1217" s="17">
        <v>1.97098692306754E-2</v>
      </c>
      <c r="X1217" s="17">
        <v>3.01193752500095E-2</v>
      </c>
      <c r="Y1217" s="17">
        <v>3.00523306208101E-2</v>
      </c>
      <c r="Z1217" s="17">
        <v>1.2579776337015E-2</v>
      </c>
      <c r="AA1217" s="17">
        <v>1.9709400829611898E-2</v>
      </c>
      <c r="AB1217" s="17">
        <v>0</v>
      </c>
      <c r="AC1217" s="17"/>
      <c r="AD1217" s="17">
        <v>1.2791934130531001E-2</v>
      </c>
      <c r="AE1217" s="17">
        <v>2.9116718248154299E-2</v>
      </c>
      <c r="AF1217" s="17"/>
      <c r="AG1217" s="17">
        <v>5.0461793239940603E-3</v>
      </c>
      <c r="AH1217" s="17">
        <v>1.8333251872479101E-2</v>
      </c>
      <c r="AI1217" s="17"/>
      <c r="AJ1217" s="17">
        <v>1.6683050804022902E-2</v>
      </c>
      <c r="AK1217" s="17">
        <v>2.1495568023187701E-2</v>
      </c>
      <c r="AL1217" s="17"/>
      <c r="AM1217" s="17">
        <v>9.6204300496743802E-3</v>
      </c>
      <c r="AN1217" s="17">
        <v>2.0824137268138199E-2</v>
      </c>
      <c r="AO1217" s="17"/>
      <c r="AP1217" s="17">
        <v>5.5111674399829197E-2</v>
      </c>
      <c r="AQ1217" s="17">
        <v>2.06724001051002E-2</v>
      </c>
      <c r="AR1217" s="17">
        <v>1.2048815775430001E-2</v>
      </c>
      <c r="AS1217" s="17">
        <v>5.0274014985760996E-3</v>
      </c>
      <c r="AT1217" s="17">
        <v>0</v>
      </c>
      <c r="AU1217" s="17">
        <v>4.2613387959634496E-3</v>
      </c>
    </row>
    <row r="1218" spans="2:47" x14ac:dyDescent="0.35">
      <c r="B1218" t="s">
        <v>96</v>
      </c>
      <c r="C1218" s="17">
        <v>0.31695078941875499</v>
      </c>
      <c r="D1218" s="17">
        <v>0.32761856877117301</v>
      </c>
      <c r="E1218" s="17">
        <v>0.30527827756059001</v>
      </c>
      <c r="F1218" s="17"/>
      <c r="G1218" s="17">
        <v>0.233893984838943</v>
      </c>
      <c r="H1218" s="17">
        <v>0.21959373101957599</v>
      </c>
      <c r="I1218" s="17">
        <v>0.27813636878811898</v>
      </c>
      <c r="J1218" s="17">
        <v>0.350887141610503</v>
      </c>
      <c r="K1218" s="17">
        <v>0.39107827841072901</v>
      </c>
      <c r="L1218" s="17">
        <v>0.40647061078335001</v>
      </c>
      <c r="M1218" s="17"/>
      <c r="N1218" s="17">
        <v>0.32539251545273901</v>
      </c>
      <c r="O1218" s="17">
        <v>0.27502283554120899</v>
      </c>
      <c r="P1218" s="17"/>
      <c r="Q1218" s="17">
        <v>0.28648812126345802</v>
      </c>
      <c r="R1218" s="17">
        <v>0.267588193705105</v>
      </c>
      <c r="S1218" s="17">
        <v>0.37044337839700298</v>
      </c>
      <c r="T1218" s="17">
        <v>0.33398616607964299</v>
      </c>
      <c r="U1218" s="17">
        <v>0.327711774263444</v>
      </c>
      <c r="V1218" s="17">
        <v>0.28358941211653699</v>
      </c>
      <c r="W1218" s="17">
        <v>0.368654277749489</v>
      </c>
      <c r="X1218" s="17">
        <v>0.31660321541066599</v>
      </c>
      <c r="Y1218" s="17">
        <v>0.292878638943947</v>
      </c>
      <c r="Z1218" s="17">
        <v>0.34535017861238898</v>
      </c>
      <c r="AA1218" s="17">
        <v>0.29152375786543699</v>
      </c>
      <c r="AB1218" s="17">
        <v>0.462307664635285</v>
      </c>
      <c r="AC1218" s="17"/>
      <c r="AD1218" s="17">
        <v>0.292084126962183</v>
      </c>
      <c r="AE1218" s="17">
        <v>0.37215738664138998</v>
      </c>
      <c r="AF1218" s="17"/>
      <c r="AG1218" s="17">
        <v>0.296756549814988</v>
      </c>
      <c r="AH1218" s="17">
        <v>0.33330842302857799</v>
      </c>
      <c r="AI1218" s="17"/>
      <c r="AJ1218" s="17">
        <v>0.33464484235313102</v>
      </c>
      <c r="AK1218" s="17">
        <v>0.296983156297839</v>
      </c>
      <c r="AL1218" s="17"/>
      <c r="AM1218" s="17">
        <v>0.36098724658239101</v>
      </c>
      <c r="AN1218" s="17">
        <v>0.30528415050887903</v>
      </c>
      <c r="AO1218" s="17"/>
      <c r="AP1218" s="17">
        <v>0.34626345419027099</v>
      </c>
      <c r="AQ1218" s="17">
        <v>0.40161853065255099</v>
      </c>
      <c r="AR1218" s="17">
        <v>0.21008275251476999</v>
      </c>
      <c r="AS1218" s="17">
        <v>0.39142545587918598</v>
      </c>
      <c r="AT1218" s="17">
        <v>0.17515899932554199</v>
      </c>
      <c r="AU1218" s="17">
        <v>0.27656354656097598</v>
      </c>
    </row>
    <row r="1219" spans="2:47" x14ac:dyDescent="0.35">
      <c r="B1219" t="s">
        <v>95</v>
      </c>
      <c r="C1219" s="17">
        <v>0.35470495833762</v>
      </c>
      <c r="D1219" s="17">
        <v>0.38956880196579602</v>
      </c>
      <c r="E1219" s="17">
        <v>0.32280317806162201</v>
      </c>
      <c r="F1219" s="17"/>
      <c r="G1219" s="17">
        <v>0.50419374129455097</v>
      </c>
      <c r="H1219" s="17">
        <v>0.46599878601297501</v>
      </c>
      <c r="I1219" s="17">
        <v>0.38399815836392698</v>
      </c>
      <c r="J1219" s="17">
        <v>0.35630314805973301</v>
      </c>
      <c r="K1219" s="17">
        <v>0.241081768740499</v>
      </c>
      <c r="L1219" s="17">
        <v>0.214918054219012</v>
      </c>
      <c r="M1219" s="17"/>
      <c r="N1219" s="17">
        <v>0.33930963105961298</v>
      </c>
      <c r="O1219" s="17">
        <v>0.43116972033575302</v>
      </c>
      <c r="P1219" s="17"/>
      <c r="Q1219" s="17">
        <v>0.41561065736316299</v>
      </c>
      <c r="R1219" s="17">
        <v>0.337501933624127</v>
      </c>
      <c r="S1219" s="17">
        <v>0.35145893755982799</v>
      </c>
      <c r="T1219" s="17">
        <v>0.29482878112678201</v>
      </c>
      <c r="U1219" s="17">
        <v>0.377659919049328</v>
      </c>
      <c r="V1219" s="17">
        <v>0.40481318008080103</v>
      </c>
      <c r="W1219" s="17">
        <v>0.31909261101741898</v>
      </c>
      <c r="X1219" s="17">
        <v>0.36833152379130202</v>
      </c>
      <c r="Y1219" s="17">
        <v>0.36896613507232501</v>
      </c>
      <c r="Z1219" s="17">
        <v>0.31899531892311001</v>
      </c>
      <c r="AA1219" s="17">
        <v>0.34830425754500899</v>
      </c>
      <c r="AB1219" s="17">
        <v>0.27188268028934698</v>
      </c>
      <c r="AC1219" s="17"/>
      <c r="AD1219" s="17">
        <v>0.436801205434863</v>
      </c>
      <c r="AE1219" s="17">
        <v>0.17373727846155401</v>
      </c>
      <c r="AF1219" s="17"/>
      <c r="AG1219" s="17">
        <v>0.491596564404783</v>
      </c>
      <c r="AH1219" s="17">
        <v>0.28840352332222702</v>
      </c>
      <c r="AI1219" s="17"/>
      <c r="AJ1219" s="17">
        <v>0.35231903414291099</v>
      </c>
      <c r="AK1219" s="17">
        <v>0.35912280805928598</v>
      </c>
      <c r="AL1219" s="17"/>
      <c r="AM1219" s="17">
        <v>0.309002939041986</v>
      </c>
      <c r="AN1219" s="17">
        <v>0.36897635090328201</v>
      </c>
      <c r="AO1219" s="17"/>
      <c r="AP1219" s="17">
        <v>0.118555490935667</v>
      </c>
      <c r="AQ1219" s="17">
        <v>0.23051447616252199</v>
      </c>
      <c r="AR1219" s="17">
        <v>0.48821618417740997</v>
      </c>
      <c r="AS1219" s="17">
        <v>0.33957191098995398</v>
      </c>
      <c r="AT1219" s="17">
        <v>0.60154766764662704</v>
      </c>
      <c r="AU1219" s="17">
        <v>0.55187379612728704</v>
      </c>
    </row>
    <row r="1220" spans="2:47" x14ac:dyDescent="0.35">
      <c r="B1220" t="s">
        <v>97</v>
      </c>
      <c r="C1220" s="17">
        <v>3.7754168918865502E-2</v>
      </c>
      <c r="D1220" s="17">
        <v>6.1950233194622999E-2</v>
      </c>
      <c r="E1220" s="17">
        <v>1.75249005010314E-2</v>
      </c>
      <c r="F1220" s="17"/>
      <c r="G1220" s="17">
        <v>0.270299756455607</v>
      </c>
      <c r="H1220" s="17">
        <v>0.24640505499340001</v>
      </c>
      <c r="I1220" s="17">
        <v>0.105861789575809</v>
      </c>
      <c r="J1220" s="17">
        <v>5.4160064492302399E-3</v>
      </c>
      <c r="K1220" s="17">
        <v>-0.14999650967023001</v>
      </c>
      <c r="L1220" s="17">
        <v>-0.19155255656433801</v>
      </c>
      <c r="M1220" s="17"/>
      <c r="N1220" s="17">
        <v>1.39171156068744E-2</v>
      </c>
      <c r="O1220" s="17">
        <v>0.156146884794545</v>
      </c>
      <c r="P1220" s="17"/>
      <c r="Q1220" s="17">
        <v>0.129122536099705</v>
      </c>
      <c r="R1220" s="17">
        <v>6.99137399190215E-2</v>
      </c>
      <c r="S1220" s="17">
        <v>-1.8984440837174699E-2</v>
      </c>
      <c r="T1220" s="17">
        <v>-3.9157384952861397E-2</v>
      </c>
      <c r="U1220" s="17">
        <v>4.9948144785883997E-2</v>
      </c>
      <c r="V1220" s="17">
        <v>0.121223767964264</v>
      </c>
      <c r="W1220" s="17">
        <v>-4.9561666732069597E-2</v>
      </c>
      <c r="X1220" s="17">
        <v>5.1728308380636502E-2</v>
      </c>
      <c r="Y1220" s="17">
        <v>7.6087496128377993E-2</v>
      </c>
      <c r="Z1220" s="17">
        <v>-2.6354859689278601E-2</v>
      </c>
      <c r="AA1220" s="17">
        <v>5.6780499679572098E-2</v>
      </c>
      <c r="AB1220" s="17">
        <v>-0.19042498434593799</v>
      </c>
      <c r="AC1220" s="17"/>
      <c r="AD1220" s="17">
        <v>0.14471707847268001</v>
      </c>
      <c r="AE1220" s="17">
        <v>-0.19842010817983599</v>
      </c>
      <c r="AF1220" s="17"/>
      <c r="AG1220" s="17">
        <v>0.194840014589794</v>
      </c>
      <c r="AH1220" s="17">
        <v>-4.49048997063509E-2</v>
      </c>
      <c r="AI1220" s="17"/>
      <c r="AJ1220" s="17">
        <v>1.7674191789780299E-2</v>
      </c>
      <c r="AK1220" s="17">
        <v>6.2139651761447402E-2</v>
      </c>
      <c r="AL1220" s="17"/>
      <c r="AM1220" s="17">
        <v>-5.1984307540405603E-2</v>
      </c>
      <c r="AN1220" s="17">
        <v>6.3692200394403306E-2</v>
      </c>
      <c r="AO1220" s="17"/>
      <c r="AP1220" s="17">
        <v>-0.22770796325460399</v>
      </c>
      <c r="AQ1220" s="17">
        <v>-0.171104054490029</v>
      </c>
      <c r="AR1220" s="17">
        <v>0.27813343166263998</v>
      </c>
      <c r="AS1220" s="17">
        <v>-5.1853544889231599E-2</v>
      </c>
      <c r="AT1220" s="17">
        <v>0.42638866832108502</v>
      </c>
      <c r="AU1220" s="17">
        <v>0.275310249566311</v>
      </c>
    </row>
    <row r="1221" spans="2:47" x14ac:dyDescent="0.35">
      <c r="C1221" s="17"/>
      <c r="D1221" s="17"/>
      <c r="E1221" s="17"/>
      <c r="F1221" s="17"/>
      <c r="G1221" s="17"/>
      <c r="H1221" s="17"/>
      <c r="I1221" s="17"/>
      <c r="J1221" s="17"/>
      <c r="K1221" s="17"/>
      <c r="L1221" s="17"/>
      <c r="M1221" s="17"/>
      <c r="N1221" s="17"/>
      <c r="O1221" s="17"/>
      <c r="P1221" s="17"/>
      <c r="Q1221" s="17"/>
      <c r="R1221" s="17"/>
      <c r="S1221" s="17"/>
      <c r="T1221" s="17"/>
      <c r="U1221" s="17"/>
      <c r="V1221" s="17"/>
      <c r="W1221" s="17"/>
      <c r="X1221" s="17"/>
      <c r="Y1221" s="17"/>
      <c r="Z1221" s="17"/>
      <c r="AA1221" s="17"/>
      <c r="AB1221" s="17"/>
      <c r="AC1221" s="17"/>
      <c r="AD1221" s="17"/>
      <c r="AE1221" s="17"/>
      <c r="AF1221" s="17"/>
      <c r="AG1221" s="17"/>
      <c r="AH1221" s="17"/>
      <c r="AI1221" s="17"/>
      <c r="AJ1221" s="17"/>
      <c r="AK1221" s="17"/>
      <c r="AL1221" s="17"/>
      <c r="AM1221" s="17"/>
      <c r="AN1221" s="17"/>
      <c r="AO1221" s="17"/>
      <c r="AP1221" s="17"/>
      <c r="AQ1221" s="17"/>
      <c r="AR1221" s="17"/>
      <c r="AS1221" s="17"/>
      <c r="AT1221" s="17"/>
      <c r="AU1221" s="17"/>
    </row>
    <row r="1222" spans="2:47" x14ac:dyDescent="0.35">
      <c r="B1222" s="6" t="s">
        <v>465</v>
      </c>
      <c r="C1222" s="17"/>
      <c r="D1222" s="17"/>
      <c r="E1222" s="17"/>
      <c r="F1222" s="17"/>
      <c r="G1222" s="17"/>
      <c r="H1222" s="17"/>
      <c r="I1222" s="17"/>
      <c r="J1222" s="17"/>
      <c r="K1222" s="17"/>
      <c r="L1222" s="17"/>
      <c r="M1222" s="17"/>
      <c r="N1222" s="17"/>
      <c r="O1222" s="17"/>
      <c r="P1222" s="17"/>
      <c r="Q1222" s="17"/>
      <c r="R1222" s="17"/>
      <c r="S1222" s="17"/>
      <c r="T1222" s="17"/>
      <c r="U1222" s="17"/>
      <c r="V1222" s="17"/>
      <c r="W1222" s="17"/>
      <c r="X1222" s="17"/>
      <c r="Y1222" s="17"/>
      <c r="Z1222" s="17"/>
      <c r="AA1222" s="17"/>
      <c r="AB1222" s="17"/>
      <c r="AC1222" s="17"/>
      <c r="AD1222" s="17"/>
      <c r="AE1222" s="17"/>
      <c r="AF1222" s="17"/>
      <c r="AG1222" s="17"/>
      <c r="AH1222" s="17"/>
      <c r="AI1222" s="17"/>
      <c r="AJ1222" s="17"/>
      <c r="AK1222" s="17"/>
      <c r="AL1222" s="17"/>
      <c r="AM1222" s="17"/>
      <c r="AN1222" s="17"/>
      <c r="AO1222" s="17"/>
      <c r="AP1222" s="17"/>
      <c r="AQ1222" s="17"/>
      <c r="AR1222" s="17"/>
      <c r="AS1222" s="17"/>
      <c r="AT1222" s="17"/>
      <c r="AU1222" s="17"/>
    </row>
    <row r="1223" spans="2:47" x14ac:dyDescent="0.35">
      <c r="B1223" s="24" t="s">
        <v>65</v>
      </c>
      <c r="C1223" s="17"/>
      <c r="D1223" s="17"/>
      <c r="E1223" s="17"/>
      <c r="F1223" s="17"/>
      <c r="G1223" s="17"/>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row>
    <row r="1224" spans="2:47" x14ac:dyDescent="0.35">
      <c r="B1224" t="s">
        <v>457</v>
      </c>
      <c r="C1224" s="17">
        <v>0.153625080484321</v>
      </c>
      <c r="D1224" s="17">
        <v>0.12642277236444399</v>
      </c>
      <c r="E1224" s="17">
        <v>0.177112585793264</v>
      </c>
      <c r="F1224" s="17"/>
      <c r="G1224" s="17">
        <v>0.139757951791705</v>
      </c>
      <c r="H1224" s="17">
        <v>0.11667430637371801</v>
      </c>
      <c r="I1224" s="17">
        <v>0.12820039492055699</v>
      </c>
      <c r="J1224" s="17">
        <v>0.166720442193519</v>
      </c>
      <c r="K1224" s="17">
        <v>0.20373995303418499</v>
      </c>
      <c r="L1224" s="17">
        <v>0.16972226092834</v>
      </c>
      <c r="M1224" s="17"/>
      <c r="N1224" s="17">
        <v>0.16296315561303601</v>
      </c>
      <c r="O1224" s="17">
        <v>0.107245183562097</v>
      </c>
      <c r="P1224" s="17"/>
      <c r="Q1224" s="17">
        <v>0.14502717999473899</v>
      </c>
      <c r="R1224" s="17">
        <v>0.17853627598570501</v>
      </c>
      <c r="S1224" s="17">
        <v>0.20961012905281801</v>
      </c>
      <c r="T1224" s="17">
        <v>0.111339186372256</v>
      </c>
      <c r="U1224" s="17">
        <v>0.19306534949624499</v>
      </c>
      <c r="V1224" s="17">
        <v>0.14336118755871699</v>
      </c>
      <c r="W1224" s="17">
        <v>0.157055715118322</v>
      </c>
      <c r="X1224" s="17">
        <v>0.117276049369191</v>
      </c>
      <c r="Y1224" s="17">
        <v>0.11304793501182001</v>
      </c>
      <c r="Z1224" s="17">
        <v>0.21056709089140499</v>
      </c>
      <c r="AA1224" s="17">
        <v>7.8575142597389999E-2</v>
      </c>
      <c r="AB1224" s="17">
        <v>0.14444591011226601</v>
      </c>
      <c r="AC1224" s="17"/>
      <c r="AD1224" s="17">
        <v>9.2794368966884894E-2</v>
      </c>
      <c r="AE1224" s="17">
        <v>0.29183744479795898</v>
      </c>
      <c r="AF1224" s="17"/>
      <c r="AG1224" s="17">
        <v>7.7296715840386804E-2</v>
      </c>
      <c r="AH1224" s="17">
        <v>0.193457949417182</v>
      </c>
      <c r="AI1224" s="17"/>
      <c r="AJ1224" s="17">
        <v>0.133094779474351</v>
      </c>
      <c r="AK1224" s="17">
        <v>0.17756194210540599</v>
      </c>
      <c r="AL1224" s="17"/>
      <c r="AM1224" s="17">
        <v>0.21860206056982501</v>
      </c>
      <c r="AN1224" s="17">
        <v>0.135309044516639</v>
      </c>
      <c r="AO1224" s="17"/>
      <c r="AP1224" s="17">
        <v>0.34841028207644298</v>
      </c>
      <c r="AQ1224" s="17">
        <v>0.197214487959847</v>
      </c>
      <c r="AR1224" s="17">
        <v>7.0685563142391605E-2</v>
      </c>
      <c r="AS1224" s="17">
        <v>9.5441543059598302E-2</v>
      </c>
      <c r="AT1224" s="17">
        <v>4.4787740902119101E-2</v>
      </c>
      <c r="AU1224" s="17">
        <v>5.31547866147895E-2</v>
      </c>
    </row>
    <row r="1225" spans="2:47" x14ac:dyDescent="0.35">
      <c r="B1225" t="s">
        <v>92</v>
      </c>
      <c r="C1225" s="17">
        <v>0.18109446799738699</v>
      </c>
      <c r="D1225" s="17">
        <v>0.161069944357593</v>
      </c>
      <c r="E1225" s="17">
        <v>0.200477211430131</v>
      </c>
      <c r="F1225" s="17"/>
      <c r="G1225" s="17">
        <v>0.183576895348108</v>
      </c>
      <c r="H1225" s="17">
        <v>0.152052591394785</v>
      </c>
      <c r="I1225" s="17">
        <v>0.181123358474711</v>
      </c>
      <c r="J1225" s="17">
        <v>0.190355161172795</v>
      </c>
      <c r="K1225" s="17">
        <v>0.18162715869566901</v>
      </c>
      <c r="L1225" s="17">
        <v>0.19529576231844001</v>
      </c>
      <c r="M1225" s="17"/>
      <c r="N1225" s="17">
        <v>0.184676504515117</v>
      </c>
      <c r="O1225" s="17">
        <v>0.163303383413684</v>
      </c>
      <c r="P1225" s="17"/>
      <c r="Q1225" s="17">
        <v>0.15415167672532801</v>
      </c>
      <c r="R1225" s="17">
        <v>0.146490117788245</v>
      </c>
      <c r="S1225" s="17">
        <v>0.149668983778591</v>
      </c>
      <c r="T1225" s="17">
        <v>0.241575178818416</v>
      </c>
      <c r="U1225" s="17">
        <v>0.160809308073558</v>
      </c>
      <c r="V1225" s="17">
        <v>0.20093500555327901</v>
      </c>
      <c r="W1225" s="17">
        <v>0.18166455959844</v>
      </c>
      <c r="X1225" s="17">
        <v>0.187958790471834</v>
      </c>
      <c r="Y1225" s="17">
        <v>0.20668750800098401</v>
      </c>
      <c r="Z1225" s="17">
        <v>0.19231288879172001</v>
      </c>
      <c r="AA1225" s="17">
        <v>0.23845787079275199</v>
      </c>
      <c r="AB1225" s="17">
        <v>0.112128655961631</v>
      </c>
      <c r="AC1225" s="17"/>
      <c r="AD1225" s="17">
        <v>0.17933627760507101</v>
      </c>
      <c r="AE1225" s="17">
        <v>0.18540070351229601</v>
      </c>
      <c r="AF1225" s="17"/>
      <c r="AG1225" s="17">
        <v>0.14500045427809499</v>
      </c>
      <c r="AH1225" s="17">
        <v>0.202450332871663</v>
      </c>
      <c r="AI1225" s="17"/>
      <c r="AJ1225" s="17">
        <v>0.186133357062823</v>
      </c>
      <c r="AK1225" s="17">
        <v>0.174079756119593</v>
      </c>
      <c r="AL1225" s="17"/>
      <c r="AM1225" s="17">
        <v>0.16614705899534299</v>
      </c>
      <c r="AN1225" s="17">
        <v>0.18631687658061799</v>
      </c>
      <c r="AO1225" s="17"/>
      <c r="AP1225" s="17">
        <v>0.15948714225916399</v>
      </c>
      <c r="AQ1225" s="17">
        <v>0.22702694254617001</v>
      </c>
      <c r="AR1225" s="17">
        <v>0.21584909348755299</v>
      </c>
      <c r="AS1225" s="17">
        <v>0.19522436807479601</v>
      </c>
      <c r="AT1225" s="17">
        <v>0.171565411649128</v>
      </c>
      <c r="AU1225" s="17">
        <v>0.12812765036472101</v>
      </c>
    </row>
    <row r="1226" spans="2:47" x14ac:dyDescent="0.35">
      <c r="B1226" t="s">
        <v>458</v>
      </c>
      <c r="C1226" s="17">
        <v>0.19209999423878299</v>
      </c>
      <c r="D1226" s="17">
        <v>0.19995940918865501</v>
      </c>
      <c r="E1226" s="17">
        <v>0.185179918563351</v>
      </c>
      <c r="F1226" s="17"/>
      <c r="G1226" s="17">
        <v>0.18022379541505601</v>
      </c>
      <c r="H1226" s="17">
        <v>0.20099438069388001</v>
      </c>
      <c r="I1226" s="17">
        <v>0.19307377711318699</v>
      </c>
      <c r="J1226" s="17">
        <v>0.21606073308269599</v>
      </c>
      <c r="K1226" s="17">
        <v>0.17377701832429501</v>
      </c>
      <c r="L1226" s="17">
        <v>0.184754755829978</v>
      </c>
      <c r="M1226" s="17"/>
      <c r="N1226" s="17">
        <v>0.18534052436651599</v>
      </c>
      <c r="O1226" s="17">
        <v>0.22567260011347701</v>
      </c>
      <c r="P1226" s="17"/>
      <c r="Q1226" s="17">
        <v>0.22065491211281399</v>
      </c>
      <c r="R1226" s="17">
        <v>0.203622183443323</v>
      </c>
      <c r="S1226" s="17">
        <v>0.156456037495771</v>
      </c>
      <c r="T1226" s="17">
        <v>0.222479297815081</v>
      </c>
      <c r="U1226" s="17">
        <v>0.15313787376495</v>
      </c>
      <c r="V1226" s="17">
        <v>0.20622331986501299</v>
      </c>
      <c r="W1226" s="17">
        <v>0.15110213659546601</v>
      </c>
      <c r="X1226" s="17">
        <v>0.196531578955988</v>
      </c>
      <c r="Y1226" s="17">
        <v>0.207925248532357</v>
      </c>
      <c r="Z1226" s="17">
        <v>0.144058091712331</v>
      </c>
      <c r="AA1226" s="17">
        <v>0.16131588829917001</v>
      </c>
      <c r="AB1226" s="17">
        <v>0.303761541431463</v>
      </c>
      <c r="AC1226" s="17"/>
      <c r="AD1226" s="17">
        <v>0.20354996887139201</v>
      </c>
      <c r="AE1226" s="17">
        <v>0.158933653884342</v>
      </c>
      <c r="AF1226" s="17"/>
      <c r="AG1226" s="17">
        <v>0.18521828132260301</v>
      </c>
      <c r="AH1226" s="17">
        <v>0.19602871726357399</v>
      </c>
      <c r="AI1226" s="17"/>
      <c r="AJ1226" s="17">
        <v>0.18956095107049101</v>
      </c>
      <c r="AK1226" s="17">
        <v>0.19682685314592099</v>
      </c>
      <c r="AL1226" s="17"/>
      <c r="AM1226" s="17">
        <v>0.190913707194067</v>
      </c>
      <c r="AN1226" s="17">
        <v>0.19281525696157201</v>
      </c>
      <c r="AO1226" s="17"/>
      <c r="AP1226" s="17">
        <v>0.120167203395011</v>
      </c>
      <c r="AQ1226" s="17">
        <v>0.21838018123099201</v>
      </c>
      <c r="AR1226" s="17">
        <v>0.24177598854957499</v>
      </c>
      <c r="AS1226" s="17">
        <v>0.21582524063109501</v>
      </c>
      <c r="AT1226" s="17">
        <v>0.19941219119652301</v>
      </c>
      <c r="AU1226" s="17">
        <v>0.18826314577165501</v>
      </c>
    </row>
    <row r="1227" spans="2:47" x14ac:dyDescent="0.35">
      <c r="B1227" t="s">
        <v>90</v>
      </c>
      <c r="C1227" s="17">
        <v>0.20198600563132799</v>
      </c>
      <c r="D1227" s="17">
        <v>0.25889298148819601</v>
      </c>
      <c r="E1227" s="17">
        <v>0.14827531669636501</v>
      </c>
      <c r="F1227" s="17"/>
      <c r="G1227" s="17">
        <v>0.233008473725652</v>
      </c>
      <c r="H1227" s="17">
        <v>0.29326651551478999</v>
      </c>
      <c r="I1227" s="17">
        <v>0.24558768521524399</v>
      </c>
      <c r="J1227" s="17">
        <v>0.19288907922630499</v>
      </c>
      <c r="K1227" s="17">
        <v>0.17044533346214299</v>
      </c>
      <c r="L1227" s="17">
        <v>9.9593336544873901E-2</v>
      </c>
      <c r="M1227" s="17"/>
      <c r="N1227" s="17">
        <v>0.18912152330867399</v>
      </c>
      <c r="O1227" s="17">
        <v>0.26588069012018001</v>
      </c>
      <c r="P1227" s="17"/>
      <c r="Q1227" s="17">
        <v>0.21937995190257101</v>
      </c>
      <c r="R1227" s="17">
        <v>0.22626249681758201</v>
      </c>
      <c r="S1227" s="17">
        <v>0.239145576494596</v>
      </c>
      <c r="T1227" s="17">
        <v>0.168437095733555</v>
      </c>
      <c r="U1227" s="17">
        <v>0.19733185743996101</v>
      </c>
      <c r="V1227" s="17">
        <v>0.20884030459002401</v>
      </c>
      <c r="W1227" s="17">
        <v>0.20269452404171401</v>
      </c>
      <c r="X1227" s="17">
        <v>0.210089872848057</v>
      </c>
      <c r="Y1227" s="17">
        <v>0.172087362611861</v>
      </c>
      <c r="Z1227" s="17">
        <v>0.19064294641169499</v>
      </c>
      <c r="AA1227" s="17">
        <v>0.179498728390695</v>
      </c>
      <c r="AB1227" s="17">
        <v>0.17617676322113701</v>
      </c>
      <c r="AC1227" s="17"/>
      <c r="AD1227" s="17">
        <v>0.262848106112543</v>
      </c>
      <c r="AE1227" s="17">
        <v>7.6395101536002902E-2</v>
      </c>
      <c r="AF1227" s="17"/>
      <c r="AG1227" s="17">
        <v>0.31615849812863001</v>
      </c>
      <c r="AH1227" s="17">
        <v>0.1469809773597</v>
      </c>
      <c r="AI1227" s="17"/>
      <c r="AJ1227" s="17">
        <v>0.212111654675149</v>
      </c>
      <c r="AK1227" s="17">
        <v>0.19177163972314801</v>
      </c>
      <c r="AL1227" s="17"/>
      <c r="AM1227" s="17">
        <v>0.13787215528368801</v>
      </c>
      <c r="AN1227" s="17">
        <v>0.22192500241358901</v>
      </c>
      <c r="AO1227" s="17"/>
      <c r="AP1227" s="17">
        <v>3.73274873861884E-2</v>
      </c>
      <c r="AQ1227" s="17">
        <v>0.12253398486210899</v>
      </c>
      <c r="AR1227" s="17">
        <v>0.24541102021768599</v>
      </c>
      <c r="AS1227" s="17">
        <v>0.20858149081173699</v>
      </c>
      <c r="AT1227" s="17">
        <v>0.32631831728300698</v>
      </c>
      <c r="AU1227" s="17">
        <v>0.37590792569280601</v>
      </c>
    </row>
    <row r="1228" spans="2:47" x14ac:dyDescent="0.35">
      <c r="B1228" t="s">
        <v>459</v>
      </c>
      <c r="C1228" s="17">
        <v>9.5460692358170104E-2</v>
      </c>
      <c r="D1228" s="17">
        <v>0.105438125707407</v>
      </c>
      <c r="E1228" s="17">
        <v>8.6577137744019095E-2</v>
      </c>
      <c r="F1228" s="17"/>
      <c r="G1228" s="17">
        <v>0.13661065175117301</v>
      </c>
      <c r="H1228" s="17">
        <v>0.14557117475628201</v>
      </c>
      <c r="I1228" s="17">
        <v>0.112118379381066</v>
      </c>
      <c r="J1228" s="17">
        <v>9.8880724389458399E-2</v>
      </c>
      <c r="K1228" s="17">
        <v>5.0647166883054102E-2</v>
      </c>
      <c r="L1228" s="17">
        <v>4.0675768753138199E-2</v>
      </c>
      <c r="M1228" s="17"/>
      <c r="N1228" s="17">
        <v>8.5587468217516505E-2</v>
      </c>
      <c r="O1228" s="17">
        <v>0.14449854133899501</v>
      </c>
      <c r="P1228" s="17"/>
      <c r="Q1228" s="17">
        <v>0.11839873564445901</v>
      </c>
      <c r="R1228" s="17">
        <v>8.0318019581558098E-2</v>
      </c>
      <c r="S1228" s="17">
        <v>8.4067651781250405E-2</v>
      </c>
      <c r="T1228" s="17">
        <v>6.3508923044721194E-2</v>
      </c>
      <c r="U1228" s="17">
        <v>0.100004091419178</v>
      </c>
      <c r="V1228" s="17">
        <v>9.53238212859326E-2</v>
      </c>
      <c r="W1228" s="17">
        <v>8.1434041097378604E-2</v>
      </c>
      <c r="X1228" s="17">
        <v>9.9067369451414103E-2</v>
      </c>
      <c r="Y1228" s="17">
        <v>0.14316873182130599</v>
      </c>
      <c r="Z1228" s="17">
        <v>4.6139034302637799E-2</v>
      </c>
      <c r="AA1228" s="17">
        <v>0.15440735613276599</v>
      </c>
      <c r="AB1228" s="17">
        <v>7.72409798638031E-2</v>
      </c>
      <c r="AC1228" s="17"/>
      <c r="AD1228" s="17">
        <v>0.123663380262742</v>
      </c>
      <c r="AE1228" s="17">
        <v>3.0107674146984498E-2</v>
      </c>
      <c r="AF1228" s="17"/>
      <c r="AG1228" s="17">
        <v>0.15312694821992801</v>
      </c>
      <c r="AH1228" s="17">
        <v>6.7488280884533805E-2</v>
      </c>
      <c r="AI1228" s="17"/>
      <c r="AJ1228" s="17">
        <v>0.103473086401692</v>
      </c>
      <c r="AK1228" s="17">
        <v>8.6803848216492993E-2</v>
      </c>
      <c r="AL1228" s="17"/>
      <c r="AM1228" s="17">
        <v>8.1152658740450204E-2</v>
      </c>
      <c r="AN1228" s="17">
        <v>9.9480444905619497E-2</v>
      </c>
      <c r="AO1228" s="17"/>
      <c r="AP1228" s="17">
        <v>1.9000326342531602E-2</v>
      </c>
      <c r="AQ1228" s="17">
        <v>2.9388921361866899E-2</v>
      </c>
      <c r="AR1228" s="17">
        <v>0.13208891550525401</v>
      </c>
      <c r="AS1228" s="17">
        <v>6.4021718998025001E-2</v>
      </c>
      <c r="AT1228" s="17">
        <v>0.20614122997033699</v>
      </c>
      <c r="AU1228" s="17">
        <v>0.20151636537284401</v>
      </c>
    </row>
    <row r="1229" spans="2:47" x14ac:dyDescent="0.35">
      <c r="B1229" t="s">
        <v>460</v>
      </c>
      <c r="C1229" s="17">
        <v>0.15967890191679299</v>
      </c>
      <c r="D1229" s="17">
        <v>0.133489294145303</v>
      </c>
      <c r="E1229" s="17">
        <v>0.18488564738962801</v>
      </c>
      <c r="F1229" s="17"/>
      <c r="G1229" s="17">
        <v>9.7932624581861596E-2</v>
      </c>
      <c r="H1229" s="17">
        <v>7.2153732856995098E-2</v>
      </c>
      <c r="I1229" s="17">
        <v>0.113820044305212</v>
      </c>
      <c r="J1229" s="17">
        <v>0.12305771285523499</v>
      </c>
      <c r="K1229" s="17">
        <v>0.206908594475086</v>
      </c>
      <c r="L1229" s="17">
        <v>0.30786876493774501</v>
      </c>
      <c r="M1229" s="17"/>
      <c r="N1229" s="17">
        <v>0.17788879807081101</v>
      </c>
      <c r="O1229" s="17">
        <v>6.9234876253447805E-2</v>
      </c>
      <c r="P1229" s="17"/>
      <c r="Q1229" s="17">
        <v>0.131760656976802</v>
      </c>
      <c r="R1229" s="17">
        <v>0.14992562448140201</v>
      </c>
      <c r="S1229" s="17">
        <v>0.16105162139697199</v>
      </c>
      <c r="T1229" s="17">
        <v>0.187295361012531</v>
      </c>
      <c r="U1229" s="17">
        <v>0.138653448630329</v>
      </c>
      <c r="V1229" s="17">
        <v>0.124809454687306</v>
      </c>
      <c r="W1229" s="17">
        <v>0.201046400244588</v>
      </c>
      <c r="X1229" s="17">
        <v>0.178931113946563</v>
      </c>
      <c r="Y1229" s="17">
        <v>0.141523652486405</v>
      </c>
      <c r="Z1229" s="17">
        <v>0.202893746612583</v>
      </c>
      <c r="AA1229" s="17">
        <v>0.16803561295761499</v>
      </c>
      <c r="AB1229" s="17">
        <v>0.1862461494097</v>
      </c>
      <c r="AC1229" s="17"/>
      <c r="AD1229" s="17">
        <v>0.12540523123402</v>
      </c>
      <c r="AE1229" s="17">
        <v>0.24005927036416699</v>
      </c>
      <c r="AF1229" s="17"/>
      <c r="AG1229" s="17">
        <v>0.11472774885896</v>
      </c>
      <c r="AH1229" s="17">
        <v>0.183388515751613</v>
      </c>
      <c r="AI1229" s="17"/>
      <c r="AJ1229" s="17">
        <v>0.16559418181803001</v>
      </c>
      <c r="AK1229" s="17">
        <v>0.152256776665782</v>
      </c>
      <c r="AL1229" s="17"/>
      <c r="AM1229" s="17">
        <v>0.20308944215654401</v>
      </c>
      <c r="AN1229" s="17">
        <v>0.14504073989199701</v>
      </c>
      <c r="AO1229" s="17"/>
      <c r="AP1229" s="17">
        <v>0.270793312917398</v>
      </c>
      <c r="AQ1229" s="17">
        <v>0.195660758062914</v>
      </c>
      <c r="AR1229" s="17">
        <v>7.1339077087696198E-2</v>
      </c>
      <c r="AS1229" s="17">
        <v>0.216039845848645</v>
      </c>
      <c r="AT1229" s="17">
        <v>5.1775108998885898E-2</v>
      </c>
      <c r="AU1229" s="17">
        <v>5.3030126183185103E-2</v>
      </c>
    </row>
    <row r="1230" spans="2:47" x14ac:dyDescent="0.35">
      <c r="B1230" t="s">
        <v>94</v>
      </c>
      <c r="C1230" s="17">
        <v>1.6054857373217601E-2</v>
      </c>
      <c r="D1230" s="17">
        <v>1.4727472748403201E-2</v>
      </c>
      <c r="E1230" s="17">
        <v>1.74921823832416E-2</v>
      </c>
      <c r="F1230" s="17"/>
      <c r="G1230" s="17">
        <v>2.8889607386443202E-2</v>
      </c>
      <c r="H1230" s="17">
        <v>1.9287298409550301E-2</v>
      </c>
      <c r="I1230" s="17">
        <v>2.6076360590022999E-2</v>
      </c>
      <c r="J1230" s="17">
        <v>1.20361470799923E-2</v>
      </c>
      <c r="K1230" s="17">
        <v>1.2854775125567699E-2</v>
      </c>
      <c r="L1230" s="17">
        <v>2.0893506874851298E-3</v>
      </c>
      <c r="M1230" s="17"/>
      <c r="N1230" s="17">
        <v>1.44220259083293E-2</v>
      </c>
      <c r="O1230" s="17">
        <v>2.4164725198119401E-2</v>
      </c>
      <c r="P1230" s="17"/>
      <c r="Q1230" s="17">
        <v>1.06268866432869E-2</v>
      </c>
      <c r="R1230" s="17">
        <v>1.4845281902184201E-2</v>
      </c>
      <c r="S1230" s="17">
        <v>0</v>
      </c>
      <c r="T1230" s="17">
        <v>5.3649572034399897E-3</v>
      </c>
      <c r="U1230" s="17">
        <v>5.6998071175778597E-2</v>
      </c>
      <c r="V1230" s="17">
        <v>2.05069064597291E-2</v>
      </c>
      <c r="W1230" s="17">
        <v>2.5002623304091701E-2</v>
      </c>
      <c r="X1230" s="17">
        <v>1.0145224956953299E-2</v>
      </c>
      <c r="Y1230" s="17">
        <v>1.55595615352672E-2</v>
      </c>
      <c r="Z1230" s="17">
        <v>1.3386201277628899E-2</v>
      </c>
      <c r="AA1230" s="17">
        <v>1.9709400829611898E-2</v>
      </c>
      <c r="AB1230" s="17">
        <v>0</v>
      </c>
      <c r="AC1230" s="17"/>
      <c r="AD1230" s="17">
        <v>1.2402666947347801E-2</v>
      </c>
      <c r="AE1230" s="17">
        <v>1.7266151758248902E-2</v>
      </c>
      <c r="AF1230" s="17"/>
      <c r="AG1230" s="17">
        <v>8.4713533513976202E-3</v>
      </c>
      <c r="AH1230" s="17">
        <v>1.02052264517351E-2</v>
      </c>
      <c r="AI1230" s="17"/>
      <c r="AJ1230" s="17">
        <v>1.00319894974643E-2</v>
      </c>
      <c r="AK1230" s="17">
        <v>2.0699184023655701E-2</v>
      </c>
      <c r="AL1230" s="17"/>
      <c r="AM1230" s="17">
        <v>2.2229170600841998E-3</v>
      </c>
      <c r="AN1230" s="17">
        <v>1.9112634729965099E-2</v>
      </c>
      <c r="AO1230" s="17"/>
      <c r="AP1230" s="17">
        <v>4.4814245623264401E-2</v>
      </c>
      <c r="AQ1230" s="17">
        <v>9.7947239761011495E-3</v>
      </c>
      <c r="AR1230" s="17">
        <v>2.28503420098446E-2</v>
      </c>
      <c r="AS1230" s="17">
        <v>4.8657925761038901E-3</v>
      </c>
      <c r="AT1230" s="17">
        <v>0</v>
      </c>
      <c r="AU1230" s="17">
        <v>0</v>
      </c>
    </row>
    <row r="1231" spans="2:47" x14ac:dyDescent="0.35">
      <c r="B1231" t="s">
        <v>96</v>
      </c>
      <c r="C1231" s="17">
        <v>0.33471954848170898</v>
      </c>
      <c r="D1231" s="17">
        <v>0.28749271672203602</v>
      </c>
      <c r="E1231" s="17">
        <v>0.37758979722339497</v>
      </c>
      <c r="F1231" s="17"/>
      <c r="G1231" s="17">
        <v>0.32333484713981397</v>
      </c>
      <c r="H1231" s="17">
        <v>0.268726897768503</v>
      </c>
      <c r="I1231" s="17">
        <v>0.30932375339526802</v>
      </c>
      <c r="J1231" s="17">
        <v>0.357075603366314</v>
      </c>
      <c r="K1231" s="17">
        <v>0.38536711172985399</v>
      </c>
      <c r="L1231" s="17">
        <v>0.36501802324678001</v>
      </c>
      <c r="M1231" s="17"/>
      <c r="N1231" s="17">
        <v>0.34763966012815301</v>
      </c>
      <c r="O1231" s="17">
        <v>0.270548566975781</v>
      </c>
      <c r="P1231" s="17"/>
      <c r="Q1231" s="17">
        <v>0.299178856720067</v>
      </c>
      <c r="R1231" s="17">
        <v>0.32502639377395098</v>
      </c>
      <c r="S1231" s="17">
        <v>0.35927911283141001</v>
      </c>
      <c r="T1231" s="17">
        <v>0.35291436519067099</v>
      </c>
      <c r="U1231" s="17">
        <v>0.35387465756980302</v>
      </c>
      <c r="V1231" s="17">
        <v>0.344296193111996</v>
      </c>
      <c r="W1231" s="17">
        <v>0.33872027471676203</v>
      </c>
      <c r="X1231" s="17">
        <v>0.30523483984102501</v>
      </c>
      <c r="Y1231" s="17">
        <v>0.31973544301280399</v>
      </c>
      <c r="Z1231" s="17">
        <v>0.402879979683125</v>
      </c>
      <c r="AA1231" s="17">
        <v>0.317033013390142</v>
      </c>
      <c r="AB1231" s="17">
        <v>0.256574566073897</v>
      </c>
      <c r="AC1231" s="17"/>
      <c r="AD1231" s="17">
        <v>0.27213064657195501</v>
      </c>
      <c r="AE1231" s="17">
        <v>0.47723814831025502</v>
      </c>
      <c r="AF1231" s="17"/>
      <c r="AG1231" s="17">
        <v>0.22229717011848199</v>
      </c>
      <c r="AH1231" s="17">
        <v>0.395908282288844</v>
      </c>
      <c r="AI1231" s="17"/>
      <c r="AJ1231" s="17">
        <v>0.31922813653717402</v>
      </c>
      <c r="AK1231" s="17">
        <v>0.35164169822500002</v>
      </c>
      <c r="AL1231" s="17"/>
      <c r="AM1231" s="17">
        <v>0.384749119565167</v>
      </c>
      <c r="AN1231" s="17">
        <v>0.32162592109725702</v>
      </c>
      <c r="AO1231" s="17"/>
      <c r="AP1231" s="17">
        <v>0.50789742433560603</v>
      </c>
      <c r="AQ1231" s="17">
        <v>0.42424143050601698</v>
      </c>
      <c r="AR1231" s="17">
        <v>0.28653465662994398</v>
      </c>
      <c r="AS1231" s="17">
        <v>0.29066591113439399</v>
      </c>
      <c r="AT1231" s="17">
        <v>0.21635315255124701</v>
      </c>
      <c r="AU1231" s="17">
        <v>0.18128243697950999</v>
      </c>
    </row>
    <row r="1232" spans="2:47" x14ac:dyDescent="0.35">
      <c r="B1232" t="s">
        <v>95</v>
      </c>
      <c r="C1232" s="17">
        <v>0.29744669798949802</v>
      </c>
      <c r="D1232" s="17">
        <v>0.36433110719560302</v>
      </c>
      <c r="E1232" s="17">
        <v>0.234852454440384</v>
      </c>
      <c r="F1232" s="17"/>
      <c r="G1232" s="17">
        <v>0.36961912547682502</v>
      </c>
      <c r="H1232" s="17">
        <v>0.438837690271072</v>
      </c>
      <c r="I1232" s="17">
        <v>0.35770606459630999</v>
      </c>
      <c r="J1232" s="17">
        <v>0.29176980361576299</v>
      </c>
      <c r="K1232" s="17">
        <v>0.22109250034519701</v>
      </c>
      <c r="L1232" s="17">
        <v>0.14026910529801201</v>
      </c>
      <c r="M1232" s="17"/>
      <c r="N1232" s="17">
        <v>0.27470899152619099</v>
      </c>
      <c r="O1232" s="17">
        <v>0.41037923145917499</v>
      </c>
      <c r="P1232" s="17"/>
      <c r="Q1232" s="17">
        <v>0.337778687547031</v>
      </c>
      <c r="R1232" s="17">
        <v>0.30658051639914002</v>
      </c>
      <c r="S1232" s="17">
        <v>0.32321322827584698</v>
      </c>
      <c r="T1232" s="17">
        <v>0.231946018778276</v>
      </c>
      <c r="U1232" s="17">
        <v>0.297335948859139</v>
      </c>
      <c r="V1232" s="17">
        <v>0.30416412587595598</v>
      </c>
      <c r="W1232" s="17">
        <v>0.28412856513909202</v>
      </c>
      <c r="X1232" s="17">
        <v>0.309157242299471</v>
      </c>
      <c r="Y1232" s="17">
        <v>0.31525609443316699</v>
      </c>
      <c r="Z1232" s="17">
        <v>0.23678198071433201</v>
      </c>
      <c r="AA1232" s="17">
        <v>0.33390608452346099</v>
      </c>
      <c r="AB1232" s="17">
        <v>0.25341774308493997</v>
      </c>
      <c r="AC1232" s="17"/>
      <c r="AD1232" s="17">
        <v>0.38651148637528498</v>
      </c>
      <c r="AE1232" s="17">
        <v>0.10650277568298699</v>
      </c>
      <c r="AF1232" s="17"/>
      <c r="AG1232" s="17">
        <v>0.46928544634855801</v>
      </c>
      <c r="AH1232" s="17">
        <v>0.21446925824423399</v>
      </c>
      <c r="AI1232" s="17"/>
      <c r="AJ1232" s="17">
        <v>0.31558474107684098</v>
      </c>
      <c r="AK1232" s="17">
        <v>0.27857548793964099</v>
      </c>
      <c r="AL1232" s="17"/>
      <c r="AM1232" s="17">
        <v>0.21902481402413801</v>
      </c>
      <c r="AN1232" s="17">
        <v>0.321405447319208</v>
      </c>
      <c r="AO1232" s="17"/>
      <c r="AP1232" s="17">
        <v>5.6327813728719998E-2</v>
      </c>
      <c r="AQ1232" s="17">
        <v>0.151922906223976</v>
      </c>
      <c r="AR1232" s="17">
        <v>0.37749993572293999</v>
      </c>
      <c r="AS1232" s="17">
        <v>0.27260320980976199</v>
      </c>
      <c r="AT1232" s="17">
        <v>0.53245954725334399</v>
      </c>
      <c r="AU1232" s="17">
        <v>0.57742429106564996</v>
      </c>
    </row>
    <row r="1233" spans="2:47" x14ac:dyDescent="0.35">
      <c r="B1233" t="s">
        <v>97</v>
      </c>
      <c r="C1233" s="17">
        <v>-3.7272850492210803E-2</v>
      </c>
      <c r="D1233" s="17">
        <v>7.6838390473566401E-2</v>
      </c>
      <c r="E1233" s="17">
        <v>-0.14273734278301101</v>
      </c>
      <c r="F1233" s="17"/>
      <c r="G1233" s="17">
        <v>4.6284278337011701E-2</v>
      </c>
      <c r="H1233" s="17">
        <v>0.170110792502569</v>
      </c>
      <c r="I1233" s="17">
        <v>4.8382311201042298E-2</v>
      </c>
      <c r="J1233" s="17">
        <v>-6.5305799750551202E-2</v>
      </c>
      <c r="K1233" s="17">
        <v>-0.16427461138465599</v>
      </c>
      <c r="L1233" s="17">
        <v>-0.224748917948768</v>
      </c>
      <c r="M1233" s="17"/>
      <c r="N1233" s="17">
        <v>-7.2930668601962706E-2</v>
      </c>
      <c r="O1233" s="17">
        <v>0.13983066448339401</v>
      </c>
      <c r="P1233" s="17"/>
      <c r="Q1233" s="17">
        <v>3.8599830826963798E-2</v>
      </c>
      <c r="R1233" s="17">
        <v>-1.84458773748103E-2</v>
      </c>
      <c r="S1233" s="17">
        <v>-3.6065884555562901E-2</v>
      </c>
      <c r="T1233" s="17">
        <v>-0.120968346412395</v>
      </c>
      <c r="U1233" s="17">
        <v>-5.6538708710664402E-2</v>
      </c>
      <c r="V1233" s="17">
        <v>-4.0132067236039598E-2</v>
      </c>
      <c r="W1233" s="17">
        <v>-5.4591709577669498E-2</v>
      </c>
      <c r="X1233" s="17">
        <v>3.9224024584457702E-3</v>
      </c>
      <c r="Y1233" s="17">
        <v>-4.4793485796366696E-3</v>
      </c>
      <c r="Z1233" s="17">
        <v>-0.16609799896879199</v>
      </c>
      <c r="AA1233" s="17">
        <v>1.6873071133318901E-2</v>
      </c>
      <c r="AB1233" s="17">
        <v>-3.1568229889569802E-3</v>
      </c>
      <c r="AC1233" s="17"/>
      <c r="AD1233" s="17">
        <v>0.11438083980333</v>
      </c>
      <c r="AE1233" s="17">
        <v>-0.37073537262726802</v>
      </c>
      <c r="AF1233" s="17"/>
      <c r="AG1233" s="17">
        <v>0.24698827623007599</v>
      </c>
      <c r="AH1233" s="17">
        <v>-0.18143902404460999</v>
      </c>
      <c r="AI1233" s="17"/>
      <c r="AJ1233" s="17">
        <v>-3.6433954603338199E-3</v>
      </c>
      <c r="AK1233" s="17">
        <v>-7.3066210285358299E-2</v>
      </c>
      <c r="AL1233" s="17"/>
      <c r="AM1233" s="17">
        <v>-0.16572430554102899</v>
      </c>
      <c r="AN1233" s="17">
        <v>-2.20473778048902E-4</v>
      </c>
      <c r="AO1233" s="17"/>
      <c r="AP1233" s="17">
        <v>-0.451569610606886</v>
      </c>
      <c r="AQ1233" s="17">
        <v>-0.27231852428204101</v>
      </c>
      <c r="AR1233" s="17">
        <v>9.0965279092995899E-2</v>
      </c>
      <c r="AS1233" s="17">
        <v>-1.8062701324631902E-2</v>
      </c>
      <c r="AT1233" s="17">
        <v>0.31610639470209601</v>
      </c>
      <c r="AU1233" s="17">
        <v>0.396141854086139</v>
      </c>
    </row>
    <row r="1234" spans="2:47" x14ac:dyDescent="0.35">
      <c r="C1234" s="17"/>
      <c r="D1234" s="17"/>
      <c r="E1234" s="17"/>
      <c r="F1234" s="17"/>
      <c r="G1234" s="17"/>
      <c r="H1234" s="17"/>
      <c r="I1234" s="17"/>
      <c r="J1234" s="17"/>
      <c r="K1234" s="17"/>
      <c r="L1234" s="17"/>
      <c r="M1234" s="17"/>
      <c r="N1234" s="17"/>
      <c r="O1234" s="17"/>
      <c r="P1234" s="17"/>
      <c r="Q1234" s="17"/>
      <c r="R1234" s="17"/>
      <c r="S1234" s="17"/>
      <c r="T1234" s="17"/>
      <c r="U1234" s="17"/>
      <c r="V1234" s="17"/>
      <c r="W1234" s="17"/>
      <c r="X1234" s="17"/>
      <c r="Y1234" s="17"/>
      <c r="Z1234" s="17"/>
      <c r="AA1234" s="17"/>
      <c r="AB1234" s="17"/>
      <c r="AC1234" s="17"/>
      <c r="AD1234" s="17"/>
      <c r="AE1234" s="17"/>
      <c r="AF1234" s="17"/>
      <c r="AG1234" s="17"/>
      <c r="AH1234" s="17"/>
      <c r="AI1234" s="17"/>
      <c r="AJ1234" s="17"/>
      <c r="AK1234" s="17"/>
      <c r="AL1234" s="17"/>
      <c r="AM1234" s="17"/>
      <c r="AN1234" s="17"/>
      <c r="AO1234" s="17"/>
      <c r="AP1234" s="17"/>
      <c r="AQ1234" s="17"/>
      <c r="AR1234" s="17"/>
      <c r="AS1234" s="17"/>
      <c r="AT1234" s="17"/>
      <c r="AU1234" s="17"/>
    </row>
    <row r="1235" spans="2:47" x14ac:dyDescent="0.35">
      <c r="B1235" s="6" t="s">
        <v>466</v>
      </c>
      <c r="C1235" s="17"/>
      <c r="D1235" s="17"/>
      <c r="E1235" s="17"/>
      <c r="F1235" s="17"/>
      <c r="G1235" s="17"/>
      <c r="H1235" s="17"/>
      <c r="I1235" s="17"/>
      <c r="J1235" s="17"/>
      <c r="K1235" s="17"/>
      <c r="L1235" s="17"/>
      <c r="M1235" s="17"/>
      <c r="N1235" s="17"/>
      <c r="O1235" s="17"/>
      <c r="P1235" s="17"/>
      <c r="Q1235" s="17"/>
      <c r="R1235" s="17"/>
      <c r="S1235" s="17"/>
      <c r="T1235" s="17"/>
      <c r="U1235" s="17"/>
      <c r="V1235" s="17"/>
      <c r="W1235" s="17"/>
      <c r="X1235" s="17"/>
      <c r="Y1235" s="17"/>
      <c r="Z1235" s="17"/>
      <c r="AA1235" s="17"/>
      <c r="AB1235" s="17"/>
      <c r="AC1235" s="17"/>
      <c r="AD1235" s="17"/>
      <c r="AE1235" s="17"/>
      <c r="AF1235" s="17"/>
      <c r="AG1235" s="17"/>
      <c r="AH1235" s="17"/>
      <c r="AI1235" s="17"/>
      <c r="AJ1235" s="17"/>
      <c r="AK1235" s="17"/>
      <c r="AL1235" s="17"/>
      <c r="AM1235" s="17"/>
      <c r="AN1235" s="17"/>
      <c r="AO1235" s="17"/>
      <c r="AP1235" s="17"/>
      <c r="AQ1235" s="17"/>
      <c r="AR1235" s="17"/>
      <c r="AS1235" s="17"/>
      <c r="AT1235" s="17"/>
      <c r="AU1235" s="17"/>
    </row>
    <row r="1236" spans="2:47" x14ac:dyDescent="0.35">
      <c r="B1236" s="24" t="s">
        <v>65</v>
      </c>
      <c r="C1236" s="17"/>
      <c r="D1236" s="17"/>
      <c r="E1236" s="17"/>
      <c r="F1236" s="17"/>
      <c r="G1236" s="17"/>
      <c r="H1236" s="17"/>
      <c r="I1236" s="17"/>
      <c r="J1236" s="17"/>
      <c r="K1236" s="17"/>
      <c r="L1236" s="17"/>
      <c r="M1236" s="17"/>
      <c r="N1236" s="17"/>
      <c r="O1236" s="17"/>
      <c r="P1236" s="17"/>
      <c r="Q1236" s="17"/>
      <c r="R1236" s="17"/>
      <c r="S1236" s="17"/>
      <c r="T1236" s="17"/>
      <c r="U1236" s="17"/>
      <c r="V1236" s="17"/>
      <c r="W1236" s="17"/>
      <c r="X1236" s="17"/>
      <c r="Y1236" s="17"/>
      <c r="Z1236" s="17"/>
      <c r="AA1236" s="17"/>
      <c r="AB1236" s="17"/>
      <c r="AC1236" s="17"/>
      <c r="AD1236" s="17"/>
      <c r="AE1236" s="17"/>
      <c r="AF1236" s="17"/>
      <c r="AG1236" s="17"/>
      <c r="AH1236" s="17"/>
      <c r="AI1236" s="17"/>
      <c r="AJ1236" s="17"/>
      <c r="AK1236" s="17"/>
      <c r="AL1236" s="17"/>
      <c r="AM1236" s="17"/>
      <c r="AN1236" s="17"/>
      <c r="AO1236" s="17"/>
      <c r="AP1236" s="17"/>
      <c r="AQ1236" s="17"/>
      <c r="AR1236" s="17"/>
      <c r="AS1236" s="17"/>
      <c r="AT1236" s="17"/>
      <c r="AU1236" s="17"/>
    </row>
    <row r="1237" spans="2:47" x14ac:dyDescent="0.35">
      <c r="B1237" t="s">
        <v>457</v>
      </c>
      <c r="C1237" s="17">
        <v>0.152825732467221</v>
      </c>
      <c r="D1237" s="17">
        <v>0.12888942363303901</v>
      </c>
      <c r="E1237" s="17">
        <v>0.17649462493867299</v>
      </c>
      <c r="F1237" s="17"/>
      <c r="G1237" s="17">
        <v>0.129485351683575</v>
      </c>
      <c r="H1237" s="17">
        <v>0.126282100295321</v>
      </c>
      <c r="I1237" s="17">
        <v>0.13535459912527001</v>
      </c>
      <c r="J1237" s="17">
        <v>0.16779331563379801</v>
      </c>
      <c r="K1237" s="17">
        <v>0.194439632066671</v>
      </c>
      <c r="L1237" s="17">
        <v>0.164392023341391</v>
      </c>
      <c r="M1237" s="17"/>
      <c r="N1237" s="17">
        <v>0.160465765464857</v>
      </c>
      <c r="O1237" s="17">
        <v>0.114879588531931</v>
      </c>
      <c r="P1237" s="17"/>
      <c r="Q1237" s="17">
        <v>0.12123869234882401</v>
      </c>
      <c r="R1237" s="17">
        <v>0.18454159102242701</v>
      </c>
      <c r="S1237" s="17">
        <v>0.19908153252812799</v>
      </c>
      <c r="T1237" s="17">
        <v>0.117972060205265</v>
      </c>
      <c r="U1237" s="17">
        <v>0.16164011031636899</v>
      </c>
      <c r="V1237" s="17">
        <v>0.14142018511825</v>
      </c>
      <c r="W1237" s="17">
        <v>0.191522435541572</v>
      </c>
      <c r="X1237" s="17">
        <v>0.109079587561579</v>
      </c>
      <c r="Y1237" s="17">
        <v>9.6723061371646601E-2</v>
      </c>
      <c r="Z1237" s="17">
        <v>0.20310795816831101</v>
      </c>
      <c r="AA1237" s="17">
        <v>0.15673470195066999</v>
      </c>
      <c r="AB1237" s="17">
        <v>0.160406664263777</v>
      </c>
      <c r="AC1237" s="17"/>
      <c r="AD1237" s="17">
        <v>0.102180287519854</v>
      </c>
      <c r="AE1237" s="17">
        <v>0.26475052671890398</v>
      </c>
      <c r="AF1237" s="17"/>
      <c r="AG1237" s="17">
        <v>9.0158299201614403E-2</v>
      </c>
      <c r="AH1237" s="17">
        <v>0.18439242416241799</v>
      </c>
      <c r="AI1237" s="17"/>
      <c r="AJ1237" s="17">
        <v>0.13641899141407299</v>
      </c>
      <c r="AK1237" s="17">
        <v>0.17186196023568201</v>
      </c>
      <c r="AL1237" s="17"/>
      <c r="AM1237" s="17">
        <v>0.21930593234610801</v>
      </c>
      <c r="AN1237" s="17">
        <v>0.13357927284214499</v>
      </c>
      <c r="AO1237" s="17"/>
      <c r="AP1237" s="17">
        <v>0.30938375156057202</v>
      </c>
      <c r="AQ1237" s="17">
        <v>0.19548096427324699</v>
      </c>
      <c r="AR1237" s="17">
        <v>0.115050967859544</v>
      </c>
      <c r="AS1237" s="17">
        <v>8.442381902071E-2</v>
      </c>
      <c r="AT1237" s="17">
        <v>5.9996203639826703E-2</v>
      </c>
      <c r="AU1237" s="17">
        <v>6.6817974052645904E-2</v>
      </c>
    </row>
    <row r="1238" spans="2:47" x14ac:dyDescent="0.35">
      <c r="B1238" t="s">
        <v>92</v>
      </c>
      <c r="C1238" s="17">
        <v>0.173460573683271</v>
      </c>
      <c r="D1238" s="17">
        <v>0.14669618646649499</v>
      </c>
      <c r="E1238" s="17">
        <v>0.199990360326462</v>
      </c>
      <c r="F1238" s="17"/>
      <c r="G1238" s="17">
        <v>0.19025594234023199</v>
      </c>
      <c r="H1238" s="17">
        <v>0.134193510086421</v>
      </c>
      <c r="I1238" s="17">
        <v>0.15389836320227401</v>
      </c>
      <c r="J1238" s="17">
        <v>0.20221505122587699</v>
      </c>
      <c r="K1238" s="17">
        <v>0.162002274636387</v>
      </c>
      <c r="L1238" s="17">
        <v>0.19468213606976101</v>
      </c>
      <c r="M1238" s="17"/>
      <c r="N1238" s="17">
        <v>0.18257483059236701</v>
      </c>
      <c r="O1238" s="17">
        <v>0.12819232619759599</v>
      </c>
      <c r="P1238" s="17"/>
      <c r="Q1238" s="17">
        <v>0.15686562619514299</v>
      </c>
      <c r="R1238" s="17">
        <v>0.154932004020812</v>
      </c>
      <c r="S1238" s="17">
        <v>0.182542910195888</v>
      </c>
      <c r="T1238" s="17">
        <v>0.239097843169711</v>
      </c>
      <c r="U1238" s="17">
        <v>0.20988924207125501</v>
      </c>
      <c r="V1238" s="17">
        <v>0.18708555319181899</v>
      </c>
      <c r="W1238" s="17">
        <v>0.14212972224430701</v>
      </c>
      <c r="X1238" s="17">
        <v>0.20769367312453599</v>
      </c>
      <c r="Y1238" s="17">
        <v>0.157258624322378</v>
      </c>
      <c r="Z1238" s="17">
        <v>0.162638218072653</v>
      </c>
      <c r="AA1238" s="17">
        <v>0.169579209380499</v>
      </c>
      <c r="AB1238" s="17">
        <v>0.119966031146528</v>
      </c>
      <c r="AC1238" s="17"/>
      <c r="AD1238" s="17">
        <v>0.163889854782554</v>
      </c>
      <c r="AE1238" s="17">
        <v>0.19459320136248101</v>
      </c>
      <c r="AF1238" s="17"/>
      <c r="AG1238" s="17">
        <v>0.13999073651254501</v>
      </c>
      <c r="AH1238" s="17">
        <v>0.19309199164674201</v>
      </c>
      <c r="AI1238" s="17"/>
      <c r="AJ1238" s="17">
        <v>0.17553684265317401</v>
      </c>
      <c r="AK1238" s="17">
        <v>0.17147145880690001</v>
      </c>
      <c r="AL1238" s="17"/>
      <c r="AM1238" s="17">
        <v>0.17107608287498799</v>
      </c>
      <c r="AN1238" s="17">
        <v>0.175547258112451</v>
      </c>
      <c r="AO1238" s="17"/>
      <c r="AP1238" s="17">
        <v>0.173889881826471</v>
      </c>
      <c r="AQ1238" s="17">
        <v>0.22801096778162799</v>
      </c>
      <c r="AR1238" s="17">
        <v>0.211697985400987</v>
      </c>
      <c r="AS1238" s="17">
        <v>0.20067814451160401</v>
      </c>
      <c r="AT1238" s="17">
        <v>0.11653761055645501</v>
      </c>
      <c r="AU1238" s="17">
        <v>9.0612449289326699E-2</v>
      </c>
    </row>
    <row r="1239" spans="2:47" x14ac:dyDescent="0.35">
      <c r="B1239" t="s">
        <v>458</v>
      </c>
      <c r="C1239" s="17">
        <v>0.192506420019258</v>
      </c>
      <c r="D1239" s="17">
        <v>0.19023354468595099</v>
      </c>
      <c r="E1239" s="17">
        <v>0.19547266061816601</v>
      </c>
      <c r="F1239" s="17"/>
      <c r="G1239" s="17">
        <v>0.17574828859392799</v>
      </c>
      <c r="H1239" s="17">
        <v>0.200701340470928</v>
      </c>
      <c r="I1239" s="17">
        <v>0.20526443544647299</v>
      </c>
      <c r="J1239" s="17">
        <v>0.18800665488856799</v>
      </c>
      <c r="K1239" s="17">
        <v>0.18867373546611699</v>
      </c>
      <c r="L1239" s="17">
        <v>0.192760314015409</v>
      </c>
      <c r="M1239" s="17"/>
      <c r="N1239" s="17">
        <v>0.19063408638045301</v>
      </c>
      <c r="O1239" s="17">
        <v>0.201805835581332</v>
      </c>
      <c r="P1239" s="17"/>
      <c r="Q1239" s="17">
        <v>0.209326786711901</v>
      </c>
      <c r="R1239" s="17">
        <v>0.16017759483671801</v>
      </c>
      <c r="S1239" s="17">
        <v>0.16998431444014001</v>
      </c>
      <c r="T1239" s="17">
        <v>0.214933833495044</v>
      </c>
      <c r="U1239" s="17">
        <v>0.13384788695062499</v>
      </c>
      <c r="V1239" s="17">
        <v>0.21219458962651899</v>
      </c>
      <c r="W1239" s="17">
        <v>0.15658646016779401</v>
      </c>
      <c r="X1239" s="17">
        <v>0.22781039621804</v>
      </c>
      <c r="Y1239" s="17">
        <v>0.22308923713963699</v>
      </c>
      <c r="Z1239" s="17">
        <v>0.22037413647441401</v>
      </c>
      <c r="AA1239" s="17">
        <v>0.176699697016481</v>
      </c>
      <c r="AB1239" s="17">
        <v>0.204817645863274</v>
      </c>
      <c r="AC1239" s="17"/>
      <c r="AD1239" s="17">
        <v>0.216637391318765</v>
      </c>
      <c r="AE1239" s="17">
        <v>0.134415590819641</v>
      </c>
      <c r="AF1239" s="17"/>
      <c r="AG1239" s="17">
        <v>0.18595786508345399</v>
      </c>
      <c r="AH1239" s="17">
        <v>0.19523682893670999</v>
      </c>
      <c r="AI1239" s="17"/>
      <c r="AJ1239" s="17">
        <v>0.20848283313209601</v>
      </c>
      <c r="AK1239" s="17">
        <v>0.173686374714143</v>
      </c>
      <c r="AL1239" s="17"/>
      <c r="AM1239" s="17">
        <v>0.154370001458568</v>
      </c>
      <c r="AN1239" s="17">
        <v>0.20405937560036599</v>
      </c>
      <c r="AO1239" s="17"/>
      <c r="AP1239" s="17">
        <v>0.110583692349976</v>
      </c>
      <c r="AQ1239" s="17">
        <v>0.24388517501222001</v>
      </c>
      <c r="AR1239" s="17">
        <v>0.23445407098191501</v>
      </c>
      <c r="AS1239" s="17">
        <v>0.22722916748267899</v>
      </c>
      <c r="AT1239" s="17">
        <v>0.22001261306988401</v>
      </c>
      <c r="AU1239" s="17">
        <v>0.164429826593218</v>
      </c>
    </row>
    <row r="1240" spans="2:47" x14ac:dyDescent="0.35">
      <c r="B1240" t="s">
        <v>90</v>
      </c>
      <c r="C1240" s="17">
        <v>0.20386667234458</v>
      </c>
      <c r="D1240" s="17">
        <v>0.25841903552629403</v>
      </c>
      <c r="E1240" s="17">
        <v>0.15158684108360501</v>
      </c>
      <c r="F1240" s="17"/>
      <c r="G1240" s="17">
        <v>0.23151205008922601</v>
      </c>
      <c r="H1240" s="17">
        <v>0.270203960393406</v>
      </c>
      <c r="I1240" s="17">
        <v>0.20558597598459</v>
      </c>
      <c r="J1240" s="17">
        <v>0.18828530859135101</v>
      </c>
      <c r="K1240" s="17">
        <v>0.18509773107820199</v>
      </c>
      <c r="L1240" s="17">
        <v>0.15500215264969699</v>
      </c>
      <c r="M1240" s="17"/>
      <c r="N1240" s="17">
        <v>0.19190633638059701</v>
      </c>
      <c r="O1240" s="17">
        <v>0.26327068671782899</v>
      </c>
      <c r="P1240" s="17"/>
      <c r="Q1240" s="17">
        <v>0.220219449576603</v>
      </c>
      <c r="R1240" s="17">
        <v>0.22484924238715201</v>
      </c>
      <c r="S1240" s="17">
        <v>0.18153270529818999</v>
      </c>
      <c r="T1240" s="17">
        <v>0.18594201107740399</v>
      </c>
      <c r="U1240" s="17">
        <v>0.18276133429713401</v>
      </c>
      <c r="V1240" s="17">
        <v>0.22908145918551201</v>
      </c>
      <c r="W1240" s="17">
        <v>0.18023259427452501</v>
      </c>
      <c r="X1240" s="17">
        <v>0.197770249870691</v>
      </c>
      <c r="Y1240" s="17">
        <v>0.21442410226243699</v>
      </c>
      <c r="Z1240" s="17">
        <v>0.18166001071658899</v>
      </c>
      <c r="AA1240" s="17">
        <v>0.248449259934407</v>
      </c>
      <c r="AB1240" s="17">
        <v>0.148138744032353</v>
      </c>
      <c r="AC1240" s="17"/>
      <c r="AD1240" s="17">
        <v>0.26054793678829202</v>
      </c>
      <c r="AE1240" s="17">
        <v>8.6304061192019194E-2</v>
      </c>
      <c r="AF1240" s="17"/>
      <c r="AG1240" s="17">
        <v>0.29562730736289999</v>
      </c>
      <c r="AH1240" s="17">
        <v>0.16137525815286499</v>
      </c>
      <c r="AI1240" s="17"/>
      <c r="AJ1240" s="17">
        <v>0.22542997311263399</v>
      </c>
      <c r="AK1240" s="17">
        <v>0.180095816704052</v>
      </c>
      <c r="AL1240" s="17"/>
      <c r="AM1240" s="17">
        <v>0.165391644602949</v>
      </c>
      <c r="AN1240" s="17">
        <v>0.216484766128997</v>
      </c>
      <c r="AO1240" s="17"/>
      <c r="AP1240" s="17">
        <v>2.54169151921236E-2</v>
      </c>
      <c r="AQ1240" s="17">
        <v>0.119798021016155</v>
      </c>
      <c r="AR1240" s="17">
        <v>0.26077635041949099</v>
      </c>
      <c r="AS1240" s="17">
        <v>0.21434645073251701</v>
      </c>
      <c r="AT1240" s="17">
        <v>0.35110778908859902</v>
      </c>
      <c r="AU1240" s="17">
        <v>0.373812524604828</v>
      </c>
    </row>
    <row r="1241" spans="2:47" x14ac:dyDescent="0.35">
      <c r="B1241" t="s">
        <v>459</v>
      </c>
      <c r="C1241" s="17">
        <v>0.10048231204142601</v>
      </c>
      <c r="D1241" s="17">
        <v>0.131775126912651</v>
      </c>
      <c r="E1241" s="17">
        <v>7.0853043522794104E-2</v>
      </c>
      <c r="F1241" s="17"/>
      <c r="G1241" s="17">
        <v>0.13326776467955501</v>
      </c>
      <c r="H1241" s="17">
        <v>0.13228114499902399</v>
      </c>
      <c r="I1241" s="17">
        <v>0.13955987020583299</v>
      </c>
      <c r="J1241" s="17">
        <v>9.8121691018272603E-2</v>
      </c>
      <c r="K1241" s="17">
        <v>5.8591938789867501E-2</v>
      </c>
      <c r="L1241" s="17">
        <v>5.0676523905670498E-2</v>
      </c>
      <c r="M1241" s="17"/>
      <c r="N1241" s="17">
        <v>8.4561927224639996E-2</v>
      </c>
      <c r="O1241" s="17">
        <v>0.17955490426057799</v>
      </c>
      <c r="P1241" s="17"/>
      <c r="Q1241" s="17">
        <v>0.137249824060583</v>
      </c>
      <c r="R1241" s="17">
        <v>9.4865844564522198E-2</v>
      </c>
      <c r="S1241" s="17">
        <v>6.3426705134884007E-2</v>
      </c>
      <c r="T1241" s="17">
        <v>6.4858250704033907E-2</v>
      </c>
      <c r="U1241" s="17">
        <v>0.10971847571290599</v>
      </c>
      <c r="V1241" s="17">
        <v>9.5488366532362104E-2</v>
      </c>
      <c r="W1241" s="17">
        <v>0.13022477477455899</v>
      </c>
      <c r="X1241" s="17">
        <v>0.10441146371077099</v>
      </c>
      <c r="Y1241" s="17">
        <v>0.12125873259226699</v>
      </c>
      <c r="Z1241" s="17">
        <v>7.7253431777062995E-2</v>
      </c>
      <c r="AA1241" s="17">
        <v>8.8073461804941897E-2</v>
      </c>
      <c r="AB1241" s="17">
        <v>8.2355776954154594E-2</v>
      </c>
      <c r="AC1241" s="17"/>
      <c r="AD1241" s="17">
        <v>0.13233511403803799</v>
      </c>
      <c r="AE1241" s="17">
        <v>3.4661404304019303E-2</v>
      </c>
      <c r="AF1241" s="17"/>
      <c r="AG1241" s="17">
        <v>0.17717938861393301</v>
      </c>
      <c r="AH1241" s="17">
        <v>6.3492678298402397E-2</v>
      </c>
      <c r="AI1241" s="17"/>
      <c r="AJ1241" s="17">
        <v>0.11113125419004501</v>
      </c>
      <c r="AK1241" s="17">
        <v>8.8741426837145906E-2</v>
      </c>
      <c r="AL1241" s="17"/>
      <c r="AM1241" s="17">
        <v>7.3954687391282095E-2</v>
      </c>
      <c r="AN1241" s="17">
        <v>0.106889362169257</v>
      </c>
      <c r="AO1241" s="17"/>
      <c r="AP1241" s="17">
        <v>2.1890052133248499E-2</v>
      </c>
      <c r="AQ1241" s="17">
        <v>2.64434770725132E-2</v>
      </c>
      <c r="AR1241" s="17">
        <v>8.3549675368728302E-2</v>
      </c>
      <c r="AS1241" s="17">
        <v>7.9482937877125098E-2</v>
      </c>
      <c r="AT1241" s="17">
        <v>0.195743079035814</v>
      </c>
      <c r="AU1241" s="17">
        <v>0.25493074341195898</v>
      </c>
    </row>
    <row r="1242" spans="2:47" x14ac:dyDescent="0.35">
      <c r="B1242" t="s">
        <v>460</v>
      </c>
      <c r="C1242" s="17">
        <v>0.159952735975078</v>
      </c>
      <c r="D1242" s="17">
        <v>0.12857718365668</v>
      </c>
      <c r="E1242" s="17">
        <v>0.18708751818112701</v>
      </c>
      <c r="F1242" s="17"/>
      <c r="G1242" s="17">
        <v>0.118517151567279</v>
      </c>
      <c r="H1242" s="17">
        <v>0.114623142214878</v>
      </c>
      <c r="I1242" s="17">
        <v>0.137073898164112</v>
      </c>
      <c r="J1242" s="17">
        <v>0.14322295985015199</v>
      </c>
      <c r="K1242" s="17">
        <v>0.19474948408326501</v>
      </c>
      <c r="L1242" s="17">
        <v>0.23356985350179099</v>
      </c>
      <c r="M1242" s="17"/>
      <c r="N1242" s="17">
        <v>0.17308437419537001</v>
      </c>
      <c r="O1242" s="17">
        <v>9.4731154580405194E-2</v>
      </c>
      <c r="P1242" s="17"/>
      <c r="Q1242" s="17">
        <v>0.14397492384055299</v>
      </c>
      <c r="R1242" s="17">
        <v>0.15715932564969401</v>
      </c>
      <c r="S1242" s="17">
        <v>0.20343183240277099</v>
      </c>
      <c r="T1242" s="17">
        <v>0.17719600134854199</v>
      </c>
      <c r="U1242" s="17">
        <v>0.141617945550507</v>
      </c>
      <c r="V1242" s="17">
        <v>0.113873637846906</v>
      </c>
      <c r="W1242" s="17">
        <v>0.17430138969315201</v>
      </c>
      <c r="X1242" s="17">
        <v>0.13100541326840701</v>
      </c>
      <c r="Y1242" s="17">
        <v>0.17801596939735201</v>
      </c>
      <c r="Z1242" s="17">
        <v>0.141580043513341</v>
      </c>
      <c r="AA1242" s="17">
        <v>0.139165710522551</v>
      </c>
      <c r="AB1242" s="17">
        <v>0.28431513773991302</v>
      </c>
      <c r="AC1242" s="17"/>
      <c r="AD1242" s="17">
        <v>0.110599330129974</v>
      </c>
      <c r="AE1242" s="17">
        <v>0.26816612862117001</v>
      </c>
      <c r="AF1242" s="17"/>
      <c r="AG1242" s="17">
        <v>0.104349879157962</v>
      </c>
      <c r="AH1242" s="17">
        <v>0.187421852429799</v>
      </c>
      <c r="AI1242" s="17"/>
      <c r="AJ1242" s="17">
        <v>0.12885090121492301</v>
      </c>
      <c r="AK1242" s="17">
        <v>0.19646193003276999</v>
      </c>
      <c r="AL1242" s="17"/>
      <c r="AM1242" s="17">
        <v>0.20928242441783301</v>
      </c>
      <c r="AN1242" s="17">
        <v>0.14383842328827501</v>
      </c>
      <c r="AO1242" s="17"/>
      <c r="AP1242" s="17">
        <v>0.31579318663614098</v>
      </c>
      <c r="AQ1242" s="17">
        <v>0.170735090410392</v>
      </c>
      <c r="AR1242" s="17">
        <v>7.77910904646332E-2</v>
      </c>
      <c r="AS1242" s="17">
        <v>0.18662436904832599</v>
      </c>
      <c r="AT1242" s="17">
        <v>5.6602704609421302E-2</v>
      </c>
      <c r="AU1242" s="17">
        <v>4.5403264014109303E-2</v>
      </c>
    </row>
    <row r="1243" spans="2:47" x14ac:dyDescent="0.35">
      <c r="B1243" t="s">
        <v>94</v>
      </c>
      <c r="C1243" s="17">
        <v>1.6905553469165901E-2</v>
      </c>
      <c r="D1243" s="17">
        <v>1.540949911889E-2</v>
      </c>
      <c r="E1243" s="17">
        <v>1.8514951329173E-2</v>
      </c>
      <c r="F1243" s="17"/>
      <c r="G1243" s="17">
        <v>2.1213451046204899E-2</v>
      </c>
      <c r="H1243" s="17">
        <v>2.1714801540022501E-2</v>
      </c>
      <c r="I1243" s="17">
        <v>2.3262857871446999E-2</v>
      </c>
      <c r="J1243" s="17">
        <v>1.23550187919823E-2</v>
      </c>
      <c r="K1243" s="17">
        <v>1.6445203879491201E-2</v>
      </c>
      <c r="L1243" s="17">
        <v>8.9169965162809398E-3</v>
      </c>
      <c r="M1243" s="17"/>
      <c r="N1243" s="17">
        <v>1.6772679761716602E-2</v>
      </c>
      <c r="O1243" s="17">
        <v>1.7565504130327501E-2</v>
      </c>
      <c r="P1243" s="17"/>
      <c r="Q1243" s="17">
        <v>1.1124697266393599E-2</v>
      </c>
      <c r="R1243" s="17">
        <v>2.3474397518674701E-2</v>
      </c>
      <c r="S1243" s="17">
        <v>0</v>
      </c>
      <c r="T1243" s="17">
        <v>0</v>
      </c>
      <c r="U1243" s="17">
        <v>6.0525005101203101E-2</v>
      </c>
      <c r="V1243" s="17">
        <v>2.0856208498631599E-2</v>
      </c>
      <c r="W1243" s="17">
        <v>2.5002623304091701E-2</v>
      </c>
      <c r="X1243" s="17">
        <v>2.2229216245975798E-2</v>
      </c>
      <c r="Y1243" s="17">
        <v>9.2302729142813896E-3</v>
      </c>
      <c r="Z1243" s="17">
        <v>1.3386201277628899E-2</v>
      </c>
      <c r="AA1243" s="17">
        <v>2.1297959390450899E-2</v>
      </c>
      <c r="AB1243" s="17">
        <v>0</v>
      </c>
      <c r="AC1243" s="17"/>
      <c r="AD1243" s="17">
        <v>1.3810085422522199E-2</v>
      </c>
      <c r="AE1243" s="17">
        <v>1.7109086981764901E-2</v>
      </c>
      <c r="AF1243" s="17"/>
      <c r="AG1243" s="17">
        <v>6.7365240675914999E-3</v>
      </c>
      <c r="AH1243" s="17">
        <v>1.49889663730642E-2</v>
      </c>
      <c r="AI1243" s="17"/>
      <c r="AJ1243" s="17">
        <v>1.41492042830553E-2</v>
      </c>
      <c r="AK1243" s="17">
        <v>1.76810326693074E-2</v>
      </c>
      <c r="AL1243" s="17"/>
      <c r="AM1243" s="17">
        <v>6.6192269082719704E-3</v>
      </c>
      <c r="AN1243" s="17">
        <v>1.9601541858509802E-2</v>
      </c>
      <c r="AO1243" s="17"/>
      <c r="AP1243" s="17">
        <v>4.3042520301468198E-2</v>
      </c>
      <c r="AQ1243" s="17">
        <v>1.5646304433844599E-2</v>
      </c>
      <c r="AR1243" s="17">
        <v>1.6679859504701199E-2</v>
      </c>
      <c r="AS1243" s="17">
        <v>7.2151113270385999E-3</v>
      </c>
      <c r="AT1243" s="17">
        <v>0</v>
      </c>
      <c r="AU1243" s="17">
        <v>3.9932180339123597E-3</v>
      </c>
    </row>
    <row r="1244" spans="2:47" x14ac:dyDescent="0.35">
      <c r="B1244" t="s">
        <v>96</v>
      </c>
      <c r="C1244" s="17">
        <v>0.32628630615049198</v>
      </c>
      <c r="D1244" s="17">
        <v>0.27558561009953397</v>
      </c>
      <c r="E1244" s="17">
        <v>0.37648498526513502</v>
      </c>
      <c r="F1244" s="17"/>
      <c r="G1244" s="17">
        <v>0.31974129402380702</v>
      </c>
      <c r="H1244" s="17">
        <v>0.260475610381741</v>
      </c>
      <c r="I1244" s="17">
        <v>0.28925296232754499</v>
      </c>
      <c r="J1244" s="17">
        <v>0.37000836685967398</v>
      </c>
      <c r="K1244" s="17">
        <v>0.35644190670305798</v>
      </c>
      <c r="L1244" s="17">
        <v>0.35907415941115201</v>
      </c>
      <c r="M1244" s="17"/>
      <c r="N1244" s="17">
        <v>0.34304059605722398</v>
      </c>
      <c r="O1244" s="17">
        <v>0.24307191472952699</v>
      </c>
      <c r="P1244" s="17"/>
      <c r="Q1244" s="17">
        <v>0.278104318543967</v>
      </c>
      <c r="R1244" s="17">
        <v>0.33947359504323998</v>
      </c>
      <c r="S1244" s="17">
        <v>0.38162444272401602</v>
      </c>
      <c r="T1244" s="17">
        <v>0.35706990337497602</v>
      </c>
      <c r="U1244" s="17">
        <v>0.37152935238762502</v>
      </c>
      <c r="V1244" s="17">
        <v>0.32850573831006902</v>
      </c>
      <c r="W1244" s="17">
        <v>0.33365215778587898</v>
      </c>
      <c r="X1244" s="17">
        <v>0.316773260686115</v>
      </c>
      <c r="Y1244" s="17">
        <v>0.25398168569402502</v>
      </c>
      <c r="Z1244" s="17">
        <v>0.365746176240964</v>
      </c>
      <c r="AA1244" s="17">
        <v>0.32631391133116799</v>
      </c>
      <c r="AB1244" s="17">
        <v>0.28037269541030502</v>
      </c>
      <c r="AC1244" s="17"/>
      <c r="AD1244" s="17">
        <v>0.266070142302409</v>
      </c>
      <c r="AE1244" s="17">
        <v>0.45934372808138602</v>
      </c>
      <c r="AF1244" s="17"/>
      <c r="AG1244" s="17">
        <v>0.23014903571416001</v>
      </c>
      <c r="AH1244" s="17">
        <v>0.37748441580915898</v>
      </c>
      <c r="AI1244" s="17"/>
      <c r="AJ1244" s="17">
        <v>0.31195583406724697</v>
      </c>
      <c r="AK1244" s="17">
        <v>0.34333341904258202</v>
      </c>
      <c r="AL1244" s="17"/>
      <c r="AM1244" s="17">
        <v>0.390382015221096</v>
      </c>
      <c r="AN1244" s="17">
        <v>0.30912653095459502</v>
      </c>
      <c r="AO1244" s="17"/>
      <c r="AP1244" s="17">
        <v>0.48327363338704299</v>
      </c>
      <c r="AQ1244" s="17">
        <v>0.42349193205487501</v>
      </c>
      <c r="AR1244" s="17">
        <v>0.32674895326053199</v>
      </c>
      <c r="AS1244" s="17">
        <v>0.28510196353231398</v>
      </c>
      <c r="AT1244" s="17">
        <v>0.176533814196282</v>
      </c>
      <c r="AU1244" s="17">
        <v>0.15743042334197299</v>
      </c>
    </row>
    <row r="1245" spans="2:47" x14ac:dyDescent="0.35">
      <c r="B1245" t="s">
        <v>95</v>
      </c>
      <c r="C1245" s="17">
        <v>0.30434898438600599</v>
      </c>
      <c r="D1245" s="17">
        <v>0.390194162438946</v>
      </c>
      <c r="E1245" s="17">
        <v>0.22243988460639999</v>
      </c>
      <c r="F1245" s="17"/>
      <c r="G1245" s="17">
        <v>0.36477981476878102</v>
      </c>
      <c r="H1245" s="17">
        <v>0.40248510539242999</v>
      </c>
      <c r="I1245" s="17">
        <v>0.34514584619042299</v>
      </c>
      <c r="J1245" s="17">
        <v>0.28640699960962301</v>
      </c>
      <c r="K1245" s="17">
        <v>0.243689669868069</v>
      </c>
      <c r="L1245" s="17">
        <v>0.20567867655536801</v>
      </c>
      <c r="M1245" s="17"/>
      <c r="N1245" s="17">
        <v>0.27646826360523702</v>
      </c>
      <c r="O1245" s="17">
        <v>0.44282559097840801</v>
      </c>
      <c r="P1245" s="17"/>
      <c r="Q1245" s="17">
        <v>0.357469273637185</v>
      </c>
      <c r="R1245" s="17">
        <v>0.319715086951674</v>
      </c>
      <c r="S1245" s="17">
        <v>0.24495941043307401</v>
      </c>
      <c r="T1245" s="17">
        <v>0.25080026178143799</v>
      </c>
      <c r="U1245" s="17">
        <v>0.29247981001003998</v>
      </c>
      <c r="V1245" s="17">
        <v>0.32456982571787402</v>
      </c>
      <c r="W1245" s="17">
        <v>0.310457369049084</v>
      </c>
      <c r="X1245" s="17">
        <v>0.30218171358146201</v>
      </c>
      <c r="Y1245" s="17">
        <v>0.33568283485470402</v>
      </c>
      <c r="Z1245" s="17">
        <v>0.258913442493652</v>
      </c>
      <c r="AA1245" s="17">
        <v>0.336522721739349</v>
      </c>
      <c r="AB1245" s="17">
        <v>0.23049452098650799</v>
      </c>
      <c r="AC1245" s="17"/>
      <c r="AD1245" s="17">
        <v>0.39288305082633002</v>
      </c>
      <c r="AE1245" s="17">
        <v>0.120965465496038</v>
      </c>
      <c r="AF1245" s="17"/>
      <c r="AG1245" s="17">
        <v>0.472806695976833</v>
      </c>
      <c r="AH1245" s="17">
        <v>0.22486793645126801</v>
      </c>
      <c r="AI1245" s="17"/>
      <c r="AJ1245" s="17">
        <v>0.33656122730267901</v>
      </c>
      <c r="AK1245" s="17">
        <v>0.26883724354119798</v>
      </c>
      <c r="AL1245" s="17"/>
      <c r="AM1245" s="17">
        <v>0.239346331994232</v>
      </c>
      <c r="AN1245" s="17">
        <v>0.32337412829825402</v>
      </c>
      <c r="AO1245" s="17"/>
      <c r="AP1245" s="17">
        <v>4.7306967325372103E-2</v>
      </c>
      <c r="AQ1245" s="17">
        <v>0.14624149808866899</v>
      </c>
      <c r="AR1245" s="17">
        <v>0.34432602578821903</v>
      </c>
      <c r="AS1245" s="17">
        <v>0.29382938860964197</v>
      </c>
      <c r="AT1245" s="17">
        <v>0.54685086812441297</v>
      </c>
      <c r="AU1245" s="17">
        <v>0.62874326801678704</v>
      </c>
    </row>
    <row r="1246" spans="2:47" x14ac:dyDescent="0.35">
      <c r="B1246" t="s">
        <v>97</v>
      </c>
      <c r="C1246" s="17">
        <v>-2.1937321764486199E-2</v>
      </c>
      <c r="D1246" s="17">
        <v>0.114608552339411</v>
      </c>
      <c r="E1246" s="17">
        <v>-0.154045100658735</v>
      </c>
      <c r="F1246" s="17"/>
      <c r="G1246" s="17">
        <v>4.5038520744973901E-2</v>
      </c>
      <c r="H1246" s="17">
        <v>0.14200949501068899</v>
      </c>
      <c r="I1246" s="17">
        <v>5.5892883862878398E-2</v>
      </c>
      <c r="J1246" s="17">
        <v>-8.3601367250051198E-2</v>
      </c>
      <c r="K1246" s="17">
        <v>-0.112752236834989</v>
      </c>
      <c r="L1246" s="17">
        <v>-0.153395482855784</v>
      </c>
      <c r="M1246" s="17"/>
      <c r="N1246" s="17">
        <v>-6.6572332451986502E-2</v>
      </c>
      <c r="O1246" s="17">
        <v>0.19975367624887999</v>
      </c>
      <c r="P1246" s="17"/>
      <c r="Q1246" s="17">
        <v>7.9364955093218004E-2</v>
      </c>
      <c r="R1246" s="17">
        <v>-1.9758508091565999E-2</v>
      </c>
      <c r="S1246" s="17">
        <v>-0.13666503229094201</v>
      </c>
      <c r="T1246" s="17">
        <v>-0.10626964159353899</v>
      </c>
      <c r="U1246" s="17">
        <v>-7.9049542377584797E-2</v>
      </c>
      <c r="V1246" s="17">
        <v>-3.9359125921954998E-3</v>
      </c>
      <c r="W1246" s="17">
        <v>-2.3194788736795299E-2</v>
      </c>
      <c r="X1246" s="17">
        <v>-1.45915471046533E-2</v>
      </c>
      <c r="Y1246" s="17">
        <v>8.1701149160679304E-2</v>
      </c>
      <c r="Z1246" s="17">
        <v>-0.106832733747312</v>
      </c>
      <c r="AA1246" s="17">
        <v>1.0208810408180599E-2</v>
      </c>
      <c r="AB1246" s="17">
        <v>-4.9878174423796599E-2</v>
      </c>
      <c r="AC1246" s="17"/>
      <c r="AD1246" s="17">
        <v>0.12681290852392099</v>
      </c>
      <c r="AE1246" s="17">
        <v>-0.33837826258534698</v>
      </c>
      <c r="AF1246" s="17"/>
      <c r="AG1246" s="17">
        <v>0.24265766026267299</v>
      </c>
      <c r="AH1246" s="17">
        <v>-0.15261647935789199</v>
      </c>
      <c r="AI1246" s="17"/>
      <c r="AJ1246" s="17">
        <v>2.4605393235431899E-2</v>
      </c>
      <c r="AK1246" s="17">
        <v>-7.4496175501384196E-2</v>
      </c>
      <c r="AL1246" s="17"/>
      <c r="AM1246" s="17">
        <v>-0.151035683226865</v>
      </c>
      <c r="AN1246" s="17">
        <v>1.42475973436585E-2</v>
      </c>
      <c r="AO1246" s="17"/>
      <c r="AP1246" s="17">
        <v>-0.435966666061671</v>
      </c>
      <c r="AQ1246" s="17">
        <v>-0.27725043396620602</v>
      </c>
      <c r="AR1246" s="17">
        <v>1.75770725276874E-2</v>
      </c>
      <c r="AS1246" s="17">
        <v>8.7274250773284896E-3</v>
      </c>
      <c r="AT1246" s="17">
        <v>0.37031705392813102</v>
      </c>
      <c r="AU1246" s="17">
        <v>0.47131284467481499</v>
      </c>
    </row>
    <row r="1247" spans="2:47" x14ac:dyDescent="0.35">
      <c r="C1247" s="17"/>
      <c r="D1247" s="17"/>
      <c r="E1247" s="17"/>
      <c r="F1247" s="17"/>
      <c r="G1247" s="17"/>
      <c r="H1247" s="17"/>
      <c r="I1247" s="17"/>
      <c r="J1247" s="17"/>
      <c r="K1247" s="17"/>
      <c r="L1247" s="17"/>
      <c r="M1247" s="17"/>
      <c r="N1247" s="17"/>
      <c r="O1247" s="17"/>
      <c r="P1247" s="17"/>
      <c r="Q1247" s="17"/>
      <c r="R1247" s="17"/>
      <c r="S1247" s="17"/>
      <c r="T1247" s="17"/>
      <c r="U1247" s="17"/>
      <c r="V1247" s="17"/>
      <c r="W1247" s="17"/>
      <c r="X1247" s="17"/>
      <c r="Y1247" s="17"/>
      <c r="Z1247" s="17"/>
      <c r="AA1247" s="17"/>
      <c r="AB1247" s="17"/>
      <c r="AC1247" s="17"/>
      <c r="AD1247" s="17"/>
      <c r="AE1247" s="17"/>
      <c r="AF1247" s="17"/>
      <c r="AG1247" s="17"/>
      <c r="AH1247" s="17"/>
      <c r="AI1247" s="17"/>
      <c r="AJ1247" s="17"/>
      <c r="AK1247" s="17"/>
      <c r="AL1247" s="17"/>
      <c r="AM1247" s="17"/>
      <c r="AN1247" s="17"/>
      <c r="AO1247" s="17"/>
      <c r="AP1247" s="17"/>
      <c r="AQ1247" s="17"/>
      <c r="AR1247" s="17"/>
      <c r="AS1247" s="17"/>
      <c r="AT1247" s="17"/>
      <c r="AU1247" s="17"/>
    </row>
    <row r="1248" spans="2:47" x14ac:dyDescent="0.35">
      <c r="B1248" s="6" t="s">
        <v>467</v>
      </c>
      <c r="C1248" s="17"/>
      <c r="D1248" s="17"/>
      <c r="E1248" s="17"/>
      <c r="F1248" s="17"/>
      <c r="G1248" s="17"/>
      <c r="H1248" s="17"/>
      <c r="I1248" s="17"/>
      <c r="J1248" s="17"/>
      <c r="K1248" s="17"/>
      <c r="L1248" s="17"/>
      <c r="M1248" s="17"/>
      <c r="N1248" s="17"/>
      <c r="O1248" s="17"/>
      <c r="P1248" s="17"/>
      <c r="Q1248" s="17"/>
      <c r="R1248" s="17"/>
      <c r="S1248" s="17"/>
      <c r="T1248" s="17"/>
      <c r="U1248" s="17"/>
      <c r="V1248" s="17"/>
      <c r="W1248" s="17"/>
      <c r="X1248" s="17"/>
      <c r="Y1248" s="17"/>
      <c r="Z1248" s="17"/>
      <c r="AA1248" s="17"/>
      <c r="AB1248" s="17"/>
      <c r="AC1248" s="17"/>
      <c r="AD1248" s="17"/>
      <c r="AE1248" s="17"/>
      <c r="AF1248" s="17"/>
      <c r="AG1248" s="17"/>
      <c r="AH1248" s="17"/>
      <c r="AI1248" s="17"/>
      <c r="AJ1248" s="17"/>
      <c r="AK1248" s="17"/>
      <c r="AL1248" s="17"/>
      <c r="AM1248" s="17"/>
      <c r="AN1248" s="17"/>
      <c r="AO1248" s="17"/>
      <c r="AP1248" s="17"/>
      <c r="AQ1248" s="17"/>
      <c r="AR1248" s="17"/>
      <c r="AS1248" s="17"/>
      <c r="AT1248" s="17"/>
      <c r="AU1248" s="17"/>
    </row>
    <row r="1249" spans="2:47" x14ac:dyDescent="0.35">
      <c r="B1249" s="24" t="s">
        <v>65</v>
      </c>
      <c r="C1249" s="17"/>
      <c r="D1249" s="17"/>
      <c r="E1249" s="17"/>
      <c r="F1249" s="17"/>
      <c r="G1249" s="17"/>
      <c r="H1249" s="17"/>
      <c r="I1249" s="17"/>
      <c r="J1249" s="17"/>
      <c r="K1249" s="17"/>
      <c r="L1249" s="17"/>
      <c r="M1249" s="17"/>
      <c r="N1249" s="17"/>
      <c r="O1249" s="17"/>
      <c r="P1249" s="17"/>
      <c r="Q1249" s="17"/>
      <c r="R1249" s="17"/>
      <c r="S1249" s="17"/>
      <c r="T1249" s="17"/>
      <c r="U1249" s="17"/>
      <c r="V1249" s="17"/>
      <c r="W1249" s="17"/>
      <c r="X1249" s="17"/>
      <c r="Y1249" s="17"/>
      <c r="Z1249" s="17"/>
      <c r="AA1249" s="17"/>
      <c r="AB1249" s="17"/>
      <c r="AC1249" s="17"/>
      <c r="AD1249" s="17"/>
      <c r="AE1249" s="17"/>
      <c r="AF1249" s="17"/>
      <c r="AG1249" s="17"/>
      <c r="AH1249" s="17"/>
      <c r="AI1249" s="17"/>
      <c r="AJ1249" s="17"/>
      <c r="AK1249" s="17"/>
      <c r="AL1249" s="17"/>
      <c r="AM1249" s="17"/>
      <c r="AN1249" s="17"/>
      <c r="AO1249" s="17"/>
      <c r="AP1249" s="17"/>
      <c r="AQ1249" s="17"/>
      <c r="AR1249" s="17"/>
      <c r="AS1249" s="17"/>
      <c r="AT1249" s="17"/>
      <c r="AU1249" s="17"/>
    </row>
    <row r="1250" spans="2:47" x14ac:dyDescent="0.35">
      <c r="B1250" t="s">
        <v>457</v>
      </c>
      <c r="C1250" s="17">
        <v>0.11855407611613</v>
      </c>
      <c r="D1250" s="17">
        <v>9.9033980961399301E-2</v>
      </c>
      <c r="E1250" s="17">
        <v>0.13640148535365099</v>
      </c>
      <c r="F1250" s="17"/>
      <c r="G1250" s="17">
        <v>0.10644880007504399</v>
      </c>
      <c r="H1250" s="17">
        <v>8.12418397409191E-2</v>
      </c>
      <c r="I1250" s="17">
        <v>0.10244609971334399</v>
      </c>
      <c r="J1250" s="17">
        <v>0.11196009327105599</v>
      </c>
      <c r="K1250" s="17">
        <v>0.15497825325846101</v>
      </c>
      <c r="L1250" s="17">
        <v>0.15127270005214299</v>
      </c>
      <c r="M1250" s="17"/>
      <c r="N1250" s="17">
        <v>0.12745070429628999</v>
      </c>
      <c r="O1250" s="17">
        <v>7.4366736406012796E-2</v>
      </c>
      <c r="P1250" s="17"/>
      <c r="Q1250" s="17">
        <v>0.101185745814021</v>
      </c>
      <c r="R1250" s="17">
        <v>0.12599697445757799</v>
      </c>
      <c r="S1250" s="17">
        <v>0.157591426009315</v>
      </c>
      <c r="T1250" s="17">
        <v>0.114563240124187</v>
      </c>
      <c r="U1250" s="17">
        <v>0.123296006377213</v>
      </c>
      <c r="V1250" s="17">
        <v>9.6313731195219604E-2</v>
      </c>
      <c r="W1250" s="17">
        <v>0.14039065324935601</v>
      </c>
      <c r="X1250" s="17">
        <v>9.82213571677273E-2</v>
      </c>
      <c r="Y1250" s="17">
        <v>8.0380687946736501E-2</v>
      </c>
      <c r="Z1250" s="17">
        <v>0.160728613761462</v>
      </c>
      <c r="AA1250" s="17">
        <v>0.104557611175598</v>
      </c>
      <c r="AB1250" s="17">
        <v>0.13623578769561201</v>
      </c>
      <c r="AC1250" s="17"/>
      <c r="AD1250" s="17">
        <v>6.7542900785587098E-2</v>
      </c>
      <c r="AE1250" s="17">
        <v>0.23195610120819299</v>
      </c>
      <c r="AF1250" s="17"/>
      <c r="AG1250" s="17">
        <v>6.4253972173460003E-2</v>
      </c>
      <c r="AH1250" s="17">
        <v>0.14626294556710601</v>
      </c>
      <c r="AI1250" s="17"/>
      <c r="AJ1250" s="17">
        <v>0.110188658033631</v>
      </c>
      <c r="AK1250" s="17">
        <v>0.12774178251221799</v>
      </c>
      <c r="AL1250" s="17"/>
      <c r="AM1250" s="17">
        <v>0.16483463516493599</v>
      </c>
      <c r="AN1250" s="17">
        <v>0.104204734353617</v>
      </c>
      <c r="AO1250" s="17"/>
      <c r="AP1250" s="17">
        <v>0.28925652657602302</v>
      </c>
      <c r="AQ1250" s="17">
        <v>0.12154623221015</v>
      </c>
      <c r="AR1250" s="17">
        <v>7.4088441723043796E-2</v>
      </c>
      <c r="AS1250" s="17">
        <v>6.0608114897813599E-2</v>
      </c>
      <c r="AT1250" s="17">
        <v>3.5816903380135198E-2</v>
      </c>
      <c r="AU1250" s="17">
        <v>4.0998025816298897E-2</v>
      </c>
    </row>
    <row r="1251" spans="2:47" x14ac:dyDescent="0.35">
      <c r="B1251" t="s">
        <v>92</v>
      </c>
      <c r="C1251" s="17">
        <v>0.15544278779998799</v>
      </c>
      <c r="D1251" s="17">
        <v>0.12632348371051999</v>
      </c>
      <c r="E1251" s="17">
        <v>0.183234435492659</v>
      </c>
      <c r="F1251" s="17"/>
      <c r="G1251" s="17">
        <v>0.15890491132691101</v>
      </c>
      <c r="H1251" s="17">
        <v>0.117291160489357</v>
      </c>
      <c r="I1251" s="17">
        <v>0.13299669501731301</v>
      </c>
      <c r="J1251" s="17">
        <v>0.182939335541288</v>
      </c>
      <c r="K1251" s="17">
        <v>0.15730185619416401</v>
      </c>
      <c r="L1251" s="17">
        <v>0.17910667718713799</v>
      </c>
      <c r="M1251" s="17"/>
      <c r="N1251" s="17">
        <v>0.16299012740489899</v>
      </c>
      <c r="O1251" s="17">
        <v>0.11795702889488099</v>
      </c>
      <c r="P1251" s="17"/>
      <c r="Q1251" s="17">
        <v>0.11349524013453099</v>
      </c>
      <c r="R1251" s="17">
        <v>0.19361952650307401</v>
      </c>
      <c r="S1251" s="17">
        <v>0.12955896124563401</v>
      </c>
      <c r="T1251" s="17">
        <v>0.18267379186740901</v>
      </c>
      <c r="U1251" s="17">
        <v>0.190438950525363</v>
      </c>
      <c r="V1251" s="17">
        <v>0.17895232455061499</v>
      </c>
      <c r="W1251" s="17">
        <v>0.15602561938729101</v>
      </c>
      <c r="X1251" s="17">
        <v>0.169940017196795</v>
      </c>
      <c r="Y1251" s="17">
        <v>0.13086458991704999</v>
      </c>
      <c r="Z1251" s="17">
        <v>0.13252735002246499</v>
      </c>
      <c r="AA1251" s="17">
        <v>0.17778628312297001</v>
      </c>
      <c r="AB1251" s="17">
        <v>0.121098743759499</v>
      </c>
      <c r="AC1251" s="17"/>
      <c r="AD1251" s="17">
        <v>0.13714967252004101</v>
      </c>
      <c r="AE1251" s="17">
        <v>0.197365291001907</v>
      </c>
      <c r="AF1251" s="17"/>
      <c r="AG1251" s="17">
        <v>9.6371039208941203E-2</v>
      </c>
      <c r="AH1251" s="17">
        <v>0.187501009846233</v>
      </c>
      <c r="AI1251" s="17"/>
      <c r="AJ1251" s="17">
        <v>0.14130734531589201</v>
      </c>
      <c r="AK1251" s="17">
        <v>0.172531665493526</v>
      </c>
      <c r="AL1251" s="17"/>
      <c r="AM1251" s="17">
        <v>0.15566839097044</v>
      </c>
      <c r="AN1251" s="17">
        <v>0.15490340063136601</v>
      </c>
      <c r="AO1251" s="17"/>
      <c r="AP1251" s="17">
        <v>0.17125603968501901</v>
      </c>
      <c r="AQ1251" s="17">
        <v>0.22883322519961299</v>
      </c>
      <c r="AR1251" s="17">
        <v>0.15603710239885901</v>
      </c>
      <c r="AS1251" s="17">
        <v>0.16870194279057599</v>
      </c>
      <c r="AT1251" s="17">
        <v>9.9530434713729396E-2</v>
      </c>
      <c r="AU1251" s="17">
        <v>8.1209189267871101E-2</v>
      </c>
    </row>
    <row r="1252" spans="2:47" x14ac:dyDescent="0.35">
      <c r="B1252" t="s">
        <v>458</v>
      </c>
      <c r="C1252" s="17">
        <v>0.182314946047204</v>
      </c>
      <c r="D1252" s="17">
        <v>0.168281131207457</v>
      </c>
      <c r="E1252" s="17">
        <v>0.19666187855088299</v>
      </c>
      <c r="F1252" s="17"/>
      <c r="G1252" s="17">
        <v>0.167040133342168</v>
      </c>
      <c r="H1252" s="17">
        <v>0.19655611474169199</v>
      </c>
      <c r="I1252" s="17">
        <v>0.17177469094869899</v>
      </c>
      <c r="J1252" s="17">
        <v>0.15881589514341299</v>
      </c>
      <c r="K1252" s="17">
        <v>0.167776735040089</v>
      </c>
      <c r="L1252" s="17">
        <v>0.21819077359175601</v>
      </c>
      <c r="M1252" s="17"/>
      <c r="N1252" s="17">
        <v>0.18516224598841799</v>
      </c>
      <c r="O1252" s="17">
        <v>0.16817311532086399</v>
      </c>
      <c r="P1252" s="17"/>
      <c r="Q1252" s="17">
        <v>0.17479936302479801</v>
      </c>
      <c r="R1252" s="17">
        <v>0.198970628248722</v>
      </c>
      <c r="S1252" s="17">
        <v>0.15966222669320199</v>
      </c>
      <c r="T1252" s="17">
        <v>0.19263329592221301</v>
      </c>
      <c r="U1252" s="17">
        <v>0.18980374492357299</v>
      </c>
      <c r="V1252" s="17">
        <v>0.18470033531888699</v>
      </c>
      <c r="W1252" s="17">
        <v>0.14860615100091401</v>
      </c>
      <c r="X1252" s="17">
        <v>0.19362383449651699</v>
      </c>
      <c r="Y1252" s="17">
        <v>0.209440739200281</v>
      </c>
      <c r="Z1252" s="17">
        <v>0.148689166726823</v>
      </c>
      <c r="AA1252" s="17">
        <v>0.22344238082263701</v>
      </c>
      <c r="AB1252" s="17">
        <v>0.15756655625329999</v>
      </c>
      <c r="AC1252" s="17"/>
      <c r="AD1252" s="17">
        <v>0.19349135264635201</v>
      </c>
      <c r="AE1252" s="17">
        <v>0.15086113434479601</v>
      </c>
      <c r="AF1252" s="17"/>
      <c r="AG1252" s="17">
        <v>0.16800868923279999</v>
      </c>
      <c r="AH1252" s="17">
        <v>0.18868624388331101</v>
      </c>
      <c r="AI1252" s="17"/>
      <c r="AJ1252" s="17">
        <v>0.19885240751160599</v>
      </c>
      <c r="AK1252" s="17">
        <v>0.16431608070090101</v>
      </c>
      <c r="AL1252" s="17"/>
      <c r="AM1252" s="17">
        <v>0.171044889068387</v>
      </c>
      <c r="AN1252" s="17">
        <v>0.186561363698869</v>
      </c>
      <c r="AO1252" s="17"/>
      <c r="AP1252" s="17">
        <v>0.123731742237231</v>
      </c>
      <c r="AQ1252" s="17">
        <v>0.22931246058698501</v>
      </c>
      <c r="AR1252" s="17">
        <v>0.24963114825430399</v>
      </c>
      <c r="AS1252" s="17">
        <v>0.207166243686212</v>
      </c>
      <c r="AT1252" s="17">
        <v>0.19251267623809901</v>
      </c>
      <c r="AU1252" s="17">
        <v>0.12741730062825701</v>
      </c>
    </row>
    <row r="1253" spans="2:47" x14ac:dyDescent="0.35">
      <c r="B1253" t="s">
        <v>90</v>
      </c>
      <c r="C1253" s="17">
        <v>0.266847025401454</v>
      </c>
      <c r="D1253" s="17">
        <v>0.31792812524408698</v>
      </c>
      <c r="E1253" s="17">
        <v>0.21746443646967401</v>
      </c>
      <c r="F1253" s="17"/>
      <c r="G1253" s="17">
        <v>0.247281594547405</v>
      </c>
      <c r="H1253" s="17">
        <v>0.31901642407824998</v>
      </c>
      <c r="I1253" s="17">
        <v>0.28130974833164801</v>
      </c>
      <c r="J1253" s="17">
        <v>0.33467771158562698</v>
      </c>
      <c r="K1253" s="17">
        <v>0.21915355873061301</v>
      </c>
      <c r="L1253" s="17">
        <v>0.20229978487226399</v>
      </c>
      <c r="M1253" s="17"/>
      <c r="N1253" s="17">
        <v>0.254222513001235</v>
      </c>
      <c r="O1253" s="17">
        <v>0.32954983896257001</v>
      </c>
      <c r="P1253" s="17"/>
      <c r="Q1253" s="17">
        <v>0.34688055458894701</v>
      </c>
      <c r="R1253" s="17">
        <v>0.24307392570754</v>
      </c>
      <c r="S1253" s="17">
        <v>0.27345761618144798</v>
      </c>
      <c r="T1253" s="17">
        <v>0.29238748406392201</v>
      </c>
      <c r="U1253" s="17">
        <v>0.24495825234763</v>
      </c>
      <c r="V1253" s="17">
        <v>0.245605412526122</v>
      </c>
      <c r="W1253" s="17">
        <v>0.242113941925235</v>
      </c>
      <c r="X1253" s="17">
        <v>0.24048667468278001</v>
      </c>
      <c r="Y1253" s="17">
        <v>0.195922618483129</v>
      </c>
      <c r="Z1253" s="17">
        <v>0.31868746555828498</v>
      </c>
      <c r="AA1253" s="17">
        <v>0.19918838278307399</v>
      </c>
      <c r="AB1253" s="17">
        <v>0.33651498953803499</v>
      </c>
      <c r="AC1253" s="17"/>
      <c r="AD1253" s="17">
        <v>0.326575059438999</v>
      </c>
      <c r="AE1253" s="17">
        <v>0.13971407264010799</v>
      </c>
      <c r="AF1253" s="17"/>
      <c r="AG1253" s="17">
        <v>0.34490472032893699</v>
      </c>
      <c r="AH1253" s="17">
        <v>0.23225626283727699</v>
      </c>
      <c r="AI1253" s="17"/>
      <c r="AJ1253" s="17">
        <v>0.28639564669781797</v>
      </c>
      <c r="AK1253" s="17">
        <v>0.24445097143243899</v>
      </c>
      <c r="AL1253" s="17"/>
      <c r="AM1253" s="17">
        <v>0.24674934546104599</v>
      </c>
      <c r="AN1253" s="17">
        <v>0.27465110949793597</v>
      </c>
      <c r="AO1253" s="17"/>
      <c r="AP1253" s="17">
        <v>0.100378609396685</v>
      </c>
      <c r="AQ1253" s="17">
        <v>0.20833164724554801</v>
      </c>
      <c r="AR1253" s="17">
        <v>0.30774458732941901</v>
      </c>
      <c r="AS1253" s="17">
        <v>0.32409309408746001</v>
      </c>
      <c r="AT1253" s="17">
        <v>0.36255035252103601</v>
      </c>
      <c r="AU1253" s="17">
        <v>0.38667705031553301</v>
      </c>
    </row>
    <row r="1254" spans="2:47" x14ac:dyDescent="0.35">
      <c r="B1254" t="s">
        <v>459</v>
      </c>
      <c r="C1254" s="17">
        <v>0.15872712071641301</v>
      </c>
      <c r="D1254" s="17">
        <v>0.20442041233014999</v>
      </c>
      <c r="E1254" s="17">
        <v>0.11556956553276899</v>
      </c>
      <c r="F1254" s="17"/>
      <c r="G1254" s="17">
        <v>0.21487129616209799</v>
      </c>
      <c r="H1254" s="17">
        <v>0.197244690176824</v>
      </c>
      <c r="I1254" s="17">
        <v>0.19348236038241201</v>
      </c>
      <c r="J1254" s="17">
        <v>0.13151212693480299</v>
      </c>
      <c r="K1254" s="17">
        <v>0.12508586885456499</v>
      </c>
      <c r="L1254" s="17">
        <v>0.106044545624843</v>
      </c>
      <c r="M1254" s="17"/>
      <c r="N1254" s="17">
        <v>0.143675564284973</v>
      </c>
      <c r="O1254" s="17">
        <v>0.23348445841040699</v>
      </c>
      <c r="P1254" s="17"/>
      <c r="Q1254" s="17">
        <v>0.15773547600497001</v>
      </c>
      <c r="R1254" s="17">
        <v>0.11532897342071</v>
      </c>
      <c r="S1254" s="17">
        <v>0.15722458858260299</v>
      </c>
      <c r="T1254" s="17">
        <v>0.120142777161836</v>
      </c>
      <c r="U1254" s="17">
        <v>0.135867970747621</v>
      </c>
      <c r="V1254" s="17">
        <v>0.16118703035398699</v>
      </c>
      <c r="W1254" s="17">
        <v>0.18269696889512199</v>
      </c>
      <c r="X1254" s="17">
        <v>0.17986556380457</v>
      </c>
      <c r="Y1254" s="17">
        <v>0.246205800477139</v>
      </c>
      <c r="Z1254" s="17">
        <v>0.134853382699124</v>
      </c>
      <c r="AA1254" s="17">
        <v>0.17419585436607701</v>
      </c>
      <c r="AB1254" s="17">
        <v>0.15010429095286701</v>
      </c>
      <c r="AC1254" s="17"/>
      <c r="AD1254" s="17">
        <v>0.203425905182536</v>
      </c>
      <c r="AE1254" s="17">
        <v>6.2218559507082501E-2</v>
      </c>
      <c r="AF1254" s="17"/>
      <c r="AG1254" s="17">
        <v>0.27299078915798503</v>
      </c>
      <c r="AH1254" s="17">
        <v>0.104009696411619</v>
      </c>
      <c r="AI1254" s="17"/>
      <c r="AJ1254" s="17">
        <v>0.15595465191629099</v>
      </c>
      <c r="AK1254" s="17">
        <v>0.16208637493656899</v>
      </c>
      <c r="AL1254" s="17"/>
      <c r="AM1254" s="17">
        <v>0.142790779239304</v>
      </c>
      <c r="AN1254" s="17">
        <v>0.16356895078432801</v>
      </c>
      <c r="AO1254" s="17"/>
      <c r="AP1254" s="17">
        <v>2.1701304536849798E-2</v>
      </c>
      <c r="AQ1254" s="17">
        <v>7.4376681329047498E-2</v>
      </c>
      <c r="AR1254" s="17">
        <v>0.163010174164119</v>
      </c>
      <c r="AS1254" s="17">
        <v>0.158695600867443</v>
      </c>
      <c r="AT1254" s="17">
        <v>0.28280533947346498</v>
      </c>
      <c r="AU1254" s="17">
        <v>0.34183234834461301</v>
      </c>
    </row>
    <row r="1255" spans="2:47" x14ac:dyDescent="0.35">
      <c r="B1255" t="s">
        <v>460</v>
      </c>
      <c r="C1255" s="17">
        <v>9.3494247244247305E-2</v>
      </c>
      <c r="D1255" s="17">
        <v>6.0261952559536598E-2</v>
      </c>
      <c r="E1255" s="17">
        <v>0.12498219063185401</v>
      </c>
      <c r="F1255" s="17"/>
      <c r="G1255" s="17">
        <v>7.9245298275556195E-2</v>
      </c>
      <c r="H1255" s="17">
        <v>6.8324566559344893E-2</v>
      </c>
      <c r="I1255" s="17">
        <v>8.1192100298055001E-2</v>
      </c>
      <c r="J1255" s="17">
        <v>6.1141734742132102E-2</v>
      </c>
      <c r="K1255" s="17">
        <v>0.14706575710356801</v>
      </c>
      <c r="L1255" s="17">
        <v>0.12403710921393001</v>
      </c>
      <c r="M1255" s="17"/>
      <c r="N1255" s="17">
        <v>0.101506794359502</v>
      </c>
      <c r="O1255" s="17">
        <v>5.3697918325534201E-2</v>
      </c>
      <c r="P1255" s="17"/>
      <c r="Q1255" s="17">
        <v>8.9662577866530493E-2</v>
      </c>
      <c r="R1255" s="17">
        <v>8.4319474609122702E-2</v>
      </c>
      <c r="S1255" s="17">
        <v>0.108637991905461</v>
      </c>
      <c r="T1255" s="17">
        <v>7.7839427615258E-2</v>
      </c>
      <c r="U1255" s="17">
        <v>9.19184641725935E-2</v>
      </c>
      <c r="V1255" s="17">
        <v>7.7865350878031397E-2</v>
      </c>
      <c r="W1255" s="17">
        <v>0.105542066383193</v>
      </c>
      <c r="X1255" s="17">
        <v>9.7515008090276398E-2</v>
      </c>
      <c r="Y1255" s="17">
        <v>0.11139266324941299</v>
      </c>
      <c r="Z1255" s="17">
        <v>8.5796470967871102E-2</v>
      </c>
      <c r="AA1255" s="17">
        <v>0.111261590643218</v>
      </c>
      <c r="AB1255" s="17">
        <v>9.8479631800686501E-2</v>
      </c>
      <c r="AC1255" s="17"/>
      <c r="AD1255" s="17">
        <v>5.1102636992576299E-2</v>
      </c>
      <c r="AE1255" s="17">
        <v>0.189057731322989</v>
      </c>
      <c r="AF1255" s="17"/>
      <c r="AG1255" s="17">
        <v>4.497001219835E-2</v>
      </c>
      <c r="AH1255" s="17">
        <v>0.115354453982096</v>
      </c>
      <c r="AI1255" s="17"/>
      <c r="AJ1255" s="17">
        <v>8.5284135308245704E-2</v>
      </c>
      <c r="AK1255" s="17">
        <v>0.102244543216002</v>
      </c>
      <c r="AL1255" s="17"/>
      <c r="AM1255" s="17">
        <v>0.115117629708007</v>
      </c>
      <c r="AN1255" s="17">
        <v>8.7392441939870599E-2</v>
      </c>
      <c r="AO1255" s="17"/>
      <c r="AP1255" s="17">
        <v>0.237463165919132</v>
      </c>
      <c r="AQ1255" s="17">
        <v>0.107947533531047</v>
      </c>
      <c r="AR1255" s="17">
        <v>3.3470376712080703E-2</v>
      </c>
      <c r="AS1255" s="17">
        <v>6.5035189316778E-2</v>
      </c>
      <c r="AT1255" s="17">
        <v>2.6784293673535499E-2</v>
      </c>
      <c r="AU1255" s="17">
        <v>1.30966792126036E-2</v>
      </c>
    </row>
    <row r="1256" spans="2:47" x14ac:dyDescent="0.35">
      <c r="B1256" t="s">
        <v>94</v>
      </c>
      <c r="C1256" s="17">
        <v>2.4619796674561999E-2</v>
      </c>
      <c r="D1256" s="17">
        <v>2.37509139868495E-2</v>
      </c>
      <c r="E1256" s="17">
        <v>2.5686007968511199E-2</v>
      </c>
      <c r="F1256" s="17"/>
      <c r="G1256" s="17">
        <v>2.6207966270817701E-2</v>
      </c>
      <c r="H1256" s="17">
        <v>2.0325204213612998E-2</v>
      </c>
      <c r="I1256" s="17">
        <v>3.6798305308528602E-2</v>
      </c>
      <c r="J1256" s="17">
        <v>1.8953102781680699E-2</v>
      </c>
      <c r="K1256" s="17">
        <v>2.8637970818538999E-2</v>
      </c>
      <c r="L1256" s="17">
        <v>1.9048409457926001E-2</v>
      </c>
      <c r="M1256" s="17"/>
      <c r="N1256" s="17">
        <v>2.4992050664682901E-2</v>
      </c>
      <c r="O1256" s="17">
        <v>2.2770903679730399E-2</v>
      </c>
      <c r="P1256" s="17"/>
      <c r="Q1256" s="17">
        <v>1.62410425662016E-2</v>
      </c>
      <c r="R1256" s="17">
        <v>3.8690497053254301E-2</v>
      </c>
      <c r="S1256" s="17">
        <v>1.3867189382336701E-2</v>
      </c>
      <c r="T1256" s="17">
        <v>1.97599832451756E-2</v>
      </c>
      <c r="U1256" s="17">
        <v>2.3716610906006699E-2</v>
      </c>
      <c r="V1256" s="17">
        <v>5.5375815177138098E-2</v>
      </c>
      <c r="W1256" s="17">
        <v>2.4624599158889302E-2</v>
      </c>
      <c r="X1256" s="17">
        <v>2.0347544561333999E-2</v>
      </c>
      <c r="Y1256" s="17">
        <v>2.57929007262515E-2</v>
      </c>
      <c r="Z1256" s="17">
        <v>1.87175502639697E-2</v>
      </c>
      <c r="AA1256" s="17">
        <v>9.5678970864268593E-3</v>
      </c>
      <c r="AB1256" s="17">
        <v>0</v>
      </c>
      <c r="AC1256" s="17"/>
      <c r="AD1256" s="17">
        <v>2.0712472433908499E-2</v>
      </c>
      <c r="AE1256" s="17">
        <v>2.8827109974925099E-2</v>
      </c>
      <c r="AF1256" s="17"/>
      <c r="AG1256" s="17">
        <v>8.5007776995269808E-3</v>
      </c>
      <c r="AH1256" s="17">
        <v>2.59293874723583E-2</v>
      </c>
      <c r="AI1256" s="17"/>
      <c r="AJ1256" s="17">
        <v>2.2017155216516E-2</v>
      </c>
      <c r="AK1256" s="17">
        <v>2.66285817083451E-2</v>
      </c>
      <c r="AL1256" s="17"/>
      <c r="AM1256" s="17">
        <v>3.7943303878782701E-3</v>
      </c>
      <c r="AN1256" s="17">
        <v>2.87179990940124E-2</v>
      </c>
      <c r="AO1256" s="17"/>
      <c r="AP1256" s="17">
        <v>5.6212611649060003E-2</v>
      </c>
      <c r="AQ1256" s="17">
        <v>2.9652219897610601E-2</v>
      </c>
      <c r="AR1256" s="17">
        <v>1.6018169418175299E-2</v>
      </c>
      <c r="AS1256" s="17">
        <v>1.5699814353717999E-2</v>
      </c>
      <c r="AT1256" s="17">
        <v>0</v>
      </c>
      <c r="AU1256" s="17">
        <v>8.7694064148230305E-3</v>
      </c>
    </row>
    <row r="1257" spans="2:47" x14ac:dyDescent="0.35">
      <c r="B1257" t="s">
        <v>96</v>
      </c>
      <c r="C1257" s="17">
        <v>0.27399686391611899</v>
      </c>
      <c r="D1257" s="17">
        <v>0.22535746467192</v>
      </c>
      <c r="E1257" s="17">
        <v>0.31963592084630998</v>
      </c>
      <c r="F1257" s="17"/>
      <c r="G1257" s="17">
        <v>0.26535371140195602</v>
      </c>
      <c r="H1257" s="17">
        <v>0.19853300023027601</v>
      </c>
      <c r="I1257" s="17">
        <v>0.23544279473065699</v>
      </c>
      <c r="J1257" s="17">
        <v>0.29489942881234399</v>
      </c>
      <c r="K1257" s="17">
        <v>0.31228010945262602</v>
      </c>
      <c r="L1257" s="17">
        <v>0.33037937723928101</v>
      </c>
      <c r="M1257" s="17"/>
      <c r="N1257" s="17">
        <v>0.29044083170118901</v>
      </c>
      <c r="O1257" s="17">
        <v>0.19232376530089401</v>
      </c>
      <c r="P1257" s="17"/>
      <c r="Q1257" s="17">
        <v>0.21468098594855201</v>
      </c>
      <c r="R1257" s="17">
        <v>0.31961650096065197</v>
      </c>
      <c r="S1257" s="17">
        <v>0.28715038725494901</v>
      </c>
      <c r="T1257" s="17">
        <v>0.29723703199159501</v>
      </c>
      <c r="U1257" s="17">
        <v>0.31373495690257602</v>
      </c>
      <c r="V1257" s="17">
        <v>0.27526605574583501</v>
      </c>
      <c r="W1257" s="17">
        <v>0.29641627263664699</v>
      </c>
      <c r="X1257" s="17">
        <v>0.26816137436452198</v>
      </c>
      <c r="Y1257" s="17">
        <v>0.211245277863787</v>
      </c>
      <c r="Z1257" s="17">
        <v>0.29325596378392699</v>
      </c>
      <c r="AA1257" s="17">
        <v>0.28234389429856699</v>
      </c>
      <c r="AB1257" s="17">
        <v>0.25733453145511098</v>
      </c>
      <c r="AC1257" s="17"/>
      <c r="AD1257" s="17">
        <v>0.20469257330562801</v>
      </c>
      <c r="AE1257" s="17">
        <v>0.42932139221010002</v>
      </c>
      <c r="AF1257" s="17"/>
      <c r="AG1257" s="17">
        <v>0.16062501138240101</v>
      </c>
      <c r="AH1257" s="17">
        <v>0.33376395541333898</v>
      </c>
      <c r="AI1257" s="17"/>
      <c r="AJ1257" s="17">
        <v>0.25149600334952299</v>
      </c>
      <c r="AK1257" s="17">
        <v>0.30027344800574401</v>
      </c>
      <c r="AL1257" s="17"/>
      <c r="AM1257" s="17">
        <v>0.32050302613537701</v>
      </c>
      <c r="AN1257" s="17">
        <v>0.25910813498498297</v>
      </c>
      <c r="AO1257" s="17"/>
      <c r="AP1257" s="17">
        <v>0.46051256626104298</v>
      </c>
      <c r="AQ1257" s="17">
        <v>0.35037945740976201</v>
      </c>
      <c r="AR1257" s="17">
        <v>0.230125544121902</v>
      </c>
      <c r="AS1257" s="17">
        <v>0.229310057688389</v>
      </c>
      <c r="AT1257" s="17">
        <v>0.13534733809386501</v>
      </c>
      <c r="AU1257" s="17">
        <v>0.12220721508417</v>
      </c>
    </row>
    <row r="1258" spans="2:47" x14ac:dyDescent="0.35">
      <c r="B1258" t="s">
        <v>95</v>
      </c>
      <c r="C1258" s="17">
        <v>0.42557414611786798</v>
      </c>
      <c r="D1258" s="17">
        <v>0.52234853757423705</v>
      </c>
      <c r="E1258" s="17">
        <v>0.33303400200244199</v>
      </c>
      <c r="F1258" s="17"/>
      <c r="G1258" s="17">
        <v>0.46215289070950299</v>
      </c>
      <c r="H1258" s="17">
        <v>0.51626111425507404</v>
      </c>
      <c r="I1258" s="17">
        <v>0.47479210871406002</v>
      </c>
      <c r="J1258" s="17">
        <v>0.46618983852043</v>
      </c>
      <c r="K1258" s="17">
        <v>0.344239427585178</v>
      </c>
      <c r="L1258" s="17">
        <v>0.30834433049710702</v>
      </c>
      <c r="M1258" s="17"/>
      <c r="N1258" s="17">
        <v>0.39789807728620802</v>
      </c>
      <c r="O1258" s="17">
        <v>0.56303429737297706</v>
      </c>
      <c r="P1258" s="17"/>
      <c r="Q1258" s="17">
        <v>0.50461603059391802</v>
      </c>
      <c r="R1258" s="17">
        <v>0.35840289912824902</v>
      </c>
      <c r="S1258" s="17">
        <v>0.430682204764051</v>
      </c>
      <c r="T1258" s="17">
        <v>0.41253026122575798</v>
      </c>
      <c r="U1258" s="17">
        <v>0.38082622309525099</v>
      </c>
      <c r="V1258" s="17">
        <v>0.40679244288010902</v>
      </c>
      <c r="W1258" s="17">
        <v>0.42481091082035699</v>
      </c>
      <c r="X1258" s="17">
        <v>0.42035223848734998</v>
      </c>
      <c r="Y1258" s="17">
        <v>0.442128418960268</v>
      </c>
      <c r="Z1258" s="17">
        <v>0.45354084825740998</v>
      </c>
      <c r="AA1258" s="17">
        <v>0.37338423714915098</v>
      </c>
      <c r="AB1258" s="17">
        <v>0.48661928049090197</v>
      </c>
      <c r="AC1258" s="17"/>
      <c r="AD1258" s="17">
        <v>0.53000096462153401</v>
      </c>
      <c r="AE1258" s="17">
        <v>0.20193263214719101</v>
      </c>
      <c r="AF1258" s="17"/>
      <c r="AG1258" s="17">
        <v>0.61789550948692196</v>
      </c>
      <c r="AH1258" s="17">
        <v>0.33626595924889602</v>
      </c>
      <c r="AI1258" s="17"/>
      <c r="AJ1258" s="17">
        <v>0.44235029861410902</v>
      </c>
      <c r="AK1258" s="17">
        <v>0.40653734636900801</v>
      </c>
      <c r="AL1258" s="17"/>
      <c r="AM1258" s="17">
        <v>0.38954012470035099</v>
      </c>
      <c r="AN1258" s="17">
        <v>0.43822006028226501</v>
      </c>
      <c r="AO1258" s="17"/>
      <c r="AP1258" s="17">
        <v>0.122079913933534</v>
      </c>
      <c r="AQ1258" s="17">
        <v>0.28270832857459499</v>
      </c>
      <c r="AR1258" s="17">
        <v>0.47075476149353701</v>
      </c>
      <c r="AS1258" s="17">
        <v>0.48278869495490301</v>
      </c>
      <c r="AT1258" s="17">
        <v>0.64535569199450105</v>
      </c>
      <c r="AU1258" s="17">
        <v>0.72850939866014597</v>
      </c>
    </row>
    <row r="1259" spans="2:47" x14ac:dyDescent="0.35">
      <c r="B1259" t="s">
        <v>97</v>
      </c>
      <c r="C1259" s="17">
        <v>0.15157728220174899</v>
      </c>
      <c r="D1259" s="17">
        <v>0.29699107290231702</v>
      </c>
      <c r="E1259" s="17">
        <v>1.33980811561327E-2</v>
      </c>
      <c r="F1259" s="17"/>
      <c r="G1259" s="17">
        <v>0.19679917930754701</v>
      </c>
      <c r="H1259" s="17">
        <v>0.317728114024798</v>
      </c>
      <c r="I1259" s="17">
        <v>0.23934931398340201</v>
      </c>
      <c r="J1259" s="17">
        <v>0.17129040970808601</v>
      </c>
      <c r="K1259" s="17">
        <v>3.1959318132552303E-2</v>
      </c>
      <c r="L1259" s="17">
        <v>-2.2035046742173499E-2</v>
      </c>
      <c r="M1259" s="17"/>
      <c r="N1259" s="17">
        <v>0.107457245585019</v>
      </c>
      <c r="O1259" s="17">
        <v>0.37071053207208299</v>
      </c>
      <c r="P1259" s="17"/>
      <c r="Q1259" s="17">
        <v>0.28993504464536601</v>
      </c>
      <c r="R1259" s="17">
        <v>3.8786398167597602E-2</v>
      </c>
      <c r="S1259" s="17">
        <v>0.14353181750910199</v>
      </c>
      <c r="T1259" s="17">
        <v>0.11529322923416301</v>
      </c>
      <c r="U1259" s="17">
        <v>6.7091266192674998E-2</v>
      </c>
      <c r="V1259" s="17">
        <v>0.131526387134274</v>
      </c>
      <c r="W1259" s="17">
        <v>0.12839463818371</v>
      </c>
      <c r="X1259" s="17">
        <v>0.15219086412282701</v>
      </c>
      <c r="Y1259" s="17">
        <v>0.230883141096481</v>
      </c>
      <c r="Z1259" s="17">
        <v>0.16028488447348299</v>
      </c>
      <c r="AA1259" s="17">
        <v>9.1040342850583905E-2</v>
      </c>
      <c r="AB1259" s="17">
        <v>0.22928474903579099</v>
      </c>
      <c r="AC1259" s="17"/>
      <c r="AD1259" s="17">
        <v>0.325308391315906</v>
      </c>
      <c r="AE1259" s="17">
        <v>-0.22738876006290901</v>
      </c>
      <c r="AF1259" s="17"/>
      <c r="AG1259" s="17">
        <v>0.45727049810451997</v>
      </c>
      <c r="AH1259" s="17">
        <v>2.5020038355561499E-3</v>
      </c>
      <c r="AI1259" s="17"/>
      <c r="AJ1259" s="17">
        <v>0.190854295264585</v>
      </c>
      <c r="AK1259" s="17">
        <v>0.106263898363264</v>
      </c>
      <c r="AL1259" s="17"/>
      <c r="AM1259" s="17">
        <v>6.9037098564974198E-2</v>
      </c>
      <c r="AN1259" s="17">
        <v>0.17911192529728101</v>
      </c>
      <c r="AO1259" s="17"/>
      <c r="AP1259" s="17">
        <v>-0.33843265232750802</v>
      </c>
      <c r="AQ1259" s="17">
        <v>-6.7671128835167002E-2</v>
      </c>
      <c r="AR1259" s="17">
        <v>0.24062921737163501</v>
      </c>
      <c r="AS1259" s="17">
        <v>0.25347863726651398</v>
      </c>
      <c r="AT1259" s="17">
        <v>0.51000835390063703</v>
      </c>
      <c r="AU1259" s="17">
        <v>0.60630218357597598</v>
      </c>
    </row>
    <row r="1260" spans="2:47" x14ac:dyDescent="0.35">
      <c r="C1260" s="17"/>
      <c r="D1260" s="17"/>
      <c r="E1260" s="17"/>
      <c r="F1260" s="17"/>
      <c r="G1260" s="17"/>
      <c r="H1260" s="17"/>
      <c r="I1260" s="17"/>
      <c r="J1260" s="17"/>
      <c r="K1260" s="17"/>
      <c r="L1260" s="17"/>
      <c r="M1260" s="17"/>
      <c r="N1260" s="17"/>
      <c r="O1260" s="17"/>
      <c r="P1260" s="17"/>
      <c r="Q1260" s="17"/>
      <c r="R1260" s="17"/>
      <c r="S1260" s="17"/>
      <c r="T1260" s="17"/>
      <c r="U1260" s="17"/>
      <c r="V1260" s="17"/>
      <c r="W1260" s="17"/>
      <c r="X1260" s="17"/>
      <c r="Y1260" s="17"/>
      <c r="Z1260" s="17"/>
      <c r="AA1260" s="17"/>
      <c r="AB1260" s="17"/>
      <c r="AC1260" s="17"/>
      <c r="AD1260" s="17"/>
      <c r="AE1260" s="17"/>
      <c r="AF1260" s="17"/>
      <c r="AG1260" s="17"/>
      <c r="AH1260" s="17"/>
      <c r="AI1260" s="17"/>
      <c r="AJ1260" s="17"/>
      <c r="AK1260" s="17"/>
      <c r="AL1260" s="17"/>
      <c r="AM1260" s="17"/>
      <c r="AN1260" s="17"/>
      <c r="AO1260" s="17"/>
      <c r="AP1260" s="17"/>
      <c r="AQ1260" s="17"/>
      <c r="AR1260" s="17"/>
      <c r="AS1260" s="17"/>
      <c r="AT1260" s="17"/>
      <c r="AU1260" s="17"/>
    </row>
    <row r="1261" spans="2:47" x14ac:dyDescent="0.35">
      <c r="B1261" s="6" t="s">
        <v>468</v>
      </c>
      <c r="C1261" s="17"/>
      <c r="D1261" s="17"/>
      <c r="E1261" s="17"/>
      <c r="F1261" s="17"/>
      <c r="G1261" s="17"/>
      <c r="H1261" s="17"/>
      <c r="I1261" s="17"/>
      <c r="J1261" s="17"/>
      <c r="K1261" s="17"/>
      <c r="L1261" s="17"/>
      <c r="M1261" s="17"/>
      <c r="N1261" s="17"/>
      <c r="O1261" s="17"/>
      <c r="P1261" s="17"/>
      <c r="Q1261" s="17"/>
      <c r="R1261" s="17"/>
      <c r="S1261" s="17"/>
      <c r="T1261" s="17"/>
      <c r="U1261" s="17"/>
      <c r="V1261" s="17"/>
      <c r="W1261" s="17"/>
      <c r="X1261" s="17"/>
      <c r="Y1261" s="17"/>
      <c r="Z1261" s="17"/>
      <c r="AA1261" s="17"/>
      <c r="AB1261" s="17"/>
      <c r="AC1261" s="17"/>
      <c r="AD1261" s="17"/>
      <c r="AE1261" s="17"/>
      <c r="AF1261" s="17"/>
      <c r="AG1261" s="17"/>
      <c r="AH1261" s="17"/>
      <c r="AI1261" s="17"/>
      <c r="AJ1261" s="17"/>
      <c r="AK1261" s="17"/>
      <c r="AL1261" s="17"/>
      <c r="AM1261" s="17"/>
      <c r="AN1261" s="17"/>
      <c r="AO1261" s="17"/>
      <c r="AP1261" s="17"/>
      <c r="AQ1261" s="17"/>
      <c r="AR1261" s="17"/>
      <c r="AS1261" s="17"/>
      <c r="AT1261" s="17"/>
      <c r="AU1261" s="17"/>
    </row>
    <row r="1262" spans="2:47" x14ac:dyDescent="0.35">
      <c r="B1262" s="24" t="s">
        <v>65</v>
      </c>
      <c r="C1262" s="17"/>
      <c r="D1262" s="17"/>
      <c r="E1262" s="17"/>
      <c r="F1262" s="17"/>
      <c r="G1262" s="17"/>
      <c r="H1262" s="17"/>
      <c r="I1262" s="17"/>
      <c r="J1262" s="17"/>
      <c r="K1262" s="17"/>
      <c r="L1262" s="17"/>
      <c r="M1262" s="17"/>
      <c r="N1262" s="17"/>
      <c r="O1262" s="17"/>
      <c r="P1262" s="17"/>
      <c r="Q1262" s="17"/>
      <c r="R1262" s="17"/>
      <c r="S1262" s="17"/>
      <c r="T1262" s="17"/>
      <c r="U1262" s="17"/>
      <c r="V1262" s="17"/>
      <c r="W1262" s="17"/>
      <c r="X1262" s="17"/>
      <c r="Y1262" s="17"/>
      <c r="Z1262" s="17"/>
      <c r="AA1262" s="17"/>
      <c r="AB1262" s="17"/>
      <c r="AC1262" s="17"/>
      <c r="AD1262" s="17"/>
      <c r="AE1262" s="17"/>
      <c r="AF1262" s="17"/>
      <c r="AG1262" s="17"/>
      <c r="AH1262" s="17"/>
      <c r="AI1262" s="17"/>
      <c r="AJ1262" s="17"/>
      <c r="AK1262" s="17"/>
      <c r="AL1262" s="17"/>
      <c r="AM1262" s="17"/>
      <c r="AN1262" s="17"/>
      <c r="AO1262" s="17"/>
      <c r="AP1262" s="17"/>
      <c r="AQ1262" s="17"/>
      <c r="AR1262" s="17"/>
      <c r="AS1262" s="17"/>
      <c r="AT1262" s="17"/>
      <c r="AU1262" s="17"/>
    </row>
    <row r="1263" spans="2:47" x14ac:dyDescent="0.35">
      <c r="B1263" t="s">
        <v>457</v>
      </c>
      <c r="C1263" s="17">
        <v>4.3061748285651201E-2</v>
      </c>
      <c r="D1263" s="17">
        <v>4.9506981602396402E-2</v>
      </c>
      <c r="E1263" s="17">
        <v>3.7157854589958003E-2</v>
      </c>
      <c r="F1263" s="17"/>
      <c r="G1263" s="17">
        <v>5.5906380232679999E-2</v>
      </c>
      <c r="H1263" s="17">
        <v>4.7575066875200203E-2</v>
      </c>
      <c r="I1263" s="17">
        <v>3.6817670572558699E-2</v>
      </c>
      <c r="J1263" s="17">
        <v>3.00087215134952E-2</v>
      </c>
      <c r="K1263" s="17">
        <v>5.13452035956709E-2</v>
      </c>
      <c r="L1263" s="17">
        <v>4.09655196153152E-2</v>
      </c>
      <c r="M1263" s="17"/>
      <c r="N1263" s="17">
        <v>4.3105429390930899E-2</v>
      </c>
      <c r="O1263" s="17">
        <v>4.2844795098576298E-2</v>
      </c>
      <c r="P1263" s="17"/>
      <c r="Q1263" s="17">
        <v>2.1302604114632299E-2</v>
      </c>
      <c r="R1263" s="17">
        <v>3.5477425963988903E-2</v>
      </c>
      <c r="S1263" s="17">
        <v>6.8914995080810601E-2</v>
      </c>
      <c r="T1263" s="17">
        <v>4.5689268197641603E-2</v>
      </c>
      <c r="U1263" s="17">
        <v>7.2397047332008801E-2</v>
      </c>
      <c r="V1263" s="17">
        <v>4.4959213903973498E-2</v>
      </c>
      <c r="W1263" s="17">
        <v>8.2693788760594703E-2</v>
      </c>
      <c r="X1263" s="17">
        <v>3.1653292172954997E-2</v>
      </c>
      <c r="Y1263" s="17">
        <v>1.4791743876879201E-2</v>
      </c>
      <c r="Z1263" s="17">
        <v>4.0176676016994803E-2</v>
      </c>
      <c r="AA1263" s="17">
        <v>5.2029666016526997E-2</v>
      </c>
      <c r="AB1263" s="17">
        <v>3.2590619859873098E-2</v>
      </c>
      <c r="AC1263" s="17"/>
      <c r="AD1263" s="17">
        <v>3.1372624280077602E-2</v>
      </c>
      <c r="AE1263" s="17">
        <v>6.9061376563458302E-2</v>
      </c>
      <c r="AF1263" s="17"/>
      <c r="AG1263" s="17">
        <v>2.9962718324407601E-2</v>
      </c>
      <c r="AH1263" s="17">
        <v>4.7938798331658899E-2</v>
      </c>
      <c r="AI1263" s="17"/>
      <c r="AJ1263" s="17">
        <v>3.4997760852594297E-2</v>
      </c>
      <c r="AK1263" s="17">
        <v>5.3015582696578301E-2</v>
      </c>
      <c r="AL1263" s="17"/>
      <c r="AM1263" s="17">
        <v>5.1399040193962103E-2</v>
      </c>
      <c r="AN1263" s="17">
        <v>4.09790540798292E-2</v>
      </c>
      <c r="AO1263" s="17"/>
      <c r="AP1263" s="17">
        <v>7.4282539161624195E-2</v>
      </c>
      <c r="AQ1263" s="17">
        <v>4.7565312063003899E-2</v>
      </c>
      <c r="AR1263" s="17">
        <v>3.3605796795576202E-2</v>
      </c>
      <c r="AS1263" s="17">
        <v>2.04713838723815E-2</v>
      </c>
      <c r="AT1263" s="17">
        <v>3.1513211566828202E-2</v>
      </c>
      <c r="AU1263" s="17">
        <v>3.7185774575219002E-2</v>
      </c>
    </row>
    <row r="1264" spans="2:47" x14ac:dyDescent="0.35">
      <c r="B1264" t="s">
        <v>92</v>
      </c>
      <c r="C1264" s="17">
        <v>7.3706475672019794E-2</v>
      </c>
      <c r="D1264" s="17">
        <v>8.7387993672665698E-2</v>
      </c>
      <c r="E1264" s="17">
        <v>5.9900393037145401E-2</v>
      </c>
      <c r="F1264" s="17"/>
      <c r="G1264" s="17">
        <v>4.1668304707327297E-2</v>
      </c>
      <c r="H1264" s="17">
        <v>5.3063663535451902E-2</v>
      </c>
      <c r="I1264" s="17">
        <v>6.9352553774075995E-2</v>
      </c>
      <c r="J1264" s="17">
        <v>8.1427917726327098E-2</v>
      </c>
      <c r="K1264" s="17">
        <v>7.8080667899846204E-2</v>
      </c>
      <c r="L1264" s="17">
        <v>0.10627560193772401</v>
      </c>
      <c r="M1264" s="17"/>
      <c r="N1264" s="17">
        <v>7.7499640456084096E-2</v>
      </c>
      <c r="O1264" s="17">
        <v>5.4866769493930399E-2</v>
      </c>
      <c r="P1264" s="17"/>
      <c r="Q1264" s="17">
        <v>5.6223976336477799E-2</v>
      </c>
      <c r="R1264" s="17">
        <v>7.9685656736171603E-2</v>
      </c>
      <c r="S1264" s="17">
        <v>0.105741461293617</v>
      </c>
      <c r="T1264" s="17">
        <v>7.8751835406247001E-2</v>
      </c>
      <c r="U1264" s="17">
        <v>7.6053549869600695E-2</v>
      </c>
      <c r="V1264" s="17">
        <v>8.8164618371847595E-2</v>
      </c>
      <c r="W1264" s="17">
        <v>7.8573269178527805E-2</v>
      </c>
      <c r="X1264" s="17">
        <v>5.2409459493565E-2</v>
      </c>
      <c r="Y1264" s="17">
        <v>6.3666785284272498E-2</v>
      </c>
      <c r="Z1264" s="17">
        <v>7.42596006999445E-2</v>
      </c>
      <c r="AA1264" s="17">
        <v>6.2585191176798893E-2</v>
      </c>
      <c r="AB1264" s="17">
        <v>4.8624208467282201E-2</v>
      </c>
      <c r="AC1264" s="17"/>
      <c r="AD1264" s="17">
        <v>6.0083271537569698E-2</v>
      </c>
      <c r="AE1264" s="17">
        <v>0.10539956262052499</v>
      </c>
      <c r="AF1264" s="17"/>
      <c r="AG1264" s="17">
        <v>5.0910979084663403E-2</v>
      </c>
      <c r="AH1264" s="17">
        <v>8.5532783225512596E-2</v>
      </c>
      <c r="AI1264" s="17"/>
      <c r="AJ1264" s="17">
        <v>7.0611663442279093E-2</v>
      </c>
      <c r="AK1264" s="17">
        <v>7.6964066210698595E-2</v>
      </c>
      <c r="AL1264" s="17"/>
      <c r="AM1264" s="17">
        <v>8.5723385814899397E-2</v>
      </c>
      <c r="AN1264" s="17">
        <v>7.0863321784249894E-2</v>
      </c>
      <c r="AO1264" s="17"/>
      <c r="AP1264" s="17">
        <v>9.6831258925031E-2</v>
      </c>
      <c r="AQ1264" s="17">
        <v>9.1366713340293795E-2</v>
      </c>
      <c r="AR1264" s="17">
        <v>5.6497218592280601E-2</v>
      </c>
      <c r="AS1264" s="17">
        <v>9.5041984043237701E-2</v>
      </c>
      <c r="AT1264" s="17">
        <v>3.4274452119132999E-2</v>
      </c>
      <c r="AU1264" s="17">
        <v>3.9020209585136099E-2</v>
      </c>
    </row>
    <row r="1265" spans="2:47" x14ac:dyDescent="0.35">
      <c r="B1265" t="s">
        <v>458</v>
      </c>
      <c r="C1265" s="17">
        <v>0.27103456209006899</v>
      </c>
      <c r="D1265" s="17">
        <v>0.27904389107404498</v>
      </c>
      <c r="E1265" s="17">
        <v>0.26379457799915301</v>
      </c>
      <c r="F1265" s="17"/>
      <c r="G1265" s="17">
        <v>0.22867348013865099</v>
      </c>
      <c r="H1265" s="17">
        <v>0.19362102747918999</v>
      </c>
      <c r="I1265" s="17">
        <v>0.22448289612080499</v>
      </c>
      <c r="J1265" s="17">
        <v>0.28188058883484102</v>
      </c>
      <c r="K1265" s="17">
        <v>0.285709014146666</v>
      </c>
      <c r="L1265" s="17">
        <v>0.38188939289930901</v>
      </c>
      <c r="M1265" s="17"/>
      <c r="N1265" s="17">
        <v>0.28285075337208299</v>
      </c>
      <c r="O1265" s="17">
        <v>0.21234647850548799</v>
      </c>
      <c r="P1265" s="17"/>
      <c r="Q1265" s="17">
        <v>0.25844114615677699</v>
      </c>
      <c r="R1265" s="17">
        <v>0.26226524294269699</v>
      </c>
      <c r="S1265" s="17">
        <v>0.26710951365318403</v>
      </c>
      <c r="T1265" s="17">
        <v>0.34644862544785798</v>
      </c>
      <c r="U1265" s="17">
        <v>0.20884715097706499</v>
      </c>
      <c r="V1265" s="17">
        <v>0.18972616388145899</v>
      </c>
      <c r="W1265" s="17">
        <v>0.24449885349459599</v>
      </c>
      <c r="X1265" s="17">
        <v>0.31718323440865198</v>
      </c>
      <c r="Y1265" s="17">
        <v>0.310292494088656</v>
      </c>
      <c r="Z1265" s="17">
        <v>0.32105267424506101</v>
      </c>
      <c r="AA1265" s="17">
        <v>0.273247920100467</v>
      </c>
      <c r="AB1265" s="17">
        <v>0.25309301968196601</v>
      </c>
      <c r="AC1265" s="17"/>
      <c r="AD1265" s="17">
        <v>0.247928235324989</v>
      </c>
      <c r="AE1265" s="17">
        <v>0.32103631029452001</v>
      </c>
      <c r="AF1265" s="17"/>
      <c r="AG1265" s="17">
        <v>0.21103409911103599</v>
      </c>
      <c r="AH1265" s="17">
        <v>0.30391822138708202</v>
      </c>
      <c r="AI1265" s="17"/>
      <c r="AJ1265" s="17">
        <v>0.28362013559657001</v>
      </c>
      <c r="AK1265" s="17">
        <v>0.25559214492270199</v>
      </c>
      <c r="AL1265" s="17"/>
      <c r="AM1265" s="17">
        <v>0.28038234252893901</v>
      </c>
      <c r="AN1265" s="17">
        <v>0.26762019901052198</v>
      </c>
      <c r="AO1265" s="17"/>
      <c r="AP1265" s="17">
        <v>0.32707146432588602</v>
      </c>
      <c r="AQ1265" s="17">
        <v>0.31544801773122</v>
      </c>
      <c r="AR1265" s="17">
        <v>0.27054148938037298</v>
      </c>
      <c r="AS1265" s="17">
        <v>0.30767089396525499</v>
      </c>
      <c r="AT1265" s="17">
        <v>0.147489365724953</v>
      </c>
      <c r="AU1265" s="17">
        <v>0.18033477515723101</v>
      </c>
    </row>
    <row r="1266" spans="2:47" x14ac:dyDescent="0.35">
      <c r="B1266" t="s">
        <v>90</v>
      </c>
      <c r="C1266" s="17">
        <v>0.35573137968132801</v>
      </c>
      <c r="D1266" s="17">
        <v>0.33253916704699998</v>
      </c>
      <c r="E1266" s="17">
        <v>0.37733710528001202</v>
      </c>
      <c r="F1266" s="17"/>
      <c r="G1266" s="17">
        <v>0.37327367751726698</v>
      </c>
      <c r="H1266" s="17">
        <v>0.38318428520261</v>
      </c>
      <c r="I1266" s="17">
        <v>0.39708471127095701</v>
      </c>
      <c r="J1266" s="17">
        <v>0.35883649540624202</v>
      </c>
      <c r="K1266" s="17">
        <v>0.32493311204021602</v>
      </c>
      <c r="L1266" s="17">
        <v>0.30593069889228303</v>
      </c>
      <c r="M1266" s="17"/>
      <c r="N1266" s="17">
        <v>0.35660711749804502</v>
      </c>
      <c r="O1266" s="17">
        <v>0.35138180772882799</v>
      </c>
      <c r="P1266" s="17"/>
      <c r="Q1266" s="17">
        <v>0.36579316633879699</v>
      </c>
      <c r="R1266" s="17">
        <v>0.34645934832765701</v>
      </c>
      <c r="S1266" s="17">
        <v>0.358063873110822</v>
      </c>
      <c r="T1266" s="17">
        <v>0.32863646136653202</v>
      </c>
      <c r="U1266" s="17">
        <v>0.39238377327505197</v>
      </c>
      <c r="V1266" s="17">
        <v>0.44616135725065798</v>
      </c>
      <c r="W1266" s="17">
        <v>0.354797420884016</v>
      </c>
      <c r="X1266" s="17">
        <v>0.37196569943573699</v>
      </c>
      <c r="Y1266" s="17">
        <v>0.333215150933799</v>
      </c>
      <c r="Z1266" s="17">
        <v>0.29605965814976498</v>
      </c>
      <c r="AA1266" s="17">
        <v>0.38520424416035798</v>
      </c>
      <c r="AB1266" s="17">
        <v>0.25964764502524401</v>
      </c>
      <c r="AC1266" s="17"/>
      <c r="AD1266" s="17">
        <v>0.39436147675788003</v>
      </c>
      <c r="AE1266" s="17">
        <v>0.28204449171103002</v>
      </c>
      <c r="AF1266" s="17"/>
      <c r="AG1266" s="17">
        <v>0.39398067702088402</v>
      </c>
      <c r="AH1266" s="17">
        <v>0.34072566310709201</v>
      </c>
      <c r="AI1266" s="17"/>
      <c r="AJ1266" s="17">
        <v>0.36633978510792198</v>
      </c>
      <c r="AK1266" s="17">
        <v>0.34551983914013701</v>
      </c>
      <c r="AL1266" s="17"/>
      <c r="AM1266" s="17">
        <v>0.32588295620784102</v>
      </c>
      <c r="AN1266" s="17">
        <v>0.36571585995788403</v>
      </c>
      <c r="AO1266" s="17"/>
      <c r="AP1266" s="17">
        <v>0.23010002085053999</v>
      </c>
      <c r="AQ1266" s="17">
        <v>0.37217387261051099</v>
      </c>
      <c r="AR1266" s="17">
        <v>0.421758637520597</v>
      </c>
      <c r="AS1266" s="17">
        <v>0.35214869153656397</v>
      </c>
      <c r="AT1266" s="17">
        <v>0.47031222544043999</v>
      </c>
      <c r="AU1266" s="17">
        <v>0.39380431856324999</v>
      </c>
    </row>
    <row r="1267" spans="2:47" x14ac:dyDescent="0.35">
      <c r="B1267" t="s">
        <v>459</v>
      </c>
      <c r="C1267" s="17">
        <v>0.183949614126592</v>
      </c>
      <c r="D1267" s="17">
        <v>0.20220805465369801</v>
      </c>
      <c r="E1267" s="17">
        <v>0.167775203837948</v>
      </c>
      <c r="F1267" s="17"/>
      <c r="G1267" s="17">
        <v>0.22537841199500999</v>
      </c>
      <c r="H1267" s="17">
        <v>0.22882322924026599</v>
      </c>
      <c r="I1267" s="17">
        <v>0.18627481317439801</v>
      </c>
      <c r="J1267" s="17">
        <v>0.21692717052670399</v>
      </c>
      <c r="K1267" s="17">
        <v>0.15886713560298499</v>
      </c>
      <c r="L1267" s="17">
        <v>0.107821696987827</v>
      </c>
      <c r="M1267" s="17"/>
      <c r="N1267" s="17">
        <v>0.171088976341913</v>
      </c>
      <c r="O1267" s="17">
        <v>0.24782520375140901</v>
      </c>
      <c r="P1267" s="17"/>
      <c r="Q1267" s="17">
        <v>0.21830538044105599</v>
      </c>
      <c r="R1267" s="17">
        <v>0.17249192883883299</v>
      </c>
      <c r="S1267" s="17">
        <v>0.16159672928549501</v>
      </c>
      <c r="T1267" s="17">
        <v>0.15114038484784001</v>
      </c>
      <c r="U1267" s="17">
        <v>0.18566061199487099</v>
      </c>
      <c r="V1267" s="17">
        <v>0.13042161850297401</v>
      </c>
      <c r="W1267" s="17">
        <v>0.18961186211162101</v>
      </c>
      <c r="X1267" s="17">
        <v>0.18346046657402701</v>
      </c>
      <c r="Y1267" s="17">
        <v>0.19716532185712901</v>
      </c>
      <c r="Z1267" s="17">
        <v>0.20229773444264301</v>
      </c>
      <c r="AA1267" s="17">
        <v>0.14724728303819001</v>
      </c>
      <c r="AB1267" s="17">
        <v>0.332543517635147</v>
      </c>
      <c r="AC1267" s="17"/>
      <c r="AD1267" s="17">
        <v>0.22723109352226301</v>
      </c>
      <c r="AE1267" s="17">
        <v>8.2565436624704405E-2</v>
      </c>
      <c r="AF1267" s="17"/>
      <c r="AG1267" s="17">
        <v>0.276028276104135</v>
      </c>
      <c r="AH1267" s="17">
        <v>0.14165053788951501</v>
      </c>
      <c r="AI1267" s="17"/>
      <c r="AJ1267" s="17">
        <v>0.185058542120037</v>
      </c>
      <c r="AK1267" s="17">
        <v>0.18427465015618699</v>
      </c>
      <c r="AL1267" s="17"/>
      <c r="AM1267" s="17">
        <v>0.198997181538901</v>
      </c>
      <c r="AN1267" s="17">
        <v>0.18077099918477299</v>
      </c>
      <c r="AO1267" s="17"/>
      <c r="AP1267" s="17">
        <v>5.7336377668369097E-2</v>
      </c>
      <c r="AQ1267" s="17">
        <v>0.139971431502422</v>
      </c>
      <c r="AR1267" s="17">
        <v>0.17497542182105399</v>
      </c>
      <c r="AS1267" s="17">
        <v>0.18591723543650701</v>
      </c>
      <c r="AT1267" s="17">
        <v>0.29894070547211199</v>
      </c>
      <c r="AU1267" s="17">
        <v>0.331004484847706</v>
      </c>
    </row>
    <row r="1268" spans="2:47" x14ac:dyDescent="0.35">
      <c r="B1268" t="s">
        <v>460</v>
      </c>
      <c r="C1268" s="17">
        <v>4.5698688893351998E-2</v>
      </c>
      <c r="D1268" s="17">
        <v>2.9610522451687299E-2</v>
      </c>
      <c r="E1268" s="17">
        <v>6.0920034902708302E-2</v>
      </c>
      <c r="F1268" s="17"/>
      <c r="G1268" s="17">
        <v>4.3217178719931901E-2</v>
      </c>
      <c r="H1268" s="17">
        <v>7.0969222682932903E-2</v>
      </c>
      <c r="I1268" s="17">
        <v>4.81487249910455E-2</v>
      </c>
      <c r="J1268" s="17">
        <v>1.7025272982711E-2</v>
      </c>
      <c r="K1268" s="17">
        <v>6.5099397876873397E-2</v>
      </c>
      <c r="L1268" s="17">
        <v>3.4981083536328901E-2</v>
      </c>
      <c r="M1268" s="17"/>
      <c r="N1268" s="17">
        <v>4.3999146045198598E-2</v>
      </c>
      <c r="O1268" s="17">
        <v>5.4139895568790598E-2</v>
      </c>
      <c r="P1268" s="17"/>
      <c r="Q1268" s="17">
        <v>6.0385986384431697E-2</v>
      </c>
      <c r="R1268" s="17">
        <v>6.7043742885379398E-2</v>
      </c>
      <c r="S1268" s="17">
        <v>1.8862160783228801E-2</v>
      </c>
      <c r="T1268" s="17">
        <v>3.4094868438911699E-2</v>
      </c>
      <c r="U1268" s="17">
        <v>2.5170102404406099E-2</v>
      </c>
      <c r="V1268" s="17">
        <v>6.4135170018465207E-2</v>
      </c>
      <c r="W1268" s="17">
        <v>2.80570618327214E-2</v>
      </c>
      <c r="X1268" s="17">
        <v>3.3302182034603799E-2</v>
      </c>
      <c r="Y1268" s="17">
        <v>4.0382998825324E-2</v>
      </c>
      <c r="Z1268" s="17">
        <v>4.8538189061251E-2</v>
      </c>
      <c r="AA1268" s="17">
        <v>5.0345695894697597E-2</v>
      </c>
      <c r="AB1268" s="17">
        <v>5.0772781819817002E-2</v>
      </c>
      <c r="AC1268" s="17"/>
      <c r="AD1268" s="17">
        <v>2.2069730320677799E-2</v>
      </c>
      <c r="AE1268" s="17">
        <v>9.8759091519420902E-2</v>
      </c>
      <c r="AF1268" s="17"/>
      <c r="AG1268" s="17">
        <v>3.1250984471441499E-2</v>
      </c>
      <c r="AH1268" s="17">
        <v>4.98888651502324E-2</v>
      </c>
      <c r="AI1268" s="17"/>
      <c r="AJ1268" s="17">
        <v>3.5641545900864102E-2</v>
      </c>
      <c r="AK1268" s="17">
        <v>5.6214504051250697E-2</v>
      </c>
      <c r="AL1268" s="17"/>
      <c r="AM1268" s="17">
        <v>3.9301276136897302E-2</v>
      </c>
      <c r="AN1268" s="17">
        <v>4.61732756193644E-2</v>
      </c>
      <c r="AO1268" s="17"/>
      <c r="AP1268" s="17">
        <v>0.13547885412260399</v>
      </c>
      <c r="AQ1268" s="17">
        <v>1.43056639776875E-2</v>
      </c>
      <c r="AR1268" s="17">
        <v>2.4401776818493402E-2</v>
      </c>
      <c r="AS1268" s="17">
        <v>2.23202641138621E-2</v>
      </c>
      <c r="AT1268" s="17">
        <v>1.7470039676533301E-2</v>
      </c>
      <c r="AU1268" s="17">
        <v>1.86504372714579E-2</v>
      </c>
    </row>
    <row r="1269" spans="2:47" x14ac:dyDescent="0.35">
      <c r="B1269" t="s">
        <v>94</v>
      </c>
      <c r="C1269" s="17">
        <v>2.6817531250987799E-2</v>
      </c>
      <c r="D1269" s="17">
        <v>1.9703389498507601E-2</v>
      </c>
      <c r="E1269" s="17">
        <v>3.3114830353075601E-2</v>
      </c>
      <c r="F1269" s="17"/>
      <c r="G1269" s="17">
        <v>3.1882566689133397E-2</v>
      </c>
      <c r="H1269" s="17">
        <v>2.2763504984349901E-2</v>
      </c>
      <c r="I1269" s="17">
        <v>3.7838630096159301E-2</v>
      </c>
      <c r="J1269" s="17">
        <v>1.38938330096798E-2</v>
      </c>
      <c r="K1269" s="17">
        <v>3.5965468837741897E-2</v>
      </c>
      <c r="L1269" s="17">
        <v>2.2136006131213099E-2</v>
      </c>
      <c r="M1269" s="17"/>
      <c r="N1269" s="17">
        <v>2.4848936895745799E-2</v>
      </c>
      <c r="O1269" s="17">
        <v>3.6595049852977998E-2</v>
      </c>
      <c r="P1269" s="17"/>
      <c r="Q1269" s="17">
        <v>1.9547740227828101E-2</v>
      </c>
      <c r="R1269" s="17">
        <v>3.65766543052728E-2</v>
      </c>
      <c r="S1269" s="17">
        <v>1.9711266792842901E-2</v>
      </c>
      <c r="T1269" s="17">
        <v>1.5238556294969599E-2</v>
      </c>
      <c r="U1269" s="17">
        <v>3.9487764146995799E-2</v>
      </c>
      <c r="V1269" s="17">
        <v>3.6431858070622998E-2</v>
      </c>
      <c r="W1269" s="17">
        <v>2.1767743737922399E-2</v>
      </c>
      <c r="X1269" s="17">
        <v>1.0025665880460201E-2</v>
      </c>
      <c r="Y1269" s="17">
        <v>4.0485505133940197E-2</v>
      </c>
      <c r="Z1269" s="17">
        <v>1.76154673843412E-2</v>
      </c>
      <c r="AA1269" s="17">
        <v>2.93399996129605E-2</v>
      </c>
      <c r="AB1269" s="17">
        <v>2.2728207510670801E-2</v>
      </c>
      <c r="AC1269" s="17"/>
      <c r="AD1269" s="17">
        <v>1.69535682565428E-2</v>
      </c>
      <c r="AE1269" s="17">
        <v>4.1133730666340497E-2</v>
      </c>
      <c r="AF1269" s="17"/>
      <c r="AG1269" s="17">
        <v>6.8322658834324701E-3</v>
      </c>
      <c r="AH1269" s="17">
        <v>3.0345130908907999E-2</v>
      </c>
      <c r="AI1269" s="17"/>
      <c r="AJ1269" s="17">
        <v>2.3730566979734202E-2</v>
      </c>
      <c r="AK1269" s="17">
        <v>2.8419212822446999E-2</v>
      </c>
      <c r="AL1269" s="17"/>
      <c r="AM1269" s="17">
        <v>1.8313817578560099E-2</v>
      </c>
      <c r="AN1269" s="17">
        <v>2.7877290363377601E-2</v>
      </c>
      <c r="AO1269" s="17"/>
      <c r="AP1269" s="17">
        <v>7.8899484945945897E-2</v>
      </c>
      <c r="AQ1269" s="17">
        <v>1.9168988774860899E-2</v>
      </c>
      <c r="AR1269" s="17">
        <v>1.82196590716256E-2</v>
      </c>
      <c r="AS1269" s="17">
        <v>1.6429547032193102E-2</v>
      </c>
      <c r="AT1269" s="17">
        <v>0</v>
      </c>
      <c r="AU1269" s="17">
        <v>0</v>
      </c>
    </row>
    <row r="1270" spans="2:47" x14ac:dyDescent="0.35">
      <c r="B1270" t="s">
        <v>96</v>
      </c>
      <c r="C1270" s="17">
        <v>0.116768223957671</v>
      </c>
      <c r="D1270" s="17">
        <v>0.136894975275062</v>
      </c>
      <c r="E1270" s="17">
        <v>9.7058247627103397E-2</v>
      </c>
      <c r="F1270" s="17"/>
      <c r="G1270" s="17">
        <v>9.7574684940007303E-2</v>
      </c>
      <c r="H1270" s="17">
        <v>0.10063873041065199</v>
      </c>
      <c r="I1270" s="17">
        <v>0.10617022434663501</v>
      </c>
      <c r="J1270" s="17">
        <v>0.111436639239822</v>
      </c>
      <c r="K1270" s="17">
        <v>0.12942587149551699</v>
      </c>
      <c r="L1270" s="17">
        <v>0.14724112155303901</v>
      </c>
      <c r="M1270" s="17"/>
      <c r="N1270" s="17">
        <v>0.120605069847015</v>
      </c>
      <c r="O1270" s="17">
        <v>9.7711564592506697E-2</v>
      </c>
      <c r="P1270" s="17"/>
      <c r="Q1270" s="17">
        <v>7.7526580451110105E-2</v>
      </c>
      <c r="R1270" s="17">
        <v>0.115163082700161</v>
      </c>
      <c r="S1270" s="17">
        <v>0.174656456374427</v>
      </c>
      <c r="T1270" s="17">
        <v>0.12444110360388901</v>
      </c>
      <c r="U1270" s="17">
        <v>0.14845059720161</v>
      </c>
      <c r="V1270" s="17">
        <v>0.133123832275821</v>
      </c>
      <c r="W1270" s="17">
        <v>0.16126705793912199</v>
      </c>
      <c r="X1270" s="17">
        <v>8.4062751666519997E-2</v>
      </c>
      <c r="Y1270" s="17">
        <v>7.8458529161151702E-2</v>
      </c>
      <c r="Z1270" s="17">
        <v>0.114436276716939</v>
      </c>
      <c r="AA1270" s="17">
        <v>0.11461485719332599</v>
      </c>
      <c r="AB1270" s="17">
        <v>8.1214828327155403E-2</v>
      </c>
      <c r="AC1270" s="17"/>
      <c r="AD1270" s="17">
        <v>9.1455895817647306E-2</v>
      </c>
      <c r="AE1270" s="17">
        <v>0.174460939183984</v>
      </c>
      <c r="AF1270" s="17"/>
      <c r="AG1270" s="17">
        <v>8.0873697409070994E-2</v>
      </c>
      <c r="AH1270" s="17">
        <v>0.13347158155717201</v>
      </c>
      <c r="AI1270" s="17"/>
      <c r="AJ1270" s="17">
        <v>0.10560942429487299</v>
      </c>
      <c r="AK1270" s="17">
        <v>0.12997964890727701</v>
      </c>
      <c r="AL1270" s="17"/>
      <c r="AM1270" s="17">
        <v>0.13712242600886099</v>
      </c>
      <c r="AN1270" s="17">
        <v>0.111842375864079</v>
      </c>
      <c r="AO1270" s="17"/>
      <c r="AP1270" s="17">
        <v>0.171113798086655</v>
      </c>
      <c r="AQ1270" s="17">
        <v>0.13893202540329799</v>
      </c>
      <c r="AR1270" s="17">
        <v>9.0103015387856894E-2</v>
      </c>
      <c r="AS1270" s="17">
        <v>0.115513367915619</v>
      </c>
      <c r="AT1270" s="17">
        <v>6.5787663685961201E-2</v>
      </c>
      <c r="AU1270" s="17">
        <v>7.6205984160355095E-2</v>
      </c>
    </row>
    <row r="1271" spans="2:47" x14ac:dyDescent="0.35">
      <c r="B1271" t="s">
        <v>95</v>
      </c>
      <c r="C1271" s="17">
        <v>0.53968099380792101</v>
      </c>
      <c r="D1271" s="17">
        <v>0.53474722170069799</v>
      </c>
      <c r="E1271" s="17">
        <v>0.54511230911796005</v>
      </c>
      <c r="F1271" s="17"/>
      <c r="G1271" s="17">
        <v>0.598652089512276</v>
      </c>
      <c r="H1271" s="17">
        <v>0.61200751444287604</v>
      </c>
      <c r="I1271" s="17">
        <v>0.58335952444535499</v>
      </c>
      <c r="J1271" s="17">
        <v>0.57576366593294603</v>
      </c>
      <c r="K1271" s="17">
        <v>0.48380024764320101</v>
      </c>
      <c r="L1271" s="17">
        <v>0.41375239588010998</v>
      </c>
      <c r="M1271" s="17"/>
      <c r="N1271" s="17">
        <v>0.52769609383995697</v>
      </c>
      <c r="O1271" s="17">
        <v>0.59920701148023603</v>
      </c>
      <c r="P1271" s="17"/>
      <c r="Q1271" s="17">
        <v>0.58409854677985296</v>
      </c>
      <c r="R1271" s="17">
        <v>0.51895127716649003</v>
      </c>
      <c r="S1271" s="17">
        <v>0.51966060239631695</v>
      </c>
      <c r="T1271" s="17">
        <v>0.479776846214372</v>
      </c>
      <c r="U1271" s="17">
        <v>0.57804438526992297</v>
      </c>
      <c r="V1271" s="17">
        <v>0.57658297575363204</v>
      </c>
      <c r="W1271" s="17">
        <v>0.54440928299563696</v>
      </c>
      <c r="X1271" s="17">
        <v>0.55542616600976402</v>
      </c>
      <c r="Y1271" s="17">
        <v>0.53038047279092804</v>
      </c>
      <c r="Z1271" s="17">
        <v>0.49835739259240802</v>
      </c>
      <c r="AA1271" s="17">
        <v>0.53245152719854905</v>
      </c>
      <c r="AB1271" s="17">
        <v>0.59219116266038996</v>
      </c>
      <c r="AC1271" s="17"/>
      <c r="AD1271" s="17">
        <v>0.62159257028014303</v>
      </c>
      <c r="AE1271" s="17">
        <v>0.36460992833573502</v>
      </c>
      <c r="AF1271" s="17"/>
      <c r="AG1271" s="17">
        <v>0.67000895312501896</v>
      </c>
      <c r="AH1271" s="17">
        <v>0.482376200996606</v>
      </c>
      <c r="AI1271" s="17"/>
      <c r="AJ1271" s="17">
        <v>0.55139832722795901</v>
      </c>
      <c r="AK1271" s="17">
        <v>0.529794489296324</v>
      </c>
      <c r="AL1271" s="17"/>
      <c r="AM1271" s="17">
        <v>0.52488013774674203</v>
      </c>
      <c r="AN1271" s="17">
        <v>0.54648685914265704</v>
      </c>
      <c r="AO1271" s="17"/>
      <c r="AP1271" s="17">
        <v>0.28743639851891001</v>
      </c>
      <c r="AQ1271" s="17">
        <v>0.51214530411293302</v>
      </c>
      <c r="AR1271" s="17">
        <v>0.59673405934165202</v>
      </c>
      <c r="AS1271" s="17">
        <v>0.53806592697307098</v>
      </c>
      <c r="AT1271" s="17">
        <v>0.76925293091255198</v>
      </c>
      <c r="AU1271" s="17">
        <v>0.72480880341095599</v>
      </c>
    </row>
    <row r="1272" spans="2:47" x14ac:dyDescent="0.35">
      <c r="B1272" t="s">
        <v>97</v>
      </c>
      <c r="C1272" s="17">
        <v>0.42291276985025</v>
      </c>
      <c r="D1272" s="17">
        <v>0.39785224642563599</v>
      </c>
      <c r="E1272" s="17">
        <v>0.44805406149085603</v>
      </c>
      <c r="F1272" s="17"/>
      <c r="G1272" s="17">
        <v>0.50107740457226901</v>
      </c>
      <c r="H1272" s="17">
        <v>0.51136878403222397</v>
      </c>
      <c r="I1272" s="17">
        <v>0.47718930009872101</v>
      </c>
      <c r="J1272" s="17">
        <v>0.46432702669312398</v>
      </c>
      <c r="K1272" s="17">
        <v>0.35437437614768402</v>
      </c>
      <c r="L1272" s="17">
        <v>0.26651127432707</v>
      </c>
      <c r="M1272" s="17"/>
      <c r="N1272" s="17">
        <v>0.407091023992942</v>
      </c>
      <c r="O1272" s="17">
        <v>0.50149544688772996</v>
      </c>
      <c r="P1272" s="17"/>
      <c r="Q1272" s="17">
        <v>0.50657196632874302</v>
      </c>
      <c r="R1272" s="17">
        <v>0.40378819446633002</v>
      </c>
      <c r="S1272" s="17">
        <v>0.34500414602189</v>
      </c>
      <c r="T1272" s="17">
        <v>0.35533574261048301</v>
      </c>
      <c r="U1272" s="17">
        <v>0.429593788068314</v>
      </c>
      <c r="V1272" s="17">
        <v>0.44345914347781101</v>
      </c>
      <c r="W1272" s="17">
        <v>0.38314222505651502</v>
      </c>
      <c r="X1272" s="17">
        <v>0.47136341434324402</v>
      </c>
      <c r="Y1272" s="17">
        <v>0.451921943629776</v>
      </c>
      <c r="Z1272" s="17">
        <v>0.38392111587546901</v>
      </c>
      <c r="AA1272" s="17">
        <v>0.41783667000522301</v>
      </c>
      <c r="AB1272" s="17">
        <v>0.51097633433323497</v>
      </c>
      <c r="AC1272" s="17"/>
      <c r="AD1272" s="17">
        <v>0.53013667446249602</v>
      </c>
      <c r="AE1272" s="17">
        <v>0.19014898915175099</v>
      </c>
      <c r="AF1272" s="17"/>
      <c r="AG1272" s="17">
        <v>0.58913525571594805</v>
      </c>
      <c r="AH1272" s="17">
        <v>0.34890461943943502</v>
      </c>
      <c r="AI1272" s="17"/>
      <c r="AJ1272" s="17">
        <v>0.44578890293308499</v>
      </c>
      <c r="AK1272" s="17">
        <v>0.39981484038904702</v>
      </c>
      <c r="AL1272" s="17"/>
      <c r="AM1272" s="17">
        <v>0.38775771173788098</v>
      </c>
      <c r="AN1272" s="17">
        <v>0.43464448327857802</v>
      </c>
      <c r="AO1272" s="17"/>
      <c r="AP1272" s="17">
        <v>0.11632260043225399</v>
      </c>
      <c r="AQ1272" s="17">
        <v>0.373213278709636</v>
      </c>
      <c r="AR1272" s="17">
        <v>0.50663104395379499</v>
      </c>
      <c r="AS1272" s="17">
        <v>0.42255255905745098</v>
      </c>
      <c r="AT1272" s="17">
        <v>0.70346526722659097</v>
      </c>
      <c r="AU1272" s="17">
        <v>0.64860281925060104</v>
      </c>
    </row>
    <row r="1273" spans="2:47" x14ac:dyDescent="0.35">
      <c r="C1273" s="17"/>
      <c r="D1273" s="17"/>
      <c r="E1273" s="17"/>
      <c r="F1273" s="17"/>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row>
    <row r="1274" spans="2:47" x14ac:dyDescent="0.35">
      <c r="B1274" s="6" t="s">
        <v>469</v>
      </c>
      <c r="C1274" s="17"/>
      <c r="D1274" s="17"/>
      <c r="E1274" s="17"/>
      <c r="F1274" s="17"/>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row>
    <row r="1275" spans="2:47" x14ac:dyDescent="0.35">
      <c r="B1275" s="24" t="s">
        <v>65</v>
      </c>
      <c r="C1275" s="17"/>
      <c r="D1275" s="17"/>
      <c r="E1275" s="17"/>
      <c r="F1275" s="17"/>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row>
    <row r="1276" spans="2:47" x14ac:dyDescent="0.35">
      <c r="B1276" t="s">
        <v>457</v>
      </c>
      <c r="C1276" s="17">
        <v>3.5021896674410399E-2</v>
      </c>
      <c r="D1276" s="17">
        <v>3.7782036608202403E-2</v>
      </c>
      <c r="E1276" s="17">
        <v>3.2640893817582201E-2</v>
      </c>
      <c r="F1276" s="17"/>
      <c r="G1276" s="17">
        <v>3.7842994623600003E-2</v>
      </c>
      <c r="H1276" s="17">
        <v>4.8283530190552697E-2</v>
      </c>
      <c r="I1276" s="17">
        <v>3.6681825575077799E-2</v>
      </c>
      <c r="J1276" s="17">
        <v>3.6297193157333402E-2</v>
      </c>
      <c r="K1276" s="17">
        <v>2.6674196749588899E-2</v>
      </c>
      <c r="L1276" s="17">
        <v>2.5490629874335799E-2</v>
      </c>
      <c r="M1276" s="17"/>
      <c r="N1276" s="17">
        <v>3.0911163423029499E-2</v>
      </c>
      <c r="O1276" s="17">
        <v>5.5438886455048297E-2</v>
      </c>
      <c r="P1276" s="17"/>
      <c r="Q1276" s="17">
        <v>3.6021943709946401E-2</v>
      </c>
      <c r="R1276" s="17">
        <v>2.5354738849778499E-2</v>
      </c>
      <c r="S1276" s="17">
        <v>4.2854919579888698E-2</v>
      </c>
      <c r="T1276" s="17">
        <v>1.9957527620731198E-2</v>
      </c>
      <c r="U1276" s="17">
        <v>3.6229128095438101E-2</v>
      </c>
      <c r="V1276" s="17">
        <v>3.0593823925543599E-2</v>
      </c>
      <c r="W1276" s="17">
        <v>5.1425118902697999E-2</v>
      </c>
      <c r="X1276" s="17">
        <v>5.4963952404460399E-2</v>
      </c>
      <c r="Y1276" s="17">
        <v>2.73486869041627E-2</v>
      </c>
      <c r="Z1276" s="17">
        <v>4.1066679770719601E-2</v>
      </c>
      <c r="AA1276" s="17">
        <v>2.22969655758142E-2</v>
      </c>
      <c r="AB1276" s="17">
        <v>6.8185449740230705E-2</v>
      </c>
      <c r="AC1276" s="17"/>
      <c r="AD1276" s="17">
        <v>2.5266742288091101E-2</v>
      </c>
      <c r="AE1276" s="17">
        <v>5.6187679204941499E-2</v>
      </c>
      <c r="AF1276" s="17"/>
      <c r="AG1276" s="17">
        <v>2.0940189868176601E-2</v>
      </c>
      <c r="AH1276" s="17">
        <v>4.2280183795236598E-2</v>
      </c>
      <c r="AI1276" s="17"/>
      <c r="AJ1276" s="17">
        <v>3.0697582910610699E-2</v>
      </c>
      <c r="AK1276" s="17">
        <v>4.0466069219669401E-2</v>
      </c>
      <c r="AL1276" s="17"/>
      <c r="AM1276" s="17">
        <v>3.8154729146666497E-2</v>
      </c>
      <c r="AN1276" s="17">
        <v>3.4262215632066502E-2</v>
      </c>
      <c r="AO1276" s="17"/>
      <c r="AP1276" s="17">
        <v>5.8714862932452601E-2</v>
      </c>
      <c r="AQ1276" s="17">
        <v>2.5582078081869301E-2</v>
      </c>
      <c r="AR1276" s="17">
        <v>3.9945362550429298E-2</v>
      </c>
      <c r="AS1276" s="17">
        <v>7.2535472435293303E-3</v>
      </c>
      <c r="AT1276" s="17">
        <v>3.1419294125666603E-2</v>
      </c>
      <c r="AU1276" s="17">
        <v>4.10427538427608E-2</v>
      </c>
    </row>
    <row r="1277" spans="2:47" x14ac:dyDescent="0.35">
      <c r="B1277" t="s">
        <v>92</v>
      </c>
      <c r="C1277" s="17">
        <v>3.5765560085163003E-2</v>
      </c>
      <c r="D1277" s="17">
        <v>4.0172631540770498E-2</v>
      </c>
      <c r="E1277" s="17">
        <v>3.0668388831417301E-2</v>
      </c>
      <c r="F1277" s="17"/>
      <c r="G1277" s="17">
        <v>7.3309564197247906E-2</v>
      </c>
      <c r="H1277" s="17">
        <v>3.0016483622765301E-2</v>
      </c>
      <c r="I1277" s="17">
        <v>3.2610983183984803E-2</v>
      </c>
      <c r="J1277" s="17">
        <v>4.0645734246702502E-2</v>
      </c>
      <c r="K1277" s="17">
        <v>1.5243763321096501E-2</v>
      </c>
      <c r="L1277" s="17">
        <v>2.7797546368564002E-2</v>
      </c>
      <c r="M1277" s="17"/>
      <c r="N1277" s="17">
        <v>3.2432402939465199E-2</v>
      </c>
      <c r="O1277" s="17">
        <v>5.2320522720627802E-2</v>
      </c>
      <c r="P1277" s="17"/>
      <c r="Q1277" s="17">
        <v>5.1423247610307199E-2</v>
      </c>
      <c r="R1277" s="17">
        <v>2.4851750800838499E-2</v>
      </c>
      <c r="S1277" s="17">
        <v>3.4488319121497399E-2</v>
      </c>
      <c r="T1277" s="17">
        <v>3.93955644864879E-2</v>
      </c>
      <c r="U1277" s="17">
        <v>6.1348799209275398E-2</v>
      </c>
      <c r="V1277" s="17">
        <v>2.0451814103193699E-2</v>
      </c>
      <c r="W1277" s="17">
        <v>4.0757920559151499E-2</v>
      </c>
      <c r="X1277" s="17">
        <v>2.1324872601987899E-2</v>
      </c>
      <c r="Y1277" s="17">
        <v>4.0319110387019699E-2</v>
      </c>
      <c r="Z1277" s="17">
        <v>3.06143138497697E-2</v>
      </c>
      <c r="AA1277" s="17">
        <v>3.1658765491256999E-2</v>
      </c>
      <c r="AB1277" s="17">
        <v>0</v>
      </c>
      <c r="AC1277" s="17"/>
      <c r="AD1277" s="17">
        <v>2.9752364576088899E-2</v>
      </c>
      <c r="AE1277" s="17">
        <v>4.7513058852426598E-2</v>
      </c>
      <c r="AF1277" s="17"/>
      <c r="AG1277" s="17">
        <v>3.4322006803043197E-2</v>
      </c>
      <c r="AH1277" s="17">
        <v>3.7037380768421703E-2</v>
      </c>
      <c r="AI1277" s="17"/>
      <c r="AJ1277" s="17">
        <v>3.3396621667114101E-2</v>
      </c>
      <c r="AK1277" s="17">
        <v>3.8100041029548101E-2</v>
      </c>
      <c r="AL1277" s="17"/>
      <c r="AM1277" s="17">
        <v>3.69706758560331E-2</v>
      </c>
      <c r="AN1277" s="17">
        <v>3.6087335158416001E-2</v>
      </c>
      <c r="AO1277" s="17"/>
      <c r="AP1277" s="17">
        <v>4.3271953049435902E-2</v>
      </c>
      <c r="AQ1277" s="17">
        <v>3.1573270436733199E-2</v>
      </c>
      <c r="AR1277" s="17">
        <v>6.01341226808291E-2</v>
      </c>
      <c r="AS1277" s="17">
        <v>1.9191567129156401E-2</v>
      </c>
      <c r="AT1277" s="17">
        <v>2.3562039626771801E-2</v>
      </c>
      <c r="AU1277" s="17">
        <v>3.3355544454660699E-2</v>
      </c>
    </row>
    <row r="1278" spans="2:47" x14ac:dyDescent="0.35">
      <c r="B1278" t="s">
        <v>458</v>
      </c>
      <c r="C1278" s="17">
        <v>0.143305157814583</v>
      </c>
      <c r="D1278" s="17">
        <v>0.148518109123879</v>
      </c>
      <c r="E1278" s="17">
        <v>0.137484789245338</v>
      </c>
      <c r="F1278" s="17"/>
      <c r="G1278" s="17">
        <v>0.15081183780804699</v>
      </c>
      <c r="H1278" s="17">
        <v>0.16207637237012201</v>
      </c>
      <c r="I1278" s="17">
        <v>0.13944809293093699</v>
      </c>
      <c r="J1278" s="17">
        <v>0.12707891725953399</v>
      </c>
      <c r="K1278" s="17">
        <v>0.12674896867319399</v>
      </c>
      <c r="L1278" s="17">
        <v>0.150317360543886</v>
      </c>
      <c r="M1278" s="17"/>
      <c r="N1278" s="17">
        <v>0.141084483697754</v>
      </c>
      <c r="O1278" s="17">
        <v>0.154334693903842</v>
      </c>
      <c r="P1278" s="17"/>
      <c r="Q1278" s="17">
        <v>0.15966595119659999</v>
      </c>
      <c r="R1278" s="17">
        <v>0.15005670066600599</v>
      </c>
      <c r="S1278" s="17">
        <v>0.11287092369615601</v>
      </c>
      <c r="T1278" s="17">
        <v>0.18356648324057601</v>
      </c>
      <c r="U1278" s="17">
        <v>0.11661007350190999</v>
      </c>
      <c r="V1278" s="17">
        <v>0.109482468887986</v>
      </c>
      <c r="W1278" s="17">
        <v>0.130596098459691</v>
      </c>
      <c r="X1278" s="17">
        <v>0.19020277503265401</v>
      </c>
      <c r="Y1278" s="17">
        <v>0.12994244279009801</v>
      </c>
      <c r="Z1278" s="17">
        <v>0.14405307630755301</v>
      </c>
      <c r="AA1278" s="17">
        <v>0.22359282880782</v>
      </c>
      <c r="AB1278" s="17">
        <v>4.568669579022E-2</v>
      </c>
      <c r="AC1278" s="17"/>
      <c r="AD1278" s="17">
        <v>0.12930797653430301</v>
      </c>
      <c r="AE1278" s="17">
        <v>0.16906787182001901</v>
      </c>
      <c r="AF1278" s="17"/>
      <c r="AG1278" s="17">
        <v>0.117912781229585</v>
      </c>
      <c r="AH1278" s="17">
        <v>0.15297455842159699</v>
      </c>
      <c r="AI1278" s="17"/>
      <c r="AJ1278" s="17">
        <v>0.13727690199210801</v>
      </c>
      <c r="AK1278" s="17">
        <v>0.14931791638706399</v>
      </c>
      <c r="AL1278" s="17"/>
      <c r="AM1278" s="17">
        <v>0.13534084888907599</v>
      </c>
      <c r="AN1278" s="17">
        <v>0.145580762980136</v>
      </c>
      <c r="AO1278" s="17"/>
      <c r="AP1278" s="17">
        <v>0.196556251995646</v>
      </c>
      <c r="AQ1278" s="17">
        <v>0.16433663649117999</v>
      </c>
      <c r="AR1278" s="17">
        <v>0.147967665944055</v>
      </c>
      <c r="AS1278" s="17">
        <v>0.110079056095762</v>
      </c>
      <c r="AT1278" s="17">
        <v>0.12933859871620201</v>
      </c>
      <c r="AU1278" s="17">
        <v>9.6843961787854996E-2</v>
      </c>
    </row>
    <row r="1279" spans="2:47" x14ac:dyDescent="0.35">
      <c r="B1279" t="s">
        <v>90</v>
      </c>
      <c r="C1279" s="17">
        <v>0.43016927940244798</v>
      </c>
      <c r="D1279" s="17">
        <v>0.42094118616446102</v>
      </c>
      <c r="E1279" s="17">
        <v>0.43898927686934602</v>
      </c>
      <c r="F1279" s="17"/>
      <c r="G1279" s="17">
        <v>0.42809344868527399</v>
      </c>
      <c r="H1279" s="17">
        <v>0.42385709065414301</v>
      </c>
      <c r="I1279" s="17">
        <v>0.45072562365200702</v>
      </c>
      <c r="J1279" s="17">
        <v>0.43097195565511198</v>
      </c>
      <c r="K1279" s="17">
        <v>0.41936224630122798</v>
      </c>
      <c r="L1279" s="17">
        <v>0.42650705708944903</v>
      </c>
      <c r="M1279" s="17"/>
      <c r="N1279" s="17">
        <v>0.43248930273748398</v>
      </c>
      <c r="O1279" s="17">
        <v>0.41864630045304502</v>
      </c>
      <c r="P1279" s="17"/>
      <c r="Q1279" s="17">
        <v>0.45075380226797501</v>
      </c>
      <c r="R1279" s="17">
        <v>0.42780258162004198</v>
      </c>
      <c r="S1279" s="17">
        <v>0.41751675129997201</v>
      </c>
      <c r="T1279" s="17">
        <v>0.41378149279809701</v>
      </c>
      <c r="U1279" s="17">
        <v>0.41831642977864097</v>
      </c>
      <c r="V1279" s="17">
        <v>0.48212673092323</v>
      </c>
      <c r="W1279" s="17">
        <v>0.43643625557569898</v>
      </c>
      <c r="X1279" s="17">
        <v>0.38432517945539502</v>
      </c>
      <c r="Y1279" s="17">
        <v>0.44000521243470098</v>
      </c>
      <c r="Z1279" s="17">
        <v>0.39607349023243699</v>
      </c>
      <c r="AA1279" s="17">
        <v>0.374484323363663</v>
      </c>
      <c r="AB1279" s="17">
        <v>0.50322613391878901</v>
      </c>
      <c r="AC1279" s="17"/>
      <c r="AD1279" s="17">
        <v>0.44785506954250098</v>
      </c>
      <c r="AE1279" s="17">
        <v>0.39866971547242602</v>
      </c>
      <c r="AF1279" s="17"/>
      <c r="AG1279" s="17">
        <v>0.44638056438853602</v>
      </c>
      <c r="AH1279" s="17">
        <v>0.42900424646316399</v>
      </c>
      <c r="AI1279" s="17"/>
      <c r="AJ1279" s="17">
        <v>0.43370726484993499</v>
      </c>
      <c r="AK1279" s="17">
        <v>0.42823033870543897</v>
      </c>
      <c r="AL1279" s="17"/>
      <c r="AM1279" s="17">
        <v>0.386421192535636</v>
      </c>
      <c r="AN1279" s="17">
        <v>0.44105295362317498</v>
      </c>
      <c r="AO1279" s="17"/>
      <c r="AP1279" s="17">
        <v>0.36857088484473399</v>
      </c>
      <c r="AQ1279" s="17">
        <v>0.46676194304818203</v>
      </c>
      <c r="AR1279" s="17">
        <v>0.44224083323307301</v>
      </c>
      <c r="AS1279" s="17">
        <v>0.445590968953544</v>
      </c>
      <c r="AT1279" s="17">
        <v>0.45386488662746199</v>
      </c>
      <c r="AU1279" s="17">
        <v>0.43609610469573601</v>
      </c>
    </row>
    <row r="1280" spans="2:47" x14ac:dyDescent="0.35">
      <c r="B1280" t="s">
        <v>459</v>
      </c>
      <c r="C1280" s="17">
        <v>0.28976563514763698</v>
      </c>
      <c r="D1280" s="17">
        <v>0.30633910439580597</v>
      </c>
      <c r="E1280" s="17">
        <v>0.27617479990678001</v>
      </c>
      <c r="F1280" s="17"/>
      <c r="G1280" s="17">
        <v>0.23007851783879299</v>
      </c>
      <c r="H1280" s="17">
        <v>0.269624867910227</v>
      </c>
      <c r="I1280" s="17">
        <v>0.25392044138861602</v>
      </c>
      <c r="J1280" s="17">
        <v>0.32454067799868402</v>
      </c>
      <c r="K1280" s="17">
        <v>0.331600864750484</v>
      </c>
      <c r="L1280" s="17">
        <v>0.31907644471373198</v>
      </c>
      <c r="M1280" s="17"/>
      <c r="N1280" s="17">
        <v>0.295885397968357</v>
      </c>
      <c r="O1280" s="17">
        <v>0.25937029511222898</v>
      </c>
      <c r="P1280" s="17"/>
      <c r="Q1280" s="17">
        <v>0.226517624839328</v>
      </c>
      <c r="R1280" s="17">
        <v>0.306243523183518</v>
      </c>
      <c r="S1280" s="17">
        <v>0.35986789853434298</v>
      </c>
      <c r="T1280" s="17">
        <v>0.28255545419601003</v>
      </c>
      <c r="U1280" s="17">
        <v>0.27692068810562798</v>
      </c>
      <c r="V1280" s="17">
        <v>0.27143674262991202</v>
      </c>
      <c r="W1280" s="17">
        <v>0.279888523273852</v>
      </c>
      <c r="X1280" s="17">
        <v>0.275708250226055</v>
      </c>
      <c r="Y1280" s="17">
        <v>0.28281292749871201</v>
      </c>
      <c r="Z1280" s="17">
        <v>0.33947860803146301</v>
      </c>
      <c r="AA1280" s="17">
        <v>0.289308401414479</v>
      </c>
      <c r="AB1280" s="17">
        <v>0.35508742701049201</v>
      </c>
      <c r="AC1280" s="17"/>
      <c r="AD1280" s="17">
        <v>0.33689356033991502</v>
      </c>
      <c r="AE1280" s="17">
        <v>0.192924446179804</v>
      </c>
      <c r="AF1280" s="17"/>
      <c r="AG1280" s="17">
        <v>0.35562907575137898</v>
      </c>
      <c r="AH1280" s="17">
        <v>0.26212807456741799</v>
      </c>
      <c r="AI1280" s="17"/>
      <c r="AJ1280" s="17">
        <v>0.31941491314364701</v>
      </c>
      <c r="AK1280" s="17">
        <v>0.25616384822652999</v>
      </c>
      <c r="AL1280" s="17"/>
      <c r="AM1280" s="17">
        <v>0.31970363649912198</v>
      </c>
      <c r="AN1280" s="17">
        <v>0.28354500135509902</v>
      </c>
      <c r="AO1280" s="17"/>
      <c r="AP1280" s="17">
        <v>0.129714828941869</v>
      </c>
      <c r="AQ1280" s="17">
        <v>0.28033472396408199</v>
      </c>
      <c r="AR1280" s="17">
        <v>0.28180239031103499</v>
      </c>
      <c r="AS1280" s="17">
        <v>0.390447754943202</v>
      </c>
      <c r="AT1280" s="17">
        <v>0.34536698215296502</v>
      </c>
      <c r="AU1280" s="17">
        <v>0.36989700807200199</v>
      </c>
    </row>
    <row r="1281" spans="2:47" x14ac:dyDescent="0.35">
      <c r="B1281" t="s">
        <v>460</v>
      </c>
      <c r="C1281" s="17">
        <v>4.2834779484750098E-2</v>
      </c>
      <c r="D1281" s="17">
        <v>2.90423642804787E-2</v>
      </c>
      <c r="E1281" s="17">
        <v>5.57914805824083E-2</v>
      </c>
      <c r="F1281" s="17"/>
      <c r="G1281" s="17">
        <v>6.3910473162778397E-2</v>
      </c>
      <c r="H1281" s="17">
        <v>4.2699543063231801E-2</v>
      </c>
      <c r="I1281" s="17">
        <v>4.2011725628968197E-2</v>
      </c>
      <c r="J1281" s="17">
        <v>3.1612000846978003E-2</v>
      </c>
      <c r="K1281" s="17">
        <v>5.5188779700622997E-2</v>
      </c>
      <c r="L1281" s="17">
        <v>3.0436662432034099E-2</v>
      </c>
      <c r="M1281" s="17"/>
      <c r="N1281" s="17">
        <v>4.4947536992307399E-2</v>
      </c>
      <c r="O1281" s="17">
        <v>3.2341238356468099E-2</v>
      </c>
      <c r="P1281" s="17"/>
      <c r="Q1281" s="17">
        <v>5.5445388171433303E-2</v>
      </c>
      <c r="R1281" s="17">
        <v>3.4917656188537101E-2</v>
      </c>
      <c r="S1281" s="17">
        <v>1.89413545426938E-2</v>
      </c>
      <c r="T1281" s="17">
        <v>2.7710911977310401E-2</v>
      </c>
      <c r="U1281" s="17">
        <v>4.7161826885857697E-2</v>
      </c>
      <c r="V1281" s="17">
        <v>6.6541190337212203E-2</v>
      </c>
      <c r="W1281" s="17">
        <v>2.80422099705432E-2</v>
      </c>
      <c r="X1281" s="17">
        <v>6.3329745322494996E-2</v>
      </c>
      <c r="Y1281" s="17">
        <v>5.7946582038661397E-2</v>
      </c>
      <c r="Z1281" s="17">
        <v>4.2140725993202101E-2</v>
      </c>
      <c r="AA1281" s="17">
        <v>2.93187157340059E-2</v>
      </c>
      <c r="AB1281" s="17">
        <v>2.78142935402678E-2</v>
      </c>
      <c r="AC1281" s="17"/>
      <c r="AD1281" s="17">
        <v>2.02414621735886E-2</v>
      </c>
      <c r="AE1281" s="17">
        <v>8.9522958293677707E-2</v>
      </c>
      <c r="AF1281" s="17"/>
      <c r="AG1281" s="17">
        <v>2.3243581496935301E-2</v>
      </c>
      <c r="AH1281" s="17">
        <v>4.9254083611046502E-2</v>
      </c>
      <c r="AI1281" s="17"/>
      <c r="AJ1281" s="17">
        <v>2.6191926828213599E-2</v>
      </c>
      <c r="AK1281" s="17">
        <v>6.1140425835745499E-2</v>
      </c>
      <c r="AL1281" s="17"/>
      <c r="AM1281" s="17">
        <v>6.4138932544145405E-2</v>
      </c>
      <c r="AN1281" s="17">
        <v>3.6511289298575597E-2</v>
      </c>
      <c r="AO1281" s="17"/>
      <c r="AP1281" s="17">
        <v>0.12256165656496699</v>
      </c>
      <c r="AQ1281" s="17">
        <v>2.23362936987213E-2</v>
      </c>
      <c r="AR1281" s="17">
        <v>1.7355894058024901E-2</v>
      </c>
      <c r="AS1281" s="17">
        <v>1.7498237148744902E-2</v>
      </c>
      <c r="AT1281" s="17">
        <v>1.6448198750932501E-2</v>
      </c>
      <c r="AU1281" s="17">
        <v>2.2764627146985801E-2</v>
      </c>
    </row>
    <row r="1282" spans="2:47" x14ac:dyDescent="0.35">
      <c r="B1282" t="s">
        <v>94</v>
      </c>
      <c r="C1282" s="17">
        <v>2.31376913910088E-2</v>
      </c>
      <c r="D1282" s="17">
        <v>1.72045678864019E-2</v>
      </c>
      <c r="E1282" s="17">
        <v>2.8250370747128099E-2</v>
      </c>
      <c r="F1282" s="17"/>
      <c r="G1282" s="17">
        <v>1.5953163684258701E-2</v>
      </c>
      <c r="H1282" s="17">
        <v>2.34421121889581E-2</v>
      </c>
      <c r="I1282" s="17">
        <v>4.4601307640409101E-2</v>
      </c>
      <c r="J1282" s="17">
        <v>8.8535208356570593E-3</v>
      </c>
      <c r="K1282" s="17">
        <v>2.51811805037854E-2</v>
      </c>
      <c r="L1282" s="17">
        <v>2.0374298977999802E-2</v>
      </c>
      <c r="M1282" s="17"/>
      <c r="N1282" s="17">
        <v>2.2249712241602701E-2</v>
      </c>
      <c r="O1282" s="17">
        <v>2.7548062998739301E-2</v>
      </c>
      <c r="P1282" s="17"/>
      <c r="Q1282" s="17">
        <v>2.0172042204410601E-2</v>
      </c>
      <c r="R1282" s="17">
        <v>3.07730486912795E-2</v>
      </c>
      <c r="S1282" s="17">
        <v>1.34598332254494E-2</v>
      </c>
      <c r="T1282" s="17">
        <v>3.3032565680787801E-2</v>
      </c>
      <c r="U1282" s="17">
        <v>4.3413054423249497E-2</v>
      </c>
      <c r="V1282" s="17">
        <v>1.9367229192922799E-2</v>
      </c>
      <c r="W1282" s="17">
        <v>3.2853873258364898E-2</v>
      </c>
      <c r="X1282" s="17">
        <v>1.0145224956953299E-2</v>
      </c>
      <c r="Y1282" s="17">
        <v>2.1625037946645002E-2</v>
      </c>
      <c r="Z1282" s="17">
        <v>6.5731058148561401E-3</v>
      </c>
      <c r="AA1282" s="17">
        <v>2.93399996129605E-2</v>
      </c>
      <c r="AB1282" s="17">
        <v>0</v>
      </c>
      <c r="AC1282" s="17"/>
      <c r="AD1282" s="17">
        <v>1.06828245455124E-2</v>
      </c>
      <c r="AE1282" s="17">
        <v>4.6114270176704601E-2</v>
      </c>
      <c r="AF1282" s="17"/>
      <c r="AG1282" s="17">
        <v>1.5718004623450901E-3</v>
      </c>
      <c r="AH1282" s="17">
        <v>2.7321472373115802E-2</v>
      </c>
      <c r="AI1282" s="17"/>
      <c r="AJ1282" s="17">
        <v>1.9314788608371301E-2</v>
      </c>
      <c r="AK1282" s="17">
        <v>2.65813605960044E-2</v>
      </c>
      <c r="AL1282" s="17"/>
      <c r="AM1282" s="17">
        <v>1.9269984529320501E-2</v>
      </c>
      <c r="AN1282" s="17">
        <v>2.2960441952531899E-2</v>
      </c>
      <c r="AO1282" s="17"/>
      <c r="AP1282" s="17">
        <v>8.0609561670895002E-2</v>
      </c>
      <c r="AQ1282" s="17">
        <v>9.0750542792322596E-3</v>
      </c>
      <c r="AR1282" s="17">
        <v>1.0553731222553301E-2</v>
      </c>
      <c r="AS1282" s="17">
        <v>9.9388684860613596E-3</v>
      </c>
      <c r="AT1282" s="17">
        <v>0</v>
      </c>
      <c r="AU1282" s="17">
        <v>0</v>
      </c>
    </row>
    <row r="1283" spans="2:47" x14ac:dyDescent="0.35">
      <c r="B1283" t="s">
        <v>96</v>
      </c>
      <c r="C1283" s="17">
        <v>7.07874567595735E-2</v>
      </c>
      <c r="D1283" s="17">
        <v>7.7954668148972797E-2</v>
      </c>
      <c r="E1283" s="17">
        <v>6.3309282648999501E-2</v>
      </c>
      <c r="F1283" s="17"/>
      <c r="G1283" s="17">
        <v>0.111152558820848</v>
      </c>
      <c r="H1283" s="17">
        <v>7.8300013813317901E-2</v>
      </c>
      <c r="I1283" s="17">
        <v>6.9292808759062602E-2</v>
      </c>
      <c r="J1283" s="17">
        <v>7.6942927404035896E-2</v>
      </c>
      <c r="K1283" s="17">
        <v>4.1917960070685399E-2</v>
      </c>
      <c r="L1283" s="17">
        <v>5.32881762428997E-2</v>
      </c>
      <c r="M1283" s="17"/>
      <c r="N1283" s="17">
        <v>6.3343566362494705E-2</v>
      </c>
      <c r="O1283" s="17">
        <v>0.107759409175676</v>
      </c>
      <c r="P1283" s="17"/>
      <c r="Q1283" s="17">
        <v>8.7445191320253704E-2</v>
      </c>
      <c r="R1283" s="17">
        <v>5.0206489650616998E-2</v>
      </c>
      <c r="S1283" s="17">
        <v>7.7343238701386194E-2</v>
      </c>
      <c r="T1283" s="17">
        <v>5.9353092107219098E-2</v>
      </c>
      <c r="U1283" s="17">
        <v>9.7577927304713499E-2</v>
      </c>
      <c r="V1283" s="17">
        <v>5.1045638028737302E-2</v>
      </c>
      <c r="W1283" s="17">
        <v>9.2183039461849595E-2</v>
      </c>
      <c r="X1283" s="17">
        <v>7.6288825006448305E-2</v>
      </c>
      <c r="Y1283" s="17">
        <v>6.7667797291182399E-2</v>
      </c>
      <c r="Z1283" s="17">
        <v>7.1680993620489297E-2</v>
      </c>
      <c r="AA1283" s="17">
        <v>5.3955731067071203E-2</v>
      </c>
      <c r="AB1283" s="17">
        <v>6.8185449740230705E-2</v>
      </c>
      <c r="AC1283" s="17"/>
      <c r="AD1283" s="17">
        <v>5.5019106864179997E-2</v>
      </c>
      <c r="AE1283" s="17">
        <v>0.103700738057368</v>
      </c>
      <c r="AF1283" s="17"/>
      <c r="AG1283" s="17">
        <v>5.5262196671219802E-2</v>
      </c>
      <c r="AH1283" s="17">
        <v>7.9317564563658294E-2</v>
      </c>
      <c r="AI1283" s="17"/>
      <c r="AJ1283" s="17">
        <v>6.40942045777248E-2</v>
      </c>
      <c r="AK1283" s="17">
        <v>7.8566110249217502E-2</v>
      </c>
      <c r="AL1283" s="17"/>
      <c r="AM1283" s="17">
        <v>7.5125405002699597E-2</v>
      </c>
      <c r="AN1283" s="17">
        <v>7.0349550790482496E-2</v>
      </c>
      <c r="AO1283" s="17"/>
      <c r="AP1283" s="17">
        <v>0.101986815981888</v>
      </c>
      <c r="AQ1283" s="17">
        <v>5.7155348518602503E-2</v>
      </c>
      <c r="AR1283" s="17">
        <v>0.10007948523125799</v>
      </c>
      <c r="AS1283" s="17">
        <v>2.64451143726857E-2</v>
      </c>
      <c r="AT1283" s="17">
        <v>5.4981333752438397E-2</v>
      </c>
      <c r="AU1283" s="17">
        <v>7.4398298297421506E-2</v>
      </c>
    </row>
    <row r="1284" spans="2:47" x14ac:dyDescent="0.35">
      <c r="B1284" t="s">
        <v>95</v>
      </c>
      <c r="C1284" s="17">
        <v>0.71993491455008496</v>
      </c>
      <c r="D1284" s="17">
        <v>0.727280290560267</v>
      </c>
      <c r="E1284" s="17">
        <v>0.71516407677612603</v>
      </c>
      <c r="F1284" s="17"/>
      <c r="G1284" s="17">
        <v>0.65817196652406795</v>
      </c>
      <c r="H1284" s="17">
        <v>0.69348195856437</v>
      </c>
      <c r="I1284" s="17">
        <v>0.70464606504062399</v>
      </c>
      <c r="J1284" s="17">
        <v>0.75551263365379495</v>
      </c>
      <c r="K1284" s="17">
        <v>0.75096311105171198</v>
      </c>
      <c r="L1284" s="17">
        <v>0.74558350180318</v>
      </c>
      <c r="M1284" s="17"/>
      <c r="N1284" s="17">
        <v>0.72837470070584198</v>
      </c>
      <c r="O1284" s="17">
        <v>0.67801659556527405</v>
      </c>
      <c r="P1284" s="17"/>
      <c r="Q1284" s="17">
        <v>0.67727142710730304</v>
      </c>
      <c r="R1284" s="17">
        <v>0.73404610480356003</v>
      </c>
      <c r="S1284" s="17">
        <v>0.77738464983431499</v>
      </c>
      <c r="T1284" s="17">
        <v>0.69633694699410698</v>
      </c>
      <c r="U1284" s="17">
        <v>0.69523711788426901</v>
      </c>
      <c r="V1284" s="17">
        <v>0.75356347355314202</v>
      </c>
      <c r="W1284" s="17">
        <v>0.71632477884955104</v>
      </c>
      <c r="X1284" s="17">
        <v>0.66003342968144896</v>
      </c>
      <c r="Y1284" s="17">
        <v>0.72281813993341404</v>
      </c>
      <c r="Z1284" s="17">
        <v>0.735552098263899</v>
      </c>
      <c r="AA1284" s="17">
        <v>0.663792724778143</v>
      </c>
      <c r="AB1284" s="17">
        <v>0.85831356092928102</v>
      </c>
      <c r="AC1284" s="17"/>
      <c r="AD1284" s="17">
        <v>0.784748629882416</v>
      </c>
      <c r="AE1284" s="17">
        <v>0.591594161652231</v>
      </c>
      <c r="AF1284" s="17"/>
      <c r="AG1284" s="17">
        <v>0.80200964013991505</v>
      </c>
      <c r="AH1284" s="17">
        <v>0.69113232103058198</v>
      </c>
      <c r="AI1284" s="17"/>
      <c r="AJ1284" s="17">
        <v>0.75312217799358305</v>
      </c>
      <c r="AK1284" s="17">
        <v>0.68439418693196896</v>
      </c>
      <c r="AL1284" s="17"/>
      <c r="AM1284" s="17">
        <v>0.70612482903475804</v>
      </c>
      <c r="AN1284" s="17">
        <v>0.72459795497827395</v>
      </c>
      <c r="AO1284" s="17"/>
      <c r="AP1284" s="17">
        <v>0.49828571378660302</v>
      </c>
      <c r="AQ1284" s="17">
        <v>0.74709666701226296</v>
      </c>
      <c r="AR1284" s="17">
        <v>0.72404322354410799</v>
      </c>
      <c r="AS1284" s="17">
        <v>0.83603872389674605</v>
      </c>
      <c r="AT1284" s="17">
        <v>0.79923186878042796</v>
      </c>
      <c r="AU1284" s="17">
        <v>0.805993112767738</v>
      </c>
    </row>
    <row r="1285" spans="2:47" x14ac:dyDescent="0.35">
      <c r="B1285" t="s">
        <v>97</v>
      </c>
      <c r="C1285" s="17">
        <v>0.64914745779051197</v>
      </c>
      <c r="D1285" s="17">
        <v>0.64932562241129399</v>
      </c>
      <c r="E1285" s="17">
        <v>0.65185479412712599</v>
      </c>
      <c r="F1285" s="17"/>
      <c r="G1285" s="17">
        <v>0.54701940770322</v>
      </c>
      <c r="H1285" s="17">
        <v>0.61518194475105203</v>
      </c>
      <c r="I1285" s="17">
        <v>0.63535325628156103</v>
      </c>
      <c r="J1285" s="17">
        <v>0.67856970624975999</v>
      </c>
      <c r="K1285" s="17">
        <v>0.70904515098102705</v>
      </c>
      <c r="L1285" s="17">
        <v>0.69229532556028095</v>
      </c>
      <c r="M1285" s="17"/>
      <c r="N1285" s="17">
        <v>0.66503113434334704</v>
      </c>
      <c r="O1285" s="17">
        <v>0.57025718638959799</v>
      </c>
      <c r="P1285" s="17"/>
      <c r="Q1285" s="17">
        <v>0.58982623578704896</v>
      </c>
      <c r="R1285" s="17">
        <v>0.683839615152943</v>
      </c>
      <c r="S1285" s="17">
        <v>0.70004141113292895</v>
      </c>
      <c r="T1285" s="17">
        <v>0.63698385488688802</v>
      </c>
      <c r="U1285" s="17">
        <v>0.59765919057955497</v>
      </c>
      <c r="V1285" s="17">
        <v>0.70251783552440505</v>
      </c>
      <c r="W1285" s="17">
        <v>0.62414173938770101</v>
      </c>
      <c r="X1285" s="17">
        <v>0.583744604675001</v>
      </c>
      <c r="Y1285" s="17">
        <v>0.65515034264223104</v>
      </c>
      <c r="Z1285" s="17">
        <v>0.66387110464341004</v>
      </c>
      <c r="AA1285" s="17">
        <v>0.60983699371107103</v>
      </c>
      <c r="AB1285" s="17">
        <v>0.79012811118905102</v>
      </c>
      <c r="AC1285" s="17"/>
      <c r="AD1285" s="17">
        <v>0.72972952301823601</v>
      </c>
      <c r="AE1285" s="17">
        <v>0.48789342359486199</v>
      </c>
      <c r="AF1285" s="17"/>
      <c r="AG1285" s="17">
        <v>0.74674744346869504</v>
      </c>
      <c r="AH1285" s="17">
        <v>0.61181475646692396</v>
      </c>
      <c r="AI1285" s="17"/>
      <c r="AJ1285" s="17">
        <v>0.68902797341585797</v>
      </c>
      <c r="AK1285" s="17">
        <v>0.60582807668275096</v>
      </c>
      <c r="AL1285" s="17"/>
      <c r="AM1285" s="17">
        <v>0.630999424032058</v>
      </c>
      <c r="AN1285" s="17">
        <v>0.65424840418779096</v>
      </c>
      <c r="AO1285" s="17"/>
      <c r="AP1285" s="17">
        <v>0.396298897804714</v>
      </c>
      <c r="AQ1285" s="17">
        <v>0.68994131849366103</v>
      </c>
      <c r="AR1285" s="17">
        <v>0.62396373831285001</v>
      </c>
      <c r="AS1285" s="17">
        <v>0.80959360952406001</v>
      </c>
      <c r="AT1285" s="17">
        <v>0.74425053502798899</v>
      </c>
      <c r="AU1285" s="17">
        <v>0.73159481447031605</v>
      </c>
    </row>
    <row r="1286" spans="2:47" x14ac:dyDescent="0.35">
      <c r="C1286" s="17"/>
      <c r="D1286" s="17"/>
      <c r="E1286" s="17"/>
      <c r="F1286" s="17"/>
      <c r="G1286" s="17"/>
      <c r="H1286" s="17"/>
      <c r="I1286" s="17"/>
      <c r="J1286" s="17"/>
      <c r="K1286" s="17"/>
      <c r="L1286" s="17"/>
      <c r="M1286" s="17"/>
      <c r="N1286" s="17"/>
      <c r="O1286" s="17"/>
      <c r="P1286" s="17"/>
      <c r="Q1286" s="17"/>
      <c r="R1286" s="17"/>
      <c r="S1286" s="17"/>
      <c r="T1286" s="17"/>
      <c r="U1286" s="17"/>
      <c r="V1286" s="17"/>
      <c r="W1286" s="17"/>
      <c r="X1286" s="17"/>
      <c r="Y1286" s="17"/>
      <c r="Z1286" s="17"/>
      <c r="AA1286" s="17"/>
      <c r="AB1286" s="17"/>
      <c r="AC1286" s="17"/>
      <c r="AD1286" s="17"/>
      <c r="AE1286" s="17"/>
      <c r="AF1286" s="17"/>
      <c r="AG1286" s="17"/>
      <c r="AH1286" s="17"/>
      <c r="AI1286" s="17"/>
      <c r="AJ1286" s="17"/>
      <c r="AK1286" s="17"/>
      <c r="AL1286" s="17"/>
      <c r="AM1286" s="17"/>
      <c r="AN1286" s="17"/>
      <c r="AO1286" s="17"/>
      <c r="AP1286" s="17"/>
      <c r="AQ1286" s="17"/>
      <c r="AR1286" s="17"/>
      <c r="AS1286" s="17"/>
      <c r="AT1286" s="17"/>
      <c r="AU1286" s="17"/>
    </row>
    <row r="1287" spans="2:47" x14ac:dyDescent="0.35">
      <c r="B1287" s="6" t="s">
        <v>470</v>
      </c>
      <c r="C1287" s="17"/>
      <c r="D1287" s="17"/>
      <c r="E1287" s="17"/>
      <c r="F1287" s="17"/>
      <c r="G1287" s="17"/>
      <c r="H1287" s="17"/>
      <c r="I1287" s="17"/>
      <c r="J1287" s="17"/>
      <c r="K1287" s="17"/>
      <c r="L1287" s="17"/>
      <c r="M1287" s="17"/>
      <c r="N1287" s="17"/>
      <c r="O1287" s="17"/>
      <c r="P1287" s="17"/>
      <c r="Q1287" s="17"/>
      <c r="R1287" s="17"/>
      <c r="S1287" s="17"/>
      <c r="T1287" s="17"/>
      <c r="U1287" s="17"/>
      <c r="V1287" s="17"/>
      <c r="W1287" s="17"/>
      <c r="X1287" s="17"/>
      <c r="Y1287" s="17"/>
      <c r="Z1287" s="17"/>
      <c r="AA1287" s="17"/>
      <c r="AB1287" s="17"/>
      <c r="AC1287" s="17"/>
      <c r="AD1287" s="17"/>
      <c r="AE1287" s="17"/>
      <c r="AF1287" s="17"/>
      <c r="AG1287" s="17"/>
      <c r="AH1287" s="17"/>
      <c r="AI1287" s="17"/>
      <c r="AJ1287" s="17"/>
      <c r="AK1287" s="17"/>
      <c r="AL1287" s="17"/>
      <c r="AM1287" s="17"/>
      <c r="AN1287" s="17"/>
      <c r="AO1287" s="17"/>
      <c r="AP1287" s="17"/>
      <c r="AQ1287" s="17"/>
      <c r="AR1287" s="17"/>
      <c r="AS1287" s="17"/>
      <c r="AT1287" s="17"/>
      <c r="AU1287" s="17"/>
    </row>
    <row r="1288" spans="2:47" x14ac:dyDescent="0.35">
      <c r="B1288" s="24" t="s">
        <v>65</v>
      </c>
      <c r="C1288" s="17"/>
      <c r="D1288" s="17"/>
      <c r="E1288" s="17"/>
      <c r="F1288" s="17"/>
      <c r="G1288" s="17"/>
      <c r="H1288" s="17"/>
      <c r="I1288" s="17"/>
      <c r="J1288" s="17"/>
      <c r="K1288" s="17"/>
      <c r="L1288" s="17"/>
      <c r="M1288" s="17"/>
      <c r="N1288" s="17"/>
      <c r="O1288" s="17"/>
      <c r="P1288" s="17"/>
      <c r="Q1288" s="17"/>
      <c r="R1288" s="17"/>
      <c r="S1288" s="17"/>
      <c r="T1288" s="17"/>
      <c r="U1288" s="17"/>
      <c r="V1288" s="17"/>
      <c r="W1288" s="17"/>
      <c r="X1288" s="17"/>
      <c r="Y1288" s="17"/>
      <c r="Z1288" s="17"/>
      <c r="AA1288" s="17"/>
      <c r="AB1288" s="17"/>
      <c r="AC1288" s="17"/>
      <c r="AD1288" s="17"/>
      <c r="AE1288" s="17"/>
      <c r="AF1288" s="17"/>
      <c r="AG1288" s="17"/>
      <c r="AH1288" s="17"/>
      <c r="AI1288" s="17"/>
      <c r="AJ1288" s="17"/>
      <c r="AK1288" s="17"/>
      <c r="AL1288" s="17"/>
      <c r="AM1288" s="17"/>
      <c r="AN1288" s="17"/>
      <c r="AO1288" s="17"/>
      <c r="AP1288" s="17"/>
      <c r="AQ1288" s="17"/>
      <c r="AR1288" s="17"/>
      <c r="AS1288" s="17"/>
      <c r="AT1288" s="17"/>
      <c r="AU1288" s="17"/>
    </row>
    <row r="1289" spans="2:47" x14ac:dyDescent="0.35">
      <c r="B1289" t="s">
        <v>457</v>
      </c>
      <c r="C1289" s="17">
        <v>4.2649520035864502E-2</v>
      </c>
      <c r="D1289" s="17">
        <v>4.0500948456241199E-2</v>
      </c>
      <c r="E1289" s="17">
        <v>4.3914510646625299E-2</v>
      </c>
      <c r="F1289" s="17"/>
      <c r="G1289" s="17">
        <v>3.57164597987331E-2</v>
      </c>
      <c r="H1289" s="17">
        <v>4.6057840798377998E-2</v>
      </c>
      <c r="I1289" s="17">
        <v>5.0655963752358299E-2</v>
      </c>
      <c r="J1289" s="17">
        <v>4.1598811033766898E-2</v>
      </c>
      <c r="K1289" s="17">
        <v>5.60088141861141E-2</v>
      </c>
      <c r="L1289" s="17">
        <v>2.98785278777241E-2</v>
      </c>
      <c r="M1289" s="17"/>
      <c r="N1289" s="17">
        <v>4.0018009237966001E-2</v>
      </c>
      <c r="O1289" s="17">
        <v>5.5719579750949301E-2</v>
      </c>
      <c r="P1289" s="17"/>
      <c r="Q1289" s="17">
        <v>3.5628343284371901E-2</v>
      </c>
      <c r="R1289" s="17">
        <v>3.9733148048917102E-2</v>
      </c>
      <c r="S1289" s="17">
        <v>5.0798662197370698E-2</v>
      </c>
      <c r="T1289" s="17">
        <v>4.9021567461691097E-2</v>
      </c>
      <c r="U1289" s="17">
        <v>4.1059471096905498E-2</v>
      </c>
      <c r="V1289" s="17">
        <v>5.25071207488862E-2</v>
      </c>
      <c r="W1289" s="17">
        <v>6.9296287205981105E-2</v>
      </c>
      <c r="X1289" s="17">
        <v>5.3187875199060798E-2</v>
      </c>
      <c r="Y1289" s="17">
        <v>2.0520877947442499E-2</v>
      </c>
      <c r="Z1289" s="17">
        <v>4.2905812595973203E-2</v>
      </c>
      <c r="AA1289" s="17">
        <v>5.2336944620351801E-2</v>
      </c>
      <c r="AB1289" s="17">
        <v>0</v>
      </c>
      <c r="AC1289" s="17"/>
      <c r="AD1289" s="17">
        <v>2.7361939292558202E-2</v>
      </c>
      <c r="AE1289" s="17">
        <v>8.0200416700431904E-2</v>
      </c>
      <c r="AF1289" s="17"/>
      <c r="AG1289" s="17">
        <v>2.7851842812706501E-2</v>
      </c>
      <c r="AH1289" s="17">
        <v>5.0498849033310901E-2</v>
      </c>
      <c r="AI1289" s="17"/>
      <c r="AJ1289" s="17">
        <v>3.1215843763272001E-2</v>
      </c>
      <c r="AK1289" s="17">
        <v>5.6598547358204403E-2</v>
      </c>
      <c r="AL1289" s="17"/>
      <c r="AM1289" s="17">
        <v>5.78801459830693E-2</v>
      </c>
      <c r="AN1289" s="17">
        <v>3.73991079553425E-2</v>
      </c>
      <c r="AO1289" s="17"/>
      <c r="AP1289" s="17">
        <v>0.104101455703576</v>
      </c>
      <c r="AQ1289" s="17">
        <v>2.2270604286713298E-2</v>
      </c>
      <c r="AR1289" s="17">
        <v>4.2579265364278099E-2</v>
      </c>
      <c r="AS1289" s="17">
        <v>9.3398648324226497E-3</v>
      </c>
      <c r="AT1289" s="17">
        <v>3.21470349397859E-2</v>
      </c>
      <c r="AU1289" s="17">
        <v>2.5535468898325898E-2</v>
      </c>
    </row>
    <row r="1290" spans="2:47" x14ac:dyDescent="0.35">
      <c r="B1290" t="s">
        <v>92</v>
      </c>
      <c r="C1290" s="17">
        <v>4.8183989953233898E-2</v>
      </c>
      <c r="D1290" s="17">
        <v>4.6828236169324002E-2</v>
      </c>
      <c r="E1290" s="17">
        <v>4.8818020425826399E-2</v>
      </c>
      <c r="F1290" s="17"/>
      <c r="G1290" s="17">
        <v>8.6685874465710605E-2</v>
      </c>
      <c r="H1290" s="17">
        <v>3.9772310253755501E-2</v>
      </c>
      <c r="I1290" s="17">
        <v>3.6308429449401401E-2</v>
      </c>
      <c r="J1290" s="17">
        <v>5.2354078891174903E-2</v>
      </c>
      <c r="K1290" s="17">
        <v>2.74674944361194E-2</v>
      </c>
      <c r="L1290" s="17">
        <v>4.9574272076595899E-2</v>
      </c>
      <c r="M1290" s="17"/>
      <c r="N1290" s="17">
        <v>4.93397454370142E-2</v>
      </c>
      <c r="O1290" s="17">
        <v>4.2443639884707E-2</v>
      </c>
      <c r="P1290" s="17"/>
      <c r="Q1290" s="17">
        <v>4.0895651753318801E-2</v>
      </c>
      <c r="R1290" s="17">
        <v>3.4813342364276002E-2</v>
      </c>
      <c r="S1290" s="17">
        <v>3.6894141000119597E-2</v>
      </c>
      <c r="T1290" s="17">
        <v>7.42049275857979E-2</v>
      </c>
      <c r="U1290" s="17">
        <v>8.1900469124525199E-2</v>
      </c>
      <c r="V1290" s="17">
        <v>5.6051195036260701E-2</v>
      </c>
      <c r="W1290" s="17">
        <v>7.9449549981255294E-2</v>
      </c>
      <c r="X1290" s="17">
        <v>6.4572014145293399E-2</v>
      </c>
      <c r="Y1290" s="17">
        <v>2.41888088011117E-2</v>
      </c>
      <c r="Z1290" s="17">
        <v>3.1802308546689403E-2</v>
      </c>
      <c r="AA1290" s="17">
        <v>3.0874608177398899E-2</v>
      </c>
      <c r="AB1290" s="17">
        <v>5.0490650639389803E-2</v>
      </c>
      <c r="AC1290" s="17"/>
      <c r="AD1290" s="17">
        <v>3.9561149143037599E-2</v>
      </c>
      <c r="AE1290" s="17">
        <v>6.5773797327240494E-2</v>
      </c>
      <c r="AF1290" s="17"/>
      <c r="AG1290" s="17">
        <v>2.4591763075951199E-2</v>
      </c>
      <c r="AH1290" s="17">
        <v>5.9728330882983703E-2</v>
      </c>
      <c r="AI1290" s="17"/>
      <c r="AJ1290" s="17">
        <v>3.27408841726161E-2</v>
      </c>
      <c r="AK1290" s="17">
        <v>6.5071989073004294E-2</v>
      </c>
      <c r="AL1290" s="17"/>
      <c r="AM1290" s="17">
        <v>4.6352204774381497E-2</v>
      </c>
      <c r="AN1290" s="17">
        <v>4.9594755799305001E-2</v>
      </c>
      <c r="AO1290" s="17"/>
      <c r="AP1290" s="17">
        <v>6.8880411587546098E-2</v>
      </c>
      <c r="AQ1290" s="17">
        <v>5.3223527349158598E-2</v>
      </c>
      <c r="AR1290" s="17">
        <v>3.7677649982931903E-2</v>
      </c>
      <c r="AS1290" s="17">
        <v>3.2939272845798201E-2</v>
      </c>
      <c r="AT1290" s="17">
        <v>3.93372031225293E-2</v>
      </c>
      <c r="AU1290" s="17">
        <v>4.6637221700386297E-2</v>
      </c>
    </row>
    <row r="1291" spans="2:47" x14ac:dyDescent="0.35">
      <c r="B1291" t="s">
        <v>458</v>
      </c>
      <c r="C1291" s="17">
        <v>0.21045181054746101</v>
      </c>
      <c r="D1291" s="17">
        <v>0.20030423913474199</v>
      </c>
      <c r="E1291" s="17">
        <v>0.21917458748785101</v>
      </c>
      <c r="F1291" s="17"/>
      <c r="G1291" s="17">
        <v>0.195543542334465</v>
      </c>
      <c r="H1291" s="17">
        <v>0.16772093347393299</v>
      </c>
      <c r="I1291" s="17">
        <v>0.201804085549495</v>
      </c>
      <c r="J1291" s="17">
        <v>0.166333171654967</v>
      </c>
      <c r="K1291" s="17">
        <v>0.207349214888156</v>
      </c>
      <c r="L1291" s="17">
        <v>0.30018327728623401</v>
      </c>
      <c r="M1291" s="17"/>
      <c r="N1291" s="17">
        <v>0.223938983213333</v>
      </c>
      <c r="O1291" s="17">
        <v>0.143464377977783</v>
      </c>
      <c r="P1291" s="17"/>
      <c r="Q1291" s="17">
        <v>0.22427716165399</v>
      </c>
      <c r="R1291" s="17">
        <v>0.224319707173742</v>
      </c>
      <c r="S1291" s="17">
        <v>0.19868772909914301</v>
      </c>
      <c r="T1291" s="17">
        <v>0.19740721403407199</v>
      </c>
      <c r="U1291" s="17">
        <v>0.18838343241364</v>
      </c>
      <c r="V1291" s="17">
        <v>0.181210835484445</v>
      </c>
      <c r="W1291" s="17">
        <v>0.23645559025205501</v>
      </c>
      <c r="X1291" s="17">
        <v>0.16081113207134901</v>
      </c>
      <c r="Y1291" s="17">
        <v>0.21080043017642999</v>
      </c>
      <c r="Z1291" s="17">
        <v>0.26190614262620299</v>
      </c>
      <c r="AA1291" s="17">
        <v>0.16137640791098801</v>
      </c>
      <c r="AB1291" s="17">
        <v>0.218911479232231</v>
      </c>
      <c r="AC1291" s="17"/>
      <c r="AD1291" s="17">
        <v>0.17010466791900999</v>
      </c>
      <c r="AE1291" s="17">
        <v>0.29170495304466598</v>
      </c>
      <c r="AF1291" s="17"/>
      <c r="AG1291" s="17">
        <v>0.15167064553020401</v>
      </c>
      <c r="AH1291" s="17">
        <v>0.240616638653495</v>
      </c>
      <c r="AI1291" s="17"/>
      <c r="AJ1291" s="17">
        <v>0.218734027214111</v>
      </c>
      <c r="AK1291" s="17">
        <v>0.20250060276776699</v>
      </c>
      <c r="AL1291" s="17"/>
      <c r="AM1291" s="17">
        <v>0.26096593369375698</v>
      </c>
      <c r="AN1291" s="17">
        <v>0.194487109239349</v>
      </c>
      <c r="AO1291" s="17"/>
      <c r="AP1291" s="17">
        <v>0.29199792134716501</v>
      </c>
      <c r="AQ1291" s="17">
        <v>0.31529262781934803</v>
      </c>
      <c r="AR1291" s="17">
        <v>0.21171010237937701</v>
      </c>
      <c r="AS1291" s="17">
        <v>0.16406833067204801</v>
      </c>
      <c r="AT1291" s="17">
        <v>9.8538240730617094E-2</v>
      </c>
      <c r="AU1291" s="17">
        <v>0.114081035376613</v>
      </c>
    </row>
    <row r="1292" spans="2:47" x14ac:dyDescent="0.35">
      <c r="B1292" t="s">
        <v>90</v>
      </c>
      <c r="C1292" s="17">
        <v>0.404969951905084</v>
      </c>
      <c r="D1292" s="17">
        <v>0.42301181705810897</v>
      </c>
      <c r="E1292" s="17">
        <v>0.38833311509382901</v>
      </c>
      <c r="F1292" s="17"/>
      <c r="G1292" s="17">
        <v>0.38277357078180402</v>
      </c>
      <c r="H1292" s="17">
        <v>0.41147393662985199</v>
      </c>
      <c r="I1292" s="17">
        <v>0.37489820462812001</v>
      </c>
      <c r="J1292" s="17">
        <v>0.48831231831629102</v>
      </c>
      <c r="K1292" s="17">
        <v>0.392161267552257</v>
      </c>
      <c r="L1292" s="17">
        <v>0.37996387309809898</v>
      </c>
      <c r="M1292" s="17"/>
      <c r="N1292" s="17">
        <v>0.40322429854453401</v>
      </c>
      <c r="O1292" s="17">
        <v>0.41364017802858999</v>
      </c>
      <c r="P1292" s="17"/>
      <c r="Q1292" s="17">
        <v>0.41478459487966002</v>
      </c>
      <c r="R1292" s="17">
        <v>0.38992155174733001</v>
      </c>
      <c r="S1292" s="17">
        <v>0.447672473619249</v>
      </c>
      <c r="T1292" s="17">
        <v>0.42593271054259402</v>
      </c>
      <c r="U1292" s="17">
        <v>0.42816847043212303</v>
      </c>
      <c r="V1292" s="17">
        <v>0.42374851421652099</v>
      </c>
      <c r="W1292" s="17">
        <v>0.355032027660314</v>
      </c>
      <c r="X1292" s="17">
        <v>0.37772333849339201</v>
      </c>
      <c r="Y1292" s="17">
        <v>0.40342246849472502</v>
      </c>
      <c r="Z1292" s="17">
        <v>0.37666106722474402</v>
      </c>
      <c r="AA1292" s="17">
        <v>0.39338664135027901</v>
      </c>
      <c r="AB1292" s="17">
        <v>0.41640108509901502</v>
      </c>
      <c r="AC1292" s="17"/>
      <c r="AD1292" s="17">
        <v>0.458292717991306</v>
      </c>
      <c r="AE1292" s="17">
        <v>0.29051398772062298</v>
      </c>
      <c r="AF1292" s="17"/>
      <c r="AG1292" s="17">
        <v>0.45433744066470699</v>
      </c>
      <c r="AH1292" s="17">
        <v>0.38532933264492503</v>
      </c>
      <c r="AI1292" s="17"/>
      <c r="AJ1292" s="17">
        <v>0.42400235343118398</v>
      </c>
      <c r="AK1292" s="17">
        <v>0.38464971471369203</v>
      </c>
      <c r="AL1292" s="17"/>
      <c r="AM1292" s="17">
        <v>0.36177947032694602</v>
      </c>
      <c r="AN1292" s="17">
        <v>0.42047502173875201</v>
      </c>
      <c r="AO1292" s="17"/>
      <c r="AP1292" s="17">
        <v>0.217484425931811</v>
      </c>
      <c r="AQ1292" s="17">
        <v>0.44238727583613602</v>
      </c>
      <c r="AR1292" s="17">
        <v>0.43692299957577901</v>
      </c>
      <c r="AS1292" s="17">
        <v>0.492113036323646</v>
      </c>
      <c r="AT1292" s="17">
        <v>0.45738762537477701</v>
      </c>
      <c r="AU1292" s="17">
        <v>0.45993397723483398</v>
      </c>
    </row>
    <row r="1293" spans="2:47" x14ac:dyDescent="0.35">
      <c r="B1293" t="s">
        <v>459</v>
      </c>
      <c r="C1293" s="17">
        <v>0.19663141540996401</v>
      </c>
      <c r="D1293" s="17">
        <v>0.21653702120590801</v>
      </c>
      <c r="E1293" s="17">
        <v>0.178963083702985</v>
      </c>
      <c r="F1293" s="17"/>
      <c r="G1293" s="17">
        <v>0.189294269556088</v>
      </c>
      <c r="H1293" s="17">
        <v>0.257078889286946</v>
      </c>
      <c r="I1293" s="17">
        <v>0.22020801949306401</v>
      </c>
      <c r="J1293" s="17">
        <v>0.18593620786034901</v>
      </c>
      <c r="K1293" s="17">
        <v>0.20680350827424901</v>
      </c>
      <c r="L1293" s="17">
        <v>0.13475041980008501</v>
      </c>
      <c r="M1293" s="17"/>
      <c r="N1293" s="17">
        <v>0.18521968342748699</v>
      </c>
      <c r="O1293" s="17">
        <v>0.25331065023682697</v>
      </c>
      <c r="P1293" s="17"/>
      <c r="Q1293" s="17">
        <v>0.19351214808088599</v>
      </c>
      <c r="R1293" s="17">
        <v>0.17091296859048499</v>
      </c>
      <c r="S1293" s="17">
        <v>0.194187666647127</v>
      </c>
      <c r="T1293" s="17">
        <v>0.179036896898805</v>
      </c>
      <c r="U1293" s="17">
        <v>0.177022726840942</v>
      </c>
      <c r="V1293" s="17">
        <v>0.184186908696026</v>
      </c>
      <c r="W1293" s="17">
        <v>0.198667481763452</v>
      </c>
      <c r="X1293" s="17">
        <v>0.25718650440927998</v>
      </c>
      <c r="Y1293" s="17">
        <v>0.22855583942912699</v>
      </c>
      <c r="Z1293" s="17">
        <v>0.17650208352444799</v>
      </c>
      <c r="AA1293" s="17">
        <v>0.27080923058859702</v>
      </c>
      <c r="AB1293" s="17">
        <v>0.198422327336465</v>
      </c>
      <c r="AC1293" s="17"/>
      <c r="AD1293" s="17">
        <v>0.25820011423429401</v>
      </c>
      <c r="AE1293" s="17">
        <v>7.0349049304061301E-2</v>
      </c>
      <c r="AF1293" s="17"/>
      <c r="AG1293" s="17">
        <v>0.29384058031643401</v>
      </c>
      <c r="AH1293" s="17">
        <v>0.151726564883162</v>
      </c>
      <c r="AI1293" s="17"/>
      <c r="AJ1293" s="17">
        <v>0.21678628352385801</v>
      </c>
      <c r="AK1293" s="17">
        <v>0.17446742618121799</v>
      </c>
      <c r="AL1293" s="17"/>
      <c r="AM1293" s="17">
        <v>0.169368537071235</v>
      </c>
      <c r="AN1293" s="17">
        <v>0.20610877567963501</v>
      </c>
      <c r="AO1293" s="17"/>
      <c r="AP1293" s="17">
        <v>4.04595578211965E-2</v>
      </c>
      <c r="AQ1293" s="17">
        <v>0.112789943133391</v>
      </c>
      <c r="AR1293" s="17">
        <v>0.20747203794746499</v>
      </c>
      <c r="AS1293" s="17">
        <v>0.25150504586887101</v>
      </c>
      <c r="AT1293" s="17">
        <v>0.367514404973243</v>
      </c>
      <c r="AU1293" s="17">
        <v>0.320293368585859</v>
      </c>
    </row>
    <row r="1294" spans="2:47" x14ac:dyDescent="0.35">
      <c r="B1294" t="s">
        <v>460</v>
      </c>
      <c r="C1294" s="17">
        <v>7.0427467007992003E-2</v>
      </c>
      <c r="D1294" s="17">
        <v>5.5942569848632599E-2</v>
      </c>
      <c r="E1294" s="17">
        <v>8.4304736150904905E-2</v>
      </c>
      <c r="F1294" s="17"/>
      <c r="G1294" s="17">
        <v>7.4853594775350696E-2</v>
      </c>
      <c r="H1294" s="17">
        <v>6.8461480421486406E-2</v>
      </c>
      <c r="I1294" s="17">
        <v>7.9647288835790003E-2</v>
      </c>
      <c r="J1294" s="17">
        <v>4.0229723968652098E-2</v>
      </c>
      <c r="K1294" s="17">
        <v>8.8718836186112496E-2</v>
      </c>
      <c r="L1294" s="17">
        <v>7.3828703657710701E-2</v>
      </c>
      <c r="M1294" s="17"/>
      <c r="N1294" s="17">
        <v>7.2653731388280796E-2</v>
      </c>
      <c r="O1294" s="17">
        <v>5.9370165470343898E-2</v>
      </c>
      <c r="P1294" s="17"/>
      <c r="Q1294" s="17">
        <v>6.9468192983781193E-2</v>
      </c>
      <c r="R1294" s="17">
        <v>8.1965196886595607E-2</v>
      </c>
      <c r="S1294" s="17">
        <v>5.2279463722628497E-2</v>
      </c>
      <c r="T1294" s="17">
        <v>5.8886698115315203E-2</v>
      </c>
      <c r="U1294" s="17">
        <v>3.7686283603155298E-2</v>
      </c>
      <c r="V1294" s="17">
        <v>8.7401306332531903E-2</v>
      </c>
      <c r="W1294" s="17">
        <v>4.4591007388882997E-2</v>
      </c>
      <c r="X1294" s="17">
        <v>7.6373910724670604E-2</v>
      </c>
      <c r="Y1294" s="17">
        <v>7.5130929254946896E-2</v>
      </c>
      <c r="Z1294" s="17">
        <v>8.4815513653126798E-2</v>
      </c>
      <c r="AA1294" s="17">
        <v>8.1648270265958903E-2</v>
      </c>
      <c r="AB1294" s="17">
        <v>0.115774457692899</v>
      </c>
      <c r="AC1294" s="17"/>
      <c r="AD1294" s="17">
        <v>3.5110843970824999E-2</v>
      </c>
      <c r="AE1294" s="17">
        <v>0.149732673669672</v>
      </c>
      <c r="AF1294" s="17"/>
      <c r="AG1294" s="17">
        <v>4.6062621036993899E-2</v>
      </c>
      <c r="AH1294" s="17">
        <v>8.1888430191615597E-2</v>
      </c>
      <c r="AI1294" s="17"/>
      <c r="AJ1294" s="17">
        <v>5.4705210056229601E-2</v>
      </c>
      <c r="AK1294" s="17">
        <v>8.6308876548518501E-2</v>
      </c>
      <c r="AL1294" s="17"/>
      <c r="AM1294" s="17">
        <v>8.5076590056181706E-2</v>
      </c>
      <c r="AN1294" s="17">
        <v>6.6497401862532293E-2</v>
      </c>
      <c r="AO1294" s="17"/>
      <c r="AP1294" s="17">
        <v>0.195269762280114</v>
      </c>
      <c r="AQ1294" s="17">
        <v>3.7830414122356902E-2</v>
      </c>
      <c r="AR1294" s="17">
        <v>3.9050955384564302E-2</v>
      </c>
      <c r="AS1294" s="17">
        <v>4.21429295623744E-2</v>
      </c>
      <c r="AT1294" s="17">
        <v>5.0754908590477203E-3</v>
      </c>
      <c r="AU1294" s="17">
        <v>3.1391645256688902E-2</v>
      </c>
    </row>
    <row r="1295" spans="2:47" x14ac:dyDescent="0.35">
      <c r="B1295" t="s">
        <v>94</v>
      </c>
      <c r="C1295" s="17">
        <v>2.6685845140400701E-2</v>
      </c>
      <c r="D1295" s="17">
        <v>1.68751681270435E-2</v>
      </c>
      <c r="E1295" s="17">
        <v>3.64919464919779E-2</v>
      </c>
      <c r="F1295" s="17"/>
      <c r="G1295" s="17">
        <v>3.51326882878484E-2</v>
      </c>
      <c r="H1295" s="17">
        <v>9.4346091356495403E-3</v>
      </c>
      <c r="I1295" s="17">
        <v>3.64780082917711E-2</v>
      </c>
      <c r="J1295" s="17">
        <v>2.5235688274798902E-2</v>
      </c>
      <c r="K1295" s="17">
        <v>2.14908644769915E-2</v>
      </c>
      <c r="L1295" s="17">
        <v>3.1820926203551203E-2</v>
      </c>
      <c r="M1295" s="17"/>
      <c r="N1295" s="17">
        <v>2.5605548751385199E-2</v>
      </c>
      <c r="O1295" s="17">
        <v>3.2051408650799099E-2</v>
      </c>
      <c r="P1295" s="17"/>
      <c r="Q1295" s="17">
        <v>2.1433907363991599E-2</v>
      </c>
      <c r="R1295" s="17">
        <v>5.8334085188654197E-2</v>
      </c>
      <c r="S1295" s="17">
        <v>1.9479863714362399E-2</v>
      </c>
      <c r="T1295" s="17">
        <v>1.55099853617246E-2</v>
      </c>
      <c r="U1295" s="17">
        <v>4.5779146488708899E-2</v>
      </c>
      <c r="V1295" s="17">
        <v>1.4894119485329101E-2</v>
      </c>
      <c r="W1295" s="17">
        <v>1.6508055748059299E-2</v>
      </c>
      <c r="X1295" s="17">
        <v>1.0145224956953299E-2</v>
      </c>
      <c r="Y1295" s="17">
        <v>3.7380645896216501E-2</v>
      </c>
      <c r="Z1295" s="17">
        <v>2.5407071828816099E-2</v>
      </c>
      <c r="AA1295" s="17">
        <v>9.5678970864268593E-3</v>
      </c>
      <c r="AB1295" s="17">
        <v>0</v>
      </c>
      <c r="AC1295" s="17"/>
      <c r="AD1295" s="17">
        <v>1.13685674489687E-2</v>
      </c>
      <c r="AE1295" s="17">
        <v>5.1725122233305797E-2</v>
      </c>
      <c r="AF1295" s="17"/>
      <c r="AG1295" s="17">
        <v>1.6451065630041499E-3</v>
      </c>
      <c r="AH1295" s="17">
        <v>3.0211853710507899E-2</v>
      </c>
      <c r="AI1295" s="17"/>
      <c r="AJ1295" s="17">
        <v>2.1815397838729701E-2</v>
      </c>
      <c r="AK1295" s="17">
        <v>3.04028433575959E-2</v>
      </c>
      <c r="AL1295" s="17"/>
      <c r="AM1295" s="17">
        <v>1.8577118094429398E-2</v>
      </c>
      <c r="AN1295" s="17">
        <v>2.5437827725084801E-2</v>
      </c>
      <c r="AO1295" s="17"/>
      <c r="AP1295" s="17">
        <v>8.1806465328592204E-2</v>
      </c>
      <c r="AQ1295" s="17">
        <v>1.6205607452896099E-2</v>
      </c>
      <c r="AR1295" s="17">
        <v>2.45869893656042E-2</v>
      </c>
      <c r="AS1295" s="17">
        <v>7.8915198948403299E-3</v>
      </c>
      <c r="AT1295" s="17">
        <v>0</v>
      </c>
      <c r="AU1295" s="17">
        <v>2.1272829472927198E-3</v>
      </c>
    </row>
    <row r="1296" spans="2:47" x14ac:dyDescent="0.35">
      <c r="B1296" t="s">
        <v>96</v>
      </c>
      <c r="C1296" s="17">
        <v>9.0833509989098296E-2</v>
      </c>
      <c r="D1296" s="17">
        <v>8.7329184625565201E-2</v>
      </c>
      <c r="E1296" s="17">
        <v>9.2732531072451704E-2</v>
      </c>
      <c r="F1296" s="17"/>
      <c r="G1296" s="17">
        <v>0.122402334264444</v>
      </c>
      <c r="H1296" s="17">
        <v>8.5830151052133499E-2</v>
      </c>
      <c r="I1296" s="17">
        <v>8.6964393201759693E-2</v>
      </c>
      <c r="J1296" s="17">
        <v>9.3952889924941801E-2</v>
      </c>
      <c r="K1296" s="17">
        <v>8.34763086222335E-2</v>
      </c>
      <c r="L1296" s="17">
        <v>7.9452799954320003E-2</v>
      </c>
      <c r="M1296" s="17"/>
      <c r="N1296" s="17">
        <v>8.9357754674980194E-2</v>
      </c>
      <c r="O1296" s="17">
        <v>9.8163219635656204E-2</v>
      </c>
      <c r="P1296" s="17"/>
      <c r="Q1296" s="17">
        <v>7.6523995037690695E-2</v>
      </c>
      <c r="R1296" s="17">
        <v>7.4546490413193098E-2</v>
      </c>
      <c r="S1296" s="17">
        <v>8.7692803197490399E-2</v>
      </c>
      <c r="T1296" s="17">
        <v>0.123226495047489</v>
      </c>
      <c r="U1296" s="17">
        <v>0.122959940221431</v>
      </c>
      <c r="V1296" s="17">
        <v>0.10855831578514701</v>
      </c>
      <c r="W1296" s="17">
        <v>0.148745837187236</v>
      </c>
      <c r="X1296" s="17">
        <v>0.117759889344354</v>
      </c>
      <c r="Y1296" s="17">
        <v>4.4709686748554203E-2</v>
      </c>
      <c r="Z1296" s="17">
        <v>7.4708121142662606E-2</v>
      </c>
      <c r="AA1296" s="17">
        <v>8.3211552797750596E-2</v>
      </c>
      <c r="AB1296" s="17">
        <v>5.0490650639389803E-2</v>
      </c>
      <c r="AC1296" s="17"/>
      <c r="AD1296" s="17">
        <v>6.6923088435595801E-2</v>
      </c>
      <c r="AE1296" s="17">
        <v>0.14597421402767199</v>
      </c>
      <c r="AF1296" s="17"/>
      <c r="AG1296" s="17">
        <v>5.2443605888657603E-2</v>
      </c>
      <c r="AH1296" s="17">
        <v>0.11022717991629501</v>
      </c>
      <c r="AI1296" s="17"/>
      <c r="AJ1296" s="17">
        <v>6.3956727935888094E-2</v>
      </c>
      <c r="AK1296" s="17">
        <v>0.12167053643120899</v>
      </c>
      <c r="AL1296" s="17"/>
      <c r="AM1296" s="17">
        <v>0.10423235075745101</v>
      </c>
      <c r="AN1296" s="17">
        <v>8.6993863754647502E-2</v>
      </c>
      <c r="AO1296" s="17"/>
      <c r="AP1296" s="17">
        <v>0.172981867291122</v>
      </c>
      <c r="AQ1296" s="17">
        <v>7.5494131635871903E-2</v>
      </c>
      <c r="AR1296" s="17">
        <v>8.0256915347210106E-2</v>
      </c>
      <c r="AS1296" s="17">
        <v>4.22791376782208E-2</v>
      </c>
      <c r="AT1296" s="17">
        <v>7.1484238062315297E-2</v>
      </c>
      <c r="AU1296" s="17">
        <v>7.2172690598712202E-2</v>
      </c>
    </row>
    <row r="1297" spans="2:47" x14ac:dyDescent="0.35">
      <c r="B1297" t="s">
        <v>95</v>
      </c>
      <c r="C1297" s="17">
        <v>0.60160136731504799</v>
      </c>
      <c r="D1297" s="17">
        <v>0.63954883826401698</v>
      </c>
      <c r="E1297" s="17">
        <v>0.56729619879681403</v>
      </c>
      <c r="F1297" s="17"/>
      <c r="G1297" s="17">
        <v>0.57206784033789304</v>
      </c>
      <c r="H1297" s="17">
        <v>0.66855282591679799</v>
      </c>
      <c r="I1297" s="17">
        <v>0.59510622412118397</v>
      </c>
      <c r="J1297" s="17">
        <v>0.67424852617664</v>
      </c>
      <c r="K1297" s="17">
        <v>0.59896477582650598</v>
      </c>
      <c r="L1297" s="17">
        <v>0.51471429289818404</v>
      </c>
      <c r="M1297" s="17"/>
      <c r="N1297" s="17">
        <v>0.58844398197202097</v>
      </c>
      <c r="O1297" s="17">
        <v>0.66695082826541696</v>
      </c>
      <c r="P1297" s="17"/>
      <c r="Q1297" s="17">
        <v>0.60829674296054703</v>
      </c>
      <c r="R1297" s="17">
        <v>0.560834520337815</v>
      </c>
      <c r="S1297" s="17">
        <v>0.64186014026637594</v>
      </c>
      <c r="T1297" s="17">
        <v>0.60496960744139905</v>
      </c>
      <c r="U1297" s="17">
        <v>0.60519119727306503</v>
      </c>
      <c r="V1297" s="17">
        <v>0.60793542291254699</v>
      </c>
      <c r="W1297" s="17">
        <v>0.553699509423766</v>
      </c>
      <c r="X1297" s="17">
        <v>0.63490984290267205</v>
      </c>
      <c r="Y1297" s="17">
        <v>0.63197830792385201</v>
      </c>
      <c r="Z1297" s="17">
        <v>0.55316315074919198</v>
      </c>
      <c r="AA1297" s="17">
        <v>0.66419587193887497</v>
      </c>
      <c r="AB1297" s="17">
        <v>0.61482341243548</v>
      </c>
      <c r="AC1297" s="17"/>
      <c r="AD1297" s="17">
        <v>0.71649283222560101</v>
      </c>
      <c r="AE1297" s="17">
        <v>0.36086303702468397</v>
      </c>
      <c r="AF1297" s="17"/>
      <c r="AG1297" s="17">
        <v>0.74817802098114095</v>
      </c>
      <c r="AH1297" s="17">
        <v>0.53705589752808702</v>
      </c>
      <c r="AI1297" s="17"/>
      <c r="AJ1297" s="17">
        <v>0.64078863695504196</v>
      </c>
      <c r="AK1297" s="17">
        <v>0.55911714089491005</v>
      </c>
      <c r="AL1297" s="17"/>
      <c r="AM1297" s="17">
        <v>0.53114800739818102</v>
      </c>
      <c r="AN1297" s="17">
        <v>0.62658379741838599</v>
      </c>
      <c r="AO1297" s="17"/>
      <c r="AP1297" s="17">
        <v>0.25794398375300798</v>
      </c>
      <c r="AQ1297" s="17">
        <v>0.55517721896952699</v>
      </c>
      <c r="AR1297" s="17">
        <v>0.64439503752324401</v>
      </c>
      <c r="AS1297" s="17">
        <v>0.74361808219251702</v>
      </c>
      <c r="AT1297" s="17">
        <v>0.82490203034802001</v>
      </c>
      <c r="AU1297" s="17">
        <v>0.78022734582069297</v>
      </c>
    </row>
    <row r="1298" spans="2:47" x14ac:dyDescent="0.35">
      <c r="B1298" t="s">
        <v>97</v>
      </c>
      <c r="C1298" s="17">
        <v>0.51076785732594998</v>
      </c>
      <c r="D1298" s="17">
        <v>0.55221965363845205</v>
      </c>
      <c r="E1298" s="17">
        <v>0.47456366772436298</v>
      </c>
      <c r="F1298" s="17"/>
      <c r="G1298" s="17">
        <v>0.44966550607344902</v>
      </c>
      <c r="H1298" s="17">
        <v>0.582722674864664</v>
      </c>
      <c r="I1298" s="17">
        <v>0.508141830919424</v>
      </c>
      <c r="J1298" s="17">
        <v>0.580295636251698</v>
      </c>
      <c r="K1298" s="17">
        <v>0.51548846720427299</v>
      </c>
      <c r="L1298" s="17">
        <v>0.43526149294386401</v>
      </c>
      <c r="M1298" s="17"/>
      <c r="N1298" s="17">
        <v>0.499086227297041</v>
      </c>
      <c r="O1298" s="17">
        <v>0.56878760862976097</v>
      </c>
      <c r="P1298" s="17"/>
      <c r="Q1298" s="17">
        <v>0.531772747922856</v>
      </c>
      <c r="R1298" s="17">
        <v>0.486288029924622</v>
      </c>
      <c r="S1298" s="17">
        <v>0.55416733706888499</v>
      </c>
      <c r="T1298" s="17">
        <v>0.48174311239390999</v>
      </c>
      <c r="U1298" s="17">
        <v>0.482231257051634</v>
      </c>
      <c r="V1298" s="17">
        <v>0.49937710712740002</v>
      </c>
      <c r="W1298" s="17">
        <v>0.40495367223653</v>
      </c>
      <c r="X1298" s="17">
        <v>0.51714995355831805</v>
      </c>
      <c r="Y1298" s="17">
        <v>0.58726862117529799</v>
      </c>
      <c r="Z1298" s="17">
        <v>0.47845502960652903</v>
      </c>
      <c r="AA1298" s="17">
        <v>0.58098431914112503</v>
      </c>
      <c r="AB1298" s="17">
        <v>0.56433276179609104</v>
      </c>
      <c r="AC1298" s="17"/>
      <c r="AD1298" s="17">
        <v>0.64956974379000498</v>
      </c>
      <c r="AE1298" s="17">
        <v>0.21488882299701201</v>
      </c>
      <c r="AF1298" s="17"/>
      <c r="AG1298" s="17">
        <v>0.69573441509248302</v>
      </c>
      <c r="AH1298" s="17">
        <v>0.42682871761179297</v>
      </c>
      <c r="AI1298" s="17"/>
      <c r="AJ1298" s="17">
        <v>0.57683190901915404</v>
      </c>
      <c r="AK1298" s="17">
        <v>0.43744660446370098</v>
      </c>
      <c r="AL1298" s="17"/>
      <c r="AM1298" s="17">
        <v>0.426915656640731</v>
      </c>
      <c r="AN1298" s="17">
        <v>0.53958993366373897</v>
      </c>
      <c r="AO1298" s="17"/>
      <c r="AP1298" s="17">
        <v>8.4962116461885603E-2</v>
      </c>
      <c r="AQ1298" s="17">
        <v>0.479683087333655</v>
      </c>
      <c r="AR1298" s="17">
        <v>0.56413812217603398</v>
      </c>
      <c r="AS1298" s="17">
        <v>0.70133894451429601</v>
      </c>
      <c r="AT1298" s="17">
        <v>0.75341779228570505</v>
      </c>
      <c r="AU1298" s="17">
        <v>0.70805465522198097</v>
      </c>
    </row>
    <row r="1299" spans="2:47" x14ac:dyDescent="0.35">
      <c r="C1299" s="17"/>
      <c r="D1299" s="17"/>
      <c r="E1299" s="17"/>
      <c r="F1299" s="17"/>
      <c r="G1299" s="17"/>
      <c r="H1299" s="17"/>
      <c r="I1299" s="17"/>
      <c r="J1299" s="17"/>
      <c r="K1299" s="17"/>
      <c r="L1299" s="17"/>
      <c r="M1299" s="17"/>
      <c r="N1299" s="17"/>
      <c r="O1299" s="17"/>
      <c r="P1299" s="17"/>
      <c r="Q1299" s="17"/>
      <c r="R1299" s="17"/>
      <c r="S1299" s="17"/>
      <c r="T1299" s="17"/>
      <c r="U1299" s="17"/>
      <c r="V1299" s="17"/>
      <c r="W1299" s="17"/>
      <c r="X1299" s="17"/>
      <c r="Y1299" s="17"/>
      <c r="Z1299" s="17"/>
      <c r="AA1299" s="17"/>
      <c r="AB1299" s="17"/>
      <c r="AC1299" s="17"/>
      <c r="AD1299" s="17"/>
      <c r="AE1299" s="17"/>
      <c r="AF1299" s="17"/>
      <c r="AG1299" s="17"/>
      <c r="AH1299" s="17"/>
      <c r="AI1299" s="17"/>
      <c r="AJ1299" s="17"/>
      <c r="AK1299" s="17"/>
      <c r="AL1299" s="17"/>
      <c r="AM1299" s="17"/>
      <c r="AN1299" s="17"/>
      <c r="AO1299" s="17"/>
      <c r="AP1299" s="17"/>
      <c r="AQ1299" s="17"/>
      <c r="AR1299" s="17"/>
      <c r="AS1299" s="17"/>
      <c r="AT1299" s="17"/>
      <c r="AU1299" s="17"/>
    </row>
    <row r="1300" spans="2:47" x14ac:dyDescent="0.35">
      <c r="B1300" s="6" t="s">
        <v>478</v>
      </c>
      <c r="C1300" s="17"/>
      <c r="D1300" s="17"/>
      <c r="E1300" s="17"/>
      <c r="F1300" s="17"/>
      <c r="G1300" s="17"/>
      <c r="H1300" s="17"/>
      <c r="I1300" s="17"/>
      <c r="J1300" s="17"/>
      <c r="K1300" s="17"/>
      <c r="L1300" s="17"/>
      <c r="M1300" s="17"/>
      <c r="N1300" s="17"/>
      <c r="O1300" s="17"/>
      <c r="P1300" s="17"/>
      <c r="Q1300" s="17"/>
      <c r="R1300" s="17"/>
      <c r="S1300" s="17"/>
      <c r="T1300" s="17"/>
      <c r="U1300" s="17"/>
      <c r="V1300" s="17"/>
      <c r="W1300" s="17"/>
      <c r="X1300" s="17"/>
      <c r="Y1300" s="17"/>
      <c r="Z1300" s="17"/>
      <c r="AA1300" s="17"/>
      <c r="AB1300" s="17"/>
      <c r="AC1300" s="17"/>
      <c r="AD1300" s="17"/>
      <c r="AE1300" s="17"/>
      <c r="AF1300" s="17"/>
      <c r="AG1300" s="17"/>
      <c r="AH1300" s="17"/>
      <c r="AI1300" s="17"/>
      <c r="AJ1300" s="17"/>
      <c r="AK1300" s="17"/>
      <c r="AL1300" s="17"/>
      <c r="AM1300" s="17"/>
      <c r="AN1300" s="17"/>
      <c r="AO1300" s="17"/>
      <c r="AP1300" s="17"/>
      <c r="AQ1300" s="17"/>
      <c r="AR1300" s="17"/>
      <c r="AS1300" s="17"/>
      <c r="AT1300" s="17"/>
      <c r="AU1300" s="17"/>
    </row>
    <row r="1301" spans="2:47" x14ac:dyDescent="0.35">
      <c r="B1301" s="24" t="s">
        <v>65</v>
      </c>
      <c r="C1301" s="17"/>
      <c r="D1301" s="17"/>
      <c r="E1301" s="17"/>
      <c r="F1301" s="17"/>
      <c r="G1301" s="17"/>
      <c r="H1301" s="17"/>
      <c r="I1301" s="17"/>
      <c r="J1301" s="17"/>
      <c r="K1301" s="17"/>
      <c r="L1301" s="17"/>
      <c r="M1301" s="17"/>
      <c r="N1301" s="17"/>
      <c r="O1301" s="17"/>
      <c r="P1301" s="17"/>
      <c r="Q1301" s="17"/>
      <c r="R1301" s="17"/>
      <c r="S1301" s="17"/>
      <c r="T1301" s="17"/>
      <c r="U1301" s="17"/>
      <c r="V1301" s="17"/>
      <c r="W1301" s="17"/>
      <c r="X1301" s="17"/>
      <c r="Y1301" s="17"/>
      <c r="Z1301" s="17"/>
      <c r="AA1301" s="17"/>
      <c r="AB1301" s="17"/>
      <c r="AC1301" s="17"/>
      <c r="AD1301" s="17"/>
      <c r="AE1301" s="17"/>
      <c r="AF1301" s="17"/>
      <c r="AG1301" s="17"/>
      <c r="AH1301" s="17"/>
      <c r="AI1301" s="17"/>
      <c r="AJ1301" s="17"/>
      <c r="AK1301" s="17"/>
      <c r="AL1301" s="17"/>
      <c r="AM1301" s="17"/>
      <c r="AN1301" s="17"/>
      <c r="AO1301" s="17"/>
      <c r="AP1301" s="17"/>
      <c r="AQ1301" s="17"/>
      <c r="AR1301" s="17"/>
      <c r="AS1301" s="17"/>
      <c r="AT1301" s="17"/>
      <c r="AU1301" s="17"/>
    </row>
    <row r="1302" spans="2:47" x14ac:dyDescent="0.35">
      <c r="B1302" t="s">
        <v>471</v>
      </c>
      <c r="C1302" s="17">
        <v>0.10407041672133099</v>
      </c>
      <c r="D1302" s="17">
        <v>0.120520380780053</v>
      </c>
      <c r="E1302" s="17">
        <v>8.7914695554870095E-2</v>
      </c>
      <c r="F1302" s="17"/>
      <c r="G1302" s="17">
        <v>0.13276349523851499</v>
      </c>
      <c r="H1302" s="17">
        <v>0.15049812283854999</v>
      </c>
      <c r="I1302" s="17">
        <v>0.130621583137942</v>
      </c>
      <c r="J1302" s="17">
        <v>7.3562706555833607E-2</v>
      </c>
      <c r="K1302" s="17">
        <v>8.6421110105194501E-2</v>
      </c>
      <c r="L1302" s="17">
        <v>6.1875677199521299E-2</v>
      </c>
      <c r="M1302" s="17"/>
      <c r="N1302" s="17">
        <v>8.4104361652021994E-2</v>
      </c>
      <c r="O1302" s="17">
        <v>0.203236846986007</v>
      </c>
      <c r="P1302" s="17"/>
      <c r="Q1302" s="17">
        <v>0.150696245610835</v>
      </c>
      <c r="R1302" s="17">
        <v>0.10756988579936599</v>
      </c>
      <c r="S1302" s="17">
        <v>8.9005588614452499E-2</v>
      </c>
      <c r="T1302" s="17">
        <v>0.112824477341398</v>
      </c>
      <c r="U1302" s="17">
        <v>7.0462481442330804E-2</v>
      </c>
      <c r="V1302" s="17">
        <v>8.1848476887249E-2</v>
      </c>
      <c r="W1302" s="17">
        <v>0.13292213748928899</v>
      </c>
      <c r="X1302" s="17">
        <v>0.120886827353756</v>
      </c>
      <c r="Y1302" s="17">
        <v>0.112278930683123</v>
      </c>
      <c r="Z1302" s="17">
        <v>7.3017063372915705E-2</v>
      </c>
      <c r="AA1302" s="17">
        <v>7.3698876506850697E-2</v>
      </c>
      <c r="AB1302" s="17">
        <v>4.5241062959169701E-2</v>
      </c>
      <c r="AC1302" s="17"/>
      <c r="AD1302" s="17">
        <v>0.14363263920407801</v>
      </c>
      <c r="AE1302" s="17">
        <v>2.2620952484331099E-2</v>
      </c>
      <c r="AF1302" s="17"/>
      <c r="AG1302" s="17">
        <v>0.204781845959015</v>
      </c>
      <c r="AH1302" s="17">
        <v>5.6603254070163402E-2</v>
      </c>
      <c r="AI1302" s="17"/>
      <c r="AJ1302" s="17">
        <v>0.119508244214255</v>
      </c>
      <c r="AK1302" s="17">
        <v>8.6678484665222197E-2</v>
      </c>
      <c r="AL1302" s="17"/>
      <c r="AM1302" s="17">
        <v>6.8507035869095706E-2</v>
      </c>
      <c r="AN1302" s="17">
        <v>0.112599961911684</v>
      </c>
      <c r="AO1302" s="17"/>
      <c r="AP1302" s="17">
        <v>2.12740459950467E-2</v>
      </c>
      <c r="AQ1302" s="17">
        <v>2.46329751567856E-2</v>
      </c>
      <c r="AR1302" s="17">
        <v>8.3154637934460096E-2</v>
      </c>
      <c r="AS1302" s="17">
        <v>7.8205579722921401E-2</v>
      </c>
      <c r="AT1302" s="17">
        <v>0.28435722923357598</v>
      </c>
      <c r="AU1302" s="17">
        <v>0.23956660532354601</v>
      </c>
    </row>
    <row r="1303" spans="2:47" x14ac:dyDescent="0.35">
      <c r="B1303" t="s">
        <v>472</v>
      </c>
      <c r="C1303" s="17">
        <v>0.24985564583084499</v>
      </c>
      <c r="D1303" s="17">
        <v>0.29809734137635102</v>
      </c>
      <c r="E1303" s="17">
        <v>0.20502208040789599</v>
      </c>
      <c r="F1303" s="17"/>
      <c r="G1303" s="17">
        <v>0.29346096040651298</v>
      </c>
      <c r="H1303" s="17">
        <v>0.31479225359752</v>
      </c>
      <c r="I1303" s="17">
        <v>0.254917528035293</v>
      </c>
      <c r="J1303" s="17">
        <v>0.25777204674225601</v>
      </c>
      <c r="K1303" s="17">
        <v>0.23069438233294401</v>
      </c>
      <c r="L1303" s="17">
        <v>0.170005204708778</v>
      </c>
      <c r="M1303" s="17"/>
      <c r="N1303" s="17">
        <v>0.231347035733797</v>
      </c>
      <c r="O1303" s="17">
        <v>0.34178330936344897</v>
      </c>
      <c r="P1303" s="17"/>
      <c r="Q1303" s="17">
        <v>0.29205356130730598</v>
      </c>
      <c r="R1303" s="17">
        <v>0.21012980252342001</v>
      </c>
      <c r="S1303" s="17">
        <v>0.305615616476552</v>
      </c>
      <c r="T1303" s="17">
        <v>0.253218801390105</v>
      </c>
      <c r="U1303" s="17">
        <v>0.28328168074960203</v>
      </c>
      <c r="V1303" s="17">
        <v>0.256925077832521</v>
      </c>
      <c r="W1303" s="17">
        <v>0.21716109892264901</v>
      </c>
      <c r="X1303" s="17">
        <v>0.30624263155919501</v>
      </c>
      <c r="Y1303" s="17">
        <v>0.23558771801272699</v>
      </c>
      <c r="Z1303" s="17">
        <v>0.244892609474713</v>
      </c>
      <c r="AA1303" s="17">
        <v>0.18419857222381</v>
      </c>
      <c r="AB1303" s="17">
        <v>0.15599396608371499</v>
      </c>
      <c r="AC1303" s="17"/>
      <c r="AD1303" s="17">
        <v>0.314282195880001</v>
      </c>
      <c r="AE1303" s="17">
        <v>0.111785514546399</v>
      </c>
      <c r="AF1303" s="17"/>
      <c r="AG1303" s="17">
        <v>0.37046271482661303</v>
      </c>
      <c r="AH1303" s="17">
        <v>0.194428644066725</v>
      </c>
      <c r="AI1303" s="17"/>
      <c r="AJ1303" s="17">
        <v>0.26590807605646799</v>
      </c>
      <c r="AK1303" s="17">
        <v>0.233034908697621</v>
      </c>
      <c r="AL1303" s="17"/>
      <c r="AM1303" s="17">
        <v>0.193699144862922</v>
      </c>
      <c r="AN1303" s="17">
        <v>0.26730697229074601</v>
      </c>
      <c r="AO1303" s="17"/>
      <c r="AP1303" s="17">
        <v>3.9822961143457299E-2</v>
      </c>
      <c r="AQ1303" s="17">
        <v>0.17591628918913399</v>
      </c>
      <c r="AR1303" s="17">
        <v>0.280347755151163</v>
      </c>
      <c r="AS1303" s="17">
        <v>0.29617077784250301</v>
      </c>
      <c r="AT1303" s="17">
        <v>0.38347137732342201</v>
      </c>
      <c r="AU1303" s="17">
        <v>0.43904571827472599</v>
      </c>
    </row>
    <row r="1304" spans="2:47" x14ac:dyDescent="0.35">
      <c r="B1304" t="s">
        <v>473</v>
      </c>
      <c r="C1304" s="17">
        <v>0.259460489766425</v>
      </c>
      <c r="D1304" s="17">
        <v>0.243056738641964</v>
      </c>
      <c r="E1304" s="17">
        <v>0.275927839655912</v>
      </c>
      <c r="F1304" s="17"/>
      <c r="G1304" s="17">
        <v>0.22600421488806999</v>
      </c>
      <c r="H1304" s="17">
        <v>0.21164372352837199</v>
      </c>
      <c r="I1304" s="17">
        <v>0.27316832696881699</v>
      </c>
      <c r="J1304" s="17">
        <v>0.238046815806116</v>
      </c>
      <c r="K1304" s="17">
        <v>0.26321422576584502</v>
      </c>
      <c r="L1304" s="17">
        <v>0.324478265057836</v>
      </c>
      <c r="M1304" s="17"/>
      <c r="N1304" s="17">
        <v>0.26709358629840202</v>
      </c>
      <c r="O1304" s="17">
        <v>0.22154879753106799</v>
      </c>
      <c r="P1304" s="17"/>
      <c r="Q1304" s="17">
        <v>0.248945277303011</v>
      </c>
      <c r="R1304" s="17">
        <v>0.27617739065289498</v>
      </c>
      <c r="S1304" s="17">
        <v>0.261311559054968</v>
      </c>
      <c r="T1304" s="17">
        <v>0.26072573007502498</v>
      </c>
      <c r="U1304" s="17">
        <v>0.25984794240166698</v>
      </c>
      <c r="V1304" s="17">
        <v>0.27119830358920999</v>
      </c>
      <c r="W1304" s="17">
        <v>0.242026413643948</v>
      </c>
      <c r="X1304" s="17">
        <v>0.20941958555679899</v>
      </c>
      <c r="Y1304" s="17">
        <v>0.30998920876599101</v>
      </c>
      <c r="Z1304" s="17">
        <v>0.20552969109390801</v>
      </c>
      <c r="AA1304" s="17">
        <v>0.284902071302641</v>
      </c>
      <c r="AB1304" s="17">
        <v>0.23809865306094199</v>
      </c>
      <c r="AC1304" s="17"/>
      <c r="AD1304" s="17">
        <v>0.26659822488211299</v>
      </c>
      <c r="AE1304" s="17">
        <v>0.24168771131056399</v>
      </c>
      <c r="AF1304" s="17"/>
      <c r="AG1304" s="17">
        <v>0.21790468358463</v>
      </c>
      <c r="AH1304" s="17">
        <v>0.28049157525295998</v>
      </c>
      <c r="AI1304" s="17"/>
      <c r="AJ1304" s="17">
        <v>0.26552812327493402</v>
      </c>
      <c r="AK1304" s="17">
        <v>0.25350195894549599</v>
      </c>
      <c r="AL1304" s="17"/>
      <c r="AM1304" s="17">
        <v>0.24972662427400999</v>
      </c>
      <c r="AN1304" s="17">
        <v>0.26311773823409901</v>
      </c>
      <c r="AO1304" s="17"/>
      <c r="AP1304" s="17">
        <v>0.20748902639050301</v>
      </c>
      <c r="AQ1304" s="17">
        <v>0.35970730704291798</v>
      </c>
      <c r="AR1304" s="17">
        <v>0.343025877401891</v>
      </c>
      <c r="AS1304" s="17">
        <v>0.311375694763392</v>
      </c>
      <c r="AT1304" s="17">
        <v>0.18712536166959601</v>
      </c>
      <c r="AU1304" s="17">
        <v>0.14427038873533499</v>
      </c>
    </row>
    <row r="1305" spans="2:47" x14ac:dyDescent="0.35">
      <c r="B1305" t="s">
        <v>474</v>
      </c>
      <c r="C1305" s="17">
        <v>0.13286806157492601</v>
      </c>
      <c r="D1305" s="17">
        <v>0.13846780953579099</v>
      </c>
      <c r="E1305" s="17">
        <v>0.12682926493483801</v>
      </c>
      <c r="F1305" s="17"/>
      <c r="G1305" s="17">
        <v>0.168104893811375</v>
      </c>
      <c r="H1305" s="17">
        <v>0.123001972438102</v>
      </c>
      <c r="I1305" s="17">
        <v>0.104698084763041</v>
      </c>
      <c r="J1305" s="17">
        <v>0.159473829131764</v>
      </c>
      <c r="K1305" s="17">
        <v>0.12731051050380399</v>
      </c>
      <c r="L1305" s="17">
        <v>0.122607415845808</v>
      </c>
      <c r="M1305" s="17"/>
      <c r="N1305" s="17">
        <v>0.139189735969977</v>
      </c>
      <c r="O1305" s="17">
        <v>0.101469876962258</v>
      </c>
      <c r="P1305" s="17"/>
      <c r="Q1305" s="17">
        <v>0.103953294070405</v>
      </c>
      <c r="R1305" s="17">
        <v>0.14572692844587001</v>
      </c>
      <c r="S1305" s="17">
        <v>0.105252518769263</v>
      </c>
      <c r="T1305" s="17">
        <v>0.128150402813833</v>
      </c>
      <c r="U1305" s="17">
        <v>0.1239621870362</v>
      </c>
      <c r="V1305" s="17">
        <v>0.13919983677235201</v>
      </c>
      <c r="W1305" s="17">
        <v>0.120889887491472</v>
      </c>
      <c r="X1305" s="17">
        <v>9.5555071458827107E-2</v>
      </c>
      <c r="Y1305" s="17">
        <v>0.148054005742698</v>
      </c>
      <c r="Z1305" s="17">
        <v>0.11124499764510901</v>
      </c>
      <c r="AA1305" s="17">
        <v>0.20828936309885299</v>
      </c>
      <c r="AB1305" s="17">
        <v>0.266730299212184</v>
      </c>
      <c r="AC1305" s="17"/>
      <c r="AD1305" s="17">
        <v>0.13267003681964601</v>
      </c>
      <c r="AE1305" s="17">
        <v>0.130119961796793</v>
      </c>
      <c r="AF1305" s="17"/>
      <c r="AG1305" s="17">
        <v>0.108791849148989</v>
      </c>
      <c r="AH1305" s="17">
        <v>0.14699119613688499</v>
      </c>
      <c r="AI1305" s="17"/>
      <c r="AJ1305" s="17">
        <v>0.13491653442469601</v>
      </c>
      <c r="AK1305" s="17">
        <v>0.13004451788875401</v>
      </c>
      <c r="AL1305" s="17"/>
      <c r="AM1305" s="17">
        <v>0.138908557059994</v>
      </c>
      <c r="AN1305" s="17">
        <v>0.13234459863943601</v>
      </c>
      <c r="AO1305" s="17"/>
      <c r="AP1305" s="17">
        <v>0.11237104873801899</v>
      </c>
      <c r="AQ1305" s="17">
        <v>0.15418545293627001</v>
      </c>
      <c r="AR1305" s="17">
        <v>0.175709276127965</v>
      </c>
      <c r="AS1305" s="17">
        <v>0.14853611542780501</v>
      </c>
      <c r="AT1305" s="17">
        <v>0.106373346934847</v>
      </c>
      <c r="AU1305" s="17">
        <v>9.9839115129964698E-2</v>
      </c>
    </row>
    <row r="1306" spans="2:47" x14ac:dyDescent="0.35">
      <c r="B1306" t="s">
        <v>475</v>
      </c>
      <c r="C1306" s="17">
        <v>0.23605855729487199</v>
      </c>
      <c r="D1306" s="17">
        <v>0.18861978813802699</v>
      </c>
      <c r="E1306" s="17">
        <v>0.28017211994674601</v>
      </c>
      <c r="F1306" s="17"/>
      <c r="G1306" s="17">
        <v>0.17269263133342899</v>
      </c>
      <c r="H1306" s="17">
        <v>0.165046083599411</v>
      </c>
      <c r="I1306" s="17">
        <v>0.211849560794797</v>
      </c>
      <c r="J1306" s="17">
        <v>0.25738755962764198</v>
      </c>
      <c r="K1306" s="17">
        <v>0.279481951175444</v>
      </c>
      <c r="L1306" s="17">
        <v>0.30974412093352699</v>
      </c>
      <c r="M1306" s="17"/>
      <c r="N1306" s="17">
        <v>0.25937037237968202</v>
      </c>
      <c r="O1306" s="17">
        <v>0.120274569074571</v>
      </c>
      <c r="P1306" s="17"/>
      <c r="Q1306" s="17">
        <v>0.19325067711405899</v>
      </c>
      <c r="R1306" s="17">
        <v>0.235443118944867</v>
      </c>
      <c r="S1306" s="17">
        <v>0.23881471708476401</v>
      </c>
      <c r="T1306" s="17">
        <v>0.23971563117619901</v>
      </c>
      <c r="U1306" s="17">
        <v>0.24898323106710199</v>
      </c>
      <c r="V1306" s="17">
        <v>0.21013671447289201</v>
      </c>
      <c r="W1306" s="17">
        <v>0.24535597373763501</v>
      </c>
      <c r="X1306" s="17">
        <v>0.25755044370968599</v>
      </c>
      <c r="Y1306" s="17">
        <v>0.17309079822604101</v>
      </c>
      <c r="Z1306" s="17">
        <v>0.34592276661356702</v>
      </c>
      <c r="AA1306" s="17">
        <v>0.24891111686784601</v>
      </c>
      <c r="AB1306" s="17">
        <v>0.29393601868399</v>
      </c>
      <c r="AC1306" s="17"/>
      <c r="AD1306" s="17">
        <v>0.13099812480123399</v>
      </c>
      <c r="AE1306" s="17">
        <v>0.47426740288542901</v>
      </c>
      <c r="AF1306" s="17"/>
      <c r="AG1306" s="17">
        <v>9.4905603520764506E-2</v>
      </c>
      <c r="AH1306" s="17">
        <v>0.30418580145577101</v>
      </c>
      <c r="AI1306" s="17"/>
      <c r="AJ1306" s="17">
        <v>0.197470984834521</v>
      </c>
      <c r="AK1306" s="17">
        <v>0.280332842857831</v>
      </c>
      <c r="AL1306" s="17"/>
      <c r="AM1306" s="17">
        <v>0.33232111928286301</v>
      </c>
      <c r="AN1306" s="17">
        <v>0.20928779154315599</v>
      </c>
      <c r="AO1306" s="17"/>
      <c r="AP1306" s="17">
        <v>0.57727485129018996</v>
      </c>
      <c r="AQ1306" s="17">
        <v>0.26107959392696001</v>
      </c>
      <c r="AR1306" s="17">
        <v>0.10815638659245801</v>
      </c>
      <c r="AS1306" s="17">
        <v>0.15803613453583801</v>
      </c>
      <c r="AT1306" s="17">
        <v>3.8672684838558999E-2</v>
      </c>
      <c r="AU1306" s="17">
        <v>7.0255053083295896E-2</v>
      </c>
    </row>
    <row r="1307" spans="2:47" x14ac:dyDescent="0.35">
      <c r="B1307" t="s">
        <v>122</v>
      </c>
      <c r="C1307" s="17">
        <v>1.7686828811601302E-2</v>
      </c>
      <c r="D1307" s="17">
        <v>1.12379415278139E-2</v>
      </c>
      <c r="E1307" s="17">
        <v>2.4133999499737602E-2</v>
      </c>
      <c r="F1307" s="17"/>
      <c r="G1307" s="17">
        <v>6.97380432209761E-3</v>
      </c>
      <c r="H1307" s="17">
        <v>3.5017843998044598E-2</v>
      </c>
      <c r="I1307" s="17">
        <v>2.4744916300111001E-2</v>
      </c>
      <c r="J1307" s="17">
        <v>1.37570421363887E-2</v>
      </c>
      <c r="K1307" s="17">
        <v>1.28778201167692E-2</v>
      </c>
      <c r="L1307" s="17">
        <v>1.12893162545292E-2</v>
      </c>
      <c r="M1307" s="17"/>
      <c r="N1307" s="17">
        <v>1.8894907966119801E-2</v>
      </c>
      <c r="O1307" s="17">
        <v>1.1686600082646501E-2</v>
      </c>
      <c r="P1307" s="17"/>
      <c r="Q1307" s="17">
        <v>1.11009445943848E-2</v>
      </c>
      <c r="R1307" s="17">
        <v>2.4952873633581799E-2</v>
      </c>
      <c r="S1307" s="17">
        <v>0</v>
      </c>
      <c r="T1307" s="17">
        <v>5.3649572034399897E-3</v>
      </c>
      <c r="U1307" s="17">
        <v>1.34624773030977E-2</v>
      </c>
      <c r="V1307" s="17">
        <v>4.06915904457762E-2</v>
      </c>
      <c r="W1307" s="17">
        <v>4.1644488715006603E-2</v>
      </c>
      <c r="X1307" s="17">
        <v>1.0345440361737099E-2</v>
      </c>
      <c r="Y1307" s="17">
        <v>2.09993385694206E-2</v>
      </c>
      <c r="Z1307" s="17">
        <v>1.9392871799787801E-2</v>
      </c>
      <c r="AA1307" s="17">
        <v>0</v>
      </c>
      <c r="AB1307" s="17">
        <v>0</v>
      </c>
      <c r="AC1307" s="17"/>
      <c r="AD1307" s="17">
        <v>1.1818778412927399E-2</v>
      </c>
      <c r="AE1307" s="17">
        <v>1.95184569764832E-2</v>
      </c>
      <c r="AF1307" s="17"/>
      <c r="AG1307" s="17">
        <v>3.15330295998828E-3</v>
      </c>
      <c r="AH1307" s="17">
        <v>1.7299529017495801E-2</v>
      </c>
      <c r="AI1307" s="17"/>
      <c r="AJ1307" s="17">
        <v>1.6668037195125801E-2</v>
      </c>
      <c r="AK1307" s="17">
        <v>1.6407286945075799E-2</v>
      </c>
      <c r="AL1307" s="17"/>
      <c r="AM1307" s="17">
        <v>1.68375186511153E-2</v>
      </c>
      <c r="AN1307" s="17">
        <v>1.53429373808785E-2</v>
      </c>
      <c r="AO1307" s="17"/>
      <c r="AP1307" s="17">
        <v>4.1768066442784899E-2</v>
      </c>
      <c r="AQ1307" s="17">
        <v>2.4478381747932199E-2</v>
      </c>
      <c r="AR1307" s="17">
        <v>9.6060667920630591E-3</v>
      </c>
      <c r="AS1307" s="17">
        <v>7.6756977075414703E-3</v>
      </c>
      <c r="AT1307" s="17">
        <v>0</v>
      </c>
      <c r="AU1307" s="17">
        <v>7.0231194531318797E-3</v>
      </c>
    </row>
    <row r="1308" spans="2:47" x14ac:dyDescent="0.35">
      <c r="B1308" t="s">
        <v>476</v>
      </c>
      <c r="C1308" s="17">
        <v>0.35392606255217601</v>
      </c>
      <c r="D1308" s="17">
        <v>0.41861772215640403</v>
      </c>
      <c r="E1308" s="17">
        <v>0.29293677596276602</v>
      </c>
      <c r="F1308" s="17"/>
      <c r="G1308" s="17">
        <v>0.42622445564502898</v>
      </c>
      <c r="H1308" s="17">
        <v>0.46529037643607002</v>
      </c>
      <c r="I1308" s="17">
        <v>0.38553911117323503</v>
      </c>
      <c r="J1308" s="17">
        <v>0.33133475329808898</v>
      </c>
      <c r="K1308" s="17">
        <v>0.31711549243813902</v>
      </c>
      <c r="L1308" s="17">
        <v>0.231880881908299</v>
      </c>
      <c r="M1308" s="17"/>
      <c r="N1308" s="17">
        <v>0.31545139738581901</v>
      </c>
      <c r="O1308" s="17">
        <v>0.545020156349457</v>
      </c>
      <c r="P1308" s="17"/>
      <c r="Q1308" s="17">
        <v>0.44274980691814098</v>
      </c>
      <c r="R1308" s="17">
        <v>0.317699688322786</v>
      </c>
      <c r="S1308" s="17">
        <v>0.39462120509100401</v>
      </c>
      <c r="T1308" s="17">
        <v>0.366043278731503</v>
      </c>
      <c r="U1308" s="17">
        <v>0.353744162191933</v>
      </c>
      <c r="V1308" s="17">
        <v>0.33877355471977</v>
      </c>
      <c r="W1308" s="17">
        <v>0.350083236411939</v>
      </c>
      <c r="X1308" s="17">
        <v>0.42712945891295101</v>
      </c>
      <c r="Y1308" s="17">
        <v>0.34786664869584999</v>
      </c>
      <c r="Z1308" s="17">
        <v>0.317909672847629</v>
      </c>
      <c r="AA1308" s="17">
        <v>0.25789744873066101</v>
      </c>
      <c r="AB1308" s="17">
        <v>0.20123502904288501</v>
      </c>
      <c r="AC1308" s="17"/>
      <c r="AD1308" s="17">
        <v>0.45791483508407899</v>
      </c>
      <c r="AE1308" s="17">
        <v>0.13440646703073</v>
      </c>
      <c r="AF1308" s="17"/>
      <c r="AG1308" s="17">
        <v>0.57524456078562802</v>
      </c>
      <c r="AH1308" s="17">
        <v>0.25103189813688898</v>
      </c>
      <c r="AI1308" s="17"/>
      <c r="AJ1308" s="17">
        <v>0.38541632027072298</v>
      </c>
      <c r="AK1308" s="17">
        <v>0.31971339336284299</v>
      </c>
      <c r="AL1308" s="17"/>
      <c r="AM1308" s="17">
        <v>0.26220618073201701</v>
      </c>
      <c r="AN1308" s="17">
        <v>0.37990693420242999</v>
      </c>
      <c r="AO1308" s="17"/>
      <c r="AP1308" s="17">
        <v>6.1097007138504099E-2</v>
      </c>
      <c r="AQ1308" s="17">
        <v>0.20054926434591999</v>
      </c>
      <c r="AR1308" s="17">
        <v>0.36350239308562299</v>
      </c>
      <c r="AS1308" s="17">
        <v>0.37437635756542398</v>
      </c>
      <c r="AT1308" s="17">
        <v>0.66782860655699805</v>
      </c>
      <c r="AU1308" s="17">
        <v>0.67861232359827295</v>
      </c>
    </row>
    <row r="1309" spans="2:47" x14ac:dyDescent="0.35">
      <c r="B1309" t="s">
        <v>477</v>
      </c>
      <c r="C1309" s="17">
        <v>0.368926618869798</v>
      </c>
      <c r="D1309" s="17">
        <v>0.32708759767381801</v>
      </c>
      <c r="E1309" s="17">
        <v>0.40700138488158499</v>
      </c>
      <c r="F1309" s="17"/>
      <c r="G1309" s="17">
        <v>0.34079752514480299</v>
      </c>
      <c r="H1309" s="17">
        <v>0.28804805603751299</v>
      </c>
      <c r="I1309" s="17">
        <v>0.31654764555783699</v>
      </c>
      <c r="J1309" s="17">
        <v>0.41686138875940598</v>
      </c>
      <c r="K1309" s="17">
        <v>0.40679246167924699</v>
      </c>
      <c r="L1309" s="17">
        <v>0.43235153677933502</v>
      </c>
      <c r="M1309" s="17"/>
      <c r="N1309" s="17">
        <v>0.39856010834965899</v>
      </c>
      <c r="O1309" s="17">
        <v>0.221744446036829</v>
      </c>
      <c r="P1309" s="17"/>
      <c r="Q1309" s="17">
        <v>0.29720397118446401</v>
      </c>
      <c r="R1309" s="17">
        <v>0.38117004739073701</v>
      </c>
      <c r="S1309" s="17">
        <v>0.34406723585402799</v>
      </c>
      <c r="T1309" s="17">
        <v>0.36786603399003198</v>
      </c>
      <c r="U1309" s="17">
        <v>0.37294541810330201</v>
      </c>
      <c r="V1309" s="17">
        <v>0.34933655124524399</v>
      </c>
      <c r="W1309" s="17">
        <v>0.36624586122910702</v>
      </c>
      <c r="X1309" s="17">
        <v>0.35310551516851302</v>
      </c>
      <c r="Y1309" s="17">
        <v>0.32114480396873801</v>
      </c>
      <c r="Z1309" s="17">
        <v>0.457167764258676</v>
      </c>
      <c r="AA1309" s="17">
        <v>0.45720047996669799</v>
      </c>
      <c r="AB1309" s="17">
        <v>0.56066631789617405</v>
      </c>
      <c r="AC1309" s="17"/>
      <c r="AD1309" s="17">
        <v>0.26366816162088003</v>
      </c>
      <c r="AE1309" s="17">
        <v>0.60438736468222298</v>
      </c>
      <c r="AF1309" s="17"/>
      <c r="AG1309" s="17">
        <v>0.203697452669753</v>
      </c>
      <c r="AH1309" s="17">
        <v>0.451176997592656</v>
      </c>
      <c r="AI1309" s="17"/>
      <c r="AJ1309" s="17">
        <v>0.332387519259217</v>
      </c>
      <c r="AK1309" s="17">
        <v>0.41037736074658498</v>
      </c>
      <c r="AL1309" s="17"/>
      <c r="AM1309" s="17">
        <v>0.47122967634285801</v>
      </c>
      <c r="AN1309" s="17">
        <v>0.34163239018259201</v>
      </c>
      <c r="AO1309" s="17"/>
      <c r="AP1309" s="17">
        <v>0.68964590002820902</v>
      </c>
      <c r="AQ1309" s="17">
        <v>0.41526504686323001</v>
      </c>
      <c r="AR1309" s="17">
        <v>0.28386566272042302</v>
      </c>
      <c r="AS1309" s="17">
        <v>0.30657224996364302</v>
      </c>
      <c r="AT1309" s="17">
        <v>0.145046031773406</v>
      </c>
      <c r="AU1309" s="17">
        <v>0.17009416821326101</v>
      </c>
    </row>
    <row r="1310" spans="2:47" x14ac:dyDescent="0.35">
      <c r="B1310" t="s">
        <v>97</v>
      </c>
      <c r="C1310" s="17">
        <v>-1.50005563176211E-2</v>
      </c>
      <c r="D1310" s="17">
        <v>9.1530124482585198E-2</v>
      </c>
      <c r="E1310" s="17">
        <v>-0.114064608918819</v>
      </c>
      <c r="F1310" s="17"/>
      <c r="G1310" s="17">
        <v>8.5426930500225207E-2</v>
      </c>
      <c r="H1310" s="17">
        <v>0.177242320398557</v>
      </c>
      <c r="I1310" s="17">
        <v>6.8991465615397901E-2</v>
      </c>
      <c r="J1310" s="17">
        <v>-8.5526635461317099E-2</v>
      </c>
      <c r="K1310" s="17">
        <v>-8.9676969241108406E-2</v>
      </c>
      <c r="L1310" s="17">
        <v>-0.20047065487103599</v>
      </c>
      <c r="M1310" s="17"/>
      <c r="N1310" s="17">
        <v>-8.3108710963839497E-2</v>
      </c>
      <c r="O1310" s="17">
        <v>0.32327571031262697</v>
      </c>
      <c r="P1310" s="17"/>
      <c r="Q1310" s="17">
        <v>0.14554583573367699</v>
      </c>
      <c r="R1310" s="17">
        <v>-6.3470359067950205E-2</v>
      </c>
      <c r="S1310" s="17">
        <v>5.0553969236976901E-2</v>
      </c>
      <c r="T1310" s="17">
        <v>-1.82275525852899E-3</v>
      </c>
      <c r="U1310" s="17">
        <v>-1.9201255911369199E-2</v>
      </c>
      <c r="V1310" s="17">
        <v>-1.0562996525473999E-2</v>
      </c>
      <c r="W1310" s="17">
        <v>-1.6162624817168299E-2</v>
      </c>
      <c r="X1310" s="17">
        <v>7.4023943744437895E-2</v>
      </c>
      <c r="Y1310" s="17">
        <v>2.6721844727112299E-2</v>
      </c>
      <c r="Z1310" s="17">
        <v>-0.139258091411047</v>
      </c>
      <c r="AA1310" s="17">
        <v>-0.19930303123603799</v>
      </c>
      <c r="AB1310" s="17">
        <v>-0.35943128885328901</v>
      </c>
      <c r="AC1310" s="17"/>
      <c r="AD1310" s="17">
        <v>0.19424667346319899</v>
      </c>
      <c r="AE1310" s="17">
        <v>-0.46998089765149298</v>
      </c>
      <c r="AF1310" s="17"/>
      <c r="AG1310" s="17">
        <v>0.37154710811587499</v>
      </c>
      <c r="AH1310" s="17">
        <v>-0.200145099455767</v>
      </c>
      <c r="AI1310" s="17"/>
      <c r="AJ1310" s="17">
        <v>5.3028801011506602E-2</v>
      </c>
      <c r="AK1310" s="17">
        <v>-9.0663967383741301E-2</v>
      </c>
      <c r="AL1310" s="17"/>
      <c r="AM1310" s="17">
        <v>-0.20902349561083999</v>
      </c>
      <c r="AN1310" s="17">
        <v>3.8274544019837903E-2</v>
      </c>
      <c r="AO1310" s="17"/>
      <c r="AP1310" s="17">
        <v>-0.62854889288970495</v>
      </c>
      <c r="AQ1310" s="17">
        <v>-0.21471578251730999</v>
      </c>
      <c r="AR1310" s="17">
        <v>7.9636730365200595E-2</v>
      </c>
      <c r="AS1310" s="17">
        <v>6.7804107601781294E-2</v>
      </c>
      <c r="AT1310" s="17">
        <v>0.52278257478359202</v>
      </c>
      <c r="AU1310" s="17">
        <v>0.50851815538501199</v>
      </c>
    </row>
    <row r="1311" spans="2:47" x14ac:dyDescent="0.35">
      <c r="C1311" s="17"/>
      <c r="D1311" s="17"/>
      <c r="E1311" s="17"/>
      <c r="F1311" s="17"/>
      <c r="G1311" s="17"/>
      <c r="H1311" s="17"/>
      <c r="I1311" s="17"/>
      <c r="J1311" s="17"/>
      <c r="K1311" s="17"/>
      <c r="L1311" s="17"/>
      <c r="M1311" s="17"/>
      <c r="N1311" s="17"/>
      <c r="O1311" s="17"/>
      <c r="P1311" s="17"/>
      <c r="Q1311" s="17"/>
      <c r="R1311" s="17"/>
      <c r="S1311" s="17"/>
      <c r="T1311" s="17"/>
      <c r="U1311" s="17"/>
      <c r="V1311" s="17"/>
      <c r="W1311" s="17"/>
      <c r="X1311" s="17"/>
      <c r="Y1311" s="17"/>
      <c r="Z1311" s="17"/>
      <c r="AA1311" s="17"/>
      <c r="AB1311" s="17"/>
      <c r="AC1311" s="17"/>
      <c r="AD1311" s="17"/>
      <c r="AE1311" s="17"/>
      <c r="AF1311" s="17"/>
      <c r="AG1311" s="17"/>
      <c r="AH1311" s="17"/>
      <c r="AI1311" s="17"/>
      <c r="AJ1311" s="17"/>
      <c r="AK1311" s="17"/>
      <c r="AL1311" s="17"/>
      <c r="AM1311" s="17"/>
      <c r="AN1311" s="17"/>
      <c r="AO1311" s="17"/>
      <c r="AP1311" s="17"/>
      <c r="AQ1311" s="17"/>
      <c r="AR1311" s="17"/>
      <c r="AS1311" s="17"/>
      <c r="AT1311" s="17"/>
      <c r="AU1311" s="17"/>
    </row>
    <row r="1312" spans="2:47" x14ac:dyDescent="0.35">
      <c r="B1312" s="6" t="s">
        <v>486</v>
      </c>
      <c r="C1312" s="17"/>
      <c r="D1312" s="17"/>
      <c r="E1312" s="17"/>
      <c r="F1312" s="17"/>
      <c r="G1312" s="17"/>
      <c r="H1312" s="17"/>
      <c r="I1312" s="17"/>
      <c r="J1312" s="17"/>
      <c r="K1312" s="17"/>
      <c r="L1312" s="17"/>
      <c r="M1312" s="17"/>
      <c r="N1312" s="17"/>
      <c r="O1312" s="17"/>
      <c r="P1312" s="17"/>
      <c r="Q1312" s="17"/>
      <c r="R1312" s="17"/>
      <c r="S1312" s="17"/>
      <c r="T1312" s="17"/>
      <c r="U1312" s="17"/>
      <c r="V1312" s="17"/>
      <c r="W1312" s="17"/>
      <c r="X1312" s="17"/>
      <c r="Y1312" s="17"/>
      <c r="Z1312" s="17"/>
      <c r="AA1312" s="17"/>
      <c r="AB1312" s="17"/>
      <c r="AC1312" s="17"/>
      <c r="AD1312" s="17"/>
      <c r="AE1312" s="17"/>
      <c r="AF1312" s="17"/>
      <c r="AG1312" s="17"/>
      <c r="AH1312" s="17"/>
      <c r="AI1312" s="17"/>
      <c r="AJ1312" s="17"/>
      <c r="AK1312" s="17"/>
      <c r="AL1312" s="17"/>
      <c r="AM1312" s="17"/>
      <c r="AN1312" s="17"/>
      <c r="AO1312" s="17"/>
      <c r="AP1312" s="17"/>
      <c r="AQ1312" s="17"/>
      <c r="AR1312" s="17"/>
      <c r="AS1312" s="17"/>
      <c r="AT1312" s="17"/>
      <c r="AU1312" s="17"/>
    </row>
    <row r="1313" spans="2:47" x14ac:dyDescent="0.35">
      <c r="B1313" s="24" t="s">
        <v>749</v>
      </c>
      <c r="C1313" s="17"/>
      <c r="D1313" s="17"/>
      <c r="E1313" s="17"/>
      <c r="F1313" s="17"/>
      <c r="G1313" s="17"/>
      <c r="H1313" s="17"/>
      <c r="I1313" s="17"/>
      <c r="J1313" s="17"/>
      <c r="K1313" s="17"/>
      <c r="L1313" s="17"/>
      <c r="M1313" s="17"/>
      <c r="N1313" s="17"/>
      <c r="O1313" s="17"/>
      <c r="P1313" s="17"/>
      <c r="Q1313" s="17"/>
      <c r="R1313" s="17"/>
      <c r="S1313" s="17"/>
      <c r="T1313" s="17"/>
      <c r="U1313" s="17"/>
      <c r="V1313" s="17"/>
      <c r="W1313" s="17"/>
      <c r="X1313" s="17"/>
      <c r="Y1313" s="17"/>
      <c r="Z1313" s="17"/>
      <c r="AA1313" s="17"/>
      <c r="AB1313" s="17"/>
      <c r="AC1313" s="17"/>
      <c r="AD1313" s="17"/>
      <c r="AE1313" s="17"/>
      <c r="AF1313" s="17"/>
      <c r="AG1313" s="17"/>
      <c r="AH1313" s="17"/>
      <c r="AI1313" s="17"/>
      <c r="AJ1313" s="17"/>
      <c r="AK1313" s="17"/>
      <c r="AL1313" s="17"/>
      <c r="AM1313" s="17"/>
      <c r="AN1313" s="17"/>
      <c r="AO1313" s="17"/>
      <c r="AP1313" s="17"/>
      <c r="AQ1313" s="17"/>
      <c r="AR1313" s="17"/>
      <c r="AS1313" s="17"/>
      <c r="AT1313" s="17"/>
      <c r="AU1313" s="17"/>
    </row>
    <row r="1314" spans="2:47" x14ac:dyDescent="0.35">
      <c r="B1314" t="s">
        <v>479</v>
      </c>
      <c r="C1314" s="17">
        <v>0.58061775962139295</v>
      </c>
      <c r="D1314" s="17">
        <v>0.53802959670586203</v>
      </c>
      <c r="E1314" s="17">
        <v>0.61745257296573697</v>
      </c>
      <c r="F1314" s="17"/>
      <c r="G1314" s="17">
        <v>0</v>
      </c>
      <c r="H1314" s="17">
        <v>0</v>
      </c>
      <c r="I1314" s="17">
        <v>0.146602298083952</v>
      </c>
      <c r="J1314" s="17">
        <v>0.578195871926384</v>
      </c>
      <c r="K1314" s="17">
        <v>0.90727769042666195</v>
      </c>
      <c r="L1314" s="17">
        <v>1</v>
      </c>
      <c r="M1314" s="17"/>
      <c r="N1314" s="17">
        <v>0.64863286486322602</v>
      </c>
      <c r="O1314" s="17">
        <v>0.14502427325485701</v>
      </c>
      <c r="P1314" s="17"/>
      <c r="Q1314" s="17">
        <v>0.44096504885843202</v>
      </c>
      <c r="R1314" s="17">
        <v>0.61072019151495605</v>
      </c>
      <c r="S1314" s="17">
        <v>0.59929227664266504</v>
      </c>
      <c r="T1314" s="17">
        <v>0.66037072579207701</v>
      </c>
      <c r="U1314" s="17">
        <v>0.57277358670569001</v>
      </c>
      <c r="V1314" s="17">
        <v>0.45975090979837901</v>
      </c>
      <c r="W1314" s="17">
        <v>0.66173633689247002</v>
      </c>
      <c r="X1314" s="17">
        <v>0.53987228324366798</v>
      </c>
      <c r="Y1314" s="17">
        <v>0.61017312072694896</v>
      </c>
      <c r="Z1314" s="17">
        <v>0.62540298125551497</v>
      </c>
      <c r="AA1314" s="17">
        <v>0.585347327802756</v>
      </c>
      <c r="AB1314" s="17">
        <v>0.63406468715764397</v>
      </c>
      <c r="AC1314" s="17"/>
      <c r="AD1314" s="17">
        <v>0.527897771133366</v>
      </c>
      <c r="AE1314" s="17">
        <v>0.71878321235051701</v>
      </c>
      <c r="AF1314" s="17"/>
      <c r="AG1314" s="17">
        <v>0.44071531350571702</v>
      </c>
      <c r="AH1314" s="17">
        <v>0.66747692587339902</v>
      </c>
      <c r="AI1314" s="17"/>
      <c r="AJ1314" s="17">
        <v>0.58061775962139295</v>
      </c>
      <c r="AK1314" s="17" t="s">
        <v>331</v>
      </c>
      <c r="AL1314" s="17"/>
      <c r="AM1314" s="17">
        <v>0.72129116827372497</v>
      </c>
      <c r="AN1314" s="17">
        <v>0.53847850018888599</v>
      </c>
      <c r="AO1314" s="17"/>
      <c r="AP1314" s="17">
        <v>0.67667180928054904</v>
      </c>
      <c r="AQ1314" s="17">
        <v>0.82629603526069295</v>
      </c>
      <c r="AR1314" s="17">
        <v>0.18870854577068999</v>
      </c>
      <c r="AS1314" s="17">
        <v>0.82602978682310901</v>
      </c>
      <c r="AT1314" s="17">
        <v>0.29966228877841899</v>
      </c>
      <c r="AU1314" s="17">
        <v>0.23074466992104001</v>
      </c>
    </row>
    <row r="1315" spans="2:47" x14ac:dyDescent="0.35">
      <c r="B1315" t="s">
        <v>480</v>
      </c>
      <c r="C1315" s="17">
        <v>0.12992871962813299</v>
      </c>
      <c r="D1315" s="17">
        <v>0.13493906394706401</v>
      </c>
      <c r="E1315" s="17">
        <v>0.12589542359828401</v>
      </c>
      <c r="F1315" s="17"/>
      <c r="G1315" s="17">
        <v>3.5720136773659698E-2</v>
      </c>
      <c r="H1315" s="17">
        <v>2.1250975682462099E-2</v>
      </c>
      <c r="I1315" s="17">
        <v>0.26171185831322602</v>
      </c>
      <c r="J1315" s="17">
        <v>0.341544094321168</v>
      </c>
      <c r="K1315" s="17">
        <v>8.2460141424359396E-2</v>
      </c>
      <c r="L1315" s="17">
        <v>9.3690948557347692E-3</v>
      </c>
      <c r="M1315" s="17"/>
      <c r="N1315" s="17">
        <v>0.126932145551162</v>
      </c>
      <c r="O1315" s="17">
        <v>0.14911987054530401</v>
      </c>
      <c r="P1315" s="17"/>
      <c r="Q1315" s="17">
        <v>0.12227828802186</v>
      </c>
      <c r="R1315" s="17">
        <v>0.15833227951165099</v>
      </c>
      <c r="S1315" s="17">
        <v>0.161172297977417</v>
      </c>
      <c r="T1315" s="17">
        <v>0.105150948971119</v>
      </c>
      <c r="U1315" s="17">
        <v>7.2908575323181707E-2</v>
      </c>
      <c r="V1315" s="17">
        <v>0.14608827706889599</v>
      </c>
      <c r="W1315" s="17">
        <v>0.118475401437297</v>
      </c>
      <c r="X1315" s="17">
        <v>0.114030960716937</v>
      </c>
      <c r="Y1315" s="17">
        <v>0.15513643264815399</v>
      </c>
      <c r="Z1315" s="17">
        <v>7.9885064381926302E-2</v>
      </c>
      <c r="AA1315" s="17">
        <v>0.202377444763468</v>
      </c>
      <c r="AB1315" s="17">
        <v>0.104028529585546</v>
      </c>
      <c r="AC1315" s="17"/>
      <c r="AD1315" s="17">
        <v>0.13288191555494799</v>
      </c>
      <c r="AE1315" s="17">
        <v>0.11981481287990001</v>
      </c>
      <c r="AF1315" s="17"/>
      <c r="AG1315" s="17">
        <v>0.17264360956942301</v>
      </c>
      <c r="AH1315" s="17">
        <v>0.104931534975073</v>
      </c>
      <c r="AI1315" s="17"/>
      <c r="AJ1315" s="17">
        <v>0.12992871962813299</v>
      </c>
      <c r="AK1315" s="17" t="s">
        <v>331</v>
      </c>
      <c r="AL1315" s="17"/>
      <c r="AM1315" s="17">
        <v>0.10498040323053399</v>
      </c>
      <c r="AN1315" s="17">
        <v>0.13798389738835501</v>
      </c>
      <c r="AO1315" s="17"/>
      <c r="AP1315" s="17">
        <v>0.106013770418944</v>
      </c>
      <c r="AQ1315" s="17">
        <v>0.102657234024517</v>
      </c>
      <c r="AR1315" s="17">
        <v>0.16088220720140201</v>
      </c>
      <c r="AS1315" s="17">
        <v>0.111056599359819</v>
      </c>
      <c r="AT1315" s="17">
        <v>0.167546011637247</v>
      </c>
      <c r="AU1315" s="17">
        <v>0.17630560415088001</v>
      </c>
    </row>
    <row r="1316" spans="2:47" x14ac:dyDescent="0.35">
      <c r="B1316" t="s">
        <v>481</v>
      </c>
      <c r="C1316" s="17">
        <v>0.127733610168446</v>
      </c>
      <c r="D1316" s="17">
        <v>0.13837667542680701</v>
      </c>
      <c r="E1316" s="17">
        <v>0.118941494986454</v>
      </c>
      <c r="F1316" s="17"/>
      <c r="G1316" s="17">
        <v>0.1092564432239</v>
      </c>
      <c r="H1316" s="17">
        <v>0.123151440350069</v>
      </c>
      <c r="I1316" s="17">
        <v>0.33551979049043601</v>
      </c>
      <c r="J1316" s="17">
        <v>0.22480538437631101</v>
      </c>
      <c r="K1316" s="17">
        <v>3.4393907105206303E-2</v>
      </c>
      <c r="L1316" s="17">
        <v>0</v>
      </c>
      <c r="M1316" s="17"/>
      <c r="N1316" s="17">
        <v>0.120218857508685</v>
      </c>
      <c r="O1316" s="17">
        <v>0.17586082100799399</v>
      </c>
      <c r="P1316" s="17"/>
      <c r="Q1316" s="17">
        <v>0.12236363032669401</v>
      </c>
      <c r="R1316" s="17">
        <v>0.13019714922513301</v>
      </c>
      <c r="S1316" s="17">
        <v>0.19816117753403001</v>
      </c>
      <c r="T1316" s="17">
        <v>0.11353002165132201</v>
      </c>
      <c r="U1316" s="17">
        <v>0.120803657922368</v>
      </c>
      <c r="V1316" s="17">
        <v>0.153151091156881</v>
      </c>
      <c r="W1316" s="17">
        <v>0.105657027359084</v>
      </c>
      <c r="X1316" s="17">
        <v>9.3984312231981407E-2</v>
      </c>
      <c r="Y1316" s="17">
        <v>0.134747825423601</v>
      </c>
      <c r="Z1316" s="17">
        <v>0.12418384872467</v>
      </c>
      <c r="AA1316" s="17">
        <v>8.2480194731081202E-2</v>
      </c>
      <c r="AB1316" s="17">
        <v>0.10305315335710501</v>
      </c>
      <c r="AC1316" s="17"/>
      <c r="AD1316" s="17">
        <v>0.142808015030253</v>
      </c>
      <c r="AE1316" s="17">
        <v>8.1701087620530299E-2</v>
      </c>
      <c r="AF1316" s="17"/>
      <c r="AG1316" s="17">
        <v>0.172876368010045</v>
      </c>
      <c r="AH1316" s="17">
        <v>0.102665462577477</v>
      </c>
      <c r="AI1316" s="17"/>
      <c r="AJ1316" s="17">
        <v>0.127733610168446</v>
      </c>
      <c r="AK1316" s="17" t="s">
        <v>331</v>
      </c>
      <c r="AL1316" s="17"/>
      <c r="AM1316" s="17">
        <v>7.8112395103256599E-2</v>
      </c>
      <c r="AN1316" s="17">
        <v>0.13951642076069401</v>
      </c>
      <c r="AO1316" s="17"/>
      <c r="AP1316" s="17">
        <v>7.2995555505831103E-2</v>
      </c>
      <c r="AQ1316" s="17">
        <v>7.2510921231880798E-2</v>
      </c>
      <c r="AR1316" s="17">
        <v>0.243354606730453</v>
      </c>
      <c r="AS1316" s="17">
        <v>7.0001408711691804E-2</v>
      </c>
      <c r="AT1316" s="17">
        <v>0.223163149738768</v>
      </c>
      <c r="AU1316" s="17">
        <v>0.21584064445147699</v>
      </c>
    </row>
    <row r="1317" spans="2:47" x14ac:dyDescent="0.35">
      <c r="B1317" t="s">
        <v>482</v>
      </c>
      <c r="C1317" s="17">
        <v>0.118830663487816</v>
      </c>
      <c r="D1317" s="17">
        <v>0.123069915597299</v>
      </c>
      <c r="E1317" s="17">
        <v>0.115431566019897</v>
      </c>
      <c r="F1317" s="17"/>
      <c r="G1317" s="17">
        <v>4.6318664852340798E-2</v>
      </c>
      <c r="H1317" s="17">
        <v>0.34831983696396002</v>
      </c>
      <c r="I1317" s="17">
        <v>0.31763845949334402</v>
      </c>
      <c r="J1317" s="17">
        <v>8.0132087770568794E-2</v>
      </c>
      <c r="K1317" s="17">
        <v>0</v>
      </c>
      <c r="L1317" s="17">
        <v>0</v>
      </c>
      <c r="M1317" s="17"/>
      <c r="N1317" s="17">
        <v>9.9284050203945901E-2</v>
      </c>
      <c r="O1317" s="17">
        <v>0.24401428845915099</v>
      </c>
      <c r="P1317" s="17"/>
      <c r="Q1317" s="17">
        <v>0.146510261079218</v>
      </c>
      <c r="R1317" s="17">
        <v>0.105600513266751</v>
      </c>
      <c r="S1317" s="17">
        <v>0.12570111566140699</v>
      </c>
      <c r="T1317" s="17">
        <v>8.45008021301423E-2</v>
      </c>
      <c r="U1317" s="17">
        <v>0.13581538605825999</v>
      </c>
      <c r="V1317" s="17">
        <v>0.16857354781491199</v>
      </c>
      <c r="W1317" s="17">
        <v>3.8133899271104603E-2</v>
      </c>
      <c r="X1317" s="17">
        <v>0.133682565491647</v>
      </c>
      <c r="Y1317" s="17">
        <v>0.142881300880944</v>
      </c>
      <c r="Z1317" s="17">
        <v>0.129712650780407</v>
      </c>
      <c r="AA1317" s="17">
        <v>7.9229405552313698E-2</v>
      </c>
      <c r="AB1317" s="17">
        <v>0.10445935755179001</v>
      </c>
      <c r="AC1317" s="17"/>
      <c r="AD1317" s="17">
        <v>0.13664776731877101</v>
      </c>
      <c r="AE1317" s="17">
        <v>7.7794684136047093E-2</v>
      </c>
      <c r="AF1317" s="17"/>
      <c r="AG1317" s="17">
        <v>0.14783446350589499</v>
      </c>
      <c r="AH1317" s="17">
        <v>0.103926287595816</v>
      </c>
      <c r="AI1317" s="17"/>
      <c r="AJ1317" s="17">
        <v>0.118830663487816</v>
      </c>
      <c r="AK1317" s="17" t="s">
        <v>331</v>
      </c>
      <c r="AL1317" s="17"/>
      <c r="AM1317" s="17">
        <v>6.6640207841025298E-2</v>
      </c>
      <c r="AN1317" s="17">
        <v>0.13408765598324601</v>
      </c>
      <c r="AO1317" s="17"/>
      <c r="AP1317" s="17">
        <v>8.5193472032610906E-2</v>
      </c>
      <c r="AQ1317" s="17">
        <v>4.7013084597857503E-2</v>
      </c>
      <c r="AR1317" s="17">
        <v>0.27356223370632998</v>
      </c>
      <c r="AS1317" s="17">
        <v>4.03308320529909E-2</v>
      </c>
      <c r="AT1317" s="17">
        <v>0.19156464669745699</v>
      </c>
      <c r="AU1317" s="17">
        <v>0.220338195642653</v>
      </c>
    </row>
    <row r="1318" spans="2:47" x14ac:dyDescent="0.35">
      <c r="B1318" t="s">
        <v>483</v>
      </c>
      <c r="C1318" s="17">
        <v>0.107289426105105</v>
      </c>
      <c r="D1318" s="17">
        <v>0.101323127877556</v>
      </c>
      <c r="E1318" s="17">
        <v>0.11248901539326001</v>
      </c>
      <c r="F1318" s="17"/>
      <c r="G1318" s="17">
        <v>7.0543903495399699E-2</v>
      </c>
      <c r="H1318" s="17">
        <v>0.187004250442565</v>
      </c>
      <c r="I1318" s="17">
        <v>0.286145647825025</v>
      </c>
      <c r="J1318" s="17">
        <v>0.14172639479467899</v>
      </c>
      <c r="K1318" s="17">
        <v>1.6352029293889101E-2</v>
      </c>
      <c r="L1318" s="17">
        <v>0</v>
      </c>
      <c r="M1318" s="17"/>
      <c r="N1318" s="17">
        <v>9.9062656529669599E-2</v>
      </c>
      <c r="O1318" s="17">
        <v>0.15997665239339301</v>
      </c>
      <c r="P1318" s="17"/>
      <c r="Q1318" s="17">
        <v>9.5575793033384204E-2</v>
      </c>
      <c r="R1318" s="17">
        <v>0.10100052531440901</v>
      </c>
      <c r="S1318" s="17">
        <v>6.4393988559199103E-2</v>
      </c>
      <c r="T1318" s="17">
        <v>0.11116957475980201</v>
      </c>
      <c r="U1318" s="17">
        <v>3.7611119050384598E-2</v>
      </c>
      <c r="V1318" s="17">
        <v>0.14575918937500801</v>
      </c>
      <c r="W1318" s="17">
        <v>5.53654066955762E-2</v>
      </c>
      <c r="X1318" s="17">
        <v>0.17942366847087601</v>
      </c>
      <c r="Y1318" s="17">
        <v>0.113573025738644</v>
      </c>
      <c r="Z1318" s="17">
        <v>0.108142519762954</v>
      </c>
      <c r="AA1318" s="17">
        <v>0.19262024276182399</v>
      </c>
      <c r="AB1318" s="17">
        <v>0.20816828256902001</v>
      </c>
      <c r="AC1318" s="17"/>
      <c r="AD1318" s="17">
        <v>0.12267831102202501</v>
      </c>
      <c r="AE1318" s="17">
        <v>6.6559016504435103E-2</v>
      </c>
      <c r="AF1318" s="17"/>
      <c r="AG1318" s="17">
        <v>0.13922236850653399</v>
      </c>
      <c r="AH1318" s="17">
        <v>8.7475671287235907E-2</v>
      </c>
      <c r="AI1318" s="17"/>
      <c r="AJ1318" s="17">
        <v>0.107289426105105</v>
      </c>
      <c r="AK1318" s="17" t="s">
        <v>331</v>
      </c>
      <c r="AL1318" s="17"/>
      <c r="AM1318" s="17">
        <v>8.0584677059693494E-2</v>
      </c>
      <c r="AN1318" s="17">
        <v>0.116945726409159</v>
      </c>
      <c r="AO1318" s="17"/>
      <c r="AP1318" s="17">
        <v>0.12116636822525501</v>
      </c>
      <c r="AQ1318" s="17">
        <v>5.5891007746687399E-2</v>
      </c>
      <c r="AR1318" s="17">
        <v>0.16678782909109599</v>
      </c>
      <c r="AS1318" s="17">
        <v>5.1694412759204098E-2</v>
      </c>
      <c r="AT1318" s="17">
        <v>0.16177900157092701</v>
      </c>
      <c r="AU1318" s="17">
        <v>0.160876292243674</v>
      </c>
    </row>
    <row r="1319" spans="2:47" x14ac:dyDescent="0.35">
      <c r="B1319" t="s">
        <v>484</v>
      </c>
      <c r="C1319" s="17">
        <v>0.10610006216633799</v>
      </c>
      <c r="D1319" s="17">
        <v>9.0148784151302605E-2</v>
      </c>
      <c r="E1319" s="17">
        <v>0.11821350389384901</v>
      </c>
      <c r="F1319" s="17"/>
      <c r="G1319" s="17">
        <v>0.62036191291679099</v>
      </c>
      <c r="H1319" s="17">
        <v>0.45560561781183001</v>
      </c>
      <c r="I1319" s="17">
        <v>0.104522275988176</v>
      </c>
      <c r="J1319" s="17">
        <v>4.7742390772503602E-3</v>
      </c>
      <c r="K1319" s="17">
        <v>0</v>
      </c>
      <c r="L1319" s="17">
        <v>0</v>
      </c>
      <c r="M1319" s="17"/>
      <c r="N1319" s="17">
        <v>7.8501353728062398E-2</v>
      </c>
      <c r="O1319" s="17">
        <v>0.28285223486528699</v>
      </c>
      <c r="P1319" s="17"/>
      <c r="Q1319" s="17">
        <v>0.22322737871746801</v>
      </c>
      <c r="R1319" s="17">
        <v>0.101040404427804</v>
      </c>
      <c r="S1319" s="17">
        <v>3.7043568510945903E-2</v>
      </c>
      <c r="T1319" s="17">
        <v>6.7775421762149096E-2</v>
      </c>
      <c r="U1319" s="17">
        <v>0.130980880828104</v>
      </c>
      <c r="V1319" s="17">
        <v>0.103216416961508</v>
      </c>
      <c r="W1319" s="17">
        <v>0.112443396131079</v>
      </c>
      <c r="X1319" s="17">
        <v>0.123691714898542</v>
      </c>
      <c r="Y1319" s="17">
        <v>7.4138877019465393E-2</v>
      </c>
      <c r="Z1319" s="17">
        <v>9.0309968145933894E-2</v>
      </c>
      <c r="AA1319" s="17">
        <v>0.132127752415582</v>
      </c>
      <c r="AB1319" s="17">
        <v>0</v>
      </c>
      <c r="AC1319" s="17"/>
      <c r="AD1319" s="17">
        <v>0.111583653129365</v>
      </c>
      <c r="AE1319" s="17">
        <v>9.0487817687782704E-2</v>
      </c>
      <c r="AF1319" s="17"/>
      <c r="AG1319" s="17">
        <v>0.13507344637243399</v>
      </c>
      <c r="AH1319" s="17">
        <v>8.2690152511617404E-2</v>
      </c>
      <c r="AI1319" s="17"/>
      <c r="AJ1319" s="17">
        <v>0.10610006216633799</v>
      </c>
      <c r="AK1319" s="17" t="s">
        <v>331</v>
      </c>
      <c r="AL1319" s="17"/>
      <c r="AM1319" s="17">
        <v>7.0453641122733002E-2</v>
      </c>
      <c r="AN1319" s="17">
        <v>0.11555561295719501</v>
      </c>
      <c r="AO1319" s="17"/>
      <c r="AP1319" s="17">
        <v>0.117751376829948</v>
      </c>
      <c r="AQ1319" s="17">
        <v>3.0723249238900002E-2</v>
      </c>
      <c r="AR1319" s="17">
        <v>0.22317731318310299</v>
      </c>
      <c r="AS1319" s="17">
        <v>8.3801368718004806E-3</v>
      </c>
      <c r="AT1319" s="17">
        <v>0.21610871476576701</v>
      </c>
      <c r="AU1319" s="17">
        <v>0.18354192934455199</v>
      </c>
    </row>
    <row r="1320" spans="2:47" x14ac:dyDescent="0.35">
      <c r="B1320" t="s">
        <v>485</v>
      </c>
      <c r="C1320" s="17">
        <v>0.103105820356571</v>
      </c>
      <c r="D1320" s="17">
        <v>0.111907127685847</v>
      </c>
      <c r="E1320" s="17">
        <v>9.5831338715613598E-2</v>
      </c>
      <c r="F1320" s="17"/>
      <c r="G1320" s="17">
        <v>0.35040268633272798</v>
      </c>
      <c r="H1320" s="17">
        <v>0.34007112107451298</v>
      </c>
      <c r="I1320" s="17">
        <v>0.22703768282068801</v>
      </c>
      <c r="J1320" s="17">
        <v>1.46256696857208E-2</v>
      </c>
      <c r="K1320" s="17">
        <v>0</v>
      </c>
      <c r="L1320" s="17">
        <v>0</v>
      </c>
      <c r="M1320" s="17"/>
      <c r="N1320" s="17">
        <v>7.5707451942887902E-2</v>
      </c>
      <c r="O1320" s="17">
        <v>0.278574942629286</v>
      </c>
      <c r="P1320" s="17"/>
      <c r="Q1320" s="17">
        <v>0.15487888518852999</v>
      </c>
      <c r="R1320" s="17">
        <v>8.8831701636941596E-2</v>
      </c>
      <c r="S1320" s="17">
        <v>0.11561221320230999</v>
      </c>
      <c r="T1320" s="17">
        <v>4.3018117092078201E-2</v>
      </c>
      <c r="U1320" s="17">
        <v>0.13175205001194701</v>
      </c>
      <c r="V1320" s="17">
        <v>0.15117246714198501</v>
      </c>
      <c r="W1320" s="17">
        <v>4.3950411348356699E-2</v>
      </c>
      <c r="X1320" s="17">
        <v>0.17278516447685599</v>
      </c>
      <c r="Y1320" s="17">
        <v>0.115373726268372</v>
      </c>
      <c r="Z1320" s="17">
        <v>4.6835272562701202E-2</v>
      </c>
      <c r="AA1320" s="17">
        <v>0.155000904235885</v>
      </c>
      <c r="AB1320" s="17">
        <v>0</v>
      </c>
      <c r="AC1320" s="17"/>
      <c r="AD1320" s="17">
        <v>0.11872163946144899</v>
      </c>
      <c r="AE1320" s="17">
        <v>6.8160175741022802E-2</v>
      </c>
      <c r="AF1320" s="17"/>
      <c r="AG1320" s="17">
        <v>0.1598536117397</v>
      </c>
      <c r="AH1320" s="17">
        <v>7.0657330549536601E-2</v>
      </c>
      <c r="AI1320" s="17"/>
      <c r="AJ1320" s="17">
        <v>0.103105820356571</v>
      </c>
      <c r="AK1320" s="17" t="s">
        <v>331</v>
      </c>
      <c r="AL1320" s="17"/>
      <c r="AM1320" s="17">
        <v>7.5009895651349801E-2</v>
      </c>
      <c r="AN1320" s="17">
        <v>0.111218332608398</v>
      </c>
      <c r="AO1320" s="17"/>
      <c r="AP1320" s="17">
        <v>8.3230425877495698E-2</v>
      </c>
      <c r="AQ1320" s="17">
        <v>2.4010932019979898E-2</v>
      </c>
      <c r="AR1320" s="17">
        <v>0.18485767907225101</v>
      </c>
      <c r="AS1320" s="17">
        <v>7.2861560530908601E-3</v>
      </c>
      <c r="AT1320" s="17">
        <v>0.232641875533354</v>
      </c>
      <c r="AU1320" s="17">
        <v>0.226743188606886</v>
      </c>
    </row>
    <row r="1321" spans="2:47" x14ac:dyDescent="0.35">
      <c r="B1321" t="s">
        <v>63</v>
      </c>
      <c r="C1321" s="17">
        <v>1.76440078127994E-3</v>
      </c>
      <c r="D1321" s="17">
        <v>0</v>
      </c>
      <c r="E1321" s="17">
        <v>3.2566900290857798E-3</v>
      </c>
      <c r="F1321" s="17"/>
      <c r="G1321" s="17">
        <v>1.8484256340254801E-2</v>
      </c>
      <c r="H1321" s="17">
        <v>0</v>
      </c>
      <c r="I1321" s="17">
        <v>0</v>
      </c>
      <c r="J1321" s="17">
        <v>0</v>
      </c>
      <c r="K1321" s="17">
        <v>5.5965367281673103E-3</v>
      </c>
      <c r="L1321" s="17">
        <v>0</v>
      </c>
      <c r="M1321" s="17"/>
      <c r="N1321" s="17">
        <v>1.0887463514902399E-3</v>
      </c>
      <c r="O1321" s="17">
        <v>6.0915376371980601E-3</v>
      </c>
      <c r="P1321" s="17"/>
      <c r="Q1321" s="17">
        <v>0</v>
      </c>
      <c r="R1321" s="17">
        <v>5.8266324735580799E-3</v>
      </c>
      <c r="S1321" s="17">
        <v>0</v>
      </c>
      <c r="T1321" s="17">
        <v>0</v>
      </c>
      <c r="U1321" s="17">
        <v>1.33754601257424E-2</v>
      </c>
      <c r="V1321" s="17">
        <v>0</v>
      </c>
      <c r="W1321" s="17">
        <v>0</v>
      </c>
      <c r="X1321" s="17">
        <v>0</v>
      </c>
      <c r="Y1321" s="17">
        <v>0</v>
      </c>
      <c r="Z1321" s="17">
        <v>0</v>
      </c>
      <c r="AA1321" s="17">
        <v>0</v>
      </c>
      <c r="AB1321" s="17">
        <v>0</v>
      </c>
      <c r="AC1321" s="17"/>
      <c r="AD1321" s="17">
        <v>1.1824052529785501E-3</v>
      </c>
      <c r="AE1321" s="17">
        <v>0</v>
      </c>
      <c r="AF1321" s="17"/>
      <c r="AG1321" s="17">
        <v>0</v>
      </c>
      <c r="AH1321" s="17">
        <v>1.3097029197063699E-3</v>
      </c>
      <c r="AI1321" s="17"/>
      <c r="AJ1321" s="17">
        <v>1.76440078127994E-3</v>
      </c>
      <c r="AK1321" s="17" t="s">
        <v>331</v>
      </c>
      <c r="AL1321" s="17"/>
      <c r="AM1321" s="17">
        <v>0</v>
      </c>
      <c r="AN1321" s="17">
        <v>2.3303302462251E-3</v>
      </c>
      <c r="AO1321" s="17"/>
      <c r="AP1321" s="17">
        <v>4.0324282547899697E-3</v>
      </c>
      <c r="AQ1321" s="17">
        <v>4.6877520455987304E-3</v>
      </c>
      <c r="AR1321" s="17">
        <v>0</v>
      </c>
      <c r="AS1321" s="17">
        <v>0</v>
      </c>
      <c r="AT1321" s="17">
        <v>0</v>
      </c>
      <c r="AU1321" s="17">
        <v>0</v>
      </c>
    </row>
    <row r="1322" spans="2:47" x14ac:dyDescent="0.35">
      <c r="C1322" s="17"/>
      <c r="D1322" s="17"/>
      <c r="E1322" s="17"/>
      <c r="F1322" s="17"/>
      <c r="G1322" s="17"/>
      <c r="H1322" s="17"/>
      <c r="I1322" s="17"/>
      <c r="J1322" s="17"/>
      <c r="K1322" s="17"/>
      <c r="L1322" s="17"/>
      <c r="M1322" s="17"/>
      <c r="N1322" s="17"/>
      <c r="O1322" s="17"/>
      <c r="P1322" s="17"/>
      <c r="Q1322" s="17"/>
      <c r="R1322" s="17"/>
      <c r="S1322" s="17"/>
      <c r="T1322" s="17"/>
      <c r="U1322" s="17"/>
      <c r="V1322" s="17"/>
      <c r="W1322" s="17"/>
      <c r="X1322" s="17"/>
      <c r="Y1322" s="17"/>
      <c r="Z1322" s="17"/>
      <c r="AA1322" s="17"/>
      <c r="AB1322" s="17"/>
      <c r="AC1322" s="17"/>
      <c r="AD1322" s="17"/>
      <c r="AE1322" s="17"/>
      <c r="AF1322" s="17"/>
      <c r="AG1322" s="17"/>
      <c r="AH1322" s="17"/>
      <c r="AI1322" s="17"/>
      <c r="AJ1322" s="17"/>
      <c r="AK1322" s="17"/>
      <c r="AL1322" s="17"/>
      <c r="AM1322" s="17"/>
      <c r="AN1322" s="17"/>
      <c r="AO1322" s="17"/>
      <c r="AP1322" s="17"/>
      <c r="AQ1322" s="17"/>
      <c r="AR1322" s="17"/>
      <c r="AS1322" s="17"/>
      <c r="AT1322" s="17"/>
      <c r="AU1322" s="17"/>
    </row>
    <row r="1323" spans="2:47" x14ac:dyDescent="0.35">
      <c r="B1323" s="6" t="s">
        <v>492</v>
      </c>
      <c r="C1323" s="17"/>
      <c r="D1323" s="17"/>
      <c r="E1323" s="17"/>
      <c r="F1323" s="17"/>
      <c r="G1323" s="17"/>
      <c r="H1323" s="17"/>
      <c r="I1323" s="17"/>
      <c r="J1323" s="17"/>
      <c r="K1323" s="17"/>
      <c r="L1323" s="17"/>
      <c r="M1323" s="17"/>
      <c r="N1323" s="17"/>
      <c r="O1323" s="17"/>
      <c r="P1323" s="17"/>
      <c r="Q1323" s="17"/>
      <c r="R1323" s="17"/>
      <c r="S1323" s="17"/>
      <c r="T1323" s="17"/>
      <c r="U1323" s="17"/>
      <c r="V1323" s="17"/>
      <c r="W1323" s="17"/>
      <c r="X1323" s="17"/>
      <c r="Y1323" s="17"/>
      <c r="Z1323" s="17"/>
      <c r="AA1323" s="17"/>
      <c r="AB1323" s="17"/>
      <c r="AC1323" s="17"/>
      <c r="AD1323" s="17"/>
      <c r="AE1323" s="17"/>
      <c r="AF1323" s="17"/>
      <c r="AG1323" s="17"/>
      <c r="AH1323" s="17"/>
      <c r="AI1323" s="17"/>
      <c r="AJ1323" s="17"/>
      <c r="AK1323" s="17"/>
      <c r="AL1323" s="17"/>
      <c r="AM1323" s="17"/>
      <c r="AN1323" s="17"/>
      <c r="AO1323" s="17"/>
      <c r="AP1323" s="17"/>
      <c r="AQ1323" s="17"/>
      <c r="AR1323" s="17"/>
      <c r="AS1323" s="17"/>
      <c r="AT1323" s="17"/>
      <c r="AU1323" s="17"/>
    </row>
    <row r="1324" spans="2:47" x14ac:dyDescent="0.35">
      <c r="B1324" s="24" t="s">
        <v>749</v>
      </c>
      <c r="C1324" s="17"/>
      <c r="D1324" s="17"/>
      <c r="E1324" s="17"/>
      <c r="F1324" s="17"/>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row>
    <row r="1325" spans="2:47" x14ac:dyDescent="0.35">
      <c r="B1325" t="s">
        <v>487</v>
      </c>
      <c r="C1325" s="17">
        <v>0.29305262797562598</v>
      </c>
      <c r="D1325" s="17">
        <v>0.24789727698220401</v>
      </c>
      <c r="E1325" s="17">
        <v>0.33161936479000398</v>
      </c>
      <c r="F1325" s="17"/>
      <c r="G1325" s="17">
        <v>0.227903636281022</v>
      </c>
      <c r="H1325" s="17">
        <v>0.13859120672032499</v>
      </c>
      <c r="I1325" s="17">
        <v>0.18963895766346001</v>
      </c>
      <c r="J1325" s="17">
        <v>0.186662801848024</v>
      </c>
      <c r="K1325" s="17">
        <v>0.38300899658673399</v>
      </c>
      <c r="L1325" s="17">
        <v>0.446428603256453</v>
      </c>
      <c r="M1325" s="17"/>
      <c r="N1325" s="17">
        <v>0.31782688591964497</v>
      </c>
      <c r="O1325" s="17">
        <v>0.134389264130062</v>
      </c>
      <c r="P1325" s="17"/>
      <c r="Q1325" s="17">
        <v>0.221905626722807</v>
      </c>
      <c r="R1325" s="17">
        <v>0.32906138192511902</v>
      </c>
      <c r="S1325" s="17">
        <v>0.35073257057042001</v>
      </c>
      <c r="T1325" s="17">
        <v>0.269833125322328</v>
      </c>
      <c r="U1325" s="17">
        <v>0.38173662720684898</v>
      </c>
      <c r="V1325" s="17">
        <v>0.21946279981258601</v>
      </c>
      <c r="W1325" s="17">
        <v>0.37679591254627498</v>
      </c>
      <c r="X1325" s="17">
        <v>0.24668454177792001</v>
      </c>
      <c r="Y1325" s="17">
        <v>0.27152797902446002</v>
      </c>
      <c r="Z1325" s="17">
        <v>0.29534670711906502</v>
      </c>
      <c r="AA1325" s="17">
        <v>0.24841714042424201</v>
      </c>
      <c r="AB1325" s="17">
        <v>0.34063865916048203</v>
      </c>
      <c r="AC1325" s="17"/>
      <c r="AD1325" s="17">
        <v>0.17637395646297099</v>
      </c>
      <c r="AE1325" s="17">
        <v>0.58676796956725097</v>
      </c>
      <c r="AF1325" s="17"/>
      <c r="AG1325" s="17">
        <v>0.14182578719990699</v>
      </c>
      <c r="AH1325" s="17">
        <v>0.38073703509784301</v>
      </c>
      <c r="AI1325" s="17"/>
      <c r="AJ1325" s="17">
        <v>0.29305262797562598</v>
      </c>
      <c r="AK1325" s="17" t="s">
        <v>331</v>
      </c>
      <c r="AL1325" s="17"/>
      <c r="AM1325" s="17">
        <v>0.38277201548401502</v>
      </c>
      <c r="AN1325" s="17">
        <v>0.26945639226302898</v>
      </c>
      <c r="AO1325" s="17"/>
      <c r="AP1325" s="17">
        <v>0.70414141213316295</v>
      </c>
      <c r="AQ1325" s="17">
        <v>0.38850751473693401</v>
      </c>
      <c r="AR1325" s="17">
        <v>0.133386088836973</v>
      </c>
      <c r="AS1325" s="17">
        <v>0.19481380647187699</v>
      </c>
      <c r="AT1325" s="17">
        <v>2.7254090046250099E-2</v>
      </c>
      <c r="AU1325" s="17">
        <v>6.6216334790336798E-2</v>
      </c>
    </row>
    <row r="1326" spans="2:47" x14ac:dyDescent="0.35">
      <c r="B1326" t="s">
        <v>488</v>
      </c>
      <c r="C1326" s="17">
        <v>0.100855431627959</v>
      </c>
      <c r="D1326" s="17">
        <v>0.122740386973092</v>
      </c>
      <c r="E1326" s="17">
        <v>8.2531508730561795E-2</v>
      </c>
      <c r="F1326" s="17"/>
      <c r="G1326" s="17">
        <v>0.28672127444268602</v>
      </c>
      <c r="H1326" s="17">
        <v>0.19774714304949301</v>
      </c>
      <c r="I1326" s="17">
        <v>7.2071818573855806E-2</v>
      </c>
      <c r="J1326" s="17">
        <v>8.2286261830169696E-2</v>
      </c>
      <c r="K1326" s="17">
        <v>7.30997494662535E-2</v>
      </c>
      <c r="L1326" s="17">
        <v>7.5472395136416404E-2</v>
      </c>
      <c r="M1326" s="17"/>
      <c r="N1326" s="17">
        <v>9.9080744451522998E-2</v>
      </c>
      <c r="O1326" s="17">
        <v>0.1122211741589</v>
      </c>
      <c r="P1326" s="17"/>
      <c r="Q1326" s="17">
        <v>0.14087887583796199</v>
      </c>
      <c r="R1326" s="17">
        <v>0.10706401401205499</v>
      </c>
      <c r="S1326" s="17">
        <v>6.9819994903380103E-2</v>
      </c>
      <c r="T1326" s="17">
        <v>6.6046476912809807E-2</v>
      </c>
      <c r="U1326" s="17">
        <v>0.11207018650088101</v>
      </c>
      <c r="V1326" s="17">
        <v>0.116953341133546</v>
      </c>
      <c r="W1326" s="17">
        <v>0.106021547329987</v>
      </c>
      <c r="X1326" s="17">
        <v>0.115072701477328</v>
      </c>
      <c r="Y1326" s="17">
        <v>6.21967439200403E-2</v>
      </c>
      <c r="Z1326" s="17">
        <v>0.101437357758075</v>
      </c>
      <c r="AA1326" s="17">
        <v>7.9818525132921106E-2</v>
      </c>
      <c r="AB1326" s="17">
        <v>0.207081682942651</v>
      </c>
      <c r="AC1326" s="17"/>
      <c r="AD1326" s="17">
        <v>0.11245646615829</v>
      </c>
      <c r="AE1326" s="17">
        <v>6.7214837291380905E-2</v>
      </c>
      <c r="AF1326" s="17"/>
      <c r="AG1326" s="17">
        <v>9.0036378163146205E-2</v>
      </c>
      <c r="AH1326" s="17">
        <v>0.106476192814193</v>
      </c>
      <c r="AI1326" s="17"/>
      <c r="AJ1326" s="17">
        <v>0.100855431627959</v>
      </c>
      <c r="AK1326" s="17" t="s">
        <v>331</v>
      </c>
      <c r="AL1326" s="17"/>
      <c r="AM1326" s="17">
        <v>8.8376859057872903E-2</v>
      </c>
      <c r="AN1326" s="17">
        <v>0.104622160482283</v>
      </c>
      <c r="AO1326" s="17"/>
      <c r="AP1326" s="17">
        <v>4.9993174893973501E-2</v>
      </c>
      <c r="AQ1326" s="17">
        <v>8.89217834503334E-2</v>
      </c>
      <c r="AR1326" s="17">
        <v>0.18326152951039201</v>
      </c>
      <c r="AS1326" s="17">
        <v>0.111626219278773</v>
      </c>
      <c r="AT1326" s="17">
        <v>9.4697182179690698E-2</v>
      </c>
      <c r="AU1326" s="17">
        <v>0.119316649243441</v>
      </c>
    </row>
    <row r="1327" spans="2:47" x14ac:dyDescent="0.35">
      <c r="B1327" t="s">
        <v>489</v>
      </c>
      <c r="C1327" s="17">
        <v>0.35035440148832497</v>
      </c>
      <c r="D1327" s="17">
        <v>0.34363823597349902</v>
      </c>
      <c r="E1327" s="17">
        <v>0.35504085601010799</v>
      </c>
      <c r="F1327" s="17"/>
      <c r="G1327" s="17">
        <v>0.16516048698600599</v>
      </c>
      <c r="H1327" s="17">
        <v>0.27669290055761497</v>
      </c>
      <c r="I1327" s="17">
        <v>0.40816913277674399</v>
      </c>
      <c r="J1327" s="17">
        <v>0.38438605867224901</v>
      </c>
      <c r="K1327" s="17">
        <v>0.35967395204980002</v>
      </c>
      <c r="L1327" s="17">
        <v>0.34894608340459898</v>
      </c>
      <c r="M1327" s="17"/>
      <c r="N1327" s="17">
        <v>0.34807997114225298</v>
      </c>
      <c r="O1327" s="17">
        <v>0.36492068114665499</v>
      </c>
      <c r="P1327" s="17"/>
      <c r="Q1327" s="17">
        <v>0.30776334790758803</v>
      </c>
      <c r="R1327" s="17">
        <v>0.36422055155850502</v>
      </c>
      <c r="S1327" s="17">
        <v>0.42135671032378202</v>
      </c>
      <c r="T1327" s="17">
        <v>0.40639768309020602</v>
      </c>
      <c r="U1327" s="17">
        <v>0.22721516328521599</v>
      </c>
      <c r="V1327" s="17">
        <v>0.36699759766247497</v>
      </c>
      <c r="W1327" s="17">
        <v>0.29796985976530799</v>
      </c>
      <c r="X1327" s="17">
        <v>0.31735247833074598</v>
      </c>
      <c r="Y1327" s="17">
        <v>0.38996153503789499</v>
      </c>
      <c r="Z1327" s="17">
        <v>0.366093296146559</v>
      </c>
      <c r="AA1327" s="17">
        <v>0.34765817737744797</v>
      </c>
      <c r="AB1327" s="17">
        <v>0.29391565564397998</v>
      </c>
      <c r="AC1327" s="17"/>
      <c r="AD1327" s="17">
        <v>0.38029893264813802</v>
      </c>
      <c r="AE1327" s="17">
        <v>0.27765882281012499</v>
      </c>
      <c r="AF1327" s="17"/>
      <c r="AG1327" s="17">
        <v>0.34991633875753603</v>
      </c>
      <c r="AH1327" s="17">
        <v>0.34907028321507699</v>
      </c>
      <c r="AI1327" s="17"/>
      <c r="AJ1327" s="17">
        <v>0.35035440148832497</v>
      </c>
      <c r="AK1327" s="17" t="s">
        <v>331</v>
      </c>
      <c r="AL1327" s="17"/>
      <c r="AM1327" s="17">
        <v>0.33520450625968301</v>
      </c>
      <c r="AN1327" s="17">
        <v>0.35464171560673302</v>
      </c>
      <c r="AO1327" s="17"/>
      <c r="AP1327" s="17">
        <v>0.18042591312603901</v>
      </c>
      <c r="AQ1327" s="17">
        <v>0.444540123967749</v>
      </c>
      <c r="AR1327" s="17">
        <v>0.42764724238905999</v>
      </c>
      <c r="AS1327" s="17">
        <v>0.42040240628166903</v>
      </c>
      <c r="AT1327" s="17">
        <v>0.32135578688052902</v>
      </c>
      <c r="AU1327" s="17">
        <v>0.323777257995496</v>
      </c>
    </row>
    <row r="1328" spans="2:47" x14ac:dyDescent="0.35">
      <c r="B1328" t="s">
        <v>490</v>
      </c>
      <c r="C1328" s="17">
        <v>0.238063224486323</v>
      </c>
      <c r="D1328" s="17">
        <v>0.27877610928778701</v>
      </c>
      <c r="E1328" s="17">
        <v>0.204051359081036</v>
      </c>
      <c r="F1328" s="17"/>
      <c r="G1328" s="17">
        <v>0.29815946289512102</v>
      </c>
      <c r="H1328" s="17">
        <v>0.34196921504317801</v>
      </c>
      <c r="I1328" s="17">
        <v>0.31381190128290198</v>
      </c>
      <c r="J1328" s="17">
        <v>0.33632470517810997</v>
      </c>
      <c r="K1328" s="17">
        <v>0.172824322347437</v>
      </c>
      <c r="L1328" s="17">
        <v>0.115148590839439</v>
      </c>
      <c r="M1328" s="17"/>
      <c r="N1328" s="17">
        <v>0.21781405808083501</v>
      </c>
      <c r="O1328" s="17">
        <v>0.36774625532514799</v>
      </c>
      <c r="P1328" s="17"/>
      <c r="Q1328" s="17">
        <v>0.31210950700282802</v>
      </c>
      <c r="R1328" s="17">
        <v>0.19291474010369</v>
      </c>
      <c r="S1328" s="17">
        <v>0.14595217160509499</v>
      </c>
      <c r="T1328" s="17">
        <v>0.24770078284791699</v>
      </c>
      <c r="U1328" s="17">
        <v>0.242673615818019</v>
      </c>
      <c r="V1328" s="17">
        <v>0.260521151135996</v>
      </c>
      <c r="W1328" s="17">
        <v>0.19626447299260899</v>
      </c>
      <c r="X1328" s="17">
        <v>0.30428161583841001</v>
      </c>
      <c r="Y1328" s="17">
        <v>0.26920080938194302</v>
      </c>
      <c r="Z1328" s="17">
        <v>0.22720680926377701</v>
      </c>
      <c r="AA1328" s="17">
        <v>0.26806173027794</v>
      </c>
      <c r="AB1328" s="17">
        <v>0.15836400225288799</v>
      </c>
      <c r="AC1328" s="17"/>
      <c r="AD1328" s="17">
        <v>0.318446215693376</v>
      </c>
      <c r="AE1328" s="17">
        <v>4.6063712797683301E-2</v>
      </c>
      <c r="AF1328" s="17"/>
      <c r="AG1328" s="17">
        <v>0.41099063255888801</v>
      </c>
      <c r="AH1328" s="17">
        <v>0.14625353264503499</v>
      </c>
      <c r="AI1328" s="17"/>
      <c r="AJ1328" s="17">
        <v>0.238063224486323</v>
      </c>
      <c r="AK1328" s="17" t="s">
        <v>331</v>
      </c>
      <c r="AL1328" s="17"/>
      <c r="AM1328" s="17">
        <v>0.17794947180847001</v>
      </c>
      <c r="AN1328" s="17">
        <v>0.25542321911361598</v>
      </c>
      <c r="AO1328" s="17"/>
      <c r="AP1328" s="17">
        <v>2.6399098632438001E-2</v>
      </c>
      <c r="AQ1328" s="17">
        <v>6.9550322119203797E-2</v>
      </c>
      <c r="AR1328" s="17">
        <v>0.214698887046394</v>
      </c>
      <c r="AS1328" s="17">
        <v>0.26893291703148298</v>
      </c>
      <c r="AT1328" s="17">
        <v>0.53635975196623797</v>
      </c>
      <c r="AU1328" s="17">
        <v>0.48354465396372698</v>
      </c>
    </row>
    <row r="1329" spans="2:47" x14ac:dyDescent="0.35">
      <c r="B1329" t="s">
        <v>491</v>
      </c>
      <c r="C1329" s="17">
        <v>6.0645799890489301E-3</v>
      </c>
      <c r="D1329" s="17">
        <v>2.1175394750355698E-3</v>
      </c>
      <c r="E1329" s="17">
        <v>9.4061018570719395E-3</v>
      </c>
      <c r="F1329" s="17"/>
      <c r="G1329" s="17">
        <v>0</v>
      </c>
      <c r="H1329" s="17">
        <v>6.0841534175865696E-3</v>
      </c>
      <c r="I1329" s="17">
        <v>1.0673871364502799E-2</v>
      </c>
      <c r="J1329" s="17">
        <v>0</v>
      </c>
      <c r="K1329" s="17">
        <v>0</v>
      </c>
      <c r="L1329" s="17">
        <v>1.12804520798141E-2</v>
      </c>
      <c r="M1329" s="17"/>
      <c r="N1329" s="17">
        <v>6.10462780310779E-3</v>
      </c>
      <c r="O1329" s="17">
        <v>5.8080992134148602E-3</v>
      </c>
      <c r="P1329" s="17"/>
      <c r="Q1329" s="17">
        <v>0</v>
      </c>
      <c r="R1329" s="17">
        <v>0</v>
      </c>
      <c r="S1329" s="17">
        <v>0</v>
      </c>
      <c r="T1329" s="17">
        <v>0</v>
      </c>
      <c r="U1329" s="17">
        <v>1.1485474413257901E-2</v>
      </c>
      <c r="V1329" s="17">
        <v>0</v>
      </c>
      <c r="W1329" s="17">
        <v>1.03672544651752E-2</v>
      </c>
      <c r="X1329" s="17">
        <v>1.6608662575596098E-2</v>
      </c>
      <c r="Y1329" s="17">
        <v>7.11293263566157E-3</v>
      </c>
      <c r="Z1329" s="17">
        <v>9.9158297125235204E-3</v>
      </c>
      <c r="AA1329" s="17">
        <v>3.8018412017504298E-2</v>
      </c>
      <c r="AB1329" s="17">
        <v>0</v>
      </c>
      <c r="AC1329" s="17"/>
      <c r="AD1329" s="17">
        <v>3.5058293454887099E-3</v>
      </c>
      <c r="AE1329" s="17">
        <v>1.28280530053536E-2</v>
      </c>
      <c r="AF1329" s="17"/>
      <c r="AG1329" s="17">
        <v>4.4889026277759297E-3</v>
      </c>
      <c r="AH1329" s="17">
        <v>7.1126354099341101E-3</v>
      </c>
      <c r="AI1329" s="17"/>
      <c r="AJ1329" s="17">
        <v>6.0645799890489301E-3</v>
      </c>
      <c r="AK1329" s="17" t="s">
        <v>331</v>
      </c>
      <c r="AL1329" s="17"/>
      <c r="AM1329" s="17">
        <v>7.4393433542224796E-3</v>
      </c>
      <c r="AN1329" s="17">
        <v>4.35635804360179E-3</v>
      </c>
      <c r="AO1329" s="17"/>
      <c r="AP1329" s="17">
        <v>1.23222511296988E-2</v>
      </c>
      <c r="AQ1329" s="17">
        <v>3.7925036801805499E-3</v>
      </c>
      <c r="AR1329" s="17">
        <v>1.9599852674758E-2</v>
      </c>
      <c r="AS1329" s="17">
        <v>4.22465093619806E-3</v>
      </c>
      <c r="AT1329" s="17">
        <v>0</v>
      </c>
      <c r="AU1329" s="17">
        <v>0</v>
      </c>
    </row>
    <row r="1330" spans="2:47" x14ac:dyDescent="0.35">
      <c r="B1330" t="s">
        <v>94</v>
      </c>
      <c r="C1330" s="17">
        <v>1.1609734432719499E-2</v>
      </c>
      <c r="D1330" s="17">
        <v>4.8304513083817103E-3</v>
      </c>
      <c r="E1330" s="17">
        <v>1.7350809531218401E-2</v>
      </c>
      <c r="F1330" s="17"/>
      <c r="G1330" s="17">
        <v>2.2055139395164999E-2</v>
      </c>
      <c r="H1330" s="17">
        <v>3.8915381211801901E-2</v>
      </c>
      <c r="I1330" s="17">
        <v>5.6343183385357499E-3</v>
      </c>
      <c r="J1330" s="17">
        <v>1.03401724714473E-2</v>
      </c>
      <c r="K1330" s="17">
        <v>1.1392979549775899E-2</v>
      </c>
      <c r="L1330" s="17">
        <v>2.7238752832787201E-3</v>
      </c>
      <c r="M1330" s="17"/>
      <c r="N1330" s="17">
        <v>1.1093712602636301E-2</v>
      </c>
      <c r="O1330" s="17">
        <v>1.49145260258215E-2</v>
      </c>
      <c r="P1330" s="17"/>
      <c r="Q1330" s="17">
        <v>1.7342642528815799E-2</v>
      </c>
      <c r="R1330" s="17">
        <v>6.7393124006303803E-3</v>
      </c>
      <c r="S1330" s="17">
        <v>1.2138552597323099E-2</v>
      </c>
      <c r="T1330" s="17">
        <v>1.00219318267388E-2</v>
      </c>
      <c r="U1330" s="17">
        <v>2.4818932775777399E-2</v>
      </c>
      <c r="V1330" s="17">
        <v>3.6065110255396299E-2</v>
      </c>
      <c r="W1330" s="17">
        <v>1.25809529006451E-2</v>
      </c>
      <c r="X1330" s="17">
        <v>0</v>
      </c>
      <c r="Y1330" s="17">
        <v>0</v>
      </c>
      <c r="Z1330" s="17">
        <v>0</v>
      </c>
      <c r="AA1330" s="17">
        <v>1.8026014769944799E-2</v>
      </c>
      <c r="AB1330" s="17">
        <v>0</v>
      </c>
      <c r="AC1330" s="17"/>
      <c r="AD1330" s="17">
        <v>8.9185996917351996E-3</v>
      </c>
      <c r="AE1330" s="17">
        <v>9.4666045282063103E-3</v>
      </c>
      <c r="AF1330" s="17"/>
      <c r="AG1330" s="17">
        <v>2.7419606927478299E-3</v>
      </c>
      <c r="AH1330" s="17">
        <v>1.03503208179173E-2</v>
      </c>
      <c r="AI1330" s="17"/>
      <c r="AJ1330" s="17">
        <v>1.1609734432719499E-2</v>
      </c>
      <c r="AK1330" s="17" t="s">
        <v>331</v>
      </c>
      <c r="AL1330" s="17"/>
      <c r="AM1330" s="17">
        <v>8.25780403573643E-3</v>
      </c>
      <c r="AN1330" s="17">
        <v>1.1500154490737199E-2</v>
      </c>
      <c r="AO1330" s="17"/>
      <c r="AP1330" s="17">
        <v>2.6718150084688301E-2</v>
      </c>
      <c r="AQ1330" s="17">
        <v>4.6877520455987304E-3</v>
      </c>
      <c r="AR1330" s="17">
        <v>2.1406399542424199E-2</v>
      </c>
      <c r="AS1330" s="17">
        <v>0</v>
      </c>
      <c r="AT1330" s="17">
        <v>2.0333188927292599E-2</v>
      </c>
      <c r="AU1330" s="17">
        <v>7.1451040069996198E-3</v>
      </c>
    </row>
    <row r="1331" spans="2:47" x14ac:dyDescent="0.35">
      <c r="C1331" s="17"/>
      <c r="D1331" s="17"/>
      <c r="E1331" s="17"/>
      <c r="F1331" s="17"/>
      <c r="G1331" s="17"/>
      <c r="H1331" s="17"/>
      <c r="I1331" s="17"/>
      <c r="J1331" s="17"/>
      <c r="K1331" s="17"/>
      <c r="L1331" s="17"/>
      <c r="M1331" s="17"/>
      <c r="N1331" s="17"/>
      <c r="O1331" s="17"/>
      <c r="P1331" s="17"/>
      <c r="Q1331" s="17"/>
      <c r="R1331" s="17"/>
      <c r="S1331" s="17"/>
      <c r="T1331" s="17"/>
      <c r="U1331" s="17"/>
      <c r="V1331" s="17"/>
      <c r="W1331" s="17"/>
      <c r="X1331" s="17"/>
      <c r="Y1331" s="17"/>
      <c r="Z1331" s="17"/>
      <c r="AA1331" s="17"/>
      <c r="AB1331" s="17"/>
      <c r="AC1331" s="17"/>
      <c r="AD1331" s="17"/>
      <c r="AE1331" s="17"/>
      <c r="AF1331" s="17"/>
      <c r="AG1331" s="17"/>
      <c r="AH1331" s="17"/>
      <c r="AI1331" s="17"/>
      <c r="AJ1331" s="17"/>
      <c r="AK1331" s="17"/>
      <c r="AL1331" s="17"/>
      <c r="AM1331" s="17"/>
      <c r="AN1331" s="17"/>
      <c r="AO1331" s="17"/>
      <c r="AP1331" s="17"/>
      <c r="AQ1331" s="17"/>
      <c r="AR1331" s="17"/>
      <c r="AS1331" s="17"/>
      <c r="AT1331" s="17"/>
      <c r="AU1331" s="17"/>
    </row>
    <row r="1332" spans="2:47" x14ac:dyDescent="0.35">
      <c r="B1332" s="6" t="s">
        <v>498</v>
      </c>
      <c r="C1332" s="17"/>
      <c r="D1332" s="17"/>
      <c r="E1332" s="17"/>
      <c r="F1332" s="17"/>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row>
    <row r="1333" spans="2:47" x14ac:dyDescent="0.35">
      <c r="B1333" s="24" t="s">
        <v>749</v>
      </c>
      <c r="C1333" s="17"/>
      <c r="D1333" s="17"/>
      <c r="E1333" s="17"/>
      <c r="F1333" s="17"/>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row>
    <row r="1334" spans="2:47" x14ac:dyDescent="0.35">
      <c r="B1334" t="s">
        <v>493</v>
      </c>
      <c r="C1334" s="17">
        <v>0.22537448427374099</v>
      </c>
      <c r="D1334" s="17">
        <v>0.228486671776053</v>
      </c>
      <c r="E1334" s="17">
        <v>0.22308826350799099</v>
      </c>
      <c r="F1334" s="17"/>
      <c r="G1334" s="17">
        <v>0.20004466668853599</v>
      </c>
      <c r="H1334" s="17">
        <v>0.24675743309456899</v>
      </c>
      <c r="I1334" s="17">
        <v>0.19426617389256901</v>
      </c>
      <c r="J1334" s="17">
        <v>0.227011813132517</v>
      </c>
      <c r="K1334" s="17">
        <v>0.25481639680186602</v>
      </c>
      <c r="L1334" s="17">
        <v>0.22114078879775101</v>
      </c>
      <c r="M1334" s="17"/>
      <c r="N1334" s="17">
        <v>0.21699366718895999</v>
      </c>
      <c r="O1334" s="17">
        <v>0.27904828687361699</v>
      </c>
      <c r="P1334" s="17"/>
      <c r="Q1334" s="17">
        <v>0.28652309575445301</v>
      </c>
      <c r="R1334" s="17">
        <v>0.23637016462858901</v>
      </c>
      <c r="S1334" s="17">
        <v>0.15649759757951201</v>
      </c>
      <c r="T1334" s="17">
        <v>0.20266373505264701</v>
      </c>
      <c r="U1334" s="17">
        <v>0.228405555148952</v>
      </c>
      <c r="V1334" s="17">
        <v>0.25287219250042697</v>
      </c>
      <c r="W1334" s="17">
        <v>0.18822666287036899</v>
      </c>
      <c r="X1334" s="17">
        <v>0.16990075071114</v>
      </c>
      <c r="Y1334" s="17">
        <v>0.247668495134201</v>
      </c>
      <c r="Z1334" s="17">
        <v>0.135903996191023</v>
      </c>
      <c r="AA1334" s="17">
        <v>0.38341215157549602</v>
      </c>
      <c r="AB1334" s="17">
        <v>0.22745691124641401</v>
      </c>
      <c r="AC1334" s="17"/>
      <c r="AD1334" s="17">
        <v>0.27760536508621803</v>
      </c>
      <c r="AE1334" s="17">
        <v>0.106033276629892</v>
      </c>
      <c r="AF1334" s="17"/>
      <c r="AG1334" s="17">
        <v>0.35587086891911901</v>
      </c>
      <c r="AH1334" s="17">
        <v>0.155930611143933</v>
      </c>
      <c r="AI1334" s="17"/>
      <c r="AJ1334" s="17">
        <v>0.22537448427374099</v>
      </c>
      <c r="AK1334" s="17" t="s">
        <v>331</v>
      </c>
      <c r="AL1334" s="17"/>
      <c r="AM1334" s="17">
        <v>0.22845205974546301</v>
      </c>
      <c r="AN1334" s="17">
        <v>0.22615806608514499</v>
      </c>
      <c r="AO1334" s="17"/>
      <c r="AP1334" s="17">
        <v>9.6836419038698704E-2</v>
      </c>
      <c r="AQ1334" s="17">
        <v>0.159315694736089</v>
      </c>
      <c r="AR1334" s="17">
        <v>0.126776232850907</v>
      </c>
      <c r="AS1334" s="17">
        <v>0.27430853227790802</v>
      </c>
      <c r="AT1334" s="17">
        <v>0.351214733101536</v>
      </c>
      <c r="AU1334" s="17">
        <v>0.368729385088928</v>
      </c>
    </row>
    <row r="1335" spans="2:47" x14ac:dyDescent="0.35">
      <c r="B1335" t="s">
        <v>494</v>
      </c>
      <c r="C1335" s="17">
        <v>0.28836884003385899</v>
      </c>
      <c r="D1335" s="17">
        <v>0.29961791915853597</v>
      </c>
      <c r="E1335" s="17">
        <v>0.27930833848513498</v>
      </c>
      <c r="F1335" s="17"/>
      <c r="G1335" s="17">
        <v>0.16932077691279601</v>
      </c>
      <c r="H1335" s="17">
        <v>0.26357770982108902</v>
      </c>
      <c r="I1335" s="17">
        <v>0.28544284177757301</v>
      </c>
      <c r="J1335" s="17">
        <v>0.32420522030850801</v>
      </c>
      <c r="K1335" s="17">
        <v>0.25617636783623599</v>
      </c>
      <c r="L1335" s="17">
        <v>0.315201568377042</v>
      </c>
      <c r="M1335" s="17"/>
      <c r="N1335" s="17">
        <v>0.284372496544816</v>
      </c>
      <c r="O1335" s="17">
        <v>0.313962878107032</v>
      </c>
      <c r="P1335" s="17"/>
      <c r="Q1335" s="17">
        <v>0.237016720080023</v>
      </c>
      <c r="R1335" s="17">
        <v>0.25328835284536499</v>
      </c>
      <c r="S1335" s="17">
        <v>0.25018771586763</v>
      </c>
      <c r="T1335" s="17">
        <v>0.32530593341387198</v>
      </c>
      <c r="U1335" s="17">
        <v>0.27370234962405499</v>
      </c>
      <c r="V1335" s="17">
        <v>0.30309080847507602</v>
      </c>
      <c r="W1335" s="17">
        <v>0.25917853299490401</v>
      </c>
      <c r="X1335" s="17">
        <v>0.423306209426286</v>
      </c>
      <c r="Y1335" s="17">
        <v>0.323560571427776</v>
      </c>
      <c r="Z1335" s="17">
        <v>0.401844930260845</v>
      </c>
      <c r="AA1335" s="17">
        <v>0.19690368351763901</v>
      </c>
      <c r="AB1335" s="17">
        <v>0.11280689050089</v>
      </c>
      <c r="AC1335" s="17"/>
      <c r="AD1335" s="17">
        <v>0.31095212677399697</v>
      </c>
      <c r="AE1335" s="17">
        <v>0.23265083345229501</v>
      </c>
      <c r="AF1335" s="17"/>
      <c r="AG1335" s="17">
        <v>0.33547177136356399</v>
      </c>
      <c r="AH1335" s="17">
        <v>0.26604110728851799</v>
      </c>
      <c r="AI1335" s="17"/>
      <c r="AJ1335" s="17">
        <v>0.28836884003385899</v>
      </c>
      <c r="AK1335" s="17" t="s">
        <v>331</v>
      </c>
      <c r="AL1335" s="17"/>
      <c r="AM1335" s="17">
        <v>0.26451516228788202</v>
      </c>
      <c r="AN1335" s="17">
        <v>0.293194556215291</v>
      </c>
      <c r="AO1335" s="17"/>
      <c r="AP1335" s="17">
        <v>0.160536858380014</v>
      </c>
      <c r="AQ1335" s="17">
        <v>0.29097000098661502</v>
      </c>
      <c r="AR1335" s="17">
        <v>0.29374755547553999</v>
      </c>
      <c r="AS1335" s="17">
        <v>0.337113030220414</v>
      </c>
      <c r="AT1335" s="17">
        <v>0.37643809440833098</v>
      </c>
      <c r="AU1335" s="17">
        <v>0.318730155329144</v>
      </c>
    </row>
    <row r="1336" spans="2:47" x14ac:dyDescent="0.35">
      <c r="B1336" t="s">
        <v>495</v>
      </c>
      <c r="C1336" s="17">
        <v>0.16636713936990599</v>
      </c>
      <c r="D1336" s="17">
        <v>0.17129892211855199</v>
      </c>
      <c r="E1336" s="17">
        <v>0.16245534828564301</v>
      </c>
      <c r="F1336" s="17"/>
      <c r="G1336" s="17">
        <v>0.18526648037948701</v>
      </c>
      <c r="H1336" s="17">
        <v>0.203441606451921</v>
      </c>
      <c r="I1336" s="17">
        <v>0.19854419584199801</v>
      </c>
      <c r="J1336" s="17">
        <v>0.17528000056767701</v>
      </c>
      <c r="K1336" s="17">
        <v>0.122816535550547</v>
      </c>
      <c r="L1336" s="17">
        <v>0.147127088285816</v>
      </c>
      <c r="M1336" s="17"/>
      <c r="N1336" s="17">
        <v>0.164071714503495</v>
      </c>
      <c r="O1336" s="17">
        <v>0.181067875576919</v>
      </c>
      <c r="P1336" s="17"/>
      <c r="Q1336" s="17">
        <v>0.18780460822380901</v>
      </c>
      <c r="R1336" s="17">
        <v>0.17674545545082701</v>
      </c>
      <c r="S1336" s="17">
        <v>0.22641147592638</v>
      </c>
      <c r="T1336" s="17">
        <v>0.17286159973107201</v>
      </c>
      <c r="U1336" s="17">
        <v>9.0444245710078502E-2</v>
      </c>
      <c r="V1336" s="17">
        <v>0.15150230346434601</v>
      </c>
      <c r="W1336" s="17">
        <v>0.153756474883495</v>
      </c>
      <c r="X1336" s="17">
        <v>0.12966529722988099</v>
      </c>
      <c r="Y1336" s="17">
        <v>0.15834760151638599</v>
      </c>
      <c r="Z1336" s="17">
        <v>0.187989593358659</v>
      </c>
      <c r="AA1336" s="17">
        <v>0.13714745897282199</v>
      </c>
      <c r="AB1336" s="17">
        <v>0.17061743255755701</v>
      </c>
      <c r="AC1336" s="17"/>
      <c r="AD1336" s="17">
        <v>0.16123379214795</v>
      </c>
      <c r="AE1336" s="17">
        <v>0.17239142531391699</v>
      </c>
      <c r="AF1336" s="17"/>
      <c r="AG1336" s="17">
        <v>0.128269942280162</v>
      </c>
      <c r="AH1336" s="17">
        <v>0.181869553611927</v>
      </c>
      <c r="AI1336" s="17"/>
      <c r="AJ1336" s="17">
        <v>0.16636713936990599</v>
      </c>
      <c r="AK1336" s="17" t="s">
        <v>331</v>
      </c>
      <c r="AL1336" s="17"/>
      <c r="AM1336" s="17">
        <v>0.16837357342343801</v>
      </c>
      <c r="AN1336" s="17">
        <v>0.16356210991310699</v>
      </c>
      <c r="AO1336" s="17"/>
      <c r="AP1336" s="17">
        <v>0.15094363540937</v>
      </c>
      <c r="AQ1336" s="17">
        <v>0.14502952788801601</v>
      </c>
      <c r="AR1336" s="17">
        <v>0.25657447564436903</v>
      </c>
      <c r="AS1336" s="17">
        <v>0.162722425505367</v>
      </c>
      <c r="AT1336" s="17">
        <v>0.17771632038093399</v>
      </c>
      <c r="AU1336" s="17">
        <v>0.15949844814059799</v>
      </c>
    </row>
    <row r="1337" spans="2:47" x14ac:dyDescent="0.35">
      <c r="B1337" t="s">
        <v>496</v>
      </c>
      <c r="C1337" s="17">
        <v>0.100336450883172</v>
      </c>
      <c r="D1337" s="17">
        <v>9.8476889184053104E-2</v>
      </c>
      <c r="E1337" s="17">
        <v>0.10205834765677101</v>
      </c>
      <c r="F1337" s="17"/>
      <c r="G1337" s="17">
        <v>0.17994969404594399</v>
      </c>
      <c r="H1337" s="17">
        <v>6.5079157868227294E-2</v>
      </c>
      <c r="I1337" s="17">
        <v>0.110758817111669</v>
      </c>
      <c r="J1337" s="17">
        <v>0.13338590413956</v>
      </c>
      <c r="K1337" s="17">
        <v>0.130024311345625</v>
      </c>
      <c r="L1337" s="17">
        <v>6.04775368762984E-2</v>
      </c>
      <c r="M1337" s="17"/>
      <c r="N1337" s="17">
        <v>0.106167477987735</v>
      </c>
      <c r="O1337" s="17">
        <v>6.2992431248953901E-2</v>
      </c>
      <c r="P1337" s="17"/>
      <c r="Q1337" s="17">
        <v>7.42195293785161E-2</v>
      </c>
      <c r="R1337" s="17">
        <v>8.8889140388383595E-2</v>
      </c>
      <c r="S1337" s="17">
        <v>0.12382033260358501</v>
      </c>
      <c r="T1337" s="17">
        <v>0.11112319006726699</v>
      </c>
      <c r="U1337" s="17">
        <v>8.2624793841895999E-2</v>
      </c>
      <c r="V1337" s="17">
        <v>8.2950382390084398E-2</v>
      </c>
      <c r="W1337" s="17">
        <v>0.13199486796513599</v>
      </c>
      <c r="X1337" s="17">
        <v>0.13828343237954199</v>
      </c>
      <c r="Y1337" s="17">
        <v>9.7242696453879895E-2</v>
      </c>
      <c r="Z1337" s="17">
        <v>7.8155814111337693E-2</v>
      </c>
      <c r="AA1337" s="17">
        <v>7.3203609624042598E-2</v>
      </c>
      <c r="AB1337" s="17">
        <v>0.273473101436848</v>
      </c>
      <c r="AC1337" s="17"/>
      <c r="AD1337" s="17">
        <v>9.1880546635276297E-2</v>
      </c>
      <c r="AE1337" s="17">
        <v>0.122610542437338</v>
      </c>
      <c r="AF1337" s="17"/>
      <c r="AG1337" s="17">
        <v>7.18105445079152E-2</v>
      </c>
      <c r="AH1337" s="17">
        <v>0.116365333865093</v>
      </c>
      <c r="AI1337" s="17"/>
      <c r="AJ1337" s="17">
        <v>0.100336450883172</v>
      </c>
      <c r="AK1337" s="17" t="s">
        <v>331</v>
      </c>
      <c r="AL1337" s="17"/>
      <c r="AM1337" s="17">
        <v>9.4514804394837601E-2</v>
      </c>
      <c r="AN1337" s="17">
        <v>0.102115110906527</v>
      </c>
      <c r="AO1337" s="17"/>
      <c r="AP1337" s="17">
        <v>0.115739720883549</v>
      </c>
      <c r="AQ1337" s="17">
        <v>0.142056345888177</v>
      </c>
      <c r="AR1337" s="17">
        <v>0.133621285836998</v>
      </c>
      <c r="AS1337" s="17">
        <v>8.1484413274161005E-2</v>
      </c>
      <c r="AT1337" s="17">
        <v>3.49978267062524E-2</v>
      </c>
      <c r="AU1337" s="17">
        <v>7.7852605384651399E-2</v>
      </c>
    </row>
    <row r="1338" spans="2:47" x14ac:dyDescent="0.35">
      <c r="B1338" t="s">
        <v>497</v>
      </c>
      <c r="C1338" s="17">
        <v>0.13385952604756701</v>
      </c>
      <c r="D1338" s="17">
        <v>0.120939586952396</v>
      </c>
      <c r="E1338" s="17">
        <v>0.143455757865568</v>
      </c>
      <c r="F1338" s="17"/>
      <c r="G1338" s="17">
        <v>0.166244840254273</v>
      </c>
      <c r="H1338" s="17">
        <v>0.13904250205601501</v>
      </c>
      <c r="I1338" s="17">
        <v>0.16172692636237701</v>
      </c>
      <c r="J1338" s="17">
        <v>0.100442205625039</v>
      </c>
      <c r="K1338" s="17">
        <v>0.14329031163713499</v>
      </c>
      <c r="L1338" s="17">
        <v>0.124770700943984</v>
      </c>
      <c r="M1338" s="17"/>
      <c r="N1338" s="17">
        <v>0.13881549480179101</v>
      </c>
      <c r="O1338" s="17">
        <v>0.10211969854453901</v>
      </c>
      <c r="P1338" s="17"/>
      <c r="Q1338" s="17">
        <v>0.130084139028429</v>
      </c>
      <c r="R1338" s="17">
        <v>0.14229072502013901</v>
      </c>
      <c r="S1338" s="17">
        <v>0.12625765689829099</v>
      </c>
      <c r="T1338" s="17">
        <v>0.112521954569154</v>
      </c>
      <c r="U1338" s="17">
        <v>0.22989419142925799</v>
      </c>
      <c r="V1338" s="17">
        <v>0.112311425580332</v>
      </c>
      <c r="W1338" s="17">
        <v>0.173640558328648</v>
      </c>
      <c r="X1338" s="17">
        <v>0.138844310253151</v>
      </c>
      <c r="Y1338" s="17">
        <v>0.10302034892764</v>
      </c>
      <c r="Z1338" s="17">
        <v>0.105154757311227</v>
      </c>
      <c r="AA1338" s="17">
        <v>0.15103216117193499</v>
      </c>
      <c r="AB1338" s="17">
        <v>0.10239604700433801</v>
      </c>
      <c r="AC1338" s="17"/>
      <c r="AD1338" s="17">
        <v>9.6965842513796793E-2</v>
      </c>
      <c r="AE1338" s="17">
        <v>0.22497117446357401</v>
      </c>
      <c r="AF1338" s="17"/>
      <c r="AG1338" s="17">
        <v>7.8579498308075396E-2</v>
      </c>
      <c r="AH1338" s="17">
        <v>0.16387644479741101</v>
      </c>
      <c r="AI1338" s="17"/>
      <c r="AJ1338" s="17">
        <v>0.13385952604756701</v>
      </c>
      <c r="AK1338" s="17" t="s">
        <v>331</v>
      </c>
      <c r="AL1338" s="17"/>
      <c r="AM1338" s="17">
        <v>0.13857194486483801</v>
      </c>
      <c r="AN1338" s="17">
        <v>0.13422371494521401</v>
      </c>
      <c r="AO1338" s="17"/>
      <c r="AP1338" s="17">
        <v>0.305373576359878</v>
      </c>
      <c r="AQ1338" s="17">
        <v>0.107169226483542</v>
      </c>
      <c r="AR1338" s="17">
        <v>0.119697323309247</v>
      </c>
      <c r="AS1338" s="17">
        <v>0.112369231148539</v>
      </c>
      <c r="AT1338" s="17">
        <v>2.8231430240742299E-2</v>
      </c>
      <c r="AU1338" s="17">
        <v>5.9163280805898902E-2</v>
      </c>
    </row>
    <row r="1339" spans="2:47" x14ac:dyDescent="0.35">
      <c r="B1339" t="s">
        <v>122</v>
      </c>
      <c r="C1339" s="17">
        <v>8.5693559391755103E-2</v>
      </c>
      <c r="D1339" s="17">
        <v>8.118001081041E-2</v>
      </c>
      <c r="E1339" s="17">
        <v>8.9633944198892604E-2</v>
      </c>
      <c r="F1339" s="17"/>
      <c r="G1339" s="17">
        <v>9.9173541718963795E-2</v>
      </c>
      <c r="H1339" s="17">
        <v>8.2101590708178601E-2</v>
      </c>
      <c r="I1339" s="17">
        <v>4.9261045013815098E-2</v>
      </c>
      <c r="J1339" s="17">
        <v>3.96748562266988E-2</v>
      </c>
      <c r="K1339" s="17">
        <v>9.2876076828590406E-2</v>
      </c>
      <c r="L1339" s="17">
        <v>0.13128231671910801</v>
      </c>
      <c r="M1339" s="17"/>
      <c r="N1339" s="17">
        <v>8.9579148973202599E-2</v>
      </c>
      <c r="O1339" s="17">
        <v>6.0808829648939702E-2</v>
      </c>
      <c r="P1339" s="17"/>
      <c r="Q1339" s="17">
        <v>8.4351907534769899E-2</v>
      </c>
      <c r="R1339" s="17">
        <v>0.102416161666696</v>
      </c>
      <c r="S1339" s="17">
        <v>0.116825221124602</v>
      </c>
      <c r="T1339" s="17">
        <v>7.5523587165988407E-2</v>
      </c>
      <c r="U1339" s="17">
        <v>9.4928864245760705E-2</v>
      </c>
      <c r="V1339" s="17">
        <v>9.7272887589734694E-2</v>
      </c>
      <c r="W1339" s="17">
        <v>9.32029029574475E-2</v>
      </c>
      <c r="X1339" s="17">
        <v>0</v>
      </c>
      <c r="Y1339" s="17">
        <v>7.0160286540116606E-2</v>
      </c>
      <c r="Z1339" s="17">
        <v>9.0950908766908506E-2</v>
      </c>
      <c r="AA1339" s="17">
        <v>5.8300935138065398E-2</v>
      </c>
      <c r="AB1339" s="17">
        <v>0.11324961725395399</v>
      </c>
      <c r="AC1339" s="17"/>
      <c r="AD1339" s="17">
        <v>6.1362326842761702E-2</v>
      </c>
      <c r="AE1339" s="17">
        <v>0.141342747702984</v>
      </c>
      <c r="AF1339" s="17"/>
      <c r="AG1339" s="17">
        <v>2.9997374621163999E-2</v>
      </c>
      <c r="AH1339" s="17">
        <v>0.11591694929311901</v>
      </c>
      <c r="AI1339" s="17"/>
      <c r="AJ1339" s="17">
        <v>8.5693559391755103E-2</v>
      </c>
      <c r="AK1339" s="17" t="s">
        <v>331</v>
      </c>
      <c r="AL1339" s="17"/>
      <c r="AM1339" s="17">
        <v>0.105572455283542</v>
      </c>
      <c r="AN1339" s="17">
        <v>8.0746441934714405E-2</v>
      </c>
      <c r="AO1339" s="17"/>
      <c r="AP1339" s="17">
        <v>0.17056978992849001</v>
      </c>
      <c r="AQ1339" s="17">
        <v>0.155459204017561</v>
      </c>
      <c r="AR1339" s="17">
        <v>6.9583126882938801E-2</v>
      </c>
      <c r="AS1339" s="17">
        <v>3.2002367573611398E-2</v>
      </c>
      <c r="AT1339" s="17">
        <v>3.1401595162203498E-2</v>
      </c>
      <c r="AU1339" s="17">
        <v>1.6026125250780399E-2</v>
      </c>
    </row>
    <row r="1340" spans="2:47" x14ac:dyDescent="0.35">
      <c r="C1340" s="17"/>
      <c r="D1340" s="17"/>
      <c r="E1340" s="17"/>
      <c r="F1340" s="17"/>
      <c r="G1340" s="17"/>
      <c r="H1340" s="17"/>
      <c r="I1340" s="17"/>
      <c r="J1340" s="17"/>
      <c r="K1340" s="17"/>
      <c r="L1340" s="17"/>
      <c r="M1340" s="17"/>
      <c r="N1340" s="17"/>
      <c r="O1340" s="17"/>
      <c r="P1340" s="17"/>
      <c r="Q1340" s="17"/>
      <c r="R1340" s="17"/>
      <c r="S1340" s="17"/>
      <c r="T1340" s="17"/>
      <c r="U1340" s="17"/>
      <c r="V1340" s="17"/>
      <c r="W1340" s="17"/>
      <c r="X1340" s="17"/>
      <c r="Y1340" s="17"/>
      <c r="Z1340" s="17"/>
      <c r="AA1340" s="17"/>
      <c r="AB1340" s="17"/>
      <c r="AC1340" s="17"/>
      <c r="AD1340" s="17"/>
      <c r="AE1340" s="17"/>
      <c r="AF1340" s="17"/>
      <c r="AG1340" s="17"/>
      <c r="AH1340" s="17"/>
      <c r="AI1340" s="17"/>
      <c r="AJ1340" s="17"/>
      <c r="AK1340" s="17"/>
      <c r="AL1340" s="17"/>
      <c r="AM1340" s="17"/>
      <c r="AN1340" s="17"/>
      <c r="AO1340" s="17"/>
      <c r="AP1340" s="17"/>
      <c r="AQ1340" s="17"/>
      <c r="AR1340" s="17"/>
      <c r="AS1340" s="17"/>
      <c r="AT1340" s="17"/>
      <c r="AU1340" s="17"/>
    </row>
    <row r="1341" spans="2:47" x14ac:dyDescent="0.35">
      <c r="B1341" s="6" t="s">
        <v>499</v>
      </c>
      <c r="C1341" s="17"/>
      <c r="D1341" s="17"/>
      <c r="E1341" s="17"/>
      <c r="F1341" s="17"/>
      <c r="G1341" s="17"/>
      <c r="H1341" s="17"/>
      <c r="I1341" s="17"/>
      <c r="J1341" s="17"/>
      <c r="K1341" s="17"/>
      <c r="L1341" s="17"/>
      <c r="M1341" s="17"/>
      <c r="N1341" s="17"/>
      <c r="O1341" s="17"/>
      <c r="P1341" s="17"/>
      <c r="Q1341" s="17"/>
      <c r="R1341" s="17"/>
      <c r="S1341" s="17"/>
      <c r="T1341" s="17"/>
      <c r="U1341" s="17"/>
      <c r="V1341" s="17"/>
      <c r="W1341" s="17"/>
      <c r="X1341" s="17"/>
      <c r="Y1341" s="17"/>
      <c r="Z1341" s="17"/>
      <c r="AA1341" s="17"/>
      <c r="AB1341" s="17"/>
      <c r="AC1341" s="17"/>
      <c r="AD1341" s="17"/>
      <c r="AE1341" s="17"/>
      <c r="AF1341" s="17"/>
      <c r="AG1341" s="17"/>
      <c r="AH1341" s="17"/>
      <c r="AI1341" s="17"/>
      <c r="AJ1341" s="17"/>
      <c r="AK1341" s="17"/>
      <c r="AL1341" s="17"/>
      <c r="AM1341" s="17"/>
      <c r="AN1341" s="17"/>
      <c r="AO1341" s="17"/>
      <c r="AP1341" s="17"/>
      <c r="AQ1341" s="17"/>
      <c r="AR1341" s="17"/>
      <c r="AS1341" s="17"/>
      <c r="AT1341" s="17"/>
      <c r="AU1341" s="17"/>
    </row>
    <row r="1342" spans="2:47" x14ac:dyDescent="0.35">
      <c r="B1342" s="24" t="s">
        <v>749</v>
      </c>
      <c r="C1342" s="17"/>
      <c r="D1342" s="17"/>
      <c r="E1342" s="17"/>
      <c r="F1342" s="17"/>
      <c r="G1342" s="17"/>
      <c r="H1342" s="17"/>
      <c r="I1342" s="17"/>
      <c r="J1342" s="17"/>
      <c r="K1342" s="17"/>
      <c r="L1342" s="17"/>
      <c r="M1342" s="17"/>
      <c r="N1342" s="17"/>
      <c r="O1342" s="17"/>
      <c r="P1342" s="17"/>
      <c r="Q1342" s="17"/>
      <c r="R1342" s="17"/>
      <c r="S1342" s="17"/>
      <c r="T1342" s="17"/>
      <c r="U1342" s="17"/>
      <c r="V1342" s="17"/>
      <c r="W1342" s="17"/>
      <c r="X1342" s="17"/>
      <c r="Y1342" s="17"/>
      <c r="Z1342" s="17"/>
      <c r="AA1342" s="17"/>
      <c r="AB1342" s="17"/>
      <c r="AC1342" s="17"/>
      <c r="AD1342" s="17"/>
      <c r="AE1342" s="17"/>
      <c r="AF1342" s="17"/>
      <c r="AG1342" s="17"/>
      <c r="AH1342" s="17"/>
      <c r="AI1342" s="17"/>
      <c r="AJ1342" s="17"/>
      <c r="AK1342" s="17"/>
      <c r="AL1342" s="17"/>
      <c r="AM1342" s="17"/>
      <c r="AN1342" s="17"/>
      <c r="AO1342" s="17"/>
      <c r="AP1342" s="17"/>
      <c r="AQ1342" s="17"/>
      <c r="AR1342" s="17"/>
      <c r="AS1342" s="17"/>
      <c r="AT1342" s="17"/>
      <c r="AU1342" s="17"/>
    </row>
    <row r="1343" spans="2:47" x14ac:dyDescent="0.35">
      <c r="B1343" t="s">
        <v>471</v>
      </c>
      <c r="C1343" s="17">
        <v>0.12858936875817301</v>
      </c>
      <c r="D1343" s="17">
        <v>0.148917874552215</v>
      </c>
      <c r="E1343" s="17">
        <v>0.111621495106213</v>
      </c>
      <c r="F1343" s="17"/>
      <c r="G1343" s="17">
        <v>0.109407537757173</v>
      </c>
      <c r="H1343" s="17">
        <v>0.20146000890402199</v>
      </c>
      <c r="I1343" s="17">
        <v>0.18180756001051701</v>
      </c>
      <c r="J1343" s="17">
        <v>0.109799484100228</v>
      </c>
      <c r="K1343" s="17">
        <v>0.1020475558625</v>
      </c>
      <c r="L1343" s="17">
        <v>9.3920248367449194E-2</v>
      </c>
      <c r="M1343" s="17"/>
      <c r="N1343" s="17">
        <v>0.109808229704503</v>
      </c>
      <c r="O1343" s="17">
        <v>0.24887061818408501</v>
      </c>
      <c r="P1343" s="17"/>
      <c r="Q1343" s="17">
        <v>0.173382443336835</v>
      </c>
      <c r="R1343" s="17">
        <v>0.14927952924721999</v>
      </c>
      <c r="S1343" s="17">
        <v>6.89184090064935E-2</v>
      </c>
      <c r="T1343" s="17">
        <v>0.115787559840888</v>
      </c>
      <c r="U1343" s="17">
        <v>0.13818603985413999</v>
      </c>
      <c r="V1343" s="17">
        <v>0.13505315602340501</v>
      </c>
      <c r="W1343" s="17">
        <v>0.102966127192911</v>
      </c>
      <c r="X1343" s="17">
        <v>0.18800424293103801</v>
      </c>
      <c r="Y1343" s="17">
        <v>0.12891785448159401</v>
      </c>
      <c r="Z1343" s="17">
        <v>7.4141297341602602E-2</v>
      </c>
      <c r="AA1343" s="17">
        <v>0.156127191921063</v>
      </c>
      <c r="AB1343" s="17">
        <v>0.119158885239202</v>
      </c>
      <c r="AC1343" s="17"/>
      <c r="AD1343" s="17">
        <v>0.166467971661031</v>
      </c>
      <c r="AE1343" s="17">
        <v>3.6224849406746099E-2</v>
      </c>
      <c r="AF1343" s="17"/>
      <c r="AG1343" s="17">
        <v>0.22371973728262001</v>
      </c>
      <c r="AH1343" s="17">
        <v>7.8022298425162701E-2</v>
      </c>
      <c r="AI1343" s="17"/>
      <c r="AJ1343" s="17">
        <v>0.12858936875817301</v>
      </c>
      <c r="AK1343" s="17" t="s">
        <v>331</v>
      </c>
      <c r="AL1343" s="17"/>
      <c r="AM1343" s="17">
        <v>0.124737668189186</v>
      </c>
      <c r="AN1343" s="17">
        <v>0.13151322987174199</v>
      </c>
      <c r="AO1343" s="17"/>
      <c r="AP1343" s="17">
        <v>1.78406115871402E-2</v>
      </c>
      <c r="AQ1343" s="17">
        <v>4.1995615832722197E-2</v>
      </c>
      <c r="AR1343" s="17">
        <v>0.13037410367615501</v>
      </c>
      <c r="AS1343" s="17">
        <v>0.122588294155884</v>
      </c>
      <c r="AT1343" s="17">
        <v>0.28892666455335397</v>
      </c>
      <c r="AU1343" s="17">
        <v>0.27435057971495502</v>
      </c>
    </row>
    <row r="1344" spans="2:47" x14ac:dyDescent="0.35">
      <c r="B1344" t="s">
        <v>472</v>
      </c>
      <c r="C1344" s="17">
        <v>0.25862704491371202</v>
      </c>
      <c r="D1344" s="17">
        <v>0.297190113019421</v>
      </c>
      <c r="E1344" s="17">
        <v>0.226461328748334</v>
      </c>
      <c r="F1344" s="17"/>
      <c r="G1344" s="17">
        <v>0.27644666282158598</v>
      </c>
      <c r="H1344" s="17">
        <v>0.37102224482173701</v>
      </c>
      <c r="I1344" s="17">
        <v>0.28542182710841002</v>
      </c>
      <c r="J1344" s="17">
        <v>0.30179629737826003</v>
      </c>
      <c r="K1344" s="17">
        <v>0.26596428918793402</v>
      </c>
      <c r="L1344" s="17">
        <v>0.16050297241918501</v>
      </c>
      <c r="M1344" s="17"/>
      <c r="N1344" s="17">
        <v>0.237135793107457</v>
      </c>
      <c r="O1344" s="17">
        <v>0.39626484268499101</v>
      </c>
      <c r="P1344" s="17"/>
      <c r="Q1344" s="17">
        <v>0.28794391823420501</v>
      </c>
      <c r="R1344" s="17">
        <v>0.214758900185923</v>
      </c>
      <c r="S1344" s="17">
        <v>0.22422163281744101</v>
      </c>
      <c r="T1344" s="17">
        <v>0.28344386055528797</v>
      </c>
      <c r="U1344" s="17">
        <v>0.262505316308277</v>
      </c>
      <c r="V1344" s="17">
        <v>0.17209137612962699</v>
      </c>
      <c r="W1344" s="17">
        <v>0.27074947247520698</v>
      </c>
      <c r="X1344" s="17">
        <v>0.290209764478007</v>
      </c>
      <c r="Y1344" s="17">
        <v>0.324094615526478</v>
      </c>
      <c r="Z1344" s="17">
        <v>0.26230685623223399</v>
      </c>
      <c r="AA1344" s="17">
        <v>0.35632510759846198</v>
      </c>
      <c r="AB1344" s="17">
        <v>5.3738500687790798E-2</v>
      </c>
      <c r="AC1344" s="17"/>
      <c r="AD1344" s="17">
        <v>0.315175730692214</v>
      </c>
      <c r="AE1344" s="17">
        <v>0.120027442989689</v>
      </c>
      <c r="AF1344" s="17"/>
      <c r="AG1344" s="17">
        <v>0.35473229089292002</v>
      </c>
      <c r="AH1344" s="17">
        <v>0.20617987499193899</v>
      </c>
      <c r="AI1344" s="17"/>
      <c r="AJ1344" s="17">
        <v>0.25862704491371202</v>
      </c>
      <c r="AK1344" s="17" t="s">
        <v>331</v>
      </c>
      <c r="AL1344" s="17"/>
      <c r="AM1344" s="17">
        <v>0.18746090377470201</v>
      </c>
      <c r="AN1344" s="17">
        <v>0.28035243642028801</v>
      </c>
      <c r="AO1344" s="17"/>
      <c r="AP1344" s="17">
        <v>6.28949405849452E-2</v>
      </c>
      <c r="AQ1344" s="17">
        <v>0.164667646157556</v>
      </c>
      <c r="AR1344" s="17">
        <v>0.303471021004177</v>
      </c>
      <c r="AS1344" s="17">
        <v>0.31471751575794898</v>
      </c>
      <c r="AT1344" s="17">
        <v>0.42851774456021802</v>
      </c>
      <c r="AU1344" s="17">
        <v>0.40244189731537799</v>
      </c>
    </row>
    <row r="1345" spans="2:47" x14ac:dyDescent="0.35">
      <c r="B1345" t="s">
        <v>473</v>
      </c>
      <c r="C1345" s="17">
        <v>0.25847830429485003</v>
      </c>
      <c r="D1345" s="17">
        <v>0.25117294153782699</v>
      </c>
      <c r="E1345" s="17">
        <v>0.26503735946316498</v>
      </c>
      <c r="F1345" s="17"/>
      <c r="G1345" s="17">
        <v>0.280559854870638</v>
      </c>
      <c r="H1345" s="17">
        <v>0.18701754473584001</v>
      </c>
      <c r="I1345" s="17">
        <v>0.24799669358581</v>
      </c>
      <c r="J1345" s="17">
        <v>0.28143773226042101</v>
      </c>
      <c r="K1345" s="17">
        <v>0.206053053162019</v>
      </c>
      <c r="L1345" s="17">
        <v>0.30829908020667002</v>
      </c>
      <c r="M1345" s="17"/>
      <c r="N1345" s="17">
        <v>0.26848289795130698</v>
      </c>
      <c r="O1345" s="17">
        <v>0.19440524559705299</v>
      </c>
      <c r="P1345" s="17"/>
      <c r="Q1345" s="17">
        <v>0.25934246157515101</v>
      </c>
      <c r="R1345" s="17">
        <v>0.26445430119476399</v>
      </c>
      <c r="S1345" s="17">
        <v>0.29751775872805097</v>
      </c>
      <c r="T1345" s="17">
        <v>0.25846714652616598</v>
      </c>
      <c r="U1345" s="17">
        <v>0.13810844082075399</v>
      </c>
      <c r="V1345" s="17">
        <v>0.37857851539545401</v>
      </c>
      <c r="W1345" s="17">
        <v>0.16257034930821099</v>
      </c>
      <c r="X1345" s="17">
        <v>0.173976319045092</v>
      </c>
      <c r="Y1345" s="17">
        <v>0.24585540459177899</v>
      </c>
      <c r="Z1345" s="17">
        <v>0.32161147583730498</v>
      </c>
      <c r="AA1345" s="17">
        <v>0.245017556299293</v>
      </c>
      <c r="AB1345" s="17">
        <v>0.31137631473267002</v>
      </c>
      <c r="AC1345" s="17"/>
      <c r="AD1345" s="17">
        <v>0.26616603126712401</v>
      </c>
      <c r="AE1345" s="17">
        <v>0.235310001999813</v>
      </c>
      <c r="AF1345" s="17"/>
      <c r="AG1345" s="17">
        <v>0.23419439046215901</v>
      </c>
      <c r="AH1345" s="17">
        <v>0.268699976391433</v>
      </c>
      <c r="AI1345" s="17"/>
      <c r="AJ1345" s="17">
        <v>0.25847830429485003</v>
      </c>
      <c r="AK1345" s="17" t="s">
        <v>331</v>
      </c>
      <c r="AL1345" s="17"/>
      <c r="AM1345" s="17">
        <v>0.26117582377492499</v>
      </c>
      <c r="AN1345" s="17">
        <v>0.253372647134323</v>
      </c>
      <c r="AO1345" s="17"/>
      <c r="AP1345" s="17">
        <v>0.22998803755660699</v>
      </c>
      <c r="AQ1345" s="17">
        <v>0.31140646122396698</v>
      </c>
      <c r="AR1345" s="17">
        <v>0.33560259656583302</v>
      </c>
      <c r="AS1345" s="17">
        <v>0.27962321951494901</v>
      </c>
      <c r="AT1345" s="17">
        <v>0.228506669845053</v>
      </c>
      <c r="AU1345" s="17">
        <v>0.179365611016086</v>
      </c>
    </row>
    <row r="1346" spans="2:47" x14ac:dyDescent="0.35">
      <c r="B1346" t="s">
        <v>474</v>
      </c>
      <c r="C1346" s="17">
        <v>0.105279289742302</v>
      </c>
      <c r="D1346" s="17">
        <v>9.9893949575428201E-2</v>
      </c>
      <c r="E1346" s="17">
        <v>0.109985353989312</v>
      </c>
      <c r="F1346" s="17"/>
      <c r="G1346" s="17">
        <v>0.13104268039856001</v>
      </c>
      <c r="H1346" s="17">
        <v>0.10029802190675199</v>
      </c>
      <c r="I1346" s="17">
        <v>8.8793583971962298E-2</v>
      </c>
      <c r="J1346" s="17">
        <v>0.12344013333739499</v>
      </c>
      <c r="K1346" s="17">
        <v>0.102385728126784</v>
      </c>
      <c r="L1346" s="17">
        <v>0.10421345602290701</v>
      </c>
      <c r="M1346" s="17"/>
      <c r="N1346" s="17">
        <v>0.11377023509006701</v>
      </c>
      <c r="O1346" s="17">
        <v>5.0900185667845703E-2</v>
      </c>
      <c r="P1346" s="17"/>
      <c r="Q1346" s="17">
        <v>0.122588828529146</v>
      </c>
      <c r="R1346" s="17">
        <v>0.100457725933161</v>
      </c>
      <c r="S1346" s="17">
        <v>0.177732927970706</v>
      </c>
      <c r="T1346" s="17">
        <v>0.106303608592764</v>
      </c>
      <c r="U1346" s="17">
        <v>5.5539150148180602E-2</v>
      </c>
      <c r="V1346" s="17">
        <v>9.0350624900741597E-2</v>
      </c>
      <c r="W1346" s="17">
        <v>9.6025706262439003E-2</v>
      </c>
      <c r="X1346" s="17">
        <v>6.8788319979990895E-2</v>
      </c>
      <c r="Y1346" s="17">
        <v>8.2335287599894696E-2</v>
      </c>
      <c r="Z1346" s="17">
        <v>0.12716236907945799</v>
      </c>
      <c r="AA1346" s="17">
        <v>7.9415222065866597E-2</v>
      </c>
      <c r="AB1346" s="17">
        <v>0.17432226515853499</v>
      </c>
      <c r="AC1346" s="17"/>
      <c r="AD1346" s="17">
        <v>9.0064287561338205E-2</v>
      </c>
      <c r="AE1346" s="17">
        <v>0.13827524465674301</v>
      </c>
      <c r="AF1346" s="17"/>
      <c r="AG1346" s="17">
        <v>7.1275402882993499E-2</v>
      </c>
      <c r="AH1346" s="17">
        <v>0.12567658702502399</v>
      </c>
      <c r="AI1346" s="17"/>
      <c r="AJ1346" s="17">
        <v>0.105279289742302</v>
      </c>
      <c r="AK1346" s="17" t="s">
        <v>331</v>
      </c>
      <c r="AL1346" s="17"/>
      <c r="AM1346" s="17">
        <v>0.109186072514022</v>
      </c>
      <c r="AN1346" s="17">
        <v>0.103382436344815</v>
      </c>
      <c r="AO1346" s="17"/>
      <c r="AP1346" s="17">
        <v>0.10969634872318899</v>
      </c>
      <c r="AQ1346" s="17">
        <v>0.13838606302015399</v>
      </c>
      <c r="AR1346" s="17">
        <v>0.125923319261009</v>
      </c>
      <c r="AS1346" s="17">
        <v>0.115378867405401</v>
      </c>
      <c r="AT1346" s="17">
        <v>5.4048921041374501E-2</v>
      </c>
      <c r="AU1346" s="17">
        <v>6.6545679262587198E-2</v>
      </c>
    </row>
    <row r="1347" spans="2:47" x14ac:dyDescent="0.35">
      <c r="B1347" t="s">
        <v>475</v>
      </c>
      <c r="C1347" s="17">
        <v>0.229349484826078</v>
      </c>
      <c r="D1347" s="17">
        <v>0.184161565928393</v>
      </c>
      <c r="E1347" s="17">
        <v>0.266332961813456</v>
      </c>
      <c r="F1347" s="17"/>
      <c r="G1347" s="17">
        <v>0.14883950353702</v>
      </c>
      <c r="H1347" s="17">
        <v>0.107010999621309</v>
      </c>
      <c r="I1347" s="17">
        <v>0.18066617995651801</v>
      </c>
      <c r="J1347" s="17">
        <v>0.16918014482942501</v>
      </c>
      <c r="K1347" s="17">
        <v>0.30897480867868299</v>
      </c>
      <c r="L1347" s="17">
        <v>0.315568884506159</v>
      </c>
      <c r="M1347" s="17"/>
      <c r="N1347" s="17">
        <v>0.24920804219829901</v>
      </c>
      <c r="O1347" s="17">
        <v>0.102168056388695</v>
      </c>
      <c r="P1347" s="17"/>
      <c r="Q1347" s="17">
        <v>0.135916411577158</v>
      </c>
      <c r="R1347" s="17">
        <v>0.23501004241767101</v>
      </c>
      <c r="S1347" s="17">
        <v>0.21947071887998501</v>
      </c>
      <c r="T1347" s="17">
        <v>0.21823942911094599</v>
      </c>
      <c r="U1347" s="17">
        <v>0.37805475823888401</v>
      </c>
      <c r="V1347" s="17">
        <v>0.16893756339657301</v>
      </c>
      <c r="W1347" s="17">
        <v>0.35510739186058699</v>
      </c>
      <c r="X1347" s="17">
        <v>0.27902135356587199</v>
      </c>
      <c r="Y1347" s="17">
        <v>0.218796837800254</v>
      </c>
      <c r="Z1347" s="17">
        <v>0.19556791588647501</v>
      </c>
      <c r="AA1347" s="17">
        <v>0.163114922115314</v>
      </c>
      <c r="AB1347" s="17">
        <v>0.34140403418180199</v>
      </c>
      <c r="AC1347" s="17"/>
      <c r="AD1347" s="17">
        <v>0.14856322650675199</v>
      </c>
      <c r="AE1347" s="17">
        <v>0.44055401628597801</v>
      </c>
      <c r="AF1347" s="17"/>
      <c r="AG1347" s="17">
        <v>0.1053865988701</v>
      </c>
      <c r="AH1347" s="17">
        <v>0.29966873173525699</v>
      </c>
      <c r="AI1347" s="17"/>
      <c r="AJ1347" s="17">
        <v>0.229349484826078</v>
      </c>
      <c r="AK1347" s="17" t="s">
        <v>331</v>
      </c>
      <c r="AL1347" s="17"/>
      <c r="AM1347" s="17">
        <v>0.30255288324552299</v>
      </c>
      <c r="AN1347" s="17">
        <v>0.209964897442694</v>
      </c>
      <c r="AO1347" s="17"/>
      <c r="AP1347" s="17">
        <v>0.54265201770435001</v>
      </c>
      <c r="AQ1347" s="17">
        <v>0.313180968488944</v>
      </c>
      <c r="AR1347" s="17">
        <v>8.47014404682295E-2</v>
      </c>
      <c r="AS1347" s="17">
        <v>0.161249546969642</v>
      </c>
      <c r="AT1347" s="17">
        <v>0</v>
      </c>
      <c r="AU1347" s="17">
        <v>6.1868868111381099E-2</v>
      </c>
    </row>
    <row r="1348" spans="2:47" x14ac:dyDescent="0.35">
      <c r="B1348" t="s">
        <v>122</v>
      </c>
      <c r="C1348" s="17">
        <v>1.96765074648854E-2</v>
      </c>
      <c r="D1348" s="17">
        <v>1.86635553867169E-2</v>
      </c>
      <c r="E1348" s="17">
        <v>2.0561500879520501E-2</v>
      </c>
      <c r="F1348" s="17"/>
      <c r="G1348" s="17">
        <v>5.37037606150228E-2</v>
      </c>
      <c r="H1348" s="17">
        <v>3.3191180010339799E-2</v>
      </c>
      <c r="I1348" s="17">
        <v>1.5314155366782401E-2</v>
      </c>
      <c r="J1348" s="17">
        <v>1.43462080942699E-2</v>
      </c>
      <c r="K1348" s="17">
        <v>1.45745649820811E-2</v>
      </c>
      <c r="L1348" s="17">
        <v>1.7495358477630101E-2</v>
      </c>
      <c r="M1348" s="17"/>
      <c r="N1348" s="17">
        <v>2.1594801948367E-2</v>
      </c>
      <c r="O1348" s="17">
        <v>7.3910514773305102E-3</v>
      </c>
      <c r="P1348" s="17"/>
      <c r="Q1348" s="17">
        <v>2.08259367475041E-2</v>
      </c>
      <c r="R1348" s="17">
        <v>3.6039501021261897E-2</v>
      </c>
      <c r="S1348" s="17">
        <v>1.2138552597323099E-2</v>
      </c>
      <c r="T1348" s="17">
        <v>1.7758395373947501E-2</v>
      </c>
      <c r="U1348" s="17">
        <v>2.7606294629764098E-2</v>
      </c>
      <c r="V1348" s="17">
        <v>5.4988764154199198E-2</v>
      </c>
      <c r="W1348" s="17">
        <v>1.25809529006451E-2</v>
      </c>
      <c r="X1348" s="17">
        <v>0</v>
      </c>
      <c r="Y1348" s="17">
        <v>0</v>
      </c>
      <c r="Z1348" s="17">
        <v>1.92100856229264E-2</v>
      </c>
      <c r="AA1348" s="17">
        <v>0</v>
      </c>
      <c r="AB1348" s="17">
        <v>0</v>
      </c>
      <c r="AC1348" s="17"/>
      <c r="AD1348" s="17">
        <v>1.3562752311539399E-2</v>
      </c>
      <c r="AE1348" s="17">
        <v>2.9608444661030402E-2</v>
      </c>
      <c r="AF1348" s="17"/>
      <c r="AG1348" s="17">
        <v>1.0691579609207301E-2</v>
      </c>
      <c r="AH1348" s="17">
        <v>2.1752531431183199E-2</v>
      </c>
      <c r="AI1348" s="17"/>
      <c r="AJ1348" s="17">
        <v>1.96765074648854E-2</v>
      </c>
      <c r="AK1348" s="17" t="s">
        <v>331</v>
      </c>
      <c r="AL1348" s="17"/>
      <c r="AM1348" s="17">
        <v>1.4886648501642501E-2</v>
      </c>
      <c r="AN1348" s="17">
        <v>2.1414352786137899E-2</v>
      </c>
      <c r="AO1348" s="17"/>
      <c r="AP1348" s="17">
        <v>3.6928043843768903E-2</v>
      </c>
      <c r="AQ1348" s="17">
        <v>3.0363245276657E-2</v>
      </c>
      <c r="AR1348" s="17">
        <v>1.9927519024596E-2</v>
      </c>
      <c r="AS1348" s="17">
        <v>6.4425561961753003E-3</v>
      </c>
      <c r="AT1348" s="17">
        <v>0</v>
      </c>
      <c r="AU1348" s="17">
        <v>1.5427364579612701E-2</v>
      </c>
    </row>
    <row r="1349" spans="2:47" x14ac:dyDescent="0.35">
      <c r="B1349" t="s">
        <v>476</v>
      </c>
      <c r="C1349" s="17">
        <v>0.38721641367188497</v>
      </c>
      <c r="D1349" s="17">
        <v>0.446107987571635</v>
      </c>
      <c r="E1349" s="17">
        <v>0.33808282385454702</v>
      </c>
      <c r="F1349" s="17"/>
      <c r="G1349" s="17">
        <v>0.38585420057875902</v>
      </c>
      <c r="H1349" s="17">
        <v>0.572482253725759</v>
      </c>
      <c r="I1349" s="17">
        <v>0.46722938711892698</v>
      </c>
      <c r="J1349" s="17">
        <v>0.41159578147848802</v>
      </c>
      <c r="K1349" s="17">
        <v>0.36801184505043399</v>
      </c>
      <c r="L1349" s="17">
        <v>0.25442322078663399</v>
      </c>
      <c r="M1349" s="17"/>
      <c r="N1349" s="17">
        <v>0.34694402281196002</v>
      </c>
      <c r="O1349" s="17">
        <v>0.64513546086907603</v>
      </c>
      <c r="P1349" s="17"/>
      <c r="Q1349" s="17">
        <v>0.46132636157104101</v>
      </c>
      <c r="R1349" s="17">
        <v>0.36403842943314202</v>
      </c>
      <c r="S1349" s="17">
        <v>0.29314004182393399</v>
      </c>
      <c r="T1349" s="17">
        <v>0.39923142039617598</v>
      </c>
      <c r="U1349" s="17">
        <v>0.40069135616241602</v>
      </c>
      <c r="V1349" s="17">
        <v>0.307144532153032</v>
      </c>
      <c r="W1349" s="17">
        <v>0.37371559966811801</v>
      </c>
      <c r="X1349" s="17">
        <v>0.47821400740904502</v>
      </c>
      <c r="Y1349" s="17">
        <v>0.45301247000807199</v>
      </c>
      <c r="Z1349" s="17">
        <v>0.33644815357383701</v>
      </c>
      <c r="AA1349" s="17">
        <v>0.51245229951952598</v>
      </c>
      <c r="AB1349" s="17">
        <v>0.172897385926992</v>
      </c>
      <c r="AC1349" s="17"/>
      <c r="AD1349" s="17">
        <v>0.481643702353245</v>
      </c>
      <c r="AE1349" s="17">
        <v>0.15625229239643501</v>
      </c>
      <c r="AF1349" s="17"/>
      <c r="AG1349" s="17">
        <v>0.57845202817553998</v>
      </c>
      <c r="AH1349" s="17">
        <v>0.28420217341710102</v>
      </c>
      <c r="AI1349" s="17"/>
      <c r="AJ1349" s="17">
        <v>0.38721641367188497</v>
      </c>
      <c r="AK1349" s="17" t="s">
        <v>331</v>
      </c>
      <c r="AL1349" s="17"/>
      <c r="AM1349" s="17">
        <v>0.31219857196388801</v>
      </c>
      <c r="AN1349" s="17">
        <v>0.41186566629202997</v>
      </c>
      <c r="AO1349" s="17"/>
      <c r="AP1349" s="17">
        <v>8.0735552172085404E-2</v>
      </c>
      <c r="AQ1349" s="17">
        <v>0.20666326199027801</v>
      </c>
      <c r="AR1349" s="17">
        <v>0.43384512468033198</v>
      </c>
      <c r="AS1349" s="17">
        <v>0.437305809913833</v>
      </c>
      <c r="AT1349" s="17">
        <v>0.71744440911357199</v>
      </c>
      <c r="AU1349" s="17">
        <v>0.67679247703033296</v>
      </c>
    </row>
    <row r="1350" spans="2:47" x14ac:dyDescent="0.35">
      <c r="B1350" t="s">
        <v>477</v>
      </c>
      <c r="C1350" s="17">
        <v>0.33462877456838003</v>
      </c>
      <c r="D1350" s="17">
        <v>0.28405551550382102</v>
      </c>
      <c r="E1350" s="17">
        <v>0.37631831580276798</v>
      </c>
      <c r="F1350" s="17"/>
      <c r="G1350" s="17">
        <v>0.27988218393558101</v>
      </c>
      <c r="H1350" s="17">
        <v>0.20730902152806099</v>
      </c>
      <c r="I1350" s="17">
        <v>0.26945976392847998</v>
      </c>
      <c r="J1350" s="17">
        <v>0.29262027816682001</v>
      </c>
      <c r="K1350" s="17">
        <v>0.41136053680546603</v>
      </c>
      <c r="L1350" s="17">
        <v>0.41978234052906599</v>
      </c>
      <c r="M1350" s="17"/>
      <c r="N1350" s="17">
        <v>0.36297827728836601</v>
      </c>
      <c r="O1350" s="17">
        <v>0.15306824205654099</v>
      </c>
      <c r="P1350" s="17"/>
      <c r="Q1350" s="17">
        <v>0.25850524010630399</v>
      </c>
      <c r="R1350" s="17">
        <v>0.33546776835083097</v>
      </c>
      <c r="S1350" s="17">
        <v>0.39720364685069198</v>
      </c>
      <c r="T1350" s="17">
        <v>0.32454303770371001</v>
      </c>
      <c r="U1350" s="17">
        <v>0.43359390838706502</v>
      </c>
      <c r="V1350" s="17">
        <v>0.25928818829731498</v>
      </c>
      <c r="W1350" s="17">
        <v>0.45113309812302599</v>
      </c>
      <c r="X1350" s="17">
        <v>0.34780967354586301</v>
      </c>
      <c r="Y1350" s="17">
        <v>0.301132125400149</v>
      </c>
      <c r="Z1350" s="17">
        <v>0.32273028496593198</v>
      </c>
      <c r="AA1350" s="17">
        <v>0.24253014418118099</v>
      </c>
      <c r="AB1350" s="17">
        <v>0.51572629934033698</v>
      </c>
      <c r="AC1350" s="17"/>
      <c r="AD1350" s="17">
        <v>0.23862751406809099</v>
      </c>
      <c r="AE1350" s="17">
        <v>0.57882926094272102</v>
      </c>
      <c r="AF1350" s="17"/>
      <c r="AG1350" s="17">
        <v>0.17666200175309399</v>
      </c>
      <c r="AH1350" s="17">
        <v>0.42534531876028198</v>
      </c>
      <c r="AI1350" s="17"/>
      <c r="AJ1350" s="17">
        <v>0.33462877456838003</v>
      </c>
      <c r="AK1350" s="17" t="s">
        <v>331</v>
      </c>
      <c r="AL1350" s="17"/>
      <c r="AM1350" s="17">
        <v>0.411738955759545</v>
      </c>
      <c r="AN1350" s="17">
        <v>0.31334733378750901</v>
      </c>
      <c r="AO1350" s="17"/>
      <c r="AP1350" s="17">
        <v>0.65234836642753902</v>
      </c>
      <c r="AQ1350" s="17">
        <v>0.45156703150909799</v>
      </c>
      <c r="AR1350" s="17">
        <v>0.210624759729239</v>
      </c>
      <c r="AS1350" s="17">
        <v>0.27662841437504199</v>
      </c>
      <c r="AT1350" s="17">
        <v>5.4048921041374501E-2</v>
      </c>
      <c r="AU1350" s="17">
        <v>0.12841454737396801</v>
      </c>
    </row>
    <row r="1351" spans="2:47" x14ac:dyDescent="0.35">
      <c r="B1351" t="s">
        <v>97</v>
      </c>
      <c r="C1351" s="17">
        <v>5.2587639103504599E-2</v>
      </c>
      <c r="D1351" s="17">
        <v>0.16205247206781401</v>
      </c>
      <c r="E1351" s="17">
        <v>-3.8235491948221297E-2</v>
      </c>
      <c r="F1351" s="17"/>
      <c r="G1351" s="17">
        <v>0.105972016643178</v>
      </c>
      <c r="H1351" s="17">
        <v>0.36517323219769798</v>
      </c>
      <c r="I1351" s="17">
        <v>0.197769623190447</v>
      </c>
      <c r="J1351" s="17">
        <v>0.11897550331166799</v>
      </c>
      <c r="K1351" s="17">
        <v>-4.3348691755032802E-2</v>
      </c>
      <c r="L1351" s="17">
        <v>-0.165359119742432</v>
      </c>
      <c r="M1351" s="17"/>
      <c r="N1351" s="17">
        <v>-1.6034254476405999E-2</v>
      </c>
      <c r="O1351" s="17">
        <v>0.49206721881253501</v>
      </c>
      <c r="P1351" s="17"/>
      <c r="Q1351" s="17">
        <v>0.20282112146473599</v>
      </c>
      <c r="R1351" s="17">
        <v>2.8570661082310801E-2</v>
      </c>
      <c r="S1351" s="17">
        <v>-0.104063605026758</v>
      </c>
      <c r="T1351" s="17">
        <v>7.4688382692465402E-2</v>
      </c>
      <c r="U1351" s="17">
        <v>-3.29025522246486E-2</v>
      </c>
      <c r="V1351" s="17">
        <v>4.7856343855717097E-2</v>
      </c>
      <c r="W1351" s="17">
        <v>-7.7417498454907294E-2</v>
      </c>
      <c r="X1351" s="17">
        <v>0.13040433386318201</v>
      </c>
      <c r="Y1351" s="17">
        <v>0.15188034460792199</v>
      </c>
      <c r="Z1351" s="17">
        <v>1.37178686079041E-2</v>
      </c>
      <c r="AA1351" s="17">
        <v>0.26992215533834402</v>
      </c>
      <c r="AB1351" s="17">
        <v>-0.34282891341334498</v>
      </c>
      <c r="AC1351" s="17"/>
      <c r="AD1351" s="17">
        <v>0.243016188285155</v>
      </c>
      <c r="AE1351" s="17">
        <v>-0.42257696854628601</v>
      </c>
      <c r="AF1351" s="17"/>
      <c r="AG1351" s="17">
        <v>0.40179002642244599</v>
      </c>
      <c r="AH1351" s="17">
        <v>-0.14114314534318001</v>
      </c>
      <c r="AI1351" s="17"/>
      <c r="AJ1351" s="17">
        <v>5.2587639103504599E-2</v>
      </c>
      <c r="AK1351" s="17" t="s">
        <v>331</v>
      </c>
      <c r="AL1351" s="17"/>
      <c r="AM1351" s="17">
        <v>-9.9540383795657203E-2</v>
      </c>
      <c r="AN1351" s="17">
        <v>9.8518332504521106E-2</v>
      </c>
      <c r="AO1351" s="17"/>
      <c r="AP1351" s="17">
        <v>-0.57161281425545396</v>
      </c>
      <c r="AQ1351" s="17">
        <v>-0.24490376951882001</v>
      </c>
      <c r="AR1351" s="17">
        <v>0.22322036495109401</v>
      </c>
      <c r="AS1351" s="17">
        <v>0.16067739553879101</v>
      </c>
      <c r="AT1351" s="17">
        <v>0.66339548807219795</v>
      </c>
      <c r="AU1351" s="17">
        <v>0.548377929656364</v>
      </c>
    </row>
    <row r="1352" spans="2:47" x14ac:dyDescent="0.35">
      <c r="C1352" s="17"/>
      <c r="D1352" s="17"/>
      <c r="E1352" s="17"/>
      <c r="F1352" s="17"/>
      <c r="G1352" s="17"/>
      <c r="H1352" s="17"/>
      <c r="I1352" s="17"/>
      <c r="J1352" s="17"/>
      <c r="K1352" s="17"/>
      <c r="L1352" s="17"/>
      <c r="M1352" s="17"/>
      <c r="N1352" s="17"/>
      <c r="O1352" s="17"/>
      <c r="P1352" s="17"/>
      <c r="Q1352" s="17"/>
      <c r="R1352" s="17"/>
      <c r="S1352" s="17"/>
      <c r="T1352" s="17"/>
      <c r="U1352" s="17"/>
      <c r="V1352" s="17"/>
      <c r="W1352" s="17"/>
      <c r="X1352" s="17"/>
      <c r="Y1352" s="17"/>
      <c r="Z1352" s="17"/>
      <c r="AA1352" s="17"/>
      <c r="AB1352" s="17"/>
      <c r="AC1352" s="17"/>
      <c r="AD1352" s="17"/>
      <c r="AE1352" s="17"/>
      <c r="AF1352" s="17"/>
      <c r="AG1352" s="17"/>
      <c r="AH1352" s="17"/>
      <c r="AI1352" s="17"/>
      <c r="AJ1352" s="17"/>
      <c r="AK1352" s="17"/>
      <c r="AL1352" s="17"/>
      <c r="AM1352" s="17"/>
      <c r="AN1352" s="17"/>
      <c r="AO1352" s="17"/>
      <c r="AP1352" s="17"/>
      <c r="AQ1352" s="17"/>
      <c r="AR1352" s="17"/>
      <c r="AS1352" s="17"/>
      <c r="AT1352" s="17"/>
      <c r="AU1352" s="17"/>
    </row>
    <row r="1353" spans="2:47" x14ac:dyDescent="0.35">
      <c r="B1353" s="6" t="s">
        <v>503</v>
      </c>
      <c r="C1353" s="17"/>
      <c r="D1353" s="17"/>
      <c r="E1353" s="17"/>
      <c r="F1353" s="17"/>
      <c r="G1353" s="17"/>
      <c r="H1353" s="17"/>
      <c r="I1353" s="17"/>
      <c r="J1353" s="17"/>
      <c r="K1353" s="17"/>
      <c r="L1353" s="17"/>
      <c r="M1353" s="17"/>
      <c r="N1353" s="17"/>
      <c r="O1353" s="17"/>
      <c r="P1353" s="17"/>
      <c r="Q1353" s="17"/>
      <c r="R1353" s="17"/>
      <c r="S1353" s="17"/>
      <c r="T1353" s="17"/>
      <c r="U1353" s="17"/>
      <c r="V1353" s="17"/>
      <c r="W1353" s="17"/>
      <c r="X1353" s="17"/>
      <c r="Y1353" s="17"/>
      <c r="Z1353" s="17"/>
      <c r="AA1353" s="17"/>
      <c r="AB1353" s="17"/>
      <c r="AC1353" s="17"/>
      <c r="AD1353" s="17"/>
      <c r="AE1353" s="17"/>
      <c r="AF1353" s="17"/>
      <c r="AG1353" s="17"/>
      <c r="AH1353" s="17"/>
      <c r="AI1353" s="17"/>
      <c r="AJ1353" s="17"/>
      <c r="AK1353" s="17"/>
      <c r="AL1353" s="17"/>
      <c r="AM1353" s="17"/>
      <c r="AN1353" s="17"/>
      <c r="AO1353" s="17"/>
      <c r="AP1353" s="17"/>
      <c r="AQ1353" s="17"/>
      <c r="AR1353" s="17"/>
      <c r="AS1353" s="17"/>
      <c r="AT1353" s="17"/>
      <c r="AU1353" s="17"/>
    </row>
    <row r="1354" spans="2:47" x14ac:dyDescent="0.35">
      <c r="B1354" s="24" t="s">
        <v>749</v>
      </c>
      <c r="C1354" s="17"/>
      <c r="D1354" s="17"/>
      <c r="E1354" s="17"/>
      <c r="F1354" s="17"/>
      <c r="G1354" s="17"/>
      <c r="H1354" s="17"/>
      <c r="I1354" s="17"/>
      <c r="J1354" s="17"/>
      <c r="K1354" s="17"/>
      <c r="L1354" s="17"/>
      <c r="M1354" s="17"/>
      <c r="N1354" s="17"/>
      <c r="O1354" s="17"/>
      <c r="P1354" s="17"/>
      <c r="Q1354" s="17"/>
      <c r="R1354" s="17"/>
      <c r="S1354" s="17"/>
      <c r="T1354" s="17"/>
      <c r="U1354" s="17"/>
      <c r="V1354" s="17"/>
      <c r="W1354" s="17"/>
      <c r="X1354" s="17"/>
      <c r="Y1354" s="17"/>
      <c r="Z1354" s="17"/>
      <c r="AA1354" s="17"/>
      <c r="AB1354" s="17"/>
      <c r="AC1354" s="17"/>
      <c r="AD1354" s="17"/>
      <c r="AE1354" s="17"/>
      <c r="AF1354" s="17"/>
      <c r="AG1354" s="17"/>
      <c r="AH1354" s="17"/>
      <c r="AI1354" s="17"/>
      <c r="AJ1354" s="17"/>
      <c r="AK1354" s="17"/>
      <c r="AL1354" s="17"/>
      <c r="AM1354" s="17"/>
      <c r="AN1354" s="17"/>
      <c r="AO1354" s="17"/>
      <c r="AP1354" s="17"/>
      <c r="AQ1354" s="17"/>
      <c r="AR1354" s="17"/>
      <c r="AS1354" s="17"/>
      <c r="AT1354" s="17"/>
      <c r="AU1354" s="17"/>
    </row>
    <row r="1355" spans="2:47" x14ac:dyDescent="0.35">
      <c r="B1355" t="s">
        <v>487</v>
      </c>
      <c r="C1355" s="17">
        <v>0.43699344569131798</v>
      </c>
      <c r="D1355" s="17">
        <v>0.419602617486872</v>
      </c>
      <c r="E1355" s="17">
        <v>0.45233760503623999</v>
      </c>
      <c r="F1355" s="17"/>
      <c r="G1355" s="17">
        <v>0.122839688520904</v>
      </c>
      <c r="H1355" s="17">
        <v>0.11003949633872601</v>
      </c>
      <c r="I1355" s="17">
        <v>0.18386195599261199</v>
      </c>
      <c r="J1355" s="17">
        <v>0.416575400993489</v>
      </c>
      <c r="K1355" s="17">
        <v>0.64580374468822599</v>
      </c>
      <c r="L1355" s="17">
        <v>0.67404091266634902</v>
      </c>
      <c r="M1355" s="17"/>
      <c r="N1355" s="17">
        <v>0.48788475867939701</v>
      </c>
      <c r="O1355" s="17">
        <v>0.11106695669409</v>
      </c>
      <c r="P1355" s="17"/>
      <c r="Q1355" s="17">
        <v>0.29279655417230399</v>
      </c>
      <c r="R1355" s="17">
        <v>0.39376307322245102</v>
      </c>
      <c r="S1355" s="17">
        <v>0.43515844595810699</v>
      </c>
      <c r="T1355" s="17">
        <v>0.464873473768734</v>
      </c>
      <c r="U1355" s="17">
        <v>0.496286379464076</v>
      </c>
      <c r="V1355" s="17">
        <v>0.38578730073064998</v>
      </c>
      <c r="W1355" s="17">
        <v>0.540213532985652</v>
      </c>
      <c r="X1355" s="17">
        <v>0.396847553942487</v>
      </c>
      <c r="Y1355" s="17">
        <v>0.47746474492448698</v>
      </c>
      <c r="Z1355" s="17">
        <v>0.51161505789658002</v>
      </c>
      <c r="AA1355" s="17">
        <v>0.45337548892575902</v>
      </c>
      <c r="AB1355" s="17">
        <v>0.51178819990348301</v>
      </c>
      <c r="AC1355" s="17"/>
      <c r="AD1355" s="17">
        <v>0.380674883673564</v>
      </c>
      <c r="AE1355" s="17">
        <v>0.58311471942208404</v>
      </c>
      <c r="AF1355" s="17"/>
      <c r="AG1355" s="17">
        <v>0.30389822301004399</v>
      </c>
      <c r="AH1355" s="17">
        <v>0.51625645456582803</v>
      </c>
      <c r="AI1355" s="17"/>
      <c r="AJ1355" s="17">
        <v>0.43699344569131798</v>
      </c>
      <c r="AK1355" s="17" t="s">
        <v>331</v>
      </c>
      <c r="AL1355" s="17"/>
      <c r="AM1355" s="17">
        <v>0.54179607170459698</v>
      </c>
      <c r="AN1355" s="17">
        <v>0.40499124934590502</v>
      </c>
      <c r="AO1355" s="17"/>
      <c r="AP1355" s="17">
        <v>0.60445263709270602</v>
      </c>
      <c r="AQ1355" s="17">
        <v>0.610678896990965</v>
      </c>
      <c r="AR1355" s="17">
        <v>0.22581569380814601</v>
      </c>
      <c r="AS1355" s="17">
        <v>0.557766002130477</v>
      </c>
      <c r="AT1355" s="17">
        <v>0.17091053356815999</v>
      </c>
      <c r="AU1355" s="17">
        <v>0.14532405908736801</v>
      </c>
    </row>
    <row r="1356" spans="2:47" x14ac:dyDescent="0.35">
      <c r="B1356" t="s">
        <v>500</v>
      </c>
      <c r="C1356" s="17">
        <v>0.15372157207426501</v>
      </c>
      <c r="D1356" s="17">
        <v>0.17348340234717199</v>
      </c>
      <c r="E1356" s="17">
        <v>0.135755888164034</v>
      </c>
      <c r="F1356" s="17"/>
      <c r="G1356" s="17">
        <v>0.51326254379076497</v>
      </c>
      <c r="H1356" s="17">
        <v>0.448784326541668</v>
      </c>
      <c r="I1356" s="17">
        <v>0.22116352529366401</v>
      </c>
      <c r="J1356" s="17">
        <v>0.11242486811928</v>
      </c>
      <c r="K1356" s="17">
        <v>3.0059015361822601E-2</v>
      </c>
      <c r="L1356" s="17">
        <v>2.5923268122715799E-2</v>
      </c>
      <c r="M1356" s="17"/>
      <c r="N1356" s="17">
        <v>0.12119822120554</v>
      </c>
      <c r="O1356" s="17">
        <v>0.36201294709835602</v>
      </c>
      <c r="P1356" s="17"/>
      <c r="Q1356" s="17">
        <v>0.27895673051216002</v>
      </c>
      <c r="R1356" s="17">
        <v>0.170875111232729</v>
      </c>
      <c r="S1356" s="17">
        <v>9.41538578133337E-2</v>
      </c>
      <c r="T1356" s="17">
        <v>0.104398807129284</v>
      </c>
      <c r="U1356" s="17">
        <v>0.136757089762399</v>
      </c>
      <c r="V1356" s="17">
        <v>0.20850993487229999</v>
      </c>
      <c r="W1356" s="17">
        <v>0.109698087177391</v>
      </c>
      <c r="X1356" s="17">
        <v>0.108644868834584</v>
      </c>
      <c r="Y1356" s="17">
        <v>0.156557015641486</v>
      </c>
      <c r="Z1356" s="17">
        <v>0.106770327629649</v>
      </c>
      <c r="AA1356" s="17">
        <v>0.126465299281972</v>
      </c>
      <c r="AB1356" s="17">
        <v>0.16037396168937601</v>
      </c>
      <c r="AC1356" s="17"/>
      <c r="AD1356" s="17">
        <v>0.17852042496614101</v>
      </c>
      <c r="AE1356" s="17">
        <v>9.38872474585766E-2</v>
      </c>
      <c r="AF1356" s="17"/>
      <c r="AG1356" s="17">
        <v>0.20264376149630201</v>
      </c>
      <c r="AH1356" s="17">
        <v>0.12867190607427501</v>
      </c>
      <c r="AI1356" s="17"/>
      <c r="AJ1356" s="17">
        <v>0.15372157207426501</v>
      </c>
      <c r="AK1356" s="17" t="s">
        <v>331</v>
      </c>
      <c r="AL1356" s="17"/>
      <c r="AM1356" s="17">
        <v>9.64633144330036E-2</v>
      </c>
      <c r="AN1356" s="17">
        <v>0.17004624269020799</v>
      </c>
      <c r="AO1356" s="17"/>
      <c r="AP1356" s="17">
        <v>0.103203912809075</v>
      </c>
      <c r="AQ1356" s="17">
        <v>4.6707504489833698E-2</v>
      </c>
      <c r="AR1356" s="17">
        <v>0.31214938203419201</v>
      </c>
      <c r="AS1356" s="17">
        <v>6.6637806397084901E-2</v>
      </c>
      <c r="AT1356" s="17">
        <v>0.28113362742677001</v>
      </c>
      <c r="AU1356" s="17">
        <v>0.29407869113282398</v>
      </c>
    </row>
    <row r="1357" spans="2:47" x14ac:dyDescent="0.35">
      <c r="B1357" t="s">
        <v>501</v>
      </c>
      <c r="C1357" s="17">
        <v>7.6418660652444598E-2</v>
      </c>
      <c r="D1357" s="17">
        <v>7.7499089239158298E-2</v>
      </c>
      <c r="E1357" s="17">
        <v>7.56222153626364E-2</v>
      </c>
      <c r="F1357" s="17"/>
      <c r="G1357" s="17">
        <v>0</v>
      </c>
      <c r="H1357" s="17">
        <v>6.8532979798061194E-2</v>
      </c>
      <c r="I1357" s="17">
        <v>8.3362225119070002E-2</v>
      </c>
      <c r="J1357" s="17">
        <v>9.8621501873949705E-2</v>
      </c>
      <c r="K1357" s="17">
        <v>8.4742736928442794E-2</v>
      </c>
      <c r="L1357" s="17">
        <v>6.8861979066202603E-2</v>
      </c>
      <c r="M1357" s="17"/>
      <c r="N1357" s="17">
        <v>7.7129547318436395E-2</v>
      </c>
      <c r="O1357" s="17">
        <v>7.1865883733996494E-2</v>
      </c>
      <c r="P1357" s="17"/>
      <c r="Q1357" s="17">
        <v>6.7814129269799794E-2</v>
      </c>
      <c r="R1357" s="17">
        <v>7.0683820938301001E-2</v>
      </c>
      <c r="S1357" s="17">
        <v>0.12678498906313701</v>
      </c>
      <c r="T1357" s="17">
        <v>7.7177599876557201E-2</v>
      </c>
      <c r="U1357" s="17">
        <v>0.105453012950613</v>
      </c>
      <c r="V1357" s="17">
        <v>0.114474883173161</v>
      </c>
      <c r="W1357" s="17">
        <v>5.2035662587600499E-2</v>
      </c>
      <c r="X1357" s="17">
        <v>6.8030733235850294E-2</v>
      </c>
      <c r="Y1357" s="17">
        <v>7.4482901362876094E-2</v>
      </c>
      <c r="Z1357" s="17">
        <v>5.0869185378578499E-2</v>
      </c>
      <c r="AA1357" s="17">
        <v>3.6285727849226103E-2</v>
      </c>
      <c r="AB1357" s="17">
        <v>5.1675190140338702E-2</v>
      </c>
      <c r="AC1357" s="17"/>
      <c r="AD1357" s="17">
        <v>7.8073818494753602E-2</v>
      </c>
      <c r="AE1357" s="17">
        <v>6.7786903616127894E-2</v>
      </c>
      <c r="AF1357" s="17"/>
      <c r="AG1357" s="17">
        <v>6.7905382170258294E-2</v>
      </c>
      <c r="AH1357" s="17">
        <v>8.1669913243701098E-2</v>
      </c>
      <c r="AI1357" s="17"/>
      <c r="AJ1357" s="17">
        <v>7.6418660652444598E-2</v>
      </c>
      <c r="AK1357" s="17" t="s">
        <v>331</v>
      </c>
      <c r="AL1357" s="17"/>
      <c r="AM1357" s="17">
        <v>7.4539940936008603E-2</v>
      </c>
      <c r="AN1357" s="17">
        <v>7.6936232543643998E-2</v>
      </c>
      <c r="AO1357" s="17"/>
      <c r="AP1357" s="17">
        <v>5.6488325490367503E-2</v>
      </c>
      <c r="AQ1357" s="17">
        <v>7.6886119960918806E-2</v>
      </c>
      <c r="AR1357" s="17">
        <v>8.7668975694073503E-2</v>
      </c>
      <c r="AS1357" s="17">
        <v>8.3150053288371106E-2</v>
      </c>
      <c r="AT1357" s="17">
        <v>0.100162899583379</v>
      </c>
      <c r="AU1357" s="17">
        <v>7.1202667746852105E-2</v>
      </c>
    </row>
    <row r="1358" spans="2:47" x14ac:dyDescent="0.35">
      <c r="B1358" t="s">
        <v>502</v>
      </c>
      <c r="C1358" s="17">
        <v>0.23067265906190099</v>
      </c>
      <c r="D1358" s="17">
        <v>0.24447762055540401</v>
      </c>
      <c r="E1358" s="17">
        <v>0.21936695306378201</v>
      </c>
      <c r="F1358" s="17"/>
      <c r="G1358" s="17">
        <v>0.284876432995394</v>
      </c>
      <c r="H1358" s="17">
        <v>0.31452215536724498</v>
      </c>
      <c r="I1358" s="17">
        <v>0.45264525587971599</v>
      </c>
      <c r="J1358" s="17">
        <v>0.30327040198716498</v>
      </c>
      <c r="K1358" s="17">
        <v>0.131218024707349</v>
      </c>
      <c r="L1358" s="17">
        <v>6.3379315513706402E-2</v>
      </c>
      <c r="M1358" s="17"/>
      <c r="N1358" s="17">
        <v>0.205895052036427</v>
      </c>
      <c r="O1358" s="17">
        <v>0.38935747164391699</v>
      </c>
      <c r="P1358" s="17"/>
      <c r="Q1358" s="17">
        <v>0.28374014881540299</v>
      </c>
      <c r="R1358" s="17">
        <v>0.23029188763620401</v>
      </c>
      <c r="S1358" s="17">
        <v>0.21235697822765501</v>
      </c>
      <c r="T1358" s="17">
        <v>0.206943941170361</v>
      </c>
      <c r="U1358" s="17">
        <v>0.18083688600693601</v>
      </c>
      <c r="V1358" s="17">
        <v>0.23608308990809301</v>
      </c>
      <c r="W1358" s="17">
        <v>0.19421999807711299</v>
      </c>
      <c r="X1358" s="17">
        <v>0.29905741563643701</v>
      </c>
      <c r="Y1358" s="17">
        <v>0.215100481237153</v>
      </c>
      <c r="Z1358" s="17">
        <v>0.24554267537674801</v>
      </c>
      <c r="AA1358" s="17">
        <v>0.25427615284392302</v>
      </c>
      <c r="AB1358" s="17">
        <v>0.20818932552112099</v>
      </c>
      <c r="AC1358" s="17"/>
      <c r="AD1358" s="17">
        <v>0.26729953911786503</v>
      </c>
      <c r="AE1358" s="17">
        <v>0.139286987766814</v>
      </c>
      <c r="AF1358" s="17"/>
      <c r="AG1358" s="17">
        <v>0.341586983930249</v>
      </c>
      <c r="AH1358" s="17">
        <v>0.16950519471257799</v>
      </c>
      <c r="AI1358" s="17"/>
      <c r="AJ1358" s="17">
        <v>0.23067265906190099</v>
      </c>
      <c r="AK1358" s="17" t="s">
        <v>331</v>
      </c>
      <c r="AL1358" s="17"/>
      <c r="AM1358" s="17">
        <v>0.152578298826551</v>
      </c>
      <c r="AN1358" s="17">
        <v>0.256769511253575</v>
      </c>
      <c r="AO1358" s="17"/>
      <c r="AP1358" s="17">
        <v>0.10622607678766199</v>
      </c>
      <c r="AQ1358" s="17">
        <v>0.128749588718267</v>
      </c>
      <c r="AR1358" s="17">
        <v>0.31943275575963298</v>
      </c>
      <c r="AS1358" s="17">
        <v>0.17541915926257201</v>
      </c>
      <c r="AT1358" s="17">
        <v>0.405355826671982</v>
      </c>
      <c r="AU1358" s="17">
        <v>0.42017160114908497</v>
      </c>
    </row>
    <row r="1359" spans="2:47" x14ac:dyDescent="0.35">
      <c r="B1359" t="s">
        <v>491</v>
      </c>
      <c r="C1359" s="17">
        <v>4.5713383922191E-2</v>
      </c>
      <c r="D1359" s="17">
        <v>3.8053640462435201E-2</v>
      </c>
      <c r="E1359" s="17">
        <v>5.22494415098151E-2</v>
      </c>
      <c r="F1359" s="17"/>
      <c r="G1359" s="17">
        <v>1.59344601488558E-2</v>
      </c>
      <c r="H1359" s="17">
        <v>5.2162220807688902E-3</v>
      </c>
      <c r="I1359" s="17">
        <v>2.83893889204354E-2</v>
      </c>
      <c r="J1359" s="17">
        <v>3.3210550057548298E-2</v>
      </c>
      <c r="K1359" s="17">
        <v>6.7826329445551406E-2</v>
      </c>
      <c r="L1359" s="17">
        <v>7.3357335822177794E-2</v>
      </c>
      <c r="M1359" s="17"/>
      <c r="N1359" s="17">
        <v>4.9177065078616897E-2</v>
      </c>
      <c r="O1359" s="17">
        <v>2.35307092762412E-2</v>
      </c>
      <c r="P1359" s="17"/>
      <c r="Q1359" s="17">
        <v>2.8179697188800899E-2</v>
      </c>
      <c r="R1359" s="17">
        <v>5.4008626590669899E-2</v>
      </c>
      <c r="S1359" s="17">
        <v>6.6065264457551801E-2</v>
      </c>
      <c r="T1359" s="17">
        <v>8.5130254679317993E-2</v>
      </c>
      <c r="U1359" s="17">
        <v>3.2640623469333101E-2</v>
      </c>
      <c r="V1359" s="17">
        <v>9.1593705220745104E-3</v>
      </c>
      <c r="W1359" s="17">
        <v>5.6472201023521899E-2</v>
      </c>
      <c r="X1359" s="17">
        <v>7.2366550267792096E-2</v>
      </c>
      <c r="Y1359" s="17">
        <v>4.15757750708627E-2</v>
      </c>
      <c r="Z1359" s="17">
        <v>2.9455811417728701E-2</v>
      </c>
      <c r="AA1359" s="17">
        <v>5.6328507085326898E-2</v>
      </c>
      <c r="AB1359" s="17">
        <v>0</v>
      </c>
      <c r="AC1359" s="17"/>
      <c r="AD1359" s="17">
        <v>4.7922174131949803E-2</v>
      </c>
      <c r="AE1359" s="17">
        <v>4.0585790860385898E-2</v>
      </c>
      <c r="AF1359" s="17"/>
      <c r="AG1359" s="17">
        <v>4.1355040822124899E-2</v>
      </c>
      <c r="AH1359" s="17">
        <v>4.9355682367801003E-2</v>
      </c>
      <c r="AI1359" s="17"/>
      <c r="AJ1359" s="17">
        <v>4.5713383922191E-2</v>
      </c>
      <c r="AK1359" s="17" t="s">
        <v>331</v>
      </c>
      <c r="AL1359" s="17"/>
      <c r="AM1359" s="17">
        <v>5.54811227135125E-2</v>
      </c>
      <c r="AN1359" s="17">
        <v>4.3331378448105098E-2</v>
      </c>
      <c r="AO1359" s="17"/>
      <c r="AP1359" s="17">
        <v>4.0267623566021302E-2</v>
      </c>
      <c r="AQ1359" s="17">
        <v>6.4892468048288604E-2</v>
      </c>
      <c r="AR1359" s="17">
        <v>7.6368862419676203E-3</v>
      </c>
      <c r="AS1359" s="17">
        <v>6.7104286386549306E-2</v>
      </c>
      <c r="AT1359" s="17">
        <v>8.8276147288070903E-3</v>
      </c>
      <c r="AU1359" s="17">
        <v>4.2682209845339401E-2</v>
      </c>
    </row>
    <row r="1360" spans="2:47" x14ac:dyDescent="0.35">
      <c r="B1360" t="s">
        <v>94</v>
      </c>
      <c r="C1360" s="17">
        <v>5.6480278597879997E-2</v>
      </c>
      <c r="D1360" s="17">
        <v>4.6883629908958703E-2</v>
      </c>
      <c r="E1360" s="17">
        <v>6.4667896863491697E-2</v>
      </c>
      <c r="F1360" s="17"/>
      <c r="G1360" s="17">
        <v>6.3086874544080504E-2</v>
      </c>
      <c r="H1360" s="17">
        <v>5.2904819873531697E-2</v>
      </c>
      <c r="I1360" s="17">
        <v>3.05776487945024E-2</v>
      </c>
      <c r="J1360" s="17">
        <v>3.58972769685671E-2</v>
      </c>
      <c r="K1360" s="17">
        <v>4.0350148868608701E-2</v>
      </c>
      <c r="L1360" s="17">
        <v>9.4437188808848105E-2</v>
      </c>
      <c r="M1360" s="17"/>
      <c r="N1360" s="17">
        <v>5.8715355681582503E-2</v>
      </c>
      <c r="O1360" s="17">
        <v>4.2166031553400103E-2</v>
      </c>
      <c r="P1360" s="17"/>
      <c r="Q1360" s="17">
        <v>4.8512740041531902E-2</v>
      </c>
      <c r="R1360" s="17">
        <v>8.0377480379645094E-2</v>
      </c>
      <c r="S1360" s="17">
        <v>6.5480464480215494E-2</v>
      </c>
      <c r="T1360" s="17">
        <v>6.1475923375745499E-2</v>
      </c>
      <c r="U1360" s="17">
        <v>4.8026008346642897E-2</v>
      </c>
      <c r="V1360" s="17">
        <v>4.5985420793722601E-2</v>
      </c>
      <c r="W1360" s="17">
        <v>4.7360518148720797E-2</v>
      </c>
      <c r="X1360" s="17">
        <v>5.5052878082850101E-2</v>
      </c>
      <c r="Y1360" s="17">
        <v>3.4819081763135203E-2</v>
      </c>
      <c r="Z1360" s="17">
        <v>5.5746942300716799E-2</v>
      </c>
      <c r="AA1360" s="17">
        <v>7.3268824013793005E-2</v>
      </c>
      <c r="AB1360" s="17">
        <v>6.79733227456812E-2</v>
      </c>
      <c r="AC1360" s="17"/>
      <c r="AD1360" s="17">
        <v>4.7509159615726299E-2</v>
      </c>
      <c r="AE1360" s="17">
        <v>7.5338350876010804E-2</v>
      </c>
      <c r="AF1360" s="17"/>
      <c r="AG1360" s="17">
        <v>4.2610608571022002E-2</v>
      </c>
      <c r="AH1360" s="17">
        <v>5.45408490358169E-2</v>
      </c>
      <c r="AI1360" s="17"/>
      <c r="AJ1360" s="17">
        <v>5.6480278597879997E-2</v>
      </c>
      <c r="AK1360" s="17" t="s">
        <v>331</v>
      </c>
      <c r="AL1360" s="17"/>
      <c r="AM1360" s="17">
        <v>7.9141251386326897E-2</v>
      </c>
      <c r="AN1360" s="17">
        <v>4.79253857185633E-2</v>
      </c>
      <c r="AO1360" s="17"/>
      <c r="AP1360" s="17">
        <v>8.9361424254168403E-2</v>
      </c>
      <c r="AQ1360" s="17">
        <v>7.2085421791726306E-2</v>
      </c>
      <c r="AR1360" s="17">
        <v>4.7296306461988298E-2</v>
      </c>
      <c r="AS1360" s="17">
        <v>4.9922692534945703E-2</v>
      </c>
      <c r="AT1360" s="17">
        <v>3.36094980209019E-2</v>
      </c>
      <c r="AU1360" s="17">
        <v>2.6540771038532002E-2</v>
      </c>
    </row>
    <row r="1361" spans="2:47" x14ac:dyDescent="0.35">
      <c r="C1361" s="17"/>
      <c r="D1361" s="17"/>
      <c r="E1361" s="17"/>
      <c r="F1361" s="17"/>
      <c r="G1361" s="17"/>
      <c r="H1361" s="17"/>
      <c r="I1361" s="17"/>
      <c r="J1361" s="17"/>
      <c r="K1361" s="17"/>
      <c r="L1361" s="17"/>
      <c r="M1361" s="17"/>
      <c r="N1361" s="17"/>
      <c r="O1361" s="17"/>
      <c r="P1361" s="17"/>
      <c r="Q1361" s="17"/>
      <c r="R1361" s="17"/>
      <c r="S1361" s="17"/>
      <c r="T1361" s="17"/>
      <c r="U1361" s="17"/>
      <c r="V1361" s="17"/>
      <c r="W1361" s="17"/>
      <c r="X1361" s="17"/>
      <c r="Y1361" s="17"/>
      <c r="Z1361" s="17"/>
      <c r="AA1361" s="17"/>
      <c r="AB1361" s="17"/>
      <c r="AC1361" s="17"/>
      <c r="AD1361" s="17"/>
      <c r="AE1361" s="17"/>
      <c r="AF1361" s="17"/>
      <c r="AG1361" s="17"/>
      <c r="AH1361" s="17"/>
      <c r="AI1361" s="17"/>
      <c r="AJ1361" s="17"/>
      <c r="AK1361" s="17"/>
      <c r="AL1361" s="17"/>
      <c r="AM1361" s="17"/>
      <c r="AN1361" s="17"/>
      <c r="AO1361" s="17"/>
      <c r="AP1361" s="17"/>
      <c r="AQ1361" s="17"/>
      <c r="AR1361" s="17"/>
      <c r="AS1361" s="17"/>
      <c r="AT1361" s="17"/>
      <c r="AU1361" s="17"/>
    </row>
    <row r="1362" spans="2:47" x14ac:dyDescent="0.35">
      <c r="B1362" s="6" t="s">
        <v>513</v>
      </c>
      <c r="C1362" s="17"/>
      <c r="D1362" s="17"/>
      <c r="E1362" s="17"/>
      <c r="F1362" s="17"/>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row>
    <row r="1363" spans="2:47" x14ac:dyDescent="0.35">
      <c r="B1363" s="24" t="s">
        <v>65</v>
      </c>
      <c r="C1363" s="17"/>
      <c r="D1363" s="17"/>
      <c r="E1363" s="17"/>
      <c r="F1363" s="17"/>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row>
    <row r="1364" spans="2:47" x14ac:dyDescent="0.35">
      <c r="B1364" t="s">
        <v>504</v>
      </c>
      <c r="C1364" s="17">
        <v>0.48223457926131802</v>
      </c>
      <c r="D1364" s="17">
        <v>0.59996361867238501</v>
      </c>
      <c r="E1364" s="17">
        <v>0.36880433304567201</v>
      </c>
      <c r="F1364" s="17"/>
      <c r="G1364" s="17">
        <v>0.44691856402650298</v>
      </c>
      <c r="H1364" s="17">
        <v>0.466809724812148</v>
      </c>
      <c r="I1364" s="17">
        <v>0.50122478528495995</v>
      </c>
      <c r="J1364" s="17">
        <v>0.50573270204903398</v>
      </c>
      <c r="K1364" s="17">
        <v>0.518986890757131</v>
      </c>
      <c r="L1364" s="17">
        <v>0.45927282100275502</v>
      </c>
      <c r="M1364" s="17"/>
      <c r="N1364" s="17">
        <v>0.47446617263817398</v>
      </c>
      <c r="O1364" s="17">
        <v>0.52081832306986897</v>
      </c>
      <c r="P1364" s="17"/>
      <c r="Q1364" s="17">
        <v>0.51324241033425999</v>
      </c>
      <c r="R1364" s="17">
        <v>0.462679740750079</v>
      </c>
      <c r="S1364" s="17">
        <v>0.48062827517886098</v>
      </c>
      <c r="T1364" s="17">
        <v>0.52857305932635801</v>
      </c>
      <c r="U1364" s="17">
        <v>0.44450453053139799</v>
      </c>
      <c r="V1364" s="17">
        <v>0.48493596801133798</v>
      </c>
      <c r="W1364" s="17">
        <v>0.48316396891160801</v>
      </c>
      <c r="X1364" s="17">
        <v>0.54608630732021501</v>
      </c>
      <c r="Y1364" s="17">
        <v>0.45558524606337603</v>
      </c>
      <c r="Z1364" s="17">
        <v>0.46032708832964198</v>
      </c>
      <c r="AA1364" s="17">
        <v>0.44399486088237999</v>
      </c>
      <c r="AB1364" s="17">
        <v>0.50811818376374196</v>
      </c>
      <c r="AC1364" s="17"/>
      <c r="AD1364" s="17">
        <v>0.60370562941125205</v>
      </c>
      <c r="AE1364" s="17">
        <v>0.22394940504854299</v>
      </c>
      <c r="AF1364" s="17"/>
      <c r="AG1364" s="17">
        <v>0.60666041452786101</v>
      </c>
      <c r="AH1364" s="17">
        <v>0.42922432066409399</v>
      </c>
      <c r="AI1364" s="17"/>
      <c r="AJ1364" s="17">
        <v>0.46972440219225298</v>
      </c>
      <c r="AK1364" s="17">
        <v>0.50003576838446595</v>
      </c>
      <c r="AL1364" s="17"/>
      <c r="AM1364" s="17">
        <v>0.423950914929836</v>
      </c>
      <c r="AN1364" s="17">
        <v>0.50160373320578</v>
      </c>
      <c r="AO1364" s="17"/>
      <c r="AP1364" s="17">
        <v>0.109705561059515</v>
      </c>
      <c r="AQ1364" s="17">
        <v>0.41566709146132902</v>
      </c>
      <c r="AR1364" s="17">
        <v>0.54947535917961499</v>
      </c>
      <c r="AS1364" s="17">
        <v>0.74261909773455503</v>
      </c>
      <c r="AT1364" s="17">
        <v>0.54102946038377298</v>
      </c>
      <c r="AU1364" s="17">
        <v>0.64398932290107003</v>
      </c>
    </row>
    <row r="1365" spans="2:47" x14ac:dyDescent="0.35">
      <c r="B1365" t="s">
        <v>505</v>
      </c>
      <c r="C1365" s="17">
        <v>0.37076016967791098</v>
      </c>
      <c r="D1365" s="17">
        <v>0.457187999567225</v>
      </c>
      <c r="E1365" s="17">
        <v>0.28975525532853702</v>
      </c>
      <c r="F1365" s="17"/>
      <c r="G1365" s="17">
        <v>0.30279438330742298</v>
      </c>
      <c r="H1365" s="17">
        <v>0.35223196431422299</v>
      </c>
      <c r="I1365" s="17">
        <v>0.37273189735310402</v>
      </c>
      <c r="J1365" s="17">
        <v>0.38395143311420599</v>
      </c>
      <c r="K1365" s="17">
        <v>0.40833941515435102</v>
      </c>
      <c r="L1365" s="17">
        <v>0.39374877754090698</v>
      </c>
      <c r="M1365" s="17"/>
      <c r="N1365" s="17">
        <v>0.37428653858250799</v>
      </c>
      <c r="O1365" s="17">
        <v>0.35324557228492098</v>
      </c>
      <c r="P1365" s="17"/>
      <c r="Q1365" s="17">
        <v>0.38494976315399299</v>
      </c>
      <c r="R1365" s="17">
        <v>0.36142408700711598</v>
      </c>
      <c r="S1365" s="17">
        <v>0.32041793378587002</v>
      </c>
      <c r="T1365" s="17">
        <v>0.41424325872760998</v>
      </c>
      <c r="U1365" s="17">
        <v>0.37062498986243497</v>
      </c>
      <c r="V1365" s="17">
        <v>0.38136877931017399</v>
      </c>
      <c r="W1365" s="17">
        <v>0.31693919771464202</v>
      </c>
      <c r="X1365" s="17">
        <v>0.38571816407375498</v>
      </c>
      <c r="Y1365" s="17">
        <v>0.33683432311351902</v>
      </c>
      <c r="Z1365" s="17">
        <v>0.39680826979786998</v>
      </c>
      <c r="AA1365" s="17">
        <v>0.43276659446626498</v>
      </c>
      <c r="AB1365" s="17">
        <v>0.38365798427299902</v>
      </c>
      <c r="AC1365" s="17"/>
      <c r="AD1365" s="17">
        <v>0.476926797203515</v>
      </c>
      <c r="AE1365" s="17">
        <v>0.14223134135372301</v>
      </c>
      <c r="AF1365" s="17"/>
      <c r="AG1365" s="17">
        <v>0.46661763441048298</v>
      </c>
      <c r="AH1365" s="17">
        <v>0.331755509147524</v>
      </c>
      <c r="AI1365" s="17"/>
      <c r="AJ1365" s="17">
        <v>0.37677936805928502</v>
      </c>
      <c r="AK1365" s="17">
        <v>0.36534673820598301</v>
      </c>
      <c r="AL1365" s="17"/>
      <c r="AM1365" s="17">
        <v>0.370843502412389</v>
      </c>
      <c r="AN1365" s="17">
        <v>0.37397280466364302</v>
      </c>
      <c r="AO1365" s="17"/>
      <c r="AP1365" s="17">
        <v>4.8521058031385303E-2</v>
      </c>
      <c r="AQ1365" s="17">
        <v>0.34557219437189501</v>
      </c>
      <c r="AR1365" s="17">
        <v>0.38536794764352</v>
      </c>
      <c r="AS1365" s="17">
        <v>0.580034654967158</v>
      </c>
      <c r="AT1365" s="17">
        <v>0.47680474319125798</v>
      </c>
      <c r="AU1365" s="17">
        <v>0.50897567915845099</v>
      </c>
    </row>
    <row r="1366" spans="2:47" x14ac:dyDescent="0.35">
      <c r="B1366" t="s">
        <v>506</v>
      </c>
      <c r="C1366" s="17">
        <v>0.364523942889525</v>
      </c>
      <c r="D1366" s="17">
        <v>0.43978656623803197</v>
      </c>
      <c r="E1366" s="17">
        <v>0.293392855087866</v>
      </c>
      <c r="F1366" s="17"/>
      <c r="G1366" s="17">
        <v>0.32862575103381197</v>
      </c>
      <c r="H1366" s="17">
        <v>0.385814617243318</v>
      </c>
      <c r="I1366" s="17">
        <v>0.36348525368249801</v>
      </c>
      <c r="J1366" s="17">
        <v>0.34537833776846799</v>
      </c>
      <c r="K1366" s="17">
        <v>0.41796401625467899</v>
      </c>
      <c r="L1366" s="17">
        <v>0.351696128732641</v>
      </c>
      <c r="M1366" s="17"/>
      <c r="N1366" s="17">
        <v>0.35086377881719699</v>
      </c>
      <c r="O1366" s="17">
        <v>0.43237058075464802</v>
      </c>
      <c r="P1366" s="17"/>
      <c r="Q1366" s="17">
        <v>0.39860959640322602</v>
      </c>
      <c r="R1366" s="17">
        <v>0.37266362434446498</v>
      </c>
      <c r="S1366" s="17">
        <v>0.371226983547293</v>
      </c>
      <c r="T1366" s="17">
        <v>0.32714189449466302</v>
      </c>
      <c r="U1366" s="17">
        <v>0.32857095913040002</v>
      </c>
      <c r="V1366" s="17">
        <v>0.39547569808332</v>
      </c>
      <c r="W1366" s="17">
        <v>0.35781272437009498</v>
      </c>
      <c r="X1366" s="17">
        <v>0.43295124570548499</v>
      </c>
      <c r="Y1366" s="17">
        <v>0.323407269233697</v>
      </c>
      <c r="Z1366" s="17">
        <v>0.37102534873205201</v>
      </c>
      <c r="AA1366" s="17">
        <v>0.38129410382238499</v>
      </c>
      <c r="AB1366" s="17">
        <v>0.28578142876006901</v>
      </c>
      <c r="AC1366" s="17"/>
      <c r="AD1366" s="17">
        <v>0.48599913825771102</v>
      </c>
      <c r="AE1366" s="17">
        <v>0.104274920713276</v>
      </c>
      <c r="AF1366" s="17"/>
      <c r="AG1366" s="17">
        <v>0.49478854008339301</v>
      </c>
      <c r="AH1366" s="17">
        <v>0.307786207709982</v>
      </c>
      <c r="AI1366" s="17"/>
      <c r="AJ1366" s="17">
        <v>0.38532923642634997</v>
      </c>
      <c r="AK1366" s="17">
        <v>0.34308585712255502</v>
      </c>
      <c r="AL1366" s="17"/>
      <c r="AM1366" s="17">
        <v>0.33952622348892197</v>
      </c>
      <c r="AN1366" s="17">
        <v>0.372594372672715</v>
      </c>
      <c r="AO1366" s="17"/>
      <c r="AP1366" s="17">
        <v>4.3505320732545302E-2</v>
      </c>
      <c r="AQ1366" s="17">
        <v>0.25682803919618402</v>
      </c>
      <c r="AR1366" s="17">
        <v>0.36936324461803</v>
      </c>
      <c r="AS1366" s="17">
        <v>0.58111406967108004</v>
      </c>
      <c r="AT1366" s="17">
        <v>0.53325759536468398</v>
      </c>
      <c r="AU1366" s="17">
        <v>0.54774267986900804</v>
      </c>
    </row>
    <row r="1367" spans="2:47" x14ac:dyDescent="0.35">
      <c r="B1367" t="s">
        <v>507</v>
      </c>
      <c r="C1367" s="17">
        <v>0.23998193963073</v>
      </c>
      <c r="D1367" s="17">
        <v>0.25680636413007801</v>
      </c>
      <c r="E1367" s="17">
        <v>0.22465597822699199</v>
      </c>
      <c r="F1367" s="17"/>
      <c r="G1367" s="17">
        <v>0.313675774150036</v>
      </c>
      <c r="H1367" s="17">
        <v>0.21744040392268399</v>
      </c>
      <c r="I1367" s="17">
        <v>0.24347068246424</v>
      </c>
      <c r="J1367" s="17">
        <v>0.236634036017209</v>
      </c>
      <c r="K1367" s="17">
        <v>0.277727176092471</v>
      </c>
      <c r="L1367" s="17">
        <v>0.184025042716667</v>
      </c>
      <c r="M1367" s="17"/>
      <c r="N1367" s="17">
        <v>0.22913360872116101</v>
      </c>
      <c r="O1367" s="17">
        <v>0.29386290143802701</v>
      </c>
      <c r="P1367" s="17"/>
      <c r="Q1367" s="17">
        <v>0.3002942592251</v>
      </c>
      <c r="R1367" s="17">
        <v>0.226588921936764</v>
      </c>
      <c r="S1367" s="17">
        <v>0.21971066621631599</v>
      </c>
      <c r="T1367" s="17">
        <v>0.16588924833357899</v>
      </c>
      <c r="U1367" s="17">
        <v>0.222014064857774</v>
      </c>
      <c r="V1367" s="17">
        <v>0.21940726186860901</v>
      </c>
      <c r="W1367" s="17">
        <v>0.29513001876634998</v>
      </c>
      <c r="X1367" s="17">
        <v>0.227032561872896</v>
      </c>
      <c r="Y1367" s="17">
        <v>0.24584015885199401</v>
      </c>
      <c r="Z1367" s="17">
        <v>0.24096365092018601</v>
      </c>
      <c r="AA1367" s="17">
        <v>0.20043956429986001</v>
      </c>
      <c r="AB1367" s="17">
        <v>0.30930948092292099</v>
      </c>
      <c r="AC1367" s="17"/>
      <c r="AD1367" s="17">
        <v>0.30565407026930902</v>
      </c>
      <c r="AE1367" s="17">
        <v>0.10129435883033</v>
      </c>
      <c r="AF1367" s="17"/>
      <c r="AG1367" s="17">
        <v>0.33215626725959402</v>
      </c>
      <c r="AH1367" s="17">
        <v>0.198211601945215</v>
      </c>
      <c r="AI1367" s="17"/>
      <c r="AJ1367" s="17">
        <v>0.241926991119225</v>
      </c>
      <c r="AK1367" s="17">
        <v>0.23981459916126499</v>
      </c>
      <c r="AL1367" s="17"/>
      <c r="AM1367" s="17">
        <v>0.221381171112709</v>
      </c>
      <c r="AN1367" s="17">
        <v>0.246864890770641</v>
      </c>
      <c r="AO1367" s="17"/>
      <c r="AP1367" s="17">
        <v>6.70279254534112E-2</v>
      </c>
      <c r="AQ1367" s="17">
        <v>0.20051594042672699</v>
      </c>
      <c r="AR1367" s="17">
        <v>0.22289342860324399</v>
      </c>
      <c r="AS1367" s="17">
        <v>0.29443546326467201</v>
      </c>
      <c r="AT1367" s="17">
        <v>0.38721758619721802</v>
      </c>
      <c r="AU1367" s="17">
        <v>0.37738633431117202</v>
      </c>
    </row>
    <row r="1368" spans="2:47" x14ac:dyDescent="0.35">
      <c r="B1368" t="s">
        <v>508</v>
      </c>
      <c r="C1368" s="17">
        <v>0.200772811084133</v>
      </c>
      <c r="D1368" s="17">
        <v>0.256219735661114</v>
      </c>
      <c r="E1368" s="17">
        <v>0.148475430068853</v>
      </c>
      <c r="F1368" s="17"/>
      <c r="G1368" s="17">
        <v>0.28254512351560002</v>
      </c>
      <c r="H1368" s="17">
        <v>0.234958008564364</v>
      </c>
      <c r="I1368" s="17">
        <v>0.23973554204523501</v>
      </c>
      <c r="J1368" s="17">
        <v>0.190738270451981</v>
      </c>
      <c r="K1368" s="17">
        <v>0.168512943990242</v>
      </c>
      <c r="L1368" s="17">
        <v>0.116296001838222</v>
      </c>
      <c r="M1368" s="17"/>
      <c r="N1368" s="17">
        <v>0.17033553296141599</v>
      </c>
      <c r="O1368" s="17">
        <v>0.351947202215737</v>
      </c>
      <c r="P1368" s="17"/>
      <c r="Q1368" s="17">
        <v>0.24992111314468801</v>
      </c>
      <c r="R1368" s="17">
        <v>0.17789961493366199</v>
      </c>
      <c r="S1368" s="17">
        <v>0.19331732760178899</v>
      </c>
      <c r="T1368" s="17">
        <v>0.19275245421982401</v>
      </c>
      <c r="U1368" s="17">
        <v>0.19345890680463201</v>
      </c>
      <c r="V1368" s="17">
        <v>0.170820807732672</v>
      </c>
      <c r="W1368" s="17">
        <v>0.16849491168557601</v>
      </c>
      <c r="X1368" s="17">
        <v>0.25894839365901301</v>
      </c>
      <c r="Y1368" s="17">
        <v>0.21942140995274001</v>
      </c>
      <c r="Z1368" s="17">
        <v>0.198334756299753</v>
      </c>
      <c r="AA1368" s="17">
        <v>0.17608034827681701</v>
      </c>
      <c r="AB1368" s="17">
        <v>0.211129712929466</v>
      </c>
      <c r="AC1368" s="17"/>
      <c r="AD1368" s="17">
        <v>0.25931715110195103</v>
      </c>
      <c r="AE1368" s="17">
        <v>7.6542664565533394E-2</v>
      </c>
      <c r="AF1368" s="17"/>
      <c r="AG1368" s="17">
        <v>0.32580741855671802</v>
      </c>
      <c r="AH1368" s="17">
        <v>0.14172897721210201</v>
      </c>
      <c r="AI1368" s="17"/>
      <c r="AJ1368" s="17">
        <v>0.19814294753041101</v>
      </c>
      <c r="AK1368" s="17">
        <v>0.20568481867564301</v>
      </c>
      <c r="AL1368" s="17"/>
      <c r="AM1368" s="17">
        <v>0.17213440909014799</v>
      </c>
      <c r="AN1368" s="17">
        <v>0.206835388927226</v>
      </c>
      <c r="AO1368" s="17"/>
      <c r="AP1368" s="17">
        <v>1.85726766790019E-2</v>
      </c>
      <c r="AQ1368" s="17">
        <v>8.9224814077646097E-2</v>
      </c>
      <c r="AR1368" s="17">
        <v>0.208050908955561</v>
      </c>
      <c r="AS1368" s="17">
        <v>0.207210564202678</v>
      </c>
      <c r="AT1368" s="17">
        <v>0.41079587790188699</v>
      </c>
      <c r="AU1368" s="17">
        <v>0.41616030683337002</v>
      </c>
    </row>
    <row r="1369" spans="2:47" x14ac:dyDescent="0.35">
      <c r="B1369" t="s">
        <v>509</v>
      </c>
      <c r="C1369" s="17">
        <v>0.18308073212412501</v>
      </c>
      <c r="D1369" s="17">
        <v>0.10254060115452</v>
      </c>
      <c r="E1369" s="17">
        <v>0.262215450615785</v>
      </c>
      <c r="F1369" s="17"/>
      <c r="G1369" s="17">
        <v>0.21169514708449599</v>
      </c>
      <c r="H1369" s="17">
        <v>0.193162498388884</v>
      </c>
      <c r="I1369" s="17">
        <v>0.20462980977539699</v>
      </c>
      <c r="J1369" s="17">
        <v>0.196741040156027</v>
      </c>
      <c r="K1369" s="17">
        <v>0.15168613028922801</v>
      </c>
      <c r="L1369" s="17">
        <v>0.14810829805310199</v>
      </c>
      <c r="M1369" s="17"/>
      <c r="N1369" s="17">
        <v>0.17952505486939799</v>
      </c>
      <c r="O1369" s="17">
        <v>0.20074089680365101</v>
      </c>
      <c r="P1369" s="17"/>
      <c r="Q1369" s="17">
        <v>0.18730076810860399</v>
      </c>
      <c r="R1369" s="17">
        <v>0.18437669077101501</v>
      </c>
      <c r="S1369" s="17">
        <v>0.206949789029238</v>
      </c>
      <c r="T1369" s="17">
        <v>0.15274469681083799</v>
      </c>
      <c r="U1369" s="17">
        <v>0.19725929740286399</v>
      </c>
      <c r="V1369" s="17">
        <v>0.166643762601412</v>
      </c>
      <c r="W1369" s="17">
        <v>0.20334758011846801</v>
      </c>
      <c r="X1369" s="17">
        <v>0.15999625200596501</v>
      </c>
      <c r="Y1369" s="17">
        <v>0.20055141912772501</v>
      </c>
      <c r="Z1369" s="17">
        <v>0.15066768085402199</v>
      </c>
      <c r="AA1369" s="17">
        <v>0.21003713093374801</v>
      </c>
      <c r="AB1369" s="17">
        <v>0.165841520702493</v>
      </c>
      <c r="AC1369" s="17"/>
      <c r="AD1369" s="17">
        <v>0.17802426226946699</v>
      </c>
      <c r="AE1369" s="17">
        <v>0.197158147075669</v>
      </c>
      <c r="AF1369" s="17"/>
      <c r="AG1369" s="17">
        <v>0.21569704014784699</v>
      </c>
      <c r="AH1369" s="17">
        <v>0.17044574480660099</v>
      </c>
      <c r="AI1369" s="17"/>
      <c r="AJ1369" s="17">
        <v>0.198646757962465</v>
      </c>
      <c r="AK1369" s="17">
        <v>0.16624151852899099</v>
      </c>
      <c r="AL1369" s="17"/>
      <c r="AM1369" s="17">
        <v>0.17928036011123399</v>
      </c>
      <c r="AN1369" s="17">
        <v>0.185881814777383</v>
      </c>
      <c r="AO1369" s="17"/>
      <c r="AP1369" s="17">
        <v>0.16169949516277901</v>
      </c>
      <c r="AQ1369" s="17">
        <v>0.24077034400032901</v>
      </c>
      <c r="AR1369" s="17">
        <v>0.19903989378857001</v>
      </c>
      <c r="AS1369" s="17">
        <v>0.120414833109766</v>
      </c>
      <c r="AT1369" s="17">
        <v>0.29757799145453201</v>
      </c>
      <c r="AU1369" s="17">
        <v>0.159373266647759</v>
      </c>
    </row>
    <row r="1370" spans="2:47" x14ac:dyDescent="0.35">
      <c r="B1370" t="s">
        <v>510</v>
      </c>
      <c r="C1370" s="17">
        <v>0.157562094947301</v>
      </c>
      <c r="D1370" s="17">
        <v>0.192779642477163</v>
      </c>
      <c r="E1370" s="17">
        <v>0.123736916991668</v>
      </c>
      <c r="F1370" s="17"/>
      <c r="G1370" s="17">
        <v>0.16687431135856801</v>
      </c>
      <c r="H1370" s="17">
        <v>0.201282294136294</v>
      </c>
      <c r="I1370" s="17">
        <v>0.16530821106489499</v>
      </c>
      <c r="J1370" s="17">
        <v>0.14895652685011401</v>
      </c>
      <c r="K1370" s="17">
        <v>0.12577760851778</v>
      </c>
      <c r="L1370" s="17">
        <v>0.13750642374118199</v>
      </c>
      <c r="M1370" s="17"/>
      <c r="N1370" s="17">
        <v>0.148294924503794</v>
      </c>
      <c r="O1370" s="17">
        <v>0.20358982593105099</v>
      </c>
      <c r="P1370" s="17"/>
      <c r="Q1370" s="17">
        <v>0.20168273093129599</v>
      </c>
      <c r="R1370" s="17">
        <v>0.13002277301020701</v>
      </c>
      <c r="S1370" s="17">
        <v>0.14190038930351001</v>
      </c>
      <c r="T1370" s="17">
        <v>0.16837630456421501</v>
      </c>
      <c r="U1370" s="17">
        <v>0.154125275483703</v>
      </c>
      <c r="V1370" s="17">
        <v>0.12966038544689701</v>
      </c>
      <c r="W1370" s="17">
        <v>0.16063507304789801</v>
      </c>
      <c r="X1370" s="17">
        <v>0.11929799444777001</v>
      </c>
      <c r="Y1370" s="17">
        <v>0.160176859954208</v>
      </c>
      <c r="Z1370" s="17">
        <v>0.163753043465486</v>
      </c>
      <c r="AA1370" s="17">
        <v>0.14990203767124399</v>
      </c>
      <c r="AB1370" s="17">
        <v>0.199763527697112</v>
      </c>
      <c r="AC1370" s="17"/>
      <c r="AD1370" s="17">
        <v>0.18949047918032999</v>
      </c>
      <c r="AE1370" s="17">
        <v>8.84124180544925E-2</v>
      </c>
      <c r="AF1370" s="17"/>
      <c r="AG1370" s="17">
        <v>0.249749259617633</v>
      </c>
      <c r="AH1370" s="17">
        <v>0.114420811230383</v>
      </c>
      <c r="AI1370" s="17"/>
      <c r="AJ1370" s="17">
        <v>0.167661899337092</v>
      </c>
      <c r="AK1370" s="17">
        <v>0.14698209211777699</v>
      </c>
      <c r="AL1370" s="17"/>
      <c r="AM1370" s="17">
        <v>0.173280072383969</v>
      </c>
      <c r="AN1370" s="17">
        <v>0.15418322303422399</v>
      </c>
      <c r="AO1370" s="17"/>
      <c r="AP1370" s="17">
        <v>4.6768688762859001E-2</v>
      </c>
      <c r="AQ1370" s="17">
        <v>9.9647347289206101E-2</v>
      </c>
      <c r="AR1370" s="17">
        <v>0.129935846150045</v>
      </c>
      <c r="AS1370" s="17">
        <v>0.18510198970243</v>
      </c>
      <c r="AT1370" s="17">
        <v>0.27457687095732197</v>
      </c>
      <c r="AU1370" s="17">
        <v>0.285637441166676</v>
      </c>
    </row>
    <row r="1371" spans="2:47" x14ac:dyDescent="0.35">
      <c r="B1371" t="s">
        <v>122</v>
      </c>
      <c r="C1371" s="17">
        <v>0.112106352225171</v>
      </c>
      <c r="D1371" s="17">
        <v>5.9269911550331802E-2</v>
      </c>
      <c r="E1371" s="17">
        <v>0.161431445620902</v>
      </c>
      <c r="F1371" s="17"/>
      <c r="G1371" s="17">
        <v>8.48222009538908E-2</v>
      </c>
      <c r="H1371" s="17">
        <v>0.10981623284516701</v>
      </c>
      <c r="I1371" s="17">
        <v>0.13296284030247099</v>
      </c>
      <c r="J1371" s="17">
        <v>0.103672907446997</v>
      </c>
      <c r="K1371" s="17">
        <v>0.110690389329929</v>
      </c>
      <c r="L1371" s="17">
        <v>0.122904357886282</v>
      </c>
      <c r="M1371" s="17"/>
      <c r="N1371" s="17">
        <v>0.119404267316203</v>
      </c>
      <c r="O1371" s="17">
        <v>7.5859422852284697E-2</v>
      </c>
      <c r="P1371" s="17"/>
      <c r="Q1371" s="17">
        <v>0.103476668165797</v>
      </c>
      <c r="R1371" s="17">
        <v>0.180924559717832</v>
      </c>
      <c r="S1371" s="17">
        <v>0.10224882008744</v>
      </c>
      <c r="T1371" s="17">
        <v>8.8575432517635902E-2</v>
      </c>
      <c r="U1371" s="17">
        <v>0.108284902968962</v>
      </c>
      <c r="V1371" s="17">
        <v>0.13609240456653701</v>
      </c>
      <c r="W1371" s="17">
        <v>0.12351694817494401</v>
      </c>
      <c r="X1371" s="17">
        <v>5.2461593155689101E-2</v>
      </c>
      <c r="Y1371" s="17">
        <v>9.0857762194463496E-2</v>
      </c>
      <c r="Z1371" s="17">
        <v>0.102310218918131</v>
      </c>
      <c r="AA1371" s="17">
        <v>9.0498295971014303E-2</v>
      </c>
      <c r="AB1371" s="17">
        <v>8.0312813502410194E-2</v>
      </c>
      <c r="AC1371" s="17"/>
      <c r="AD1371" s="17">
        <v>3.2866941179929401E-2</v>
      </c>
      <c r="AE1371" s="17">
        <v>0.27612593393950402</v>
      </c>
      <c r="AF1371" s="17"/>
      <c r="AG1371" s="17">
        <v>1.6262426949756E-2</v>
      </c>
      <c r="AH1371" s="17">
        <v>0.14871024677115</v>
      </c>
      <c r="AI1371" s="17"/>
      <c r="AJ1371" s="17">
        <v>0.116333385056942</v>
      </c>
      <c r="AK1371" s="17">
        <v>0.102093925602544</v>
      </c>
      <c r="AL1371" s="17"/>
      <c r="AM1371" s="17">
        <v>0.13392620176926801</v>
      </c>
      <c r="AN1371" s="17">
        <v>0.104115764100324</v>
      </c>
      <c r="AO1371" s="17"/>
      <c r="AP1371" s="17">
        <v>0.40049718264774098</v>
      </c>
      <c r="AQ1371" s="17">
        <v>8.4871748822140297E-2</v>
      </c>
      <c r="AR1371" s="17">
        <v>2.63704145500205E-2</v>
      </c>
      <c r="AS1371" s="17">
        <v>7.1561788042141796E-3</v>
      </c>
      <c r="AT1371" s="17">
        <v>6.5499190126759102E-3</v>
      </c>
      <c r="AU1371" s="17">
        <v>1.0673052184814799E-2</v>
      </c>
    </row>
    <row r="1372" spans="2:47" x14ac:dyDescent="0.35">
      <c r="B1372" t="s">
        <v>511</v>
      </c>
      <c r="C1372" s="17">
        <v>9.8300847083746104E-2</v>
      </c>
      <c r="D1372" s="17">
        <v>0.130452190374751</v>
      </c>
      <c r="E1372" s="17">
        <v>6.6057382412708407E-2</v>
      </c>
      <c r="F1372" s="17"/>
      <c r="G1372" s="17">
        <v>0.18775059336793601</v>
      </c>
      <c r="H1372" s="17">
        <v>0.153937616418271</v>
      </c>
      <c r="I1372" s="17">
        <v>0.10965489486317</v>
      </c>
      <c r="J1372" s="17">
        <v>6.41207036293132E-2</v>
      </c>
      <c r="K1372" s="17">
        <v>4.26393693610514E-2</v>
      </c>
      <c r="L1372" s="17">
        <v>4.8895598729981199E-2</v>
      </c>
      <c r="M1372" s="17"/>
      <c r="N1372" s="17">
        <v>7.7284533422890697E-2</v>
      </c>
      <c r="O1372" s="17">
        <v>0.20268365058874699</v>
      </c>
      <c r="P1372" s="17"/>
      <c r="Q1372" s="17">
        <v>0.104526888990447</v>
      </c>
      <c r="R1372" s="17">
        <v>9.8602056393407495E-2</v>
      </c>
      <c r="S1372" s="17">
        <v>0.11784804704255999</v>
      </c>
      <c r="T1372" s="17">
        <v>0.10652734396873</v>
      </c>
      <c r="U1372" s="17">
        <v>9.6632402725911601E-2</v>
      </c>
      <c r="V1372" s="17">
        <v>9.80447441258646E-2</v>
      </c>
      <c r="W1372" s="17">
        <v>8.2445785566622007E-2</v>
      </c>
      <c r="X1372" s="17">
        <v>9.54098295455484E-2</v>
      </c>
      <c r="Y1372" s="17">
        <v>0.11284414828933099</v>
      </c>
      <c r="Z1372" s="17">
        <v>6.6172886037849404E-2</v>
      </c>
      <c r="AA1372" s="17">
        <v>0.104477283791384</v>
      </c>
      <c r="AB1372" s="17">
        <v>7.4597467608863405E-2</v>
      </c>
      <c r="AC1372" s="17"/>
      <c r="AD1372" s="17">
        <v>0.130010366227615</v>
      </c>
      <c r="AE1372" s="17">
        <v>2.94609421443283E-2</v>
      </c>
      <c r="AF1372" s="17"/>
      <c r="AG1372" s="17">
        <v>0.16731918290292699</v>
      </c>
      <c r="AH1372" s="17">
        <v>6.6501503700201997E-2</v>
      </c>
      <c r="AI1372" s="17"/>
      <c r="AJ1372" s="17">
        <v>9.7513570879375594E-2</v>
      </c>
      <c r="AK1372" s="17">
        <v>9.8534162543716705E-2</v>
      </c>
      <c r="AL1372" s="17"/>
      <c r="AM1372" s="17">
        <v>7.1491926858001695E-2</v>
      </c>
      <c r="AN1372" s="17">
        <v>0.107704330610414</v>
      </c>
      <c r="AO1372" s="17"/>
      <c r="AP1372" s="17">
        <v>2.1418595710493E-2</v>
      </c>
      <c r="AQ1372" s="17">
        <v>2.4618122993659699E-2</v>
      </c>
      <c r="AR1372" s="17">
        <v>9.7802065042503605E-2</v>
      </c>
      <c r="AS1372" s="17">
        <v>7.49263224426302E-2</v>
      </c>
      <c r="AT1372" s="17">
        <v>0.20705669791352599</v>
      </c>
      <c r="AU1372" s="17">
        <v>0.23381965124863699</v>
      </c>
    </row>
    <row r="1373" spans="2:47" x14ac:dyDescent="0.35">
      <c r="B1373" t="s">
        <v>512</v>
      </c>
      <c r="C1373" s="17">
        <v>9.3472083400877107E-2</v>
      </c>
      <c r="D1373" s="17">
        <v>0.113884205296939</v>
      </c>
      <c r="E1373" s="17">
        <v>7.2396696426205401E-2</v>
      </c>
      <c r="F1373" s="17"/>
      <c r="G1373" s="17">
        <v>0.15199423340542401</v>
      </c>
      <c r="H1373" s="17">
        <v>0.10694409753001401</v>
      </c>
      <c r="I1373" s="17">
        <v>0.11058060722827499</v>
      </c>
      <c r="J1373" s="17">
        <v>0.12100318245434601</v>
      </c>
      <c r="K1373" s="17">
        <v>4.8932139280133798E-2</v>
      </c>
      <c r="L1373" s="17">
        <v>3.69810212450346E-2</v>
      </c>
      <c r="M1373" s="17"/>
      <c r="N1373" s="17">
        <v>8.1098504397989296E-2</v>
      </c>
      <c r="O1373" s="17">
        <v>0.15492857318089701</v>
      </c>
      <c r="P1373" s="17"/>
      <c r="Q1373" s="17">
        <v>0.115628923599557</v>
      </c>
      <c r="R1373" s="17">
        <v>6.3413314845035998E-2</v>
      </c>
      <c r="S1373" s="17">
        <v>0.12177347899481999</v>
      </c>
      <c r="T1373" s="17">
        <v>8.2387350020373007E-2</v>
      </c>
      <c r="U1373" s="17">
        <v>0.10647195049696</v>
      </c>
      <c r="V1373" s="17">
        <v>5.7344807936516702E-2</v>
      </c>
      <c r="W1373" s="17">
        <v>8.16291745592789E-2</v>
      </c>
      <c r="X1373" s="17">
        <v>0.13334066734248701</v>
      </c>
      <c r="Y1373" s="17">
        <v>6.5269393233656395E-2</v>
      </c>
      <c r="Z1373" s="17">
        <v>0.13655390507319201</v>
      </c>
      <c r="AA1373" s="17">
        <v>0.107846676199524</v>
      </c>
      <c r="AB1373" s="17">
        <v>8.4769192831250201E-2</v>
      </c>
      <c r="AC1373" s="17"/>
      <c r="AD1373" s="17">
        <v>9.5704961569336305E-2</v>
      </c>
      <c r="AE1373" s="17">
        <v>8.8247147209849303E-2</v>
      </c>
      <c r="AF1373" s="17"/>
      <c r="AG1373" s="17">
        <v>0.11364096025343901</v>
      </c>
      <c r="AH1373" s="17">
        <v>8.3449830804008099E-2</v>
      </c>
      <c r="AI1373" s="17"/>
      <c r="AJ1373" s="17">
        <v>7.6005514582646205E-2</v>
      </c>
      <c r="AK1373" s="17">
        <v>0.11503384276204499</v>
      </c>
      <c r="AL1373" s="17"/>
      <c r="AM1373" s="17">
        <v>0.10862809643680101</v>
      </c>
      <c r="AN1373" s="17">
        <v>8.7801454994988204E-2</v>
      </c>
      <c r="AO1373" s="17"/>
      <c r="AP1373" s="17">
        <v>7.1444771852991695E-2</v>
      </c>
      <c r="AQ1373" s="17">
        <v>8.4667585601738607E-2</v>
      </c>
      <c r="AR1373" s="17">
        <v>0.112233483034448</v>
      </c>
      <c r="AS1373" s="17">
        <v>5.4840321228682799E-2</v>
      </c>
      <c r="AT1373" s="17">
        <v>8.5817697827387296E-2</v>
      </c>
      <c r="AU1373" s="17">
        <v>0.15600096338844899</v>
      </c>
    </row>
    <row r="1374" spans="2:47" x14ac:dyDescent="0.35">
      <c r="B1374" t="s">
        <v>178</v>
      </c>
      <c r="C1374" s="17">
        <v>5.6598794409350298E-2</v>
      </c>
      <c r="D1374" s="17">
        <v>4.6516169526051601E-2</v>
      </c>
      <c r="E1374" s="17">
        <v>6.6935902648316503E-2</v>
      </c>
      <c r="F1374" s="17"/>
      <c r="G1374" s="17">
        <v>8.4200973307260694E-3</v>
      </c>
      <c r="H1374" s="17">
        <v>3.37956587864955E-2</v>
      </c>
      <c r="I1374" s="17">
        <v>3.7876924478873503E-2</v>
      </c>
      <c r="J1374" s="17">
        <v>5.2557168401400199E-2</v>
      </c>
      <c r="K1374" s="17">
        <v>8.6110675252441995E-2</v>
      </c>
      <c r="L1374" s="17">
        <v>0.106145719047647</v>
      </c>
      <c r="M1374" s="17"/>
      <c r="N1374" s="17">
        <v>6.2693804561332805E-2</v>
      </c>
      <c r="O1374" s="17">
        <v>2.6326394723939599E-2</v>
      </c>
      <c r="P1374" s="17"/>
      <c r="Q1374" s="17">
        <v>2.2754316201166601E-2</v>
      </c>
      <c r="R1374" s="17">
        <v>7.0985954794202097E-2</v>
      </c>
      <c r="S1374" s="17">
        <v>6.2262112877529897E-2</v>
      </c>
      <c r="T1374" s="17">
        <v>8.8738652998733E-2</v>
      </c>
      <c r="U1374" s="17">
        <v>6.5593008791062099E-2</v>
      </c>
      <c r="V1374" s="17">
        <v>4.6783586197816501E-2</v>
      </c>
      <c r="W1374" s="17">
        <v>7.6365247065773204E-2</v>
      </c>
      <c r="X1374" s="17">
        <v>4.3841866696763397E-2</v>
      </c>
      <c r="Y1374" s="17">
        <v>4.76478715360601E-2</v>
      </c>
      <c r="Z1374" s="17">
        <v>5.8240397755390597E-2</v>
      </c>
      <c r="AA1374" s="17">
        <v>5.3522655666239899E-2</v>
      </c>
      <c r="AB1374" s="17">
        <v>4.5992904928424803E-2</v>
      </c>
      <c r="AC1374" s="17"/>
      <c r="AD1374" s="17">
        <v>1.60608873227145E-2</v>
      </c>
      <c r="AE1374" s="17">
        <v>0.14987500353861699</v>
      </c>
      <c r="AF1374" s="17"/>
      <c r="AG1374" s="17">
        <v>1.2974063398135401E-2</v>
      </c>
      <c r="AH1374" s="17">
        <v>7.9265097922311706E-2</v>
      </c>
      <c r="AI1374" s="17"/>
      <c r="AJ1374" s="17">
        <v>5.4331339382033099E-2</v>
      </c>
      <c r="AK1374" s="17">
        <v>5.9794543908299601E-2</v>
      </c>
      <c r="AL1374" s="17"/>
      <c r="AM1374" s="17">
        <v>7.9201839133115501E-2</v>
      </c>
      <c r="AN1374" s="17">
        <v>5.0685409762860199E-2</v>
      </c>
      <c r="AO1374" s="17"/>
      <c r="AP1374" s="17">
        <v>0.19563875306162301</v>
      </c>
      <c r="AQ1374" s="17">
        <v>4.3120722185706402E-2</v>
      </c>
      <c r="AR1374" s="17">
        <v>6.0692831537052403E-3</v>
      </c>
      <c r="AS1374" s="17">
        <v>1.77352579844616E-2</v>
      </c>
      <c r="AT1374" s="17">
        <v>0</v>
      </c>
      <c r="AU1374" s="17">
        <v>5.7554297406002602E-3</v>
      </c>
    </row>
    <row r="1375" spans="2:47" x14ac:dyDescent="0.35">
      <c r="C1375" s="17"/>
      <c r="D1375" s="17"/>
      <c r="E1375" s="17"/>
      <c r="F1375" s="17"/>
      <c r="G1375" s="17"/>
      <c r="H1375" s="17"/>
      <c r="I1375" s="17"/>
      <c r="J1375" s="17"/>
      <c r="K1375" s="17"/>
      <c r="L1375" s="17"/>
      <c r="M1375" s="17"/>
      <c r="N1375" s="17"/>
      <c r="O1375" s="17"/>
      <c r="P1375" s="17"/>
      <c r="Q1375" s="17"/>
      <c r="R1375" s="17"/>
      <c r="S1375" s="17"/>
      <c r="T1375" s="17"/>
      <c r="U1375" s="17"/>
      <c r="V1375" s="17"/>
      <c r="W1375" s="17"/>
      <c r="X1375" s="17"/>
      <c r="Y1375" s="17"/>
      <c r="Z1375" s="17"/>
      <c r="AA1375" s="17"/>
      <c r="AB1375" s="17"/>
      <c r="AC1375" s="17"/>
      <c r="AD1375" s="17"/>
      <c r="AE1375" s="17"/>
      <c r="AF1375" s="17"/>
      <c r="AG1375" s="17"/>
      <c r="AH1375" s="17"/>
      <c r="AI1375" s="17"/>
      <c r="AJ1375" s="17"/>
      <c r="AK1375" s="17"/>
      <c r="AL1375" s="17"/>
      <c r="AM1375" s="17"/>
      <c r="AN1375" s="17"/>
      <c r="AO1375" s="17"/>
      <c r="AP1375" s="17"/>
      <c r="AQ1375" s="17"/>
      <c r="AR1375" s="17"/>
      <c r="AS1375" s="17"/>
      <c r="AT1375" s="17"/>
      <c r="AU1375" s="17"/>
    </row>
    <row r="1376" spans="2:47" x14ac:dyDescent="0.35">
      <c r="B1376" s="6" t="s">
        <v>522</v>
      </c>
      <c r="C1376" s="17"/>
      <c r="D1376" s="17"/>
      <c r="E1376" s="17"/>
      <c r="F1376" s="17"/>
      <c r="G1376" s="17"/>
      <c r="H1376" s="17"/>
      <c r="I1376" s="17"/>
      <c r="J1376" s="17"/>
      <c r="K1376" s="17"/>
      <c r="L1376" s="17"/>
      <c r="M1376" s="17"/>
      <c r="N1376" s="17"/>
      <c r="O1376" s="17"/>
      <c r="P1376" s="17"/>
      <c r="Q1376" s="17"/>
      <c r="R1376" s="17"/>
      <c r="S1376" s="17"/>
      <c r="T1376" s="17"/>
      <c r="U1376" s="17"/>
      <c r="V1376" s="17"/>
      <c r="W1376" s="17"/>
      <c r="X1376" s="17"/>
      <c r="Y1376" s="17"/>
      <c r="Z1376" s="17"/>
      <c r="AA1376" s="17"/>
      <c r="AB1376" s="17"/>
      <c r="AC1376" s="17"/>
      <c r="AD1376" s="17"/>
      <c r="AE1376" s="17"/>
      <c r="AF1376" s="17"/>
      <c r="AG1376" s="17"/>
      <c r="AH1376" s="17"/>
      <c r="AI1376" s="17"/>
      <c r="AJ1376" s="17"/>
      <c r="AK1376" s="17"/>
      <c r="AL1376" s="17"/>
      <c r="AM1376" s="17"/>
      <c r="AN1376" s="17"/>
      <c r="AO1376" s="17"/>
      <c r="AP1376" s="17"/>
      <c r="AQ1376" s="17"/>
      <c r="AR1376" s="17"/>
      <c r="AS1376" s="17"/>
      <c r="AT1376" s="17"/>
      <c r="AU1376" s="17"/>
    </row>
    <row r="1377" spans="2:47" x14ac:dyDescent="0.35">
      <c r="B1377" s="24" t="s">
        <v>65</v>
      </c>
      <c r="C1377" s="17"/>
      <c r="D1377" s="17"/>
      <c r="E1377" s="17"/>
      <c r="F1377" s="17"/>
      <c r="G1377" s="17"/>
      <c r="H1377" s="17"/>
      <c r="I1377" s="17"/>
      <c r="J1377" s="17"/>
      <c r="K1377" s="17"/>
      <c r="L1377" s="17"/>
      <c r="M1377" s="17"/>
      <c r="N1377" s="17"/>
      <c r="O1377" s="17"/>
      <c r="P1377" s="17"/>
      <c r="Q1377" s="17"/>
      <c r="R1377" s="17"/>
      <c r="S1377" s="17"/>
      <c r="T1377" s="17"/>
      <c r="U1377" s="17"/>
      <c r="V1377" s="17"/>
      <c r="W1377" s="17"/>
      <c r="X1377" s="17"/>
      <c r="Y1377" s="17"/>
      <c r="Z1377" s="17"/>
      <c r="AA1377" s="17"/>
      <c r="AB1377" s="17"/>
      <c r="AC1377" s="17"/>
      <c r="AD1377" s="17"/>
      <c r="AE1377" s="17"/>
      <c r="AF1377" s="17"/>
      <c r="AG1377" s="17"/>
      <c r="AH1377" s="17"/>
      <c r="AI1377" s="17"/>
      <c r="AJ1377" s="17"/>
      <c r="AK1377" s="17"/>
      <c r="AL1377" s="17"/>
      <c r="AM1377" s="17"/>
      <c r="AN1377" s="17"/>
      <c r="AO1377" s="17"/>
      <c r="AP1377" s="17"/>
      <c r="AQ1377" s="17"/>
      <c r="AR1377" s="17"/>
      <c r="AS1377" s="17"/>
      <c r="AT1377" s="17"/>
      <c r="AU1377" s="17"/>
    </row>
    <row r="1378" spans="2:47" x14ac:dyDescent="0.35">
      <c r="B1378" t="s">
        <v>89</v>
      </c>
      <c r="C1378" s="17">
        <v>9.5732500674998305E-2</v>
      </c>
      <c r="D1378" s="17">
        <v>0.13109431392033999</v>
      </c>
      <c r="E1378" s="17">
        <v>6.2092264772364E-2</v>
      </c>
      <c r="F1378" s="17"/>
      <c r="G1378" s="17">
        <v>0.14348194297414399</v>
      </c>
      <c r="H1378" s="17">
        <v>0.137255041777255</v>
      </c>
      <c r="I1378" s="17">
        <v>0.117165440930613</v>
      </c>
      <c r="J1378" s="17">
        <v>3.6940207200842401E-2</v>
      </c>
      <c r="K1378" s="17">
        <v>6.2141181159154901E-2</v>
      </c>
      <c r="L1378" s="17">
        <v>8.2606996641094194E-2</v>
      </c>
      <c r="M1378" s="17"/>
      <c r="N1378" s="17">
        <v>8.62691961037092E-2</v>
      </c>
      <c r="O1378" s="17">
        <v>0.142734381095765</v>
      </c>
      <c r="P1378" s="17"/>
      <c r="Q1378" s="17">
        <v>0.10894881483042899</v>
      </c>
      <c r="R1378" s="17">
        <v>6.6212407817341903E-2</v>
      </c>
      <c r="S1378" s="17">
        <v>7.5153206729792602E-2</v>
      </c>
      <c r="T1378" s="17">
        <v>9.0079677121337298E-2</v>
      </c>
      <c r="U1378" s="17">
        <v>9.7866419821201298E-2</v>
      </c>
      <c r="V1378" s="17">
        <v>0.102484467380157</v>
      </c>
      <c r="W1378" s="17">
        <v>0.115674415391555</v>
      </c>
      <c r="X1378" s="17">
        <v>0.14284031782373399</v>
      </c>
      <c r="Y1378" s="17">
        <v>0.11252728081763801</v>
      </c>
      <c r="Z1378" s="17">
        <v>9.7158473797309797E-2</v>
      </c>
      <c r="AA1378" s="17">
        <v>9.9940237189770798E-2</v>
      </c>
      <c r="AB1378" s="17">
        <v>1.9561241272948501E-2</v>
      </c>
      <c r="AC1378" s="17"/>
      <c r="AD1378" s="17">
        <v>0.12722799111894001</v>
      </c>
      <c r="AE1378" s="17">
        <v>2.8641286075731898E-2</v>
      </c>
      <c r="AF1378" s="17"/>
      <c r="AG1378" s="17">
        <v>0.18787748232280499</v>
      </c>
      <c r="AH1378" s="17">
        <v>5.2017568754631101E-2</v>
      </c>
      <c r="AI1378" s="17"/>
      <c r="AJ1378" s="17">
        <v>0.10275242527440701</v>
      </c>
      <c r="AK1378" s="17">
        <v>8.8255862702449506E-2</v>
      </c>
      <c r="AL1378" s="17"/>
      <c r="AM1378" s="17">
        <v>6.3930768807181404E-2</v>
      </c>
      <c r="AN1378" s="17">
        <v>0.102762685702309</v>
      </c>
      <c r="AO1378" s="17"/>
      <c r="AP1378" s="17">
        <v>1.05153707656162E-2</v>
      </c>
      <c r="AQ1378" s="17">
        <v>2.0779432954347001E-2</v>
      </c>
      <c r="AR1378" s="17">
        <v>7.3099485677288606E-2</v>
      </c>
      <c r="AS1378" s="17">
        <v>0.110495843559217</v>
      </c>
      <c r="AT1378" s="17">
        <v>0.18547003813884999</v>
      </c>
      <c r="AU1378" s="17">
        <v>0.22915381081229499</v>
      </c>
    </row>
    <row r="1379" spans="2:47" x14ac:dyDescent="0.35">
      <c r="B1379" t="s">
        <v>90</v>
      </c>
      <c r="C1379" s="17">
        <v>0.27838018137015702</v>
      </c>
      <c r="D1379" s="17">
        <v>0.36376428512193898</v>
      </c>
      <c r="E1379" s="17">
        <v>0.19669008188571599</v>
      </c>
      <c r="F1379" s="17"/>
      <c r="G1379" s="17">
        <v>0.330772382919653</v>
      </c>
      <c r="H1379" s="17">
        <v>0.34284423867603098</v>
      </c>
      <c r="I1379" s="17">
        <v>0.28436706180355897</v>
      </c>
      <c r="J1379" s="17">
        <v>0.28730763408833898</v>
      </c>
      <c r="K1379" s="17">
        <v>0.24977410920083501</v>
      </c>
      <c r="L1379" s="17">
        <v>0.19780010747940799</v>
      </c>
      <c r="M1379" s="17"/>
      <c r="N1379" s="17">
        <v>0.25647829042069697</v>
      </c>
      <c r="O1379" s="17">
        <v>0.38716142703759499</v>
      </c>
      <c r="P1379" s="17"/>
      <c r="Q1379" s="17">
        <v>0.35013055546401201</v>
      </c>
      <c r="R1379" s="17">
        <v>0.26864386967354698</v>
      </c>
      <c r="S1379" s="17">
        <v>0.27933049550130501</v>
      </c>
      <c r="T1379" s="17">
        <v>0.29886333098851398</v>
      </c>
      <c r="U1379" s="17">
        <v>0.26970864781198201</v>
      </c>
      <c r="V1379" s="17">
        <v>0.27179787366254599</v>
      </c>
      <c r="W1379" s="17">
        <v>0.232724366458539</v>
      </c>
      <c r="X1379" s="17">
        <v>0.23280326967670101</v>
      </c>
      <c r="Y1379" s="17">
        <v>0.27373200780143397</v>
      </c>
      <c r="Z1379" s="17">
        <v>0.24454243664995801</v>
      </c>
      <c r="AA1379" s="17">
        <v>0.21248769700731801</v>
      </c>
      <c r="AB1379" s="17">
        <v>0.37402206619774397</v>
      </c>
      <c r="AC1379" s="17"/>
      <c r="AD1379" s="17">
        <v>0.36071999672695898</v>
      </c>
      <c r="AE1379" s="17">
        <v>0.10057825132596999</v>
      </c>
      <c r="AF1379" s="17"/>
      <c r="AG1379" s="17">
        <v>0.41642096068849299</v>
      </c>
      <c r="AH1379" s="17">
        <v>0.21464526528904801</v>
      </c>
      <c r="AI1379" s="17"/>
      <c r="AJ1379" s="17">
        <v>0.28815025823796803</v>
      </c>
      <c r="AK1379" s="17">
        <v>0.26926929443847802</v>
      </c>
      <c r="AL1379" s="17"/>
      <c r="AM1379" s="17">
        <v>0.24061597281673899</v>
      </c>
      <c r="AN1379" s="17">
        <v>0.29101192776942397</v>
      </c>
      <c r="AO1379" s="17"/>
      <c r="AP1379" s="17">
        <v>2.26072186396357E-2</v>
      </c>
      <c r="AQ1379" s="17">
        <v>0.143721424840381</v>
      </c>
      <c r="AR1379" s="17">
        <v>0.31312157543601998</v>
      </c>
      <c r="AS1379" s="17">
        <v>0.35043260945030003</v>
      </c>
      <c r="AT1379" s="17">
        <v>0.47818221950040601</v>
      </c>
      <c r="AU1379" s="17">
        <v>0.51817710590903499</v>
      </c>
    </row>
    <row r="1380" spans="2:47" x14ac:dyDescent="0.35">
      <c r="B1380" t="s">
        <v>91</v>
      </c>
      <c r="C1380" s="17">
        <v>0.212368235914102</v>
      </c>
      <c r="D1380" s="17">
        <v>0.21090725612095201</v>
      </c>
      <c r="E1380" s="17">
        <v>0.214719039871896</v>
      </c>
      <c r="F1380" s="17"/>
      <c r="G1380" s="17">
        <v>0.190372370528544</v>
      </c>
      <c r="H1380" s="17">
        <v>0.23829995407212301</v>
      </c>
      <c r="I1380" s="17">
        <v>0.19544554167258199</v>
      </c>
      <c r="J1380" s="17">
        <v>0.20065265450170999</v>
      </c>
      <c r="K1380" s="17">
        <v>0.245198533179325</v>
      </c>
      <c r="L1380" s="17">
        <v>0.20719053953740799</v>
      </c>
      <c r="M1380" s="17"/>
      <c r="N1380" s="17">
        <v>0.21037984946475799</v>
      </c>
      <c r="O1380" s="17">
        <v>0.22224405692549401</v>
      </c>
      <c r="P1380" s="17"/>
      <c r="Q1380" s="17">
        <v>0.201265301699775</v>
      </c>
      <c r="R1380" s="17">
        <v>0.22500250202425301</v>
      </c>
      <c r="S1380" s="17">
        <v>0.219745694898456</v>
      </c>
      <c r="T1380" s="17">
        <v>0.19777156468590701</v>
      </c>
      <c r="U1380" s="17">
        <v>0.18476948950046801</v>
      </c>
      <c r="V1380" s="17">
        <v>0.21246757592217899</v>
      </c>
      <c r="W1380" s="17">
        <v>0.17699683396663901</v>
      </c>
      <c r="X1380" s="17">
        <v>0.24163180223875899</v>
      </c>
      <c r="Y1380" s="17">
        <v>0.21060723757227701</v>
      </c>
      <c r="Z1380" s="17">
        <v>0.23455712685553101</v>
      </c>
      <c r="AA1380" s="17">
        <v>0.27252451638638298</v>
      </c>
      <c r="AB1380" s="17">
        <v>0.19239733686798599</v>
      </c>
      <c r="AC1380" s="17"/>
      <c r="AD1380" s="17">
        <v>0.23709324513851701</v>
      </c>
      <c r="AE1380" s="17">
        <v>0.150177532598394</v>
      </c>
      <c r="AF1380" s="17"/>
      <c r="AG1380" s="17">
        <v>0.193390247626366</v>
      </c>
      <c r="AH1380" s="17">
        <v>0.220152135965752</v>
      </c>
      <c r="AI1380" s="17"/>
      <c r="AJ1380" s="17">
        <v>0.227021020990677</v>
      </c>
      <c r="AK1380" s="17">
        <v>0.19397458246294699</v>
      </c>
      <c r="AL1380" s="17"/>
      <c r="AM1380" s="17">
        <v>0.19970877346105301</v>
      </c>
      <c r="AN1380" s="17">
        <v>0.217083579054449</v>
      </c>
      <c r="AO1380" s="17"/>
      <c r="AP1380" s="17">
        <v>0.15751689095017199</v>
      </c>
      <c r="AQ1380" s="17">
        <v>0.25867440920898499</v>
      </c>
      <c r="AR1380" s="17">
        <v>0.26598108450497798</v>
      </c>
      <c r="AS1380" s="17">
        <v>0.222678179349138</v>
      </c>
      <c r="AT1380" s="17">
        <v>0.25434170102468001</v>
      </c>
      <c r="AU1380" s="17">
        <v>0.16564436649313399</v>
      </c>
    </row>
    <row r="1381" spans="2:47" x14ac:dyDescent="0.35">
      <c r="B1381" t="s">
        <v>92</v>
      </c>
      <c r="C1381" s="17">
        <v>0.185992078680461</v>
      </c>
      <c r="D1381" s="17">
        <v>0.14201970197501401</v>
      </c>
      <c r="E1381" s="17">
        <v>0.227494284545978</v>
      </c>
      <c r="F1381" s="17"/>
      <c r="G1381" s="17">
        <v>0.176844473833176</v>
      </c>
      <c r="H1381" s="17">
        <v>0.12022051288732</v>
      </c>
      <c r="I1381" s="17">
        <v>0.17472152371427199</v>
      </c>
      <c r="J1381" s="17">
        <v>0.21824479134271901</v>
      </c>
      <c r="K1381" s="17">
        <v>0.184673538153796</v>
      </c>
      <c r="L1381" s="17">
        <v>0.229775019540776</v>
      </c>
      <c r="M1381" s="17"/>
      <c r="N1381" s="17">
        <v>0.20093012789655201</v>
      </c>
      <c r="O1381" s="17">
        <v>0.11179850309752799</v>
      </c>
      <c r="P1381" s="17"/>
      <c r="Q1381" s="17">
        <v>0.15991765275475101</v>
      </c>
      <c r="R1381" s="17">
        <v>0.173352673680051</v>
      </c>
      <c r="S1381" s="17">
        <v>0.171399992217489</v>
      </c>
      <c r="T1381" s="17">
        <v>0.20641219492323601</v>
      </c>
      <c r="U1381" s="17">
        <v>0.18398047398936901</v>
      </c>
      <c r="V1381" s="17">
        <v>0.205272197001553</v>
      </c>
      <c r="W1381" s="17">
        <v>0.20451245612203101</v>
      </c>
      <c r="X1381" s="17">
        <v>0.19470460601859499</v>
      </c>
      <c r="Y1381" s="17">
        <v>0.184582857301853</v>
      </c>
      <c r="Z1381" s="17">
        <v>0.171936300348209</v>
      </c>
      <c r="AA1381" s="17">
        <v>0.18016286336211201</v>
      </c>
      <c r="AB1381" s="17">
        <v>0.28328808423782498</v>
      </c>
      <c r="AC1381" s="17"/>
      <c r="AD1381" s="17">
        <v>0.15501625949067099</v>
      </c>
      <c r="AE1381" s="17">
        <v>0.25458051811315902</v>
      </c>
      <c r="AF1381" s="17"/>
      <c r="AG1381" s="17">
        <v>0.108500678931315</v>
      </c>
      <c r="AH1381" s="17">
        <v>0.225479054437765</v>
      </c>
      <c r="AI1381" s="17"/>
      <c r="AJ1381" s="17">
        <v>0.174008608902675</v>
      </c>
      <c r="AK1381" s="17">
        <v>0.201872319757644</v>
      </c>
      <c r="AL1381" s="17"/>
      <c r="AM1381" s="17">
        <v>0.17867839657993501</v>
      </c>
      <c r="AN1381" s="17">
        <v>0.18766689867776101</v>
      </c>
      <c r="AO1381" s="17"/>
      <c r="AP1381" s="17">
        <v>0.22666198600718801</v>
      </c>
      <c r="AQ1381" s="17">
        <v>0.30285556289160698</v>
      </c>
      <c r="AR1381" s="17">
        <v>0.20740703492148399</v>
      </c>
      <c r="AS1381" s="17">
        <v>0.19286977130372701</v>
      </c>
      <c r="AT1381" s="17">
        <v>7.1577083532129701E-2</v>
      </c>
      <c r="AU1381" s="17">
        <v>5.8451803991243501E-2</v>
      </c>
    </row>
    <row r="1382" spans="2:47" x14ac:dyDescent="0.35">
      <c r="B1382" t="s">
        <v>93</v>
      </c>
      <c r="C1382" s="17">
        <v>0.196860471563293</v>
      </c>
      <c r="D1382" s="17">
        <v>0.125816100017525</v>
      </c>
      <c r="E1382" s="17">
        <v>0.265658682560592</v>
      </c>
      <c r="F1382" s="17"/>
      <c r="G1382" s="17">
        <v>0.122882220495436</v>
      </c>
      <c r="H1382" s="17">
        <v>0.12621750591735401</v>
      </c>
      <c r="I1382" s="17">
        <v>0.170828606544879</v>
      </c>
      <c r="J1382" s="17">
        <v>0.237930111144047</v>
      </c>
      <c r="K1382" s="17">
        <v>0.23385240853108599</v>
      </c>
      <c r="L1382" s="17">
        <v>0.26708931708346301</v>
      </c>
      <c r="M1382" s="17"/>
      <c r="N1382" s="17">
        <v>0.217856432526707</v>
      </c>
      <c r="O1382" s="17">
        <v>9.2578754845063796E-2</v>
      </c>
      <c r="P1382" s="17"/>
      <c r="Q1382" s="17">
        <v>0.153433801201766</v>
      </c>
      <c r="R1382" s="17">
        <v>0.203864943842549</v>
      </c>
      <c r="S1382" s="17">
        <v>0.248673744128077</v>
      </c>
      <c r="T1382" s="17">
        <v>0.19689446847063999</v>
      </c>
      <c r="U1382" s="17">
        <v>0.22418720472998299</v>
      </c>
      <c r="V1382" s="17">
        <v>0.163007961058732</v>
      </c>
      <c r="W1382" s="17">
        <v>0.24043586744270401</v>
      </c>
      <c r="X1382" s="17">
        <v>0.16767245968087699</v>
      </c>
      <c r="Y1382" s="17">
        <v>0.191387902687294</v>
      </c>
      <c r="Z1382" s="17">
        <v>0.22573218620089</v>
      </c>
      <c r="AA1382" s="17">
        <v>0.19261346796039799</v>
      </c>
      <c r="AB1382" s="17">
        <v>0.130731271423496</v>
      </c>
      <c r="AC1382" s="17"/>
      <c r="AD1382" s="17">
        <v>0.105875781611907</v>
      </c>
      <c r="AE1382" s="17">
        <v>0.41039327384253999</v>
      </c>
      <c r="AF1382" s="17"/>
      <c r="AG1382" s="17">
        <v>8.4152061573106798E-2</v>
      </c>
      <c r="AH1382" s="17">
        <v>0.25457920344760399</v>
      </c>
      <c r="AI1382" s="17"/>
      <c r="AJ1382" s="17">
        <v>0.18638260763716</v>
      </c>
      <c r="AK1382" s="17">
        <v>0.20867718902718399</v>
      </c>
      <c r="AL1382" s="17"/>
      <c r="AM1382" s="17">
        <v>0.29196123912219701</v>
      </c>
      <c r="AN1382" s="17">
        <v>0.17088950665049199</v>
      </c>
      <c r="AO1382" s="17"/>
      <c r="AP1382" s="17">
        <v>0.48791894307097899</v>
      </c>
      <c r="AQ1382" s="17">
        <v>0.26498527093387497</v>
      </c>
      <c r="AR1382" s="17">
        <v>0.114741893236356</v>
      </c>
      <c r="AS1382" s="17">
        <v>0.104842947598206</v>
      </c>
      <c r="AT1382" s="17">
        <v>1.0428957803934699E-2</v>
      </c>
      <c r="AU1382" s="17">
        <v>2.6279847531437799E-2</v>
      </c>
    </row>
    <row r="1383" spans="2:47" x14ac:dyDescent="0.35">
      <c r="B1383" t="s">
        <v>94</v>
      </c>
      <c r="C1383" s="17">
        <v>3.0666531796989301E-2</v>
      </c>
      <c r="D1383" s="17">
        <v>2.6398342844229199E-2</v>
      </c>
      <c r="E1383" s="17">
        <v>3.3345646363453101E-2</v>
      </c>
      <c r="F1383" s="17"/>
      <c r="G1383" s="17">
        <v>3.56466092490468E-2</v>
      </c>
      <c r="H1383" s="17">
        <v>3.5162746669916402E-2</v>
      </c>
      <c r="I1383" s="17">
        <v>5.74718253340935E-2</v>
      </c>
      <c r="J1383" s="17">
        <v>1.89246017223424E-2</v>
      </c>
      <c r="K1383" s="17">
        <v>2.4360229775802399E-2</v>
      </c>
      <c r="L1383" s="17">
        <v>1.55380197178517E-2</v>
      </c>
      <c r="M1383" s="17"/>
      <c r="N1383" s="17">
        <v>2.8086103587576801E-2</v>
      </c>
      <c r="O1383" s="17">
        <v>4.34828769985535E-2</v>
      </c>
      <c r="P1383" s="17"/>
      <c r="Q1383" s="17">
        <v>2.6303874049267099E-2</v>
      </c>
      <c r="R1383" s="17">
        <v>6.2923602962257602E-2</v>
      </c>
      <c r="S1383" s="17">
        <v>5.6968665248801802E-3</v>
      </c>
      <c r="T1383" s="17">
        <v>9.9787638103656096E-3</v>
      </c>
      <c r="U1383" s="17">
        <v>3.9487764146995799E-2</v>
      </c>
      <c r="V1383" s="17">
        <v>4.4969924974832098E-2</v>
      </c>
      <c r="W1383" s="17">
        <v>2.9656060618532199E-2</v>
      </c>
      <c r="X1383" s="17">
        <v>2.0347544561333999E-2</v>
      </c>
      <c r="Y1383" s="17">
        <v>2.7162713819503598E-2</v>
      </c>
      <c r="Z1383" s="17">
        <v>2.6073476148103E-2</v>
      </c>
      <c r="AA1383" s="17">
        <v>4.2271218094018098E-2</v>
      </c>
      <c r="AB1383" s="17">
        <v>0</v>
      </c>
      <c r="AC1383" s="17"/>
      <c r="AD1383" s="17">
        <v>1.4066725913005E-2</v>
      </c>
      <c r="AE1383" s="17">
        <v>5.5629138044205002E-2</v>
      </c>
      <c r="AF1383" s="17"/>
      <c r="AG1383" s="17">
        <v>9.6585688579146206E-3</v>
      </c>
      <c r="AH1383" s="17">
        <v>3.3126772105199098E-2</v>
      </c>
      <c r="AI1383" s="17"/>
      <c r="AJ1383" s="17">
        <v>2.1685078957112199E-2</v>
      </c>
      <c r="AK1383" s="17">
        <v>3.7950751611298399E-2</v>
      </c>
      <c r="AL1383" s="17"/>
      <c r="AM1383" s="17">
        <v>2.5104849212895401E-2</v>
      </c>
      <c r="AN1383" s="17">
        <v>3.05854021455663E-2</v>
      </c>
      <c r="AO1383" s="17"/>
      <c r="AP1383" s="17">
        <v>9.4779590566410096E-2</v>
      </c>
      <c r="AQ1383" s="17">
        <v>8.9838991708056301E-3</v>
      </c>
      <c r="AR1383" s="17">
        <v>2.5648926223872701E-2</v>
      </c>
      <c r="AS1383" s="17">
        <v>1.8680648739412699E-2</v>
      </c>
      <c r="AT1383" s="17">
        <v>0</v>
      </c>
      <c r="AU1383" s="17">
        <v>2.29306526285426E-3</v>
      </c>
    </row>
    <row r="1384" spans="2:47" x14ac:dyDescent="0.35">
      <c r="B1384" t="s">
        <v>95</v>
      </c>
      <c r="C1384" s="17">
        <v>0.37411268204515502</v>
      </c>
      <c r="D1384" s="17">
        <v>0.49485859904228002</v>
      </c>
      <c r="E1384" s="17">
        <v>0.25878234665807998</v>
      </c>
      <c r="F1384" s="17"/>
      <c r="G1384" s="17">
        <v>0.47425432589379801</v>
      </c>
      <c r="H1384" s="17">
        <v>0.48009928045328598</v>
      </c>
      <c r="I1384" s="17">
        <v>0.40153250273417301</v>
      </c>
      <c r="J1384" s="17">
        <v>0.32424784128918099</v>
      </c>
      <c r="K1384" s="17">
        <v>0.31191529035998999</v>
      </c>
      <c r="L1384" s="17">
        <v>0.28040710412050202</v>
      </c>
      <c r="M1384" s="17"/>
      <c r="N1384" s="17">
        <v>0.34274748652440601</v>
      </c>
      <c r="O1384" s="17">
        <v>0.52989580813336101</v>
      </c>
      <c r="P1384" s="17"/>
      <c r="Q1384" s="17">
        <v>0.45907937029444101</v>
      </c>
      <c r="R1384" s="17">
        <v>0.33485627749088898</v>
      </c>
      <c r="S1384" s="17">
        <v>0.35448370223109799</v>
      </c>
      <c r="T1384" s="17">
        <v>0.388943008109851</v>
      </c>
      <c r="U1384" s="17">
        <v>0.36757506763318398</v>
      </c>
      <c r="V1384" s="17">
        <v>0.37428234104270303</v>
      </c>
      <c r="W1384" s="17">
        <v>0.34839878185009399</v>
      </c>
      <c r="X1384" s="17">
        <v>0.37564358750043397</v>
      </c>
      <c r="Y1384" s="17">
        <v>0.38625928861907299</v>
      </c>
      <c r="Z1384" s="17">
        <v>0.34170091044726703</v>
      </c>
      <c r="AA1384" s="17">
        <v>0.31242793419708897</v>
      </c>
      <c r="AB1384" s="17">
        <v>0.39358330747069298</v>
      </c>
      <c r="AC1384" s="17"/>
      <c r="AD1384" s="17">
        <v>0.48794798784589899</v>
      </c>
      <c r="AE1384" s="17">
        <v>0.129219537401702</v>
      </c>
      <c r="AF1384" s="17"/>
      <c r="AG1384" s="17">
        <v>0.60429844301129798</v>
      </c>
      <c r="AH1384" s="17">
        <v>0.26666283404367902</v>
      </c>
      <c r="AI1384" s="17"/>
      <c r="AJ1384" s="17">
        <v>0.390902683512376</v>
      </c>
      <c r="AK1384" s="17">
        <v>0.35752515714092697</v>
      </c>
      <c r="AL1384" s="17"/>
      <c r="AM1384" s="17">
        <v>0.30454674162391998</v>
      </c>
      <c r="AN1384" s="17">
        <v>0.39377461347173198</v>
      </c>
      <c r="AO1384" s="17"/>
      <c r="AP1384" s="17">
        <v>3.3122589405251902E-2</v>
      </c>
      <c r="AQ1384" s="17">
        <v>0.16450085779472801</v>
      </c>
      <c r="AR1384" s="17">
        <v>0.38622106111330801</v>
      </c>
      <c r="AS1384" s="17">
        <v>0.46092845300951701</v>
      </c>
      <c r="AT1384" s="17">
        <v>0.66365225763925595</v>
      </c>
      <c r="AU1384" s="17">
        <v>0.74733091672133001</v>
      </c>
    </row>
    <row r="1385" spans="2:47" x14ac:dyDescent="0.35">
      <c r="B1385" t="s">
        <v>96</v>
      </c>
      <c r="C1385" s="17">
        <v>0.38285255024375398</v>
      </c>
      <c r="D1385" s="17">
        <v>0.26783580199253898</v>
      </c>
      <c r="E1385" s="17">
        <v>0.49315296710656997</v>
      </c>
      <c r="F1385" s="17"/>
      <c r="G1385" s="17">
        <v>0.29972669432861199</v>
      </c>
      <c r="H1385" s="17">
        <v>0.246438018804674</v>
      </c>
      <c r="I1385" s="17">
        <v>0.34555013025915099</v>
      </c>
      <c r="J1385" s="17">
        <v>0.45617490248676601</v>
      </c>
      <c r="K1385" s="17">
        <v>0.41852594668488202</v>
      </c>
      <c r="L1385" s="17">
        <v>0.49686433662423801</v>
      </c>
      <c r="M1385" s="17"/>
      <c r="N1385" s="17">
        <v>0.41878656042326001</v>
      </c>
      <c r="O1385" s="17">
        <v>0.20437725794259201</v>
      </c>
      <c r="P1385" s="17"/>
      <c r="Q1385" s="17">
        <v>0.31335145395651698</v>
      </c>
      <c r="R1385" s="17">
        <v>0.37721761752260002</v>
      </c>
      <c r="S1385" s="17">
        <v>0.420073736345566</v>
      </c>
      <c r="T1385" s="17">
        <v>0.403306663393876</v>
      </c>
      <c r="U1385" s="17">
        <v>0.408167678719352</v>
      </c>
      <c r="V1385" s="17">
        <v>0.36828015806028502</v>
      </c>
      <c r="W1385" s="17">
        <v>0.44494832356473402</v>
      </c>
      <c r="X1385" s="17">
        <v>0.36237706569947198</v>
      </c>
      <c r="Y1385" s="17">
        <v>0.37597075998914697</v>
      </c>
      <c r="Z1385" s="17">
        <v>0.39766848654909898</v>
      </c>
      <c r="AA1385" s="17">
        <v>0.37277633132250998</v>
      </c>
      <c r="AB1385" s="17">
        <v>0.41401935566132197</v>
      </c>
      <c r="AC1385" s="17"/>
      <c r="AD1385" s="17">
        <v>0.26089204110257802</v>
      </c>
      <c r="AE1385" s="17">
        <v>0.66497379195569895</v>
      </c>
      <c r="AF1385" s="17"/>
      <c r="AG1385" s="17">
        <v>0.19265274050442199</v>
      </c>
      <c r="AH1385" s="17">
        <v>0.48005825788536899</v>
      </c>
      <c r="AI1385" s="17"/>
      <c r="AJ1385" s="17">
        <v>0.36039121653983502</v>
      </c>
      <c r="AK1385" s="17">
        <v>0.41054950878482799</v>
      </c>
      <c r="AL1385" s="17"/>
      <c r="AM1385" s="17">
        <v>0.47063963570213202</v>
      </c>
      <c r="AN1385" s="17">
        <v>0.358556405328253</v>
      </c>
      <c r="AO1385" s="17"/>
      <c r="AP1385" s="17">
        <v>0.71458092907816695</v>
      </c>
      <c r="AQ1385" s="17">
        <v>0.56784083382548201</v>
      </c>
      <c r="AR1385" s="17">
        <v>0.32214892815784102</v>
      </c>
      <c r="AS1385" s="17">
        <v>0.29771271890193302</v>
      </c>
      <c r="AT1385" s="17">
        <v>8.20060413360644E-2</v>
      </c>
      <c r="AU1385" s="17">
        <v>8.4731651522681195E-2</v>
      </c>
    </row>
    <row r="1386" spans="2:47" x14ac:dyDescent="0.35">
      <c r="B1386" t="s">
        <v>97</v>
      </c>
      <c r="C1386" s="17">
        <v>-8.7398681985989494E-3</v>
      </c>
      <c r="D1386" s="17">
        <v>0.22702279704974099</v>
      </c>
      <c r="E1386" s="17">
        <v>-0.23437062044849</v>
      </c>
      <c r="F1386" s="17"/>
      <c r="G1386" s="17">
        <v>0.174527631565186</v>
      </c>
      <c r="H1386" s="17">
        <v>0.23366126164861201</v>
      </c>
      <c r="I1386" s="17">
        <v>5.5982372475021101E-2</v>
      </c>
      <c r="J1386" s="17">
        <v>-0.13192706119758499</v>
      </c>
      <c r="K1386" s="17">
        <v>-0.106610656324892</v>
      </c>
      <c r="L1386" s="17">
        <v>-0.216457232503736</v>
      </c>
      <c r="M1386" s="17"/>
      <c r="N1386" s="17">
        <v>-7.6039073898854101E-2</v>
      </c>
      <c r="O1386" s="17">
        <v>0.32551855019076897</v>
      </c>
      <c r="P1386" s="17"/>
      <c r="Q1386" s="17">
        <v>0.14572791633792501</v>
      </c>
      <c r="R1386" s="17">
        <v>-4.23613400317112E-2</v>
      </c>
      <c r="S1386" s="17">
        <v>-6.5590034114468093E-2</v>
      </c>
      <c r="T1386" s="17">
        <v>-1.4363655284024701E-2</v>
      </c>
      <c r="U1386" s="17">
        <v>-4.0592611086168601E-2</v>
      </c>
      <c r="V1386" s="17">
        <v>6.0021829824175596E-3</v>
      </c>
      <c r="W1386" s="17">
        <v>-9.65495417146401E-2</v>
      </c>
      <c r="X1386" s="17">
        <v>1.32665218009621E-2</v>
      </c>
      <c r="Y1386" s="17">
        <v>1.02885286299254E-2</v>
      </c>
      <c r="Z1386" s="17">
        <v>-5.5967576101831701E-2</v>
      </c>
      <c r="AA1386" s="17">
        <v>-6.0348397125420797E-2</v>
      </c>
      <c r="AB1386" s="17">
        <v>-2.0436048190629101E-2</v>
      </c>
      <c r="AC1386" s="17"/>
      <c r="AD1386" s="17">
        <v>0.227055946743321</v>
      </c>
      <c r="AE1386" s="17">
        <v>-0.53575425455399694</v>
      </c>
      <c r="AF1386" s="17"/>
      <c r="AG1386" s="17">
        <v>0.41164570250687599</v>
      </c>
      <c r="AH1386" s="17">
        <v>-0.21339542384169</v>
      </c>
      <c r="AI1386" s="17"/>
      <c r="AJ1386" s="17">
        <v>3.0511466972540799E-2</v>
      </c>
      <c r="AK1386" s="17">
        <v>-5.3024351643900298E-2</v>
      </c>
      <c r="AL1386" s="17"/>
      <c r="AM1386" s="17">
        <v>-0.16609289407821201</v>
      </c>
      <c r="AN1386" s="17">
        <v>3.5218208143479798E-2</v>
      </c>
      <c r="AO1386" s="17"/>
      <c r="AP1386" s="17">
        <v>-0.68145833967291503</v>
      </c>
      <c r="AQ1386" s="17">
        <v>-0.403339976030753</v>
      </c>
      <c r="AR1386" s="17">
        <v>6.4072132955467598E-2</v>
      </c>
      <c r="AS1386" s="17">
        <v>0.163215734107584</v>
      </c>
      <c r="AT1386" s="17">
        <v>0.58164621630319102</v>
      </c>
      <c r="AU1386" s="17">
        <v>0.66259926519864898</v>
      </c>
    </row>
    <row r="1387" spans="2:47" x14ac:dyDescent="0.35">
      <c r="C1387" s="17"/>
      <c r="D1387" s="17"/>
      <c r="E1387" s="17"/>
      <c r="F1387" s="17"/>
      <c r="G1387" s="17"/>
      <c r="H1387" s="17"/>
      <c r="I1387" s="17"/>
      <c r="J1387" s="17"/>
      <c r="K1387" s="17"/>
      <c r="L1387" s="17"/>
      <c r="M1387" s="17"/>
      <c r="N1387" s="17"/>
      <c r="O1387" s="17"/>
      <c r="P1387" s="17"/>
      <c r="Q1387" s="17"/>
      <c r="R1387" s="17"/>
      <c r="S1387" s="17"/>
      <c r="T1387" s="17"/>
      <c r="U1387" s="17"/>
      <c r="V1387" s="17"/>
      <c r="W1387" s="17"/>
      <c r="X1387" s="17"/>
      <c r="Y1387" s="17"/>
      <c r="Z1387" s="17"/>
      <c r="AA1387" s="17"/>
      <c r="AB1387" s="17"/>
      <c r="AC1387" s="17"/>
      <c r="AD1387" s="17"/>
      <c r="AE1387" s="17"/>
      <c r="AF1387" s="17"/>
      <c r="AG1387" s="17"/>
      <c r="AH1387" s="17"/>
      <c r="AI1387" s="17"/>
      <c r="AJ1387" s="17"/>
      <c r="AK1387" s="17"/>
      <c r="AL1387" s="17"/>
      <c r="AM1387" s="17"/>
      <c r="AN1387" s="17"/>
      <c r="AO1387" s="17"/>
      <c r="AP1387" s="17"/>
      <c r="AQ1387" s="17"/>
      <c r="AR1387" s="17"/>
      <c r="AS1387" s="17"/>
      <c r="AT1387" s="17"/>
      <c r="AU1387" s="17"/>
    </row>
    <row r="1388" spans="2:47" x14ac:dyDescent="0.35">
      <c r="B1388" s="6" t="s">
        <v>523</v>
      </c>
      <c r="C1388" s="17"/>
      <c r="D1388" s="17"/>
      <c r="E1388" s="17"/>
      <c r="F1388" s="17"/>
      <c r="G1388" s="17"/>
      <c r="H1388" s="17"/>
      <c r="I1388" s="17"/>
      <c r="J1388" s="17"/>
      <c r="K1388" s="17"/>
      <c r="L1388" s="17"/>
      <c r="M1388" s="17"/>
      <c r="N1388" s="17"/>
      <c r="O1388" s="17"/>
      <c r="P1388" s="17"/>
      <c r="Q1388" s="17"/>
      <c r="R1388" s="17"/>
      <c r="S1388" s="17"/>
      <c r="T1388" s="17"/>
      <c r="U1388" s="17"/>
      <c r="V1388" s="17"/>
      <c r="W1388" s="17"/>
      <c r="X1388" s="17"/>
      <c r="Y1388" s="17"/>
      <c r="Z1388" s="17"/>
      <c r="AA1388" s="17"/>
      <c r="AB1388" s="17"/>
      <c r="AC1388" s="17"/>
      <c r="AD1388" s="17"/>
      <c r="AE1388" s="17"/>
      <c r="AF1388" s="17"/>
      <c r="AG1388" s="17"/>
      <c r="AH1388" s="17"/>
      <c r="AI1388" s="17"/>
      <c r="AJ1388" s="17"/>
      <c r="AK1388" s="17"/>
      <c r="AL1388" s="17"/>
      <c r="AM1388" s="17"/>
      <c r="AN1388" s="17"/>
      <c r="AO1388" s="17"/>
      <c r="AP1388" s="17"/>
      <c r="AQ1388" s="17"/>
      <c r="AR1388" s="17"/>
      <c r="AS1388" s="17"/>
      <c r="AT1388" s="17"/>
      <c r="AU1388" s="17"/>
    </row>
    <row r="1389" spans="2:47" x14ac:dyDescent="0.35">
      <c r="B1389" s="24" t="s">
        <v>65</v>
      </c>
      <c r="C1389" s="17"/>
      <c r="D1389" s="17"/>
      <c r="E1389" s="17"/>
      <c r="F1389" s="17"/>
      <c r="G1389" s="17"/>
      <c r="H1389" s="17"/>
      <c r="I1389" s="17"/>
      <c r="J1389" s="17"/>
      <c r="K1389" s="17"/>
      <c r="L1389" s="17"/>
      <c r="M1389" s="17"/>
      <c r="N1389" s="17"/>
      <c r="O1389" s="17"/>
      <c r="P1389" s="17"/>
      <c r="Q1389" s="17"/>
      <c r="R1389" s="17"/>
      <c r="S1389" s="17"/>
      <c r="T1389" s="17"/>
      <c r="U1389" s="17"/>
      <c r="V1389" s="17"/>
      <c r="W1389" s="17"/>
      <c r="X1389" s="17"/>
      <c r="Y1389" s="17"/>
      <c r="Z1389" s="17"/>
      <c r="AA1389" s="17"/>
      <c r="AB1389" s="17"/>
      <c r="AC1389" s="17"/>
      <c r="AD1389" s="17"/>
      <c r="AE1389" s="17"/>
      <c r="AF1389" s="17"/>
      <c r="AG1389" s="17"/>
      <c r="AH1389" s="17"/>
      <c r="AI1389" s="17"/>
      <c r="AJ1389" s="17"/>
      <c r="AK1389" s="17"/>
      <c r="AL1389" s="17"/>
      <c r="AM1389" s="17"/>
      <c r="AN1389" s="17"/>
      <c r="AO1389" s="17"/>
      <c r="AP1389" s="17"/>
      <c r="AQ1389" s="17"/>
      <c r="AR1389" s="17"/>
      <c r="AS1389" s="17"/>
      <c r="AT1389" s="17"/>
      <c r="AU1389" s="17"/>
    </row>
    <row r="1390" spans="2:47" x14ac:dyDescent="0.35">
      <c r="B1390" t="s">
        <v>89</v>
      </c>
      <c r="C1390" s="17">
        <v>0.12240812074019999</v>
      </c>
      <c r="D1390" s="17">
        <v>0.17005813055876001</v>
      </c>
      <c r="E1390" s="17">
        <v>7.70193748947956E-2</v>
      </c>
      <c r="F1390" s="17"/>
      <c r="G1390" s="17">
        <v>0.18036483445748</v>
      </c>
      <c r="H1390" s="17">
        <v>0.18101652069361701</v>
      </c>
      <c r="I1390" s="17">
        <v>0.120452436461661</v>
      </c>
      <c r="J1390" s="17">
        <v>9.0902555484849601E-2</v>
      </c>
      <c r="K1390" s="17">
        <v>7.8287019355510495E-2</v>
      </c>
      <c r="L1390" s="17">
        <v>9.25183193952204E-2</v>
      </c>
      <c r="M1390" s="17"/>
      <c r="N1390" s="17">
        <v>0.106971735901909</v>
      </c>
      <c r="O1390" s="17">
        <v>0.19907680542985101</v>
      </c>
      <c r="P1390" s="17"/>
      <c r="Q1390" s="17">
        <v>0.15776093260534901</v>
      </c>
      <c r="R1390" s="17">
        <v>0.12531788029482599</v>
      </c>
      <c r="S1390" s="17">
        <v>0.122355178400326</v>
      </c>
      <c r="T1390" s="17">
        <v>0.113887492505894</v>
      </c>
      <c r="U1390" s="17">
        <v>9.5674162768552201E-2</v>
      </c>
      <c r="V1390" s="17">
        <v>0.13158721895875899</v>
      </c>
      <c r="W1390" s="17">
        <v>0.127185594138853</v>
      </c>
      <c r="X1390" s="17">
        <v>0.11494494069896501</v>
      </c>
      <c r="Y1390" s="17">
        <v>0.13495872665547601</v>
      </c>
      <c r="Z1390" s="17">
        <v>8.2162667482682999E-2</v>
      </c>
      <c r="AA1390" s="17">
        <v>8.9770356169678503E-2</v>
      </c>
      <c r="AB1390" s="17">
        <v>0.13240774291406801</v>
      </c>
      <c r="AC1390" s="17"/>
      <c r="AD1390" s="17">
        <v>0.16079919312483401</v>
      </c>
      <c r="AE1390" s="17">
        <v>3.8800464060191803E-2</v>
      </c>
      <c r="AF1390" s="17"/>
      <c r="AG1390" s="17">
        <v>0.238299247828754</v>
      </c>
      <c r="AH1390" s="17">
        <v>6.7817331154102503E-2</v>
      </c>
      <c r="AI1390" s="17"/>
      <c r="AJ1390" s="17">
        <v>0.1210358539983</v>
      </c>
      <c r="AK1390" s="17">
        <v>0.12355071682201001</v>
      </c>
      <c r="AL1390" s="17"/>
      <c r="AM1390" s="17">
        <v>9.1376929154482006E-2</v>
      </c>
      <c r="AN1390" s="17">
        <v>0.13122362765036599</v>
      </c>
      <c r="AO1390" s="17"/>
      <c r="AP1390" s="17">
        <v>1.0470476616031199E-2</v>
      </c>
      <c r="AQ1390" s="17">
        <v>2.3330852855790601E-2</v>
      </c>
      <c r="AR1390" s="17">
        <v>0.111816183035301</v>
      </c>
      <c r="AS1390" s="17">
        <v>0.14243522182799501</v>
      </c>
      <c r="AT1390" s="17">
        <v>0.23327741663463</v>
      </c>
      <c r="AU1390" s="17">
        <v>0.28534191792254698</v>
      </c>
    </row>
    <row r="1391" spans="2:47" x14ac:dyDescent="0.35">
      <c r="B1391" t="s">
        <v>90</v>
      </c>
      <c r="C1391" s="17">
        <v>0.30442468859483501</v>
      </c>
      <c r="D1391" s="17">
        <v>0.38078333916373103</v>
      </c>
      <c r="E1391" s="17">
        <v>0.231769110865616</v>
      </c>
      <c r="F1391" s="17"/>
      <c r="G1391" s="17">
        <v>0.37463820535655101</v>
      </c>
      <c r="H1391" s="17">
        <v>0.35300761758960902</v>
      </c>
      <c r="I1391" s="17">
        <v>0.32130712914440501</v>
      </c>
      <c r="J1391" s="17">
        <v>0.30847901699053998</v>
      </c>
      <c r="K1391" s="17">
        <v>0.24484505866357101</v>
      </c>
      <c r="L1391" s="17">
        <v>0.24070681767364299</v>
      </c>
      <c r="M1391" s="17"/>
      <c r="N1391" s="17">
        <v>0.290908842169954</v>
      </c>
      <c r="O1391" s="17">
        <v>0.371554536594768</v>
      </c>
      <c r="P1391" s="17"/>
      <c r="Q1391" s="17">
        <v>0.353052729922671</v>
      </c>
      <c r="R1391" s="17">
        <v>0.263384106490887</v>
      </c>
      <c r="S1391" s="17">
        <v>0.237070943429423</v>
      </c>
      <c r="T1391" s="17">
        <v>0.31892277801248398</v>
      </c>
      <c r="U1391" s="17">
        <v>0.26412255641429999</v>
      </c>
      <c r="V1391" s="17">
        <v>0.31291011099544402</v>
      </c>
      <c r="W1391" s="17">
        <v>0.236166085689683</v>
      </c>
      <c r="X1391" s="17">
        <v>0.36006806132382602</v>
      </c>
      <c r="Y1391" s="17">
        <v>0.30338424598636499</v>
      </c>
      <c r="Z1391" s="17">
        <v>0.34170577498193799</v>
      </c>
      <c r="AA1391" s="17">
        <v>0.320443227035345</v>
      </c>
      <c r="AB1391" s="17">
        <v>0.43474455036417398</v>
      </c>
      <c r="AC1391" s="17"/>
      <c r="AD1391" s="17">
        <v>0.381900724372644</v>
      </c>
      <c r="AE1391" s="17">
        <v>0.13436478911246699</v>
      </c>
      <c r="AF1391" s="17"/>
      <c r="AG1391" s="17">
        <v>0.41106551821306198</v>
      </c>
      <c r="AH1391" s="17">
        <v>0.25331059466227601</v>
      </c>
      <c r="AI1391" s="17"/>
      <c r="AJ1391" s="17">
        <v>0.31628285211510798</v>
      </c>
      <c r="AK1391" s="17">
        <v>0.29172128105238398</v>
      </c>
      <c r="AL1391" s="17"/>
      <c r="AM1391" s="17">
        <v>0.272619029660148</v>
      </c>
      <c r="AN1391" s="17">
        <v>0.31435507116346501</v>
      </c>
      <c r="AO1391" s="17"/>
      <c r="AP1391" s="17">
        <v>7.6784695540303496E-2</v>
      </c>
      <c r="AQ1391" s="17">
        <v>0.18728576091555699</v>
      </c>
      <c r="AR1391" s="17">
        <v>0.36821426682972802</v>
      </c>
      <c r="AS1391" s="17">
        <v>0.34514772914707398</v>
      </c>
      <c r="AT1391" s="17">
        <v>0.47520573134949501</v>
      </c>
      <c r="AU1391" s="17">
        <v>0.516343317656622</v>
      </c>
    </row>
    <row r="1392" spans="2:47" x14ac:dyDescent="0.35">
      <c r="B1392" t="s">
        <v>91</v>
      </c>
      <c r="C1392" s="17">
        <v>0.22581828553960201</v>
      </c>
      <c r="D1392" s="17">
        <v>0.220514053474926</v>
      </c>
      <c r="E1392" s="17">
        <v>0.23203716766045701</v>
      </c>
      <c r="F1392" s="17"/>
      <c r="G1392" s="17">
        <v>0.17802877104095699</v>
      </c>
      <c r="H1392" s="17">
        <v>0.224699897358379</v>
      </c>
      <c r="I1392" s="17">
        <v>0.22449084737538999</v>
      </c>
      <c r="J1392" s="17">
        <v>0.20634511841369399</v>
      </c>
      <c r="K1392" s="17">
        <v>0.28396958400266697</v>
      </c>
      <c r="L1392" s="17">
        <v>0.23657675937338901</v>
      </c>
      <c r="M1392" s="17"/>
      <c r="N1392" s="17">
        <v>0.23136022623175201</v>
      </c>
      <c r="O1392" s="17">
        <v>0.198292844320928</v>
      </c>
      <c r="P1392" s="17"/>
      <c r="Q1392" s="17">
        <v>0.208091382160383</v>
      </c>
      <c r="R1392" s="17">
        <v>0.25441953572396703</v>
      </c>
      <c r="S1392" s="17">
        <v>0.24683978358849301</v>
      </c>
      <c r="T1392" s="17">
        <v>0.229007604850123</v>
      </c>
      <c r="U1392" s="17">
        <v>0.20644568867176799</v>
      </c>
      <c r="V1392" s="17">
        <v>0.206913689157082</v>
      </c>
      <c r="W1392" s="17">
        <v>0.23229170904386801</v>
      </c>
      <c r="X1392" s="17">
        <v>0.22677142911286799</v>
      </c>
      <c r="Y1392" s="17">
        <v>0.23751023415625899</v>
      </c>
      <c r="Z1392" s="17">
        <v>0.202038710744228</v>
      </c>
      <c r="AA1392" s="17">
        <v>0.24812804832079299</v>
      </c>
      <c r="AB1392" s="17">
        <v>0.19340587821826699</v>
      </c>
      <c r="AC1392" s="17"/>
      <c r="AD1392" s="17">
        <v>0.239757624852034</v>
      </c>
      <c r="AE1392" s="17">
        <v>0.196880646600333</v>
      </c>
      <c r="AF1392" s="17"/>
      <c r="AG1392" s="17">
        <v>0.178439551531614</v>
      </c>
      <c r="AH1392" s="17">
        <v>0.24967214031515</v>
      </c>
      <c r="AI1392" s="17"/>
      <c r="AJ1392" s="17">
        <v>0.22704899333061099</v>
      </c>
      <c r="AK1392" s="17">
        <v>0.22347284121066299</v>
      </c>
      <c r="AL1392" s="17"/>
      <c r="AM1392" s="17">
        <v>0.21305467592642299</v>
      </c>
      <c r="AN1392" s="17">
        <v>0.22922342367194601</v>
      </c>
      <c r="AO1392" s="17"/>
      <c r="AP1392" s="17">
        <v>0.17192227002989399</v>
      </c>
      <c r="AQ1392" s="17">
        <v>0.291895666266272</v>
      </c>
      <c r="AR1392" s="17">
        <v>0.29142003617690998</v>
      </c>
      <c r="AS1392" s="17">
        <v>0.28261338858204599</v>
      </c>
      <c r="AT1392" s="17">
        <v>0.212713560626168</v>
      </c>
      <c r="AU1392" s="17">
        <v>0.126918477626948</v>
      </c>
    </row>
    <row r="1393" spans="2:47" x14ac:dyDescent="0.35">
      <c r="B1393" t="s">
        <v>92</v>
      </c>
      <c r="C1393" s="17">
        <v>0.158117227405278</v>
      </c>
      <c r="D1393" s="17">
        <v>0.108818540618163</v>
      </c>
      <c r="E1393" s="17">
        <v>0.20456689180252399</v>
      </c>
      <c r="F1393" s="17"/>
      <c r="G1393" s="17">
        <v>0.15960631134858599</v>
      </c>
      <c r="H1393" s="17">
        <v>0.11753891806735201</v>
      </c>
      <c r="I1393" s="17">
        <v>0.15331671984509901</v>
      </c>
      <c r="J1393" s="17">
        <v>0.165142802696017</v>
      </c>
      <c r="K1393" s="17">
        <v>0.18037209470139401</v>
      </c>
      <c r="L1393" s="17">
        <v>0.17365649760340299</v>
      </c>
      <c r="M1393" s="17"/>
      <c r="N1393" s="17">
        <v>0.166873407784354</v>
      </c>
      <c r="O1393" s="17">
        <v>0.11462745699584</v>
      </c>
      <c r="P1393" s="17"/>
      <c r="Q1393" s="17">
        <v>0.115527409406425</v>
      </c>
      <c r="R1393" s="17">
        <v>0.140699620787993</v>
      </c>
      <c r="S1393" s="17">
        <v>0.175426248412139</v>
      </c>
      <c r="T1393" s="17">
        <v>0.16748032668920501</v>
      </c>
      <c r="U1393" s="17">
        <v>0.19934159795876999</v>
      </c>
      <c r="V1393" s="17">
        <v>0.185586863761382</v>
      </c>
      <c r="W1393" s="17">
        <v>0.14889259775382799</v>
      </c>
      <c r="X1393" s="17">
        <v>0.151935577092114</v>
      </c>
      <c r="Y1393" s="17">
        <v>0.15550583465835099</v>
      </c>
      <c r="Z1393" s="17">
        <v>0.17201504982921001</v>
      </c>
      <c r="AA1393" s="17">
        <v>0.13908274802205101</v>
      </c>
      <c r="AB1393" s="17">
        <v>0.21162753496322301</v>
      </c>
      <c r="AC1393" s="17"/>
      <c r="AD1393" s="17">
        <v>0.13140318697129</v>
      </c>
      <c r="AE1393" s="17">
        <v>0.21872289699381001</v>
      </c>
      <c r="AF1393" s="17"/>
      <c r="AG1393" s="17">
        <v>9.5818561769064697E-2</v>
      </c>
      <c r="AH1393" s="17">
        <v>0.18849964541971101</v>
      </c>
      <c r="AI1393" s="17"/>
      <c r="AJ1393" s="17">
        <v>0.15406287538512201</v>
      </c>
      <c r="AK1393" s="17">
        <v>0.16433916917496999</v>
      </c>
      <c r="AL1393" s="17"/>
      <c r="AM1393" s="17">
        <v>0.150525457904817</v>
      </c>
      <c r="AN1393" s="17">
        <v>0.161656896676768</v>
      </c>
      <c r="AO1393" s="17"/>
      <c r="AP1393" s="17">
        <v>0.20366212812856399</v>
      </c>
      <c r="AQ1393" s="17">
        <v>0.26970430611964402</v>
      </c>
      <c r="AR1393" s="17">
        <v>0.16966685859028</v>
      </c>
      <c r="AS1393" s="17">
        <v>0.135191600758724</v>
      </c>
      <c r="AT1393" s="17">
        <v>6.7265757360508202E-2</v>
      </c>
      <c r="AU1393" s="17">
        <v>5.7668822533531401E-2</v>
      </c>
    </row>
    <row r="1394" spans="2:47" x14ac:dyDescent="0.35">
      <c r="B1394" t="s">
        <v>93</v>
      </c>
      <c r="C1394" s="17">
        <v>0.1602326381203</v>
      </c>
      <c r="D1394" s="17">
        <v>9.7944119139099894E-2</v>
      </c>
      <c r="E1394" s="17">
        <v>0.21928540112806699</v>
      </c>
      <c r="F1394" s="17"/>
      <c r="G1394" s="17">
        <v>6.1577956335712301E-2</v>
      </c>
      <c r="H1394" s="17">
        <v>9.4958950864598504E-2</v>
      </c>
      <c r="I1394" s="17">
        <v>0.14210458051198999</v>
      </c>
      <c r="J1394" s="17">
        <v>0.21293587897947999</v>
      </c>
      <c r="K1394" s="17">
        <v>0.19448436151069201</v>
      </c>
      <c r="L1394" s="17">
        <v>0.22844992001862599</v>
      </c>
      <c r="M1394" s="17"/>
      <c r="N1394" s="17">
        <v>0.17719170709078</v>
      </c>
      <c r="O1394" s="17">
        <v>7.60011600152391E-2</v>
      </c>
      <c r="P1394" s="17"/>
      <c r="Q1394" s="17">
        <v>0.142339069844759</v>
      </c>
      <c r="R1394" s="17">
        <v>0.15976700846856201</v>
      </c>
      <c r="S1394" s="17">
        <v>0.21830784616961901</v>
      </c>
      <c r="T1394" s="17">
        <v>0.15055854409559</v>
      </c>
      <c r="U1394" s="17">
        <v>0.20077051674295199</v>
      </c>
      <c r="V1394" s="17">
        <v>0.118858500026924</v>
      </c>
      <c r="W1394" s="17">
        <v>0.22580795275523599</v>
      </c>
      <c r="X1394" s="17">
        <v>0.125827159173446</v>
      </c>
      <c r="Y1394" s="17">
        <v>0.14551079032955699</v>
      </c>
      <c r="Z1394" s="17">
        <v>0.169993618904479</v>
      </c>
      <c r="AA1394" s="17">
        <v>0.169632408661401</v>
      </c>
      <c r="AB1394" s="17">
        <v>2.78142935402678E-2</v>
      </c>
      <c r="AC1394" s="17"/>
      <c r="AD1394" s="17">
        <v>7.2750361728880303E-2</v>
      </c>
      <c r="AE1394" s="17">
        <v>0.36122782030970302</v>
      </c>
      <c r="AF1394" s="17"/>
      <c r="AG1394" s="17">
        <v>6.45826848240037E-2</v>
      </c>
      <c r="AH1394" s="17">
        <v>0.211056370031003</v>
      </c>
      <c r="AI1394" s="17"/>
      <c r="AJ1394" s="17">
        <v>0.156843920742853</v>
      </c>
      <c r="AK1394" s="17">
        <v>0.16568353092724999</v>
      </c>
      <c r="AL1394" s="17"/>
      <c r="AM1394" s="17">
        <v>0.237813354391019</v>
      </c>
      <c r="AN1394" s="17">
        <v>0.137265963236118</v>
      </c>
      <c r="AO1394" s="17"/>
      <c r="AP1394" s="17">
        <v>0.447584326182565</v>
      </c>
      <c r="AQ1394" s="17">
        <v>0.20854938760879399</v>
      </c>
      <c r="AR1394" s="17">
        <v>3.6753551329929003E-2</v>
      </c>
      <c r="AS1394" s="17">
        <v>8.5055043050787801E-2</v>
      </c>
      <c r="AT1394" s="17">
        <v>5.33727707944061E-3</v>
      </c>
      <c r="AU1394" s="17">
        <v>1.3727464260351501E-2</v>
      </c>
    </row>
    <row r="1395" spans="2:47" x14ac:dyDescent="0.35">
      <c r="B1395" t="s">
        <v>94</v>
      </c>
      <c r="C1395" s="17">
        <v>2.8999039599785299E-2</v>
      </c>
      <c r="D1395" s="17">
        <v>2.18818170453201E-2</v>
      </c>
      <c r="E1395" s="17">
        <v>3.5322053648539499E-2</v>
      </c>
      <c r="F1395" s="17"/>
      <c r="G1395" s="17">
        <v>4.5783921460714097E-2</v>
      </c>
      <c r="H1395" s="17">
        <v>2.8778095426444598E-2</v>
      </c>
      <c r="I1395" s="17">
        <v>3.8328286661454498E-2</v>
      </c>
      <c r="J1395" s="17">
        <v>1.6194627435419301E-2</v>
      </c>
      <c r="K1395" s="17">
        <v>1.8041881766165401E-2</v>
      </c>
      <c r="L1395" s="17">
        <v>2.8091685935718601E-2</v>
      </c>
      <c r="M1395" s="17"/>
      <c r="N1395" s="17">
        <v>2.6694080821251499E-2</v>
      </c>
      <c r="O1395" s="17">
        <v>4.0447196643374997E-2</v>
      </c>
      <c r="P1395" s="17"/>
      <c r="Q1395" s="17">
        <v>2.32284760604132E-2</v>
      </c>
      <c r="R1395" s="17">
        <v>5.6411848233765299E-2</v>
      </c>
      <c r="S1395" s="17">
        <v>0</v>
      </c>
      <c r="T1395" s="17">
        <v>2.0143253846703998E-2</v>
      </c>
      <c r="U1395" s="17">
        <v>3.3645477443657798E-2</v>
      </c>
      <c r="V1395" s="17">
        <v>4.4143617100407602E-2</v>
      </c>
      <c r="W1395" s="17">
        <v>2.9656060618532199E-2</v>
      </c>
      <c r="X1395" s="17">
        <v>2.0452832598780401E-2</v>
      </c>
      <c r="Y1395" s="17">
        <v>2.3130168213992001E-2</v>
      </c>
      <c r="Z1395" s="17">
        <v>3.20841780574622E-2</v>
      </c>
      <c r="AA1395" s="17">
        <v>3.2943211790731702E-2</v>
      </c>
      <c r="AB1395" s="17">
        <v>0</v>
      </c>
      <c r="AC1395" s="17"/>
      <c r="AD1395" s="17">
        <v>1.3388908950318201E-2</v>
      </c>
      <c r="AE1395" s="17">
        <v>5.0003382923495203E-2</v>
      </c>
      <c r="AF1395" s="17"/>
      <c r="AG1395" s="17">
        <v>1.1794435833501199E-2</v>
      </c>
      <c r="AH1395" s="17">
        <v>2.9643918417757001E-2</v>
      </c>
      <c r="AI1395" s="17"/>
      <c r="AJ1395" s="17">
        <v>2.4725504428004998E-2</v>
      </c>
      <c r="AK1395" s="17">
        <v>3.1232460812723802E-2</v>
      </c>
      <c r="AL1395" s="17"/>
      <c r="AM1395" s="17">
        <v>3.4610552963111302E-2</v>
      </c>
      <c r="AN1395" s="17">
        <v>2.6275017601337401E-2</v>
      </c>
      <c r="AO1395" s="17"/>
      <c r="AP1395" s="17">
        <v>8.9576103502642099E-2</v>
      </c>
      <c r="AQ1395" s="17">
        <v>1.9234026233942301E-2</v>
      </c>
      <c r="AR1395" s="17">
        <v>2.2129104037851299E-2</v>
      </c>
      <c r="AS1395" s="17">
        <v>9.5570166333740405E-3</v>
      </c>
      <c r="AT1395" s="17">
        <v>6.2002569497578699E-3</v>
      </c>
      <c r="AU1395" s="17">
        <v>0</v>
      </c>
    </row>
    <row r="1396" spans="2:47" x14ac:dyDescent="0.35">
      <c r="B1396" t="s">
        <v>95</v>
      </c>
      <c r="C1396" s="17">
        <v>0.42683280933503498</v>
      </c>
      <c r="D1396" s="17">
        <v>0.55084146972249004</v>
      </c>
      <c r="E1396" s="17">
        <v>0.30878848576041201</v>
      </c>
      <c r="F1396" s="17"/>
      <c r="G1396" s="17">
        <v>0.55500303981403099</v>
      </c>
      <c r="H1396" s="17">
        <v>0.53402413828322703</v>
      </c>
      <c r="I1396" s="17">
        <v>0.441759565606066</v>
      </c>
      <c r="J1396" s="17">
        <v>0.39938157247538902</v>
      </c>
      <c r="K1396" s="17">
        <v>0.323132078019081</v>
      </c>
      <c r="L1396" s="17">
        <v>0.33322513706886298</v>
      </c>
      <c r="M1396" s="17"/>
      <c r="N1396" s="17">
        <v>0.397880578071863</v>
      </c>
      <c r="O1396" s="17">
        <v>0.57063134202461796</v>
      </c>
      <c r="P1396" s="17"/>
      <c r="Q1396" s="17">
        <v>0.51081366252801996</v>
      </c>
      <c r="R1396" s="17">
        <v>0.38870198678571299</v>
      </c>
      <c r="S1396" s="17">
        <v>0.35942612182974898</v>
      </c>
      <c r="T1396" s="17">
        <v>0.432810270518378</v>
      </c>
      <c r="U1396" s="17">
        <v>0.359796719182852</v>
      </c>
      <c r="V1396" s="17">
        <v>0.44449732995420399</v>
      </c>
      <c r="W1396" s="17">
        <v>0.363351679828536</v>
      </c>
      <c r="X1396" s="17">
        <v>0.47501300202279101</v>
      </c>
      <c r="Y1396" s="17">
        <v>0.43834297264184102</v>
      </c>
      <c r="Z1396" s="17">
        <v>0.42386844246462102</v>
      </c>
      <c r="AA1396" s="17">
        <v>0.41021358320502299</v>
      </c>
      <c r="AB1396" s="17">
        <v>0.56715229327824201</v>
      </c>
      <c r="AC1396" s="17"/>
      <c r="AD1396" s="17">
        <v>0.54269991749747803</v>
      </c>
      <c r="AE1396" s="17">
        <v>0.17316525317265899</v>
      </c>
      <c r="AF1396" s="17"/>
      <c r="AG1396" s="17">
        <v>0.64936476604181603</v>
      </c>
      <c r="AH1396" s="17">
        <v>0.321127925816379</v>
      </c>
      <c r="AI1396" s="17"/>
      <c r="AJ1396" s="17">
        <v>0.43731870611340901</v>
      </c>
      <c r="AK1396" s="17">
        <v>0.41527199787439301</v>
      </c>
      <c r="AL1396" s="17"/>
      <c r="AM1396" s="17">
        <v>0.36399595881462998</v>
      </c>
      <c r="AN1396" s="17">
        <v>0.445578698813831</v>
      </c>
      <c r="AO1396" s="17"/>
      <c r="AP1396" s="17">
        <v>8.7255172156334701E-2</v>
      </c>
      <c r="AQ1396" s="17">
        <v>0.21061661377134699</v>
      </c>
      <c r="AR1396" s="17">
        <v>0.48003044986502902</v>
      </c>
      <c r="AS1396" s="17">
        <v>0.48758295097506799</v>
      </c>
      <c r="AT1396" s="17">
        <v>0.70848314798412504</v>
      </c>
      <c r="AU1396" s="17">
        <v>0.80168523557916904</v>
      </c>
    </row>
    <row r="1397" spans="2:47" x14ac:dyDescent="0.35">
      <c r="B1397" t="s">
        <v>96</v>
      </c>
      <c r="C1397" s="17">
        <v>0.31834986552557798</v>
      </c>
      <c r="D1397" s="17">
        <v>0.20676265975726299</v>
      </c>
      <c r="E1397" s="17">
        <v>0.42385229293059101</v>
      </c>
      <c r="F1397" s="17"/>
      <c r="G1397" s="17">
        <v>0.221184267684298</v>
      </c>
      <c r="H1397" s="17">
        <v>0.21249786893195</v>
      </c>
      <c r="I1397" s="17">
        <v>0.29542130035708902</v>
      </c>
      <c r="J1397" s="17">
        <v>0.37807868167549802</v>
      </c>
      <c r="K1397" s="17">
        <v>0.37485645621208602</v>
      </c>
      <c r="L1397" s="17">
        <v>0.40210641762202898</v>
      </c>
      <c r="M1397" s="17"/>
      <c r="N1397" s="17">
        <v>0.34406511487513403</v>
      </c>
      <c r="O1397" s="17">
        <v>0.190628617011079</v>
      </c>
      <c r="P1397" s="17"/>
      <c r="Q1397" s="17">
        <v>0.257866479251184</v>
      </c>
      <c r="R1397" s="17">
        <v>0.30046662925655498</v>
      </c>
      <c r="S1397" s="17">
        <v>0.39373409458175801</v>
      </c>
      <c r="T1397" s="17">
        <v>0.31803887078479498</v>
      </c>
      <c r="U1397" s="17">
        <v>0.40011211470172098</v>
      </c>
      <c r="V1397" s="17">
        <v>0.304445363788306</v>
      </c>
      <c r="W1397" s="17">
        <v>0.37470055050906398</v>
      </c>
      <c r="X1397" s="17">
        <v>0.27776273626556103</v>
      </c>
      <c r="Y1397" s="17">
        <v>0.30101662498790799</v>
      </c>
      <c r="Z1397" s="17">
        <v>0.34200866873368901</v>
      </c>
      <c r="AA1397" s="17">
        <v>0.30871515668345201</v>
      </c>
      <c r="AB1397" s="17">
        <v>0.23944182850349099</v>
      </c>
      <c r="AC1397" s="17"/>
      <c r="AD1397" s="17">
        <v>0.20415354870017</v>
      </c>
      <c r="AE1397" s="17">
        <v>0.579950717303513</v>
      </c>
      <c r="AF1397" s="17"/>
      <c r="AG1397" s="17">
        <v>0.16040124659306801</v>
      </c>
      <c r="AH1397" s="17">
        <v>0.39955601545071401</v>
      </c>
      <c r="AI1397" s="17"/>
      <c r="AJ1397" s="17">
        <v>0.310906796127975</v>
      </c>
      <c r="AK1397" s="17">
        <v>0.33002270010222001</v>
      </c>
      <c r="AL1397" s="17"/>
      <c r="AM1397" s="17">
        <v>0.388338812295836</v>
      </c>
      <c r="AN1397" s="17">
        <v>0.29892285991288597</v>
      </c>
      <c r="AO1397" s="17"/>
      <c r="AP1397" s="17">
        <v>0.65124645431113004</v>
      </c>
      <c r="AQ1397" s="17">
        <v>0.47825369372843801</v>
      </c>
      <c r="AR1397" s="17">
        <v>0.20642040992020899</v>
      </c>
      <c r="AS1397" s="17">
        <v>0.220246643809512</v>
      </c>
      <c r="AT1397" s="17">
        <v>7.2603034439948796E-2</v>
      </c>
      <c r="AU1397" s="17">
        <v>7.1396286793882893E-2</v>
      </c>
    </row>
    <row r="1398" spans="2:47" x14ac:dyDescent="0.35">
      <c r="B1398" t="s">
        <v>97</v>
      </c>
      <c r="C1398" s="17">
        <v>0.108482943809457</v>
      </c>
      <c r="D1398" s="17">
        <v>0.34407880996522699</v>
      </c>
      <c r="E1398" s="17">
        <v>-0.115063807170179</v>
      </c>
      <c r="F1398" s="17"/>
      <c r="G1398" s="17">
        <v>0.33381877212973199</v>
      </c>
      <c r="H1398" s="17">
        <v>0.32152626935127598</v>
      </c>
      <c r="I1398" s="17">
        <v>0.146338265248977</v>
      </c>
      <c r="J1398" s="17">
        <v>2.1302890799891599E-2</v>
      </c>
      <c r="K1398" s="17">
        <v>-5.1724378193004697E-2</v>
      </c>
      <c r="L1398" s="17">
        <v>-6.8881280553165905E-2</v>
      </c>
      <c r="M1398" s="17"/>
      <c r="N1398" s="17">
        <v>5.3815463196729099E-2</v>
      </c>
      <c r="O1398" s="17">
        <v>0.38000272501353899</v>
      </c>
      <c r="P1398" s="17"/>
      <c r="Q1398" s="17">
        <v>0.25294718327683602</v>
      </c>
      <c r="R1398" s="17">
        <v>8.82353575291588E-2</v>
      </c>
      <c r="S1398" s="17">
        <v>-3.4307972752009898E-2</v>
      </c>
      <c r="T1398" s="17">
        <v>0.114771399733583</v>
      </c>
      <c r="U1398" s="17">
        <v>-4.0315395518869097E-2</v>
      </c>
      <c r="V1398" s="17">
        <v>0.14005196616589699</v>
      </c>
      <c r="W1398" s="17">
        <v>-1.13488706805276E-2</v>
      </c>
      <c r="X1398" s="17">
        <v>0.19725026575723101</v>
      </c>
      <c r="Y1398" s="17">
        <v>0.13732634765393301</v>
      </c>
      <c r="Z1398" s="17">
        <v>8.1859773730931895E-2</v>
      </c>
      <c r="AA1398" s="17">
        <v>0.101498426521571</v>
      </c>
      <c r="AB1398" s="17">
        <v>0.32771046477475102</v>
      </c>
      <c r="AC1398" s="17"/>
      <c r="AD1398" s="17">
        <v>0.33854636879730798</v>
      </c>
      <c r="AE1398" s="17">
        <v>-0.40678546413085398</v>
      </c>
      <c r="AF1398" s="17"/>
      <c r="AG1398" s="17">
        <v>0.488963519448748</v>
      </c>
      <c r="AH1398" s="17">
        <v>-7.8428089634335396E-2</v>
      </c>
      <c r="AI1398" s="17"/>
      <c r="AJ1398" s="17">
        <v>0.126411909985433</v>
      </c>
      <c r="AK1398" s="17">
        <v>8.5249297772173493E-2</v>
      </c>
      <c r="AL1398" s="17"/>
      <c r="AM1398" s="17">
        <v>-2.43428534812055E-2</v>
      </c>
      <c r="AN1398" s="17">
        <v>0.146655838900945</v>
      </c>
      <c r="AO1398" s="17"/>
      <c r="AP1398" s="17">
        <v>-0.56399128215479499</v>
      </c>
      <c r="AQ1398" s="17">
        <v>-0.26763707995709102</v>
      </c>
      <c r="AR1398" s="17">
        <v>0.27361003994482003</v>
      </c>
      <c r="AS1398" s="17">
        <v>0.26733630716555701</v>
      </c>
      <c r="AT1398" s="17">
        <v>0.63588011354417695</v>
      </c>
      <c r="AU1398" s="17">
        <v>0.73028894878528605</v>
      </c>
    </row>
    <row r="1399" spans="2:47" x14ac:dyDescent="0.35">
      <c r="C1399" s="17"/>
      <c r="D1399" s="17"/>
      <c r="E1399" s="17"/>
      <c r="F1399" s="17"/>
      <c r="G1399" s="17"/>
      <c r="H1399" s="17"/>
      <c r="I1399" s="17"/>
      <c r="J1399" s="17"/>
      <c r="K1399" s="17"/>
      <c r="L1399" s="17"/>
      <c r="M1399" s="17"/>
      <c r="N1399" s="17"/>
      <c r="O1399" s="17"/>
      <c r="P1399" s="17"/>
      <c r="Q1399" s="17"/>
      <c r="R1399" s="17"/>
      <c r="S1399" s="17"/>
      <c r="T1399" s="17"/>
      <c r="U1399" s="17"/>
      <c r="V1399" s="17"/>
      <c r="W1399" s="17"/>
      <c r="X1399" s="17"/>
      <c r="Y1399" s="17"/>
      <c r="Z1399" s="17"/>
      <c r="AA1399" s="17"/>
      <c r="AB1399" s="17"/>
      <c r="AC1399" s="17"/>
      <c r="AD1399" s="17"/>
      <c r="AE1399" s="17"/>
      <c r="AF1399" s="17"/>
      <c r="AG1399" s="17"/>
      <c r="AH1399" s="17"/>
      <c r="AI1399" s="17"/>
      <c r="AJ1399" s="17"/>
      <c r="AK1399" s="17"/>
      <c r="AL1399" s="17"/>
      <c r="AM1399" s="17"/>
      <c r="AN1399" s="17"/>
      <c r="AO1399" s="17"/>
      <c r="AP1399" s="17"/>
      <c r="AQ1399" s="17"/>
      <c r="AR1399" s="17"/>
      <c r="AS1399" s="17"/>
      <c r="AT1399" s="17"/>
      <c r="AU1399" s="17"/>
    </row>
    <row r="1400" spans="2:47" x14ac:dyDescent="0.35">
      <c r="B1400" s="6" t="s">
        <v>524</v>
      </c>
      <c r="C1400" s="17"/>
      <c r="D1400" s="17"/>
      <c r="E1400" s="17"/>
      <c r="F1400" s="17"/>
      <c r="G1400" s="17"/>
      <c r="H1400" s="17"/>
      <c r="I1400" s="17"/>
      <c r="J1400" s="17"/>
      <c r="K1400" s="17"/>
      <c r="L1400" s="17"/>
      <c r="M1400" s="17"/>
      <c r="N1400" s="17"/>
      <c r="O1400" s="17"/>
      <c r="P1400" s="17"/>
      <c r="Q1400" s="17"/>
      <c r="R1400" s="17"/>
      <c r="S1400" s="17"/>
      <c r="T1400" s="17"/>
      <c r="U1400" s="17"/>
      <c r="V1400" s="17"/>
      <c r="W1400" s="17"/>
      <c r="X1400" s="17"/>
      <c r="Y1400" s="17"/>
      <c r="Z1400" s="17"/>
      <c r="AA1400" s="17"/>
      <c r="AB1400" s="17"/>
      <c r="AC1400" s="17"/>
      <c r="AD1400" s="17"/>
      <c r="AE1400" s="17"/>
      <c r="AF1400" s="17"/>
      <c r="AG1400" s="17"/>
      <c r="AH1400" s="17"/>
      <c r="AI1400" s="17"/>
      <c r="AJ1400" s="17"/>
      <c r="AK1400" s="17"/>
      <c r="AL1400" s="17"/>
      <c r="AM1400" s="17"/>
      <c r="AN1400" s="17"/>
      <c r="AO1400" s="17"/>
      <c r="AP1400" s="17"/>
      <c r="AQ1400" s="17"/>
      <c r="AR1400" s="17"/>
      <c r="AS1400" s="17"/>
      <c r="AT1400" s="17"/>
      <c r="AU1400" s="17"/>
    </row>
    <row r="1401" spans="2:47" x14ac:dyDescent="0.35">
      <c r="B1401" s="24" t="s">
        <v>65</v>
      </c>
      <c r="C1401" s="17"/>
      <c r="D1401" s="17"/>
      <c r="E1401" s="17"/>
      <c r="F1401" s="17"/>
      <c r="G1401" s="17"/>
      <c r="H1401" s="17"/>
      <c r="I1401" s="17"/>
      <c r="J1401" s="17"/>
      <c r="K1401" s="17"/>
      <c r="L1401" s="17"/>
      <c r="M1401" s="17"/>
      <c r="N1401" s="17"/>
      <c r="O1401" s="17"/>
      <c r="P1401" s="17"/>
      <c r="Q1401" s="17"/>
      <c r="R1401" s="17"/>
      <c r="S1401" s="17"/>
      <c r="T1401" s="17"/>
      <c r="U1401" s="17"/>
      <c r="V1401" s="17"/>
      <c r="W1401" s="17"/>
      <c r="X1401" s="17"/>
      <c r="Y1401" s="17"/>
      <c r="Z1401" s="17"/>
      <c r="AA1401" s="17"/>
      <c r="AB1401" s="17"/>
      <c r="AC1401" s="17"/>
      <c r="AD1401" s="17"/>
      <c r="AE1401" s="17"/>
      <c r="AF1401" s="17"/>
      <c r="AG1401" s="17"/>
      <c r="AH1401" s="17"/>
      <c r="AI1401" s="17"/>
      <c r="AJ1401" s="17"/>
      <c r="AK1401" s="17"/>
      <c r="AL1401" s="17"/>
      <c r="AM1401" s="17"/>
      <c r="AN1401" s="17"/>
      <c r="AO1401" s="17"/>
      <c r="AP1401" s="17"/>
      <c r="AQ1401" s="17"/>
      <c r="AR1401" s="17"/>
      <c r="AS1401" s="17"/>
      <c r="AT1401" s="17"/>
      <c r="AU1401" s="17"/>
    </row>
    <row r="1402" spans="2:47" x14ac:dyDescent="0.35">
      <c r="B1402" t="s">
        <v>89</v>
      </c>
      <c r="C1402" s="17">
        <v>0.10633870669330101</v>
      </c>
      <c r="D1402" s="17">
        <v>0.13584153182831901</v>
      </c>
      <c r="E1402" s="17">
        <v>7.8507366171383902E-2</v>
      </c>
      <c r="F1402" s="17"/>
      <c r="G1402" s="17">
        <v>0.21822547667379699</v>
      </c>
      <c r="H1402" s="17">
        <v>0.13580997587913299</v>
      </c>
      <c r="I1402" s="17">
        <v>0.1159384359723</v>
      </c>
      <c r="J1402" s="17">
        <v>6.6692830211897494E-2</v>
      </c>
      <c r="K1402" s="17">
        <v>6.19028137886935E-2</v>
      </c>
      <c r="L1402" s="17">
        <v>6.1753056775189601E-2</v>
      </c>
      <c r="M1402" s="17"/>
      <c r="N1402" s="17">
        <v>8.4397280370234196E-2</v>
      </c>
      <c r="O1402" s="17">
        <v>0.21531631472957699</v>
      </c>
      <c r="P1402" s="17"/>
      <c r="Q1402" s="17">
        <v>0.15197763973277001</v>
      </c>
      <c r="R1402" s="17">
        <v>9.57990294607136E-2</v>
      </c>
      <c r="S1402" s="17">
        <v>9.9584887619220006E-2</v>
      </c>
      <c r="T1402" s="17">
        <v>0.123211587235003</v>
      </c>
      <c r="U1402" s="17">
        <v>9.4591119449403196E-2</v>
      </c>
      <c r="V1402" s="17">
        <v>8.35889895304993E-2</v>
      </c>
      <c r="W1402" s="17">
        <v>0.13403883210786599</v>
      </c>
      <c r="X1402" s="17">
        <v>8.9575200357289497E-2</v>
      </c>
      <c r="Y1402" s="17">
        <v>9.4141944943028105E-2</v>
      </c>
      <c r="Z1402" s="17">
        <v>7.4641655295756906E-2</v>
      </c>
      <c r="AA1402" s="17">
        <v>0.12986328612475601</v>
      </c>
      <c r="AB1402" s="17">
        <v>5.0877721633910203E-2</v>
      </c>
      <c r="AC1402" s="17"/>
      <c r="AD1402" s="17">
        <v>0.14658249152278799</v>
      </c>
      <c r="AE1402" s="17">
        <v>2.36337331790561E-2</v>
      </c>
      <c r="AF1402" s="17"/>
      <c r="AG1402" s="17">
        <v>0.21574757435973799</v>
      </c>
      <c r="AH1402" s="17">
        <v>5.4714700503143802E-2</v>
      </c>
      <c r="AI1402" s="17"/>
      <c r="AJ1402" s="17">
        <v>0.118122469612522</v>
      </c>
      <c r="AK1402" s="17">
        <v>9.3303354347646694E-2</v>
      </c>
      <c r="AL1402" s="17"/>
      <c r="AM1402" s="17">
        <v>8.80895254879933E-2</v>
      </c>
      <c r="AN1402" s="17">
        <v>0.111702146954517</v>
      </c>
      <c r="AO1402" s="17"/>
      <c r="AP1402" s="17">
        <v>5.7095288543808596E-3</v>
      </c>
      <c r="AQ1402" s="17">
        <v>1.7504226642777201E-2</v>
      </c>
      <c r="AR1402" s="17">
        <v>9.2296270240417505E-2</v>
      </c>
      <c r="AS1402" s="17">
        <v>7.3122289740439703E-2</v>
      </c>
      <c r="AT1402" s="17">
        <v>0.26985776458034499</v>
      </c>
      <c r="AU1402" s="17">
        <v>0.28110567341999798</v>
      </c>
    </row>
    <row r="1403" spans="2:47" x14ac:dyDescent="0.35">
      <c r="B1403" t="s">
        <v>90</v>
      </c>
      <c r="C1403" s="17">
        <v>0.31224387403301601</v>
      </c>
      <c r="D1403" s="17">
        <v>0.35821626195901701</v>
      </c>
      <c r="E1403" s="17">
        <v>0.27017799754392102</v>
      </c>
      <c r="F1403" s="17"/>
      <c r="G1403" s="17">
        <v>0.33846799760816498</v>
      </c>
      <c r="H1403" s="17">
        <v>0.41608783764257801</v>
      </c>
      <c r="I1403" s="17">
        <v>0.33250073299356803</v>
      </c>
      <c r="J1403" s="17">
        <v>0.33338514987853901</v>
      </c>
      <c r="K1403" s="17">
        <v>0.23842503594171399</v>
      </c>
      <c r="L1403" s="17">
        <v>0.225540763812589</v>
      </c>
      <c r="M1403" s="17"/>
      <c r="N1403" s="17">
        <v>0.29725219788679202</v>
      </c>
      <c r="O1403" s="17">
        <v>0.38670380124168402</v>
      </c>
      <c r="P1403" s="17"/>
      <c r="Q1403" s="17">
        <v>0.37292287227072501</v>
      </c>
      <c r="R1403" s="17">
        <v>0.25036586707601199</v>
      </c>
      <c r="S1403" s="17">
        <v>0.31223931288989998</v>
      </c>
      <c r="T1403" s="17">
        <v>0.26615487776675301</v>
      </c>
      <c r="U1403" s="17">
        <v>0.291305977391217</v>
      </c>
      <c r="V1403" s="17">
        <v>0.339664215891194</v>
      </c>
      <c r="W1403" s="17">
        <v>0.29949811720608999</v>
      </c>
      <c r="X1403" s="17">
        <v>0.41356252660969001</v>
      </c>
      <c r="Y1403" s="17">
        <v>0.305822075729827</v>
      </c>
      <c r="Z1403" s="17">
        <v>0.343724404828333</v>
      </c>
      <c r="AA1403" s="17">
        <v>0.25012357076434799</v>
      </c>
      <c r="AB1403" s="17">
        <v>0.33516644826535102</v>
      </c>
      <c r="AC1403" s="17"/>
      <c r="AD1403" s="17">
        <v>0.38901789708088103</v>
      </c>
      <c r="AE1403" s="17">
        <v>0.146299099946755</v>
      </c>
      <c r="AF1403" s="17"/>
      <c r="AG1403" s="17">
        <v>0.41881039827704702</v>
      </c>
      <c r="AH1403" s="17">
        <v>0.26126978082896701</v>
      </c>
      <c r="AI1403" s="17"/>
      <c r="AJ1403" s="17">
        <v>0.31280559870010399</v>
      </c>
      <c r="AK1403" s="17">
        <v>0.31301590908163701</v>
      </c>
      <c r="AL1403" s="17"/>
      <c r="AM1403" s="17">
        <v>0.26506135024709798</v>
      </c>
      <c r="AN1403" s="17">
        <v>0.32617978037901901</v>
      </c>
      <c r="AO1403" s="17"/>
      <c r="AP1403" s="17">
        <v>6.1948036515477603E-2</v>
      </c>
      <c r="AQ1403" s="17">
        <v>0.18503071593725401</v>
      </c>
      <c r="AR1403" s="17">
        <v>0.43284691365891298</v>
      </c>
      <c r="AS1403" s="17">
        <v>0.37686531804211898</v>
      </c>
      <c r="AT1403" s="17">
        <v>0.51172764764591905</v>
      </c>
      <c r="AU1403" s="17">
        <v>0.478052011132304</v>
      </c>
    </row>
    <row r="1404" spans="2:47" x14ac:dyDescent="0.35">
      <c r="B1404" t="s">
        <v>91</v>
      </c>
      <c r="C1404" s="17">
        <v>0.29308938947776297</v>
      </c>
      <c r="D1404" s="17">
        <v>0.28923076671173198</v>
      </c>
      <c r="E1404" s="17">
        <v>0.29857441651607602</v>
      </c>
      <c r="F1404" s="17"/>
      <c r="G1404" s="17">
        <v>0.205133677539765</v>
      </c>
      <c r="H1404" s="17">
        <v>0.247664987115255</v>
      </c>
      <c r="I1404" s="17">
        <v>0.279965464271066</v>
      </c>
      <c r="J1404" s="17">
        <v>0.29354783797729</v>
      </c>
      <c r="K1404" s="17">
        <v>0.370665061083157</v>
      </c>
      <c r="L1404" s="17">
        <v>0.34729477298359401</v>
      </c>
      <c r="M1404" s="17"/>
      <c r="N1404" s="17">
        <v>0.30624826641307601</v>
      </c>
      <c r="O1404" s="17">
        <v>0.22773252015944501</v>
      </c>
      <c r="P1404" s="17"/>
      <c r="Q1404" s="17">
        <v>0.249674514433426</v>
      </c>
      <c r="R1404" s="17">
        <v>0.32713662745011401</v>
      </c>
      <c r="S1404" s="17">
        <v>0.32587340014356098</v>
      </c>
      <c r="T1404" s="17">
        <v>0.34946629758077402</v>
      </c>
      <c r="U1404" s="17">
        <v>0.272296515276093</v>
      </c>
      <c r="V1404" s="17">
        <v>0.27778833769766798</v>
      </c>
      <c r="W1404" s="17">
        <v>0.20472151331791699</v>
      </c>
      <c r="X1404" s="17">
        <v>0.20026515826237901</v>
      </c>
      <c r="Y1404" s="17">
        <v>0.34822578830024498</v>
      </c>
      <c r="Z1404" s="17">
        <v>0.27368795318710398</v>
      </c>
      <c r="AA1404" s="17">
        <v>0.35118491753227898</v>
      </c>
      <c r="AB1404" s="17">
        <v>0.30380709523127503</v>
      </c>
      <c r="AC1404" s="17"/>
      <c r="AD1404" s="17">
        <v>0.306969941514811</v>
      </c>
      <c r="AE1404" s="17">
        <v>0.26356937352722998</v>
      </c>
      <c r="AF1404" s="17"/>
      <c r="AG1404" s="17">
        <v>0.243916695572679</v>
      </c>
      <c r="AH1404" s="17">
        <v>0.318978347281198</v>
      </c>
      <c r="AI1404" s="17"/>
      <c r="AJ1404" s="17">
        <v>0.31249102918917399</v>
      </c>
      <c r="AK1404" s="17">
        <v>0.27085291778673898</v>
      </c>
      <c r="AL1404" s="17"/>
      <c r="AM1404" s="17">
        <v>0.26896187604434402</v>
      </c>
      <c r="AN1404" s="17">
        <v>0.30162239594082202</v>
      </c>
      <c r="AO1404" s="17"/>
      <c r="AP1404" s="17">
        <v>0.22999230867862</v>
      </c>
      <c r="AQ1404" s="17">
        <v>0.44513707365664801</v>
      </c>
      <c r="AR1404" s="17">
        <v>0.31005723665299201</v>
      </c>
      <c r="AS1404" s="17">
        <v>0.37209426243434501</v>
      </c>
      <c r="AT1404" s="17">
        <v>0.196063800300738</v>
      </c>
      <c r="AU1404" s="17">
        <v>0.18121601554911301</v>
      </c>
    </row>
    <row r="1405" spans="2:47" x14ac:dyDescent="0.35">
      <c r="B1405" t="s">
        <v>92</v>
      </c>
      <c r="C1405" s="17">
        <v>0.107510406786549</v>
      </c>
      <c r="D1405" s="17">
        <v>8.5671393649073502E-2</v>
      </c>
      <c r="E1405" s="17">
        <v>0.12681430025156901</v>
      </c>
      <c r="F1405" s="17"/>
      <c r="G1405" s="17">
        <v>0.11645118999283099</v>
      </c>
      <c r="H1405" s="17">
        <v>7.6292780086536102E-2</v>
      </c>
      <c r="I1405" s="17">
        <v>9.1421967756339498E-2</v>
      </c>
      <c r="J1405" s="17">
        <v>0.12761942701397799</v>
      </c>
      <c r="K1405" s="17">
        <v>0.111570186061642</v>
      </c>
      <c r="L1405" s="17">
        <v>0.121192026134393</v>
      </c>
      <c r="M1405" s="17"/>
      <c r="N1405" s="17">
        <v>0.118413152793669</v>
      </c>
      <c r="O1405" s="17">
        <v>5.3359178721944601E-2</v>
      </c>
      <c r="P1405" s="17"/>
      <c r="Q1405" s="17">
        <v>8.5541508525769097E-2</v>
      </c>
      <c r="R1405" s="17">
        <v>0.102452748263501</v>
      </c>
      <c r="S1405" s="17">
        <v>9.8280425352482104E-2</v>
      </c>
      <c r="T1405" s="17">
        <v>9.6458127092975798E-2</v>
      </c>
      <c r="U1405" s="17">
        <v>0.120117940495286</v>
      </c>
      <c r="V1405" s="17">
        <v>0.122174118391864</v>
      </c>
      <c r="W1405" s="17">
        <v>0.119648442045049</v>
      </c>
      <c r="X1405" s="17">
        <v>0.10105530899618199</v>
      </c>
      <c r="Y1405" s="17">
        <v>9.4354567360584798E-2</v>
      </c>
      <c r="Z1405" s="17">
        <v>0.10853352539409999</v>
      </c>
      <c r="AA1405" s="17">
        <v>0.14114335371108599</v>
      </c>
      <c r="AB1405" s="17">
        <v>0.18143458527213599</v>
      </c>
      <c r="AC1405" s="17"/>
      <c r="AD1405" s="17">
        <v>8.0311765365968901E-2</v>
      </c>
      <c r="AE1405" s="17">
        <v>0.16522617969495801</v>
      </c>
      <c r="AF1405" s="17"/>
      <c r="AG1405" s="17">
        <v>6.3223940764904896E-2</v>
      </c>
      <c r="AH1405" s="17">
        <v>0.13058999244686201</v>
      </c>
      <c r="AI1405" s="17"/>
      <c r="AJ1405" s="17">
        <v>9.1091806026412397E-2</v>
      </c>
      <c r="AK1405" s="17">
        <v>0.12795375995207101</v>
      </c>
      <c r="AL1405" s="17"/>
      <c r="AM1405" s="17">
        <v>0.122993697787837</v>
      </c>
      <c r="AN1405" s="17">
        <v>0.102979984825051</v>
      </c>
      <c r="AO1405" s="17"/>
      <c r="AP1405" s="17">
        <v>0.16680229181283601</v>
      </c>
      <c r="AQ1405" s="17">
        <v>0.178984449395345</v>
      </c>
      <c r="AR1405" s="17">
        <v>8.9581166867535006E-2</v>
      </c>
      <c r="AS1405" s="17">
        <v>9.0490085504442097E-2</v>
      </c>
      <c r="AT1405" s="17">
        <v>1.6150530523239601E-2</v>
      </c>
      <c r="AU1405" s="17">
        <v>4.3879148357490801E-2</v>
      </c>
    </row>
    <row r="1406" spans="2:47" x14ac:dyDescent="0.35">
      <c r="B1406" t="s">
        <v>93</v>
      </c>
      <c r="C1406" s="17">
        <v>0.14679157742905499</v>
      </c>
      <c r="D1406" s="17">
        <v>0.10406490554780699</v>
      </c>
      <c r="E1406" s="17">
        <v>0.18752479712873099</v>
      </c>
      <c r="F1406" s="17"/>
      <c r="G1406" s="17">
        <v>8.2258662128334395E-2</v>
      </c>
      <c r="H1406" s="17">
        <v>8.8942253187060394E-2</v>
      </c>
      <c r="I1406" s="17">
        <v>0.12929913582371899</v>
      </c>
      <c r="J1406" s="17">
        <v>0.154132114727766</v>
      </c>
      <c r="K1406" s="17">
        <v>0.19304420240572001</v>
      </c>
      <c r="L1406" s="17">
        <v>0.21446369903635301</v>
      </c>
      <c r="M1406" s="17"/>
      <c r="N1406" s="17">
        <v>0.161488990727261</v>
      </c>
      <c r="O1406" s="17">
        <v>7.3793180607642395E-2</v>
      </c>
      <c r="P1406" s="17"/>
      <c r="Q1406" s="17">
        <v>0.111497628109769</v>
      </c>
      <c r="R1406" s="17">
        <v>0.14642941493125899</v>
      </c>
      <c r="S1406" s="17">
        <v>0.16402197399483801</v>
      </c>
      <c r="T1406" s="17">
        <v>0.14435669564550499</v>
      </c>
      <c r="U1406" s="17">
        <v>0.18216862822529001</v>
      </c>
      <c r="V1406" s="17">
        <v>0.123141209380232</v>
      </c>
      <c r="W1406" s="17">
        <v>0.212437034704546</v>
      </c>
      <c r="X1406" s="17">
        <v>0.175556068132249</v>
      </c>
      <c r="Y1406" s="17">
        <v>0.13289024672453101</v>
      </c>
      <c r="Z1406" s="17">
        <v>0.16043520649682999</v>
      </c>
      <c r="AA1406" s="17">
        <v>0.105083305786838</v>
      </c>
      <c r="AB1406" s="17">
        <v>0.12871414959732799</v>
      </c>
      <c r="AC1406" s="17"/>
      <c r="AD1406" s="17">
        <v>6.0937684428369401E-2</v>
      </c>
      <c r="AE1406" s="17">
        <v>0.33948815893329298</v>
      </c>
      <c r="AF1406" s="17"/>
      <c r="AG1406" s="17">
        <v>5.0717467229972002E-2</v>
      </c>
      <c r="AH1406" s="17">
        <v>0.192999779794259</v>
      </c>
      <c r="AI1406" s="17"/>
      <c r="AJ1406" s="17">
        <v>0.13560526461143199</v>
      </c>
      <c r="AK1406" s="17">
        <v>0.15792974075595501</v>
      </c>
      <c r="AL1406" s="17"/>
      <c r="AM1406" s="17">
        <v>0.22095082101789701</v>
      </c>
      <c r="AN1406" s="17">
        <v>0.124509880261814</v>
      </c>
      <c r="AO1406" s="17"/>
      <c r="AP1406" s="17">
        <v>0.42613477267640498</v>
      </c>
      <c r="AQ1406" s="17">
        <v>0.14911665780931599</v>
      </c>
      <c r="AR1406" s="17">
        <v>5.7090775463254098E-2</v>
      </c>
      <c r="AS1406" s="17">
        <v>7.3545903418445399E-2</v>
      </c>
      <c r="AT1406" s="17">
        <v>6.2002569497578699E-3</v>
      </c>
      <c r="AU1406" s="17">
        <v>1.5747151541094798E-2</v>
      </c>
    </row>
    <row r="1407" spans="2:47" x14ac:dyDescent="0.35">
      <c r="B1407" t="s">
        <v>94</v>
      </c>
      <c r="C1407" s="17">
        <v>3.4026045580316397E-2</v>
      </c>
      <c r="D1407" s="17">
        <v>2.6975140304051501E-2</v>
      </c>
      <c r="E1407" s="17">
        <v>3.8401122388317901E-2</v>
      </c>
      <c r="F1407" s="17"/>
      <c r="G1407" s="17">
        <v>3.9462996057107402E-2</v>
      </c>
      <c r="H1407" s="17">
        <v>3.5202166089437499E-2</v>
      </c>
      <c r="I1407" s="17">
        <v>5.0874263183007903E-2</v>
      </c>
      <c r="J1407" s="17">
        <v>2.4622640190529701E-2</v>
      </c>
      <c r="K1407" s="17">
        <v>2.4392700719074099E-2</v>
      </c>
      <c r="L1407" s="17">
        <v>2.97556812578809E-2</v>
      </c>
      <c r="M1407" s="17"/>
      <c r="N1407" s="17">
        <v>3.2200111808966397E-2</v>
      </c>
      <c r="O1407" s="17">
        <v>4.3095004539706903E-2</v>
      </c>
      <c r="P1407" s="17"/>
      <c r="Q1407" s="17">
        <v>2.8385836927541101E-2</v>
      </c>
      <c r="R1407" s="17">
        <v>7.7816312818401095E-2</v>
      </c>
      <c r="S1407" s="17">
        <v>0</v>
      </c>
      <c r="T1407" s="17">
        <v>2.0352414678989801E-2</v>
      </c>
      <c r="U1407" s="17">
        <v>3.9519819162709503E-2</v>
      </c>
      <c r="V1407" s="17">
        <v>5.3643129108543103E-2</v>
      </c>
      <c r="W1407" s="17">
        <v>2.9656060618532199E-2</v>
      </c>
      <c r="X1407" s="17">
        <v>1.9985737642210899E-2</v>
      </c>
      <c r="Y1407" s="17">
        <v>2.4565376941784099E-2</v>
      </c>
      <c r="Z1407" s="17">
        <v>3.8977254797877101E-2</v>
      </c>
      <c r="AA1407" s="17">
        <v>2.26015660806929E-2</v>
      </c>
      <c r="AB1407" s="17">
        <v>0</v>
      </c>
      <c r="AC1407" s="17"/>
      <c r="AD1407" s="17">
        <v>1.6180220087180799E-2</v>
      </c>
      <c r="AE1407" s="17">
        <v>6.1783454718708102E-2</v>
      </c>
      <c r="AF1407" s="17"/>
      <c r="AG1407" s="17">
        <v>7.5839237956591898E-3</v>
      </c>
      <c r="AH1407" s="17">
        <v>4.14473991455711E-2</v>
      </c>
      <c r="AI1407" s="17"/>
      <c r="AJ1407" s="17">
        <v>2.9883831860355699E-2</v>
      </c>
      <c r="AK1407" s="17">
        <v>3.69443180759522E-2</v>
      </c>
      <c r="AL1407" s="17"/>
      <c r="AM1407" s="17">
        <v>3.3942729414831202E-2</v>
      </c>
      <c r="AN1407" s="17">
        <v>3.3005811638777201E-2</v>
      </c>
      <c r="AO1407" s="17"/>
      <c r="AP1407" s="17">
        <v>0.109413061462281</v>
      </c>
      <c r="AQ1407" s="17">
        <v>2.42268765586597E-2</v>
      </c>
      <c r="AR1407" s="17">
        <v>1.81276371168884E-2</v>
      </c>
      <c r="AS1407" s="17">
        <v>1.3882140860208701E-2</v>
      </c>
      <c r="AT1407" s="17">
        <v>0</v>
      </c>
      <c r="AU1407" s="17">
        <v>0</v>
      </c>
    </row>
    <row r="1408" spans="2:47" x14ac:dyDescent="0.35">
      <c r="B1408" t="s">
        <v>95</v>
      </c>
      <c r="C1408" s="17">
        <v>0.41858258072631699</v>
      </c>
      <c r="D1408" s="17">
        <v>0.494057793787336</v>
      </c>
      <c r="E1408" s="17">
        <v>0.34868536371530501</v>
      </c>
      <c r="F1408" s="17"/>
      <c r="G1408" s="17">
        <v>0.55669347428196203</v>
      </c>
      <c r="H1408" s="17">
        <v>0.55189781352171097</v>
      </c>
      <c r="I1408" s="17">
        <v>0.448439168965868</v>
      </c>
      <c r="J1408" s="17">
        <v>0.40007798009043599</v>
      </c>
      <c r="K1408" s="17">
        <v>0.30032784973040699</v>
      </c>
      <c r="L1408" s="17">
        <v>0.28729382058777903</v>
      </c>
      <c r="M1408" s="17"/>
      <c r="N1408" s="17">
        <v>0.381649478257026</v>
      </c>
      <c r="O1408" s="17">
        <v>0.60202011597126104</v>
      </c>
      <c r="P1408" s="17"/>
      <c r="Q1408" s="17">
        <v>0.52490051200349497</v>
      </c>
      <c r="R1408" s="17">
        <v>0.346164896536725</v>
      </c>
      <c r="S1408" s="17">
        <v>0.41182420050912</v>
      </c>
      <c r="T1408" s="17">
        <v>0.38936646500175598</v>
      </c>
      <c r="U1408" s="17">
        <v>0.38589709684062001</v>
      </c>
      <c r="V1408" s="17">
        <v>0.42325320542169298</v>
      </c>
      <c r="W1408" s="17">
        <v>0.43353694931395598</v>
      </c>
      <c r="X1408" s="17">
        <v>0.503137726966979</v>
      </c>
      <c r="Y1408" s="17">
        <v>0.39996402067285503</v>
      </c>
      <c r="Z1408" s="17">
        <v>0.41836606012409</v>
      </c>
      <c r="AA1408" s="17">
        <v>0.379986856889104</v>
      </c>
      <c r="AB1408" s="17">
        <v>0.38604416989926199</v>
      </c>
      <c r="AC1408" s="17"/>
      <c r="AD1408" s="17">
        <v>0.53560038860366999</v>
      </c>
      <c r="AE1408" s="17">
        <v>0.16993283312581101</v>
      </c>
      <c r="AF1408" s="17"/>
      <c r="AG1408" s="17">
        <v>0.63455797263678504</v>
      </c>
      <c r="AH1408" s="17">
        <v>0.31598448133211099</v>
      </c>
      <c r="AI1408" s="17"/>
      <c r="AJ1408" s="17">
        <v>0.43092806831262598</v>
      </c>
      <c r="AK1408" s="17">
        <v>0.40631926342928398</v>
      </c>
      <c r="AL1408" s="17"/>
      <c r="AM1408" s="17">
        <v>0.35315087573509102</v>
      </c>
      <c r="AN1408" s="17">
        <v>0.43788192733353598</v>
      </c>
      <c r="AO1408" s="17"/>
      <c r="AP1408" s="17">
        <v>6.7657565369858494E-2</v>
      </c>
      <c r="AQ1408" s="17">
        <v>0.20253494258003099</v>
      </c>
      <c r="AR1408" s="17">
        <v>0.52514318389933001</v>
      </c>
      <c r="AS1408" s="17">
        <v>0.44998760778255897</v>
      </c>
      <c r="AT1408" s="17">
        <v>0.78158541222626499</v>
      </c>
      <c r="AU1408" s="17">
        <v>0.75915768455230204</v>
      </c>
    </row>
    <row r="1409" spans="2:47" x14ac:dyDescent="0.35">
      <c r="B1409" t="s">
        <v>96</v>
      </c>
      <c r="C1409" s="17">
        <v>0.25430198421560402</v>
      </c>
      <c r="D1409" s="17">
        <v>0.18973629919688001</v>
      </c>
      <c r="E1409" s="17">
        <v>0.31433909738030003</v>
      </c>
      <c r="F1409" s="17"/>
      <c r="G1409" s="17">
        <v>0.19870985212116499</v>
      </c>
      <c r="H1409" s="17">
        <v>0.16523503327359701</v>
      </c>
      <c r="I1409" s="17">
        <v>0.220721103580058</v>
      </c>
      <c r="J1409" s="17">
        <v>0.28175154174174399</v>
      </c>
      <c r="K1409" s="17">
        <v>0.304614388467362</v>
      </c>
      <c r="L1409" s="17">
        <v>0.33565572517074599</v>
      </c>
      <c r="M1409" s="17"/>
      <c r="N1409" s="17">
        <v>0.27990214352093101</v>
      </c>
      <c r="O1409" s="17">
        <v>0.12715235932958699</v>
      </c>
      <c r="P1409" s="17"/>
      <c r="Q1409" s="17">
        <v>0.19703913663553799</v>
      </c>
      <c r="R1409" s="17">
        <v>0.24888216319476</v>
      </c>
      <c r="S1409" s="17">
        <v>0.26230239934732003</v>
      </c>
      <c r="T1409" s="17">
        <v>0.24081482273848101</v>
      </c>
      <c r="U1409" s="17">
        <v>0.30228656872057702</v>
      </c>
      <c r="V1409" s="17">
        <v>0.245315327772096</v>
      </c>
      <c r="W1409" s="17">
        <v>0.33208547674959499</v>
      </c>
      <c r="X1409" s="17">
        <v>0.27661137712843098</v>
      </c>
      <c r="Y1409" s="17">
        <v>0.22724481408511499</v>
      </c>
      <c r="Z1409" s="17">
        <v>0.26896873189092901</v>
      </c>
      <c r="AA1409" s="17">
        <v>0.24622665949792399</v>
      </c>
      <c r="AB1409" s="17">
        <v>0.31014873486946398</v>
      </c>
      <c r="AC1409" s="17"/>
      <c r="AD1409" s="17">
        <v>0.14124944979433801</v>
      </c>
      <c r="AE1409" s="17">
        <v>0.50471433862825099</v>
      </c>
      <c r="AF1409" s="17"/>
      <c r="AG1409" s="17">
        <v>0.11394140799487699</v>
      </c>
      <c r="AH1409" s="17">
        <v>0.32358977224112101</v>
      </c>
      <c r="AI1409" s="17"/>
      <c r="AJ1409" s="17">
        <v>0.226697070637845</v>
      </c>
      <c r="AK1409" s="17">
        <v>0.28588350070802598</v>
      </c>
      <c r="AL1409" s="17"/>
      <c r="AM1409" s="17">
        <v>0.34394451880573401</v>
      </c>
      <c r="AN1409" s="17">
        <v>0.227489865086865</v>
      </c>
      <c r="AO1409" s="17"/>
      <c r="AP1409" s="17">
        <v>0.59293706448924099</v>
      </c>
      <c r="AQ1409" s="17">
        <v>0.32810110720466101</v>
      </c>
      <c r="AR1409" s="17">
        <v>0.14667194233078901</v>
      </c>
      <c r="AS1409" s="17">
        <v>0.16403598892288801</v>
      </c>
      <c r="AT1409" s="17">
        <v>2.2350787472997399E-2</v>
      </c>
      <c r="AU1409" s="17">
        <v>5.9626299898585602E-2</v>
      </c>
    </row>
    <row r="1410" spans="2:47" x14ac:dyDescent="0.35">
      <c r="B1410" t="s">
        <v>97</v>
      </c>
      <c r="C1410" s="17">
        <v>0.164280596510713</v>
      </c>
      <c r="D1410" s="17">
        <v>0.30432149459045599</v>
      </c>
      <c r="E1410" s="17">
        <v>3.4346266335004899E-2</v>
      </c>
      <c r="F1410" s="17"/>
      <c r="G1410" s="17">
        <v>0.35798362216079699</v>
      </c>
      <c r="H1410" s="17">
        <v>0.38666278024811401</v>
      </c>
      <c r="I1410" s="17">
        <v>0.22771806538580999</v>
      </c>
      <c r="J1410" s="17">
        <v>0.118326438348692</v>
      </c>
      <c r="K1410" s="17">
        <v>-4.28653873695428E-3</v>
      </c>
      <c r="L1410" s="17">
        <v>-4.8361904582967602E-2</v>
      </c>
      <c r="M1410" s="17"/>
      <c r="N1410" s="17">
        <v>0.101747334736096</v>
      </c>
      <c r="O1410" s="17">
        <v>0.47486775664167402</v>
      </c>
      <c r="P1410" s="17"/>
      <c r="Q1410" s="17">
        <v>0.32786137536795701</v>
      </c>
      <c r="R1410" s="17">
        <v>9.7282733341965605E-2</v>
      </c>
      <c r="S1410" s="17">
        <v>0.1495218011618</v>
      </c>
      <c r="T1410" s="17">
        <v>0.148551642263275</v>
      </c>
      <c r="U1410" s="17">
        <v>8.3610528120043798E-2</v>
      </c>
      <c r="V1410" s="17">
        <v>0.17793787764959701</v>
      </c>
      <c r="W1410" s="17">
        <v>0.101451472564361</v>
      </c>
      <c r="X1410" s="17">
        <v>0.226526349838548</v>
      </c>
      <c r="Y1410" s="17">
        <v>0.17271920658774001</v>
      </c>
      <c r="Z1410" s="17">
        <v>0.14939732823315999</v>
      </c>
      <c r="AA1410" s="17">
        <v>0.13376019739118</v>
      </c>
      <c r="AB1410" s="17">
        <v>7.58954350297978E-2</v>
      </c>
      <c r="AC1410" s="17"/>
      <c r="AD1410" s="17">
        <v>0.39435093880933098</v>
      </c>
      <c r="AE1410" s="17">
        <v>-0.33478150550243901</v>
      </c>
      <c r="AF1410" s="17"/>
      <c r="AG1410" s="17">
        <v>0.52061656464190798</v>
      </c>
      <c r="AH1410" s="17">
        <v>-7.6052909090098498E-3</v>
      </c>
      <c r="AI1410" s="17"/>
      <c r="AJ1410" s="17">
        <v>0.20423099767478101</v>
      </c>
      <c r="AK1410" s="17">
        <v>0.120435762721258</v>
      </c>
      <c r="AL1410" s="17"/>
      <c r="AM1410" s="17">
        <v>9.2063569293570104E-3</v>
      </c>
      <c r="AN1410" s="17">
        <v>0.21039206224667101</v>
      </c>
      <c r="AO1410" s="17"/>
      <c r="AP1410" s="17">
        <v>-0.52527949911938299</v>
      </c>
      <c r="AQ1410" s="17">
        <v>-0.12556616462462999</v>
      </c>
      <c r="AR1410" s="17">
        <v>0.37847124156854101</v>
      </c>
      <c r="AS1410" s="17">
        <v>0.28595161885967102</v>
      </c>
      <c r="AT1410" s="17">
        <v>0.75923462475326697</v>
      </c>
      <c r="AU1410" s="17">
        <v>0.699531384653716</v>
      </c>
    </row>
    <row r="1411" spans="2:47" x14ac:dyDescent="0.35">
      <c r="C1411" s="17"/>
      <c r="D1411" s="17"/>
      <c r="E1411" s="17"/>
      <c r="F1411" s="17"/>
      <c r="G1411" s="17"/>
      <c r="H1411" s="17"/>
      <c r="I1411" s="17"/>
      <c r="J1411" s="17"/>
      <c r="K1411" s="17"/>
      <c r="L1411" s="17"/>
      <c r="M1411" s="17"/>
      <c r="N1411" s="17"/>
      <c r="O1411" s="17"/>
      <c r="P1411" s="17"/>
      <c r="Q1411" s="17"/>
      <c r="R1411" s="17"/>
      <c r="S1411" s="17"/>
      <c r="T1411" s="17"/>
      <c r="U1411" s="17"/>
      <c r="V1411" s="17"/>
      <c r="W1411" s="17"/>
      <c r="X1411" s="17"/>
      <c r="Y1411" s="17"/>
      <c r="Z1411" s="17"/>
      <c r="AA1411" s="17"/>
      <c r="AB1411" s="17"/>
      <c r="AC1411" s="17"/>
      <c r="AD1411" s="17"/>
      <c r="AE1411" s="17"/>
      <c r="AF1411" s="17"/>
      <c r="AG1411" s="17"/>
      <c r="AH1411" s="17"/>
      <c r="AI1411" s="17"/>
      <c r="AJ1411" s="17"/>
      <c r="AK1411" s="17"/>
      <c r="AL1411" s="17"/>
      <c r="AM1411" s="17"/>
      <c r="AN1411" s="17"/>
      <c r="AO1411" s="17"/>
      <c r="AP1411" s="17"/>
      <c r="AQ1411" s="17"/>
      <c r="AR1411" s="17"/>
      <c r="AS1411" s="17"/>
      <c r="AT1411" s="17"/>
      <c r="AU1411" s="17"/>
    </row>
    <row r="1412" spans="2:47" x14ac:dyDescent="0.35">
      <c r="B1412" s="6" t="s">
        <v>525</v>
      </c>
      <c r="C1412" s="17"/>
      <c r="D1412" s="17"/>
      <c r="E1412" s="17"/>
      <c r="F1412" s="17"/>
      <c r="G1412" s="17"/>
      <c r="H1412" s="17"/>
      <c r="I1412" s="17"/>
      <c r="J1412" s="17"/>
      <c r="K1412" s="17"/>
      <c r="L1412" s="17"/>
      <c r="M1412" s="17"/>
      <c r="N1412" s="17"/>
      <c r="O1412" s="17"/>
      <c r="P1412" s="17"/>
      <c r="Q1412" s="17"/>
      <c r="R1412" s="17"/>
      <c r="S1412" s="17"/>
      <c r="T1412" s="17"/>
      <c r="U1412" s="17"/>
      <c r="V1412" s="17"/>
      <c r="W1412" s="17"/>
      <c r="X1412" s="17"/>
      <c r="Y1412" s="17"/>
      <c r="Z1412" s="17"/>
      <c r="AA1412" s="17"/>
      <c r="AB1412" s="17"/>
      <c r="AC1412" s="17"/>
      <c r="AD1412" s="17"/>
      <c r="AE1412" s="17"/>
      <c r="AF1412" s="17"/>
      <c r="AG1412" s="17"/>
      <c r="AH1412" s="17"/>
      <c r="AI1412" s="17"/>
      <c r="AJ1412" s="17"/>
      <c r="AK1412" s="17"/>
      <c r="AL1412" s="17"/>
      <c r="AM1412" s="17"/>
      <c r="AN1412" s="17"/>
      <c r="AO1412" s="17"/>
      <c r="AP1412" s="17"/>
      <c r="AQ1412" s="17"/>
      <c r="AR1412" s="17"/>
      <c r="AS1412" s="17"/>
      <c r="AT1412" s="17"/>
      <c r="AU1412" s="17"/>
    </row>
    <row r="1413" spans="2:47" x14ac:dyDescent="0.35">
      <c r="B1413" s="24" t="s">
        <v>65</v>
      </c>
      <c r="C1413" s="17"/>
      <c r="D1413" s="17"/>
      <c r="E1413" s="17"/>
      <c r="F1413" s="17"/>
      <c r="G1413" s="17"/>
      <c r="H1413" s="17"/>
      <c r="I1413" s="17"/>
      <c r="J1413" s="17"/>
      <c r="K1413" s="17"/>
      <c r="L1413" s="17"/>
      <c r="M1413" s="17"/>
      <c r="N1413" s="17"/>
      <c r="O1413" s="17"/>
      <c r="P1413" s="17"/>
      <c r="Q1413" s="17"/>
      <c r="R1413" s="17"/>
      <c r="S1413" s="17"/>
      <c r="T1413" s="17"/>
      <c r="U1413" s="17"/>
      <c r="V1413" s="17"/>
      <c r="W1413" s="17"/>
      <c r="X1413" s="17"/>
      <c r="Y1413" s="17"/>
      <c r="Z1413" s="17"/>
      <c r="AA1413" s="17"/>
      <c r="AB1413" s="17"/>
      <c r="AC1413" s="17"/>
      <c r="AD1413" s="17"/>
      <c r="AE1413" s="17"/>
      <c r="AF1413" s="17"/>
      <c r="AG1413" s="17"/>
      <c r="AH1413" s="17"/>
      <c r="AI1413" s="17"/>
      <c r="AJ1413" s="17"/>
      <c r="AK1413" s="17"/>
      <c r="AL1413" s="17"/>
      <c r="AM1413" s="17"/>
      <c r="AN1413" s="17"/>
      <c r="AO1413" s="17"/>
      <c r="AP1413" s="17"/>
      <c r="AQ1413" s="17"/>
      <c r="AR1413" s="17"/>
      <c r="AS1413" s="17"/>
      <c r="AT1413" s="17"/>
      <c r="AU1413" s="17"/>
    </row>
    <row r="1414" spans="2:47" x14ac:dyDescent="0.35">
      <c r="B1414" t="s">
        <v>89</v>
      </c>
      <c r="C1414" s="17">
        <v>0.208265445772955</v>
      </c>
      <c r="D1414" s="17">
        <v>0.27188538971057702</v>
      </c>
      <c r="E1414" s="17">
        <v>0.14806293563290601</v>
      </c>
      <c r="F1414" s="17"/>
      <c r="G1414" s="17">
        <v>0.248832255956527</v>
      </c>
      <c r="H1414" s="17">
        <v>0.23998612554360099</v>
      </c>
      <c r="I1414" s="17">
        <v>0.19512739456123299</v>
      </c>
      <c r="J1414" s="17">
        <v>0.170707399727482</v>
      </c>
      <c r="K1414" s="17">
        <v>0.20217675548522401</v>
      </c>
      <c r="L1414" s="17">
        <v>0.20056008130248301</v>
      </c>
      <c r="M1414" s="17"/>
      <c r="N1414" s="17">
        <v>0.18846729256601499</v>
      </c>
      <c r="O1414" s="17">
        <v>0.30659794924196898</v>
      </c>
      <c r="P1414" s="17"/>
      <c r="Q1414" s="17">
        <v>0.24900157548881399</v>
      </c>
      <c r="R1414" s="17">
        <v>0.14710728849447499</v>
      </c>
      <c r="S1414" s="17">
        <v>0.18614672922932199</v>
      </c>
      <c r="T1414" s="17">
        <v>0.24464820279593999</v>
      </c>
      <c r="U1414" s="17">
        <v>0.22794908974032599</v>
      </c>
      <c r="V1414" s="17">
        <v>0.19015674951014699</v>
      </c>
      <c r="W1414" s="17">
        <v>0.234199423639391</v>
      </c>
      <c r="X1414" s="17">
        <v>0.20965401641165801</v>
      </c>
      <c r="Y1414" s="17">
        <v>0.22698355675405299</v>
      </c>
      <c r="Z1414" s="17">
        <v>0.19031289275398</v>
      </c>
      <c r="AA1414" s="17">
        <v>0.201020837912879</v>
      </c>
      <c r="AB1414" s="17">
        <v>0.16745410334191599</v>
      </c>
      <c r="AC1414" s="17"/>
      <c r="AD1414" s="17">
        <v>0.27758175975830202</v>
      </c>
      <c r="AE1414" s="17">
        <v>5.9960786706395E-2</v>
      </c>
      <c r="AF1414" s="17"/>
      <c r="AG1414" s="17">
        <v>0.35531373251304899</v>
      </c>
      <c r="AH1414" s="17">
        <v>0.13959944282308201</v>
      </c>
      <c r="AI1414" s="17"/>
      <c r="AJ1414" s="17">
        <v>0.22525852651422201</v>
      </c>
      <c r="AK1414" s="17">
        <v>0.18995739412985099</v>
      </c>
      <c r="AL1414" s="17"/>
      <c r="AM1414" s="17">
        <v>0.183018604724625</v>
      </c>
      <c r="AN1414" s="17">
        <v>0.217490090280094</v>
      </c>
      <c r="AO1414" s="17"/>
      <c r="AP1414" s="17">
        <v>4.1234663163555504E-3</v>
      </c>
      <c r="AQ1414" s="17">
        <v>7.52714526223629E-2</v>
      </c>
      <c r="AR1414" s="17">
        <v>0.194749356743497</v>
      </c>
      <c r="AS1414" s="17">
        <v>0.32141348453642099</v>
      </c>
      <c r="AT1414" s="17">
        <v>0.38295976939158699</v>
      </c>
      <c r="AU1414" s="17">
        <v>0.39143743407429699</v>
      </c>
    </row>
    <row r="1415" spans="2:47" x14ac:dyDescent="0.35">
      <c r="B1415" t="s">
        <v>90</v>
      </c>
      <c r="C1415" s="17">
        <v>0.35939405344845698</v>
      </c>
      <c r="D1415" s="17">
        <v>0.39939827724107602</v>
      </c>
      <c r="E1415" s="17">
        <v>0.32268576610173799</v>
      </c>
      <c r="F1415" s="17"/>
      <c r="G1415" s="17">
        <v>0.360475052841014</v>
      </c>
      <c r="H1415" s="17">
        <v>0.43622121859125101</v>
      </c>
      <c r="I1415" s="17">
        <v>0.34530972541776001</v>
      </c>
      <c r="J1415" s="17">
        <v>0.35431061818295501</v>
      </c>
      <c r="K1415" s="17">
        <v>0.367119259512177</v>
      </c>
      <c r="L1415" s="17">
        <v>0.30632883651478898</v>
      </c>
      <c r="M1415" s="17"/>
      <c r="N1415" s="17">
        <v>0.35108864150291602</v>
      </c>
      <c r="O1415" s="17">
        <v>0.400644969148022</v>
      </c>
      <c r="P1415" s="17"/>
      <c r="Q1415" s="17">
        <v>0.37915088973455502</v>
      </c>
      <c r="R1415" s="17">
        <v>0.357067028176211</v>
      </c>
      <c r="S1415" s="17">
        <v>0.36271265668013097</v>
      </c>
      <c r="T1415" s="17">
        <v>0.303735016394242</v>
      </c>
      <c r="U1415" s="17">
        <v>0.36192634720175798</v>
      </c>
      <c r="V1415" s="17">
        <v>0.38879839980466502</v>
      </c>
      <c r="W1415" s="17">
        <v>0.29972905995000598</v>
      </c>
      <c r="X1415" s="17">
        <v>0.37289230166137699</v>
      </c>
      <c r="Y1415" s="17">
        <v>0.37846137113815798</v>
      </c>
      <c r="Z1415" s="17">
        <v>0.37435439004839399</v>
      </c>
      <c r="AA1415" s="17">
        <v>0.36240045138125199</v>
      </c>
      <c r="AB1415" s="17">
        <v>0.36302548553530301</v>
      </c>
      <c r="AC1415" s="17"/>
      <c r="AD1415" s="17">
        <v>0.43845866275296302</v>
      </c>
      <c r="AE1415" s="17">
        <v>0.200366519508865</v>
      </c>
      <c r="AF1415" s="17"/>
      <c r="AG1415" s="17">
        <v>0.42566694191502702</v>
      </c>
      <c r="AH1415" s="17">
        <v>0.32986001705691698</v>
      </c>
      <c r="AI1415" s="17"/>
      <c r="AJ1415" s="17">
        <v>0.37141297967520398</v>
      </c>
      <c r="AK1415" s="17">
        <v>0.34699024950537999</v>
      </c>
      <c r="AL1415" s="17"/>
      <c r="AM1415" s="17">
        <v>0.324936027685156</v>
      </c>
      <c r="AN1415" s="17">
        <v>0.36886136341306502</v>
      </c>
      <c r="AO1415" s="17"/>
      <c r="AP1415" s="17">
        <v>0.11843360003280699</v>
      </c>
      <c r="AQ1415" s="17">
        <v>0.368268105952749</v>
      </c>
      <c r="AR1415" s="17">
        <v>0.437421370704627</v>
      </c>
      <c r="AS1415" s="17">
        <v>0.422997409278973</v>
      </c>
      <c r="AT1415" s="17">
        <v>0.43337100046516303</v>
      </c>
      <c r="AU1415" s="17">
        <v>0.48237908519</v>
      </c>
    </row>
    <row r="1416" spans="2:47" x14ac:dyDescent="0.35">
      <c r="B1416" t="s">
        <v>91</v>
      </c>
      <c r="C1416" s="17">
        <v>0.22884464164224899</v>
      </c>
      <c r="D1416" s="17">
        <v>0.19268387732674599</v>
      </c>
      <c r="E1416" s="17">
        <v>0.26310324718927602</v>
      </c>
      <c r="F1416" s="17"/>
      <c r="G1416" s="17">
        <v>0.18313381257255501</v>
      </c>
      <c r="H1416" s="17">
        <v>0.159671650596242</v>
      </c>
      <c r="I1416" s="17">
        <v>0.23464155376552501</v>
      </c>
      <c r="J1416" s="17">
        <v>0.29156182836998401</v>
      </c>
      <c r="K1416" s="17">
        <v>0.214833592062843</v>
      </c>
      <c r="L1416" s="17">
        <v>0.269604616102114</v>
      </c>
      <c r="M1416" s="17"/>
      <c r="N1416" s="17">
        <v>0.243586526619403</v>
      </c>
      <c r="O1416" s="17">
        <v>0.15562536505095501</v>
      </c>
      <c r="P1416" s="17"/>
      <c r="Q1416" s="17">
        <v>0.207468839682595</v>
      </c>
      <c r="R1416" s="17">
        <v>0.26474719460560198</v>
      </c>
      <c r="S1416" s="17">
        <v>0.230802439345661</v>
      </c>
      <c r="T1416" s="17">
        <v>0.26849559655093702</v>
      </c>
      <c r="U1416" s="17">
        <v>0.20305732742554999</v>
      </c>
      <c r="V1416" s="17">
        <v>0.219929964815857</v>
      </c>
      <c r="W1416" s="17">
        <v>0.17058819702047501</v>
      </c>
      <c r="X1416" s="17">
        <v>0.25335467145064799</v>
      </c>
      <c r="Y1416" s="17">
        <v>0.213250551046339</v>
      </c>
      <c r="Z1416" s="17">
        <v>0.25609154066003198</v>
      </c>
      <c r="AA1416" s="17">
        <v>0.22672940386239199</v>
      </c>
      <c r="AB1416" s="17">
        <v>0.23786716324510199</v>
      </c>
      <c r="AC1416" s="17"/>
      <c r="AD1416" s="17">
        <v>0.198127486193133</v>
      </c>
      <c r="AE1416" s="17">
        <v>0.28449171354000702</v>
      </c>
      <c r="AF1416" s="17"/>
      <c r="AG1416" s="17">
        <v>0.155334470744179</v>
      </c>
      <c r="AH1416" s="17">
        <v>0.26500977024744299</v>
      </c>
      <c r="AI1416" s="17"/>
      <c r="AJ1416" s="17">
        <v>0.21754390747058</v>
      </c>
      <c r="AK1416" s="17">
        <v>0.24247010019586801</v>
      </c>
      <c r="AL1416" s="17"/>
      <c r="AM1416" s="17">
        <v>0.240892129445647</v>
      </c>
      <c r="AN1416" s="17">
        <v>0.223697327738132</v>
      </c>
      <c r="AO1416" s="17"/>
      <c r="AP1416" s="17">
        <v>0.27358833298375801</v>
      </c>
      <c r="AQ1416" s="17">
        <v>0.38342176755138002</v>
      </c>
      <c r="AR1416" s="17">
        <v>0.22837032059378101</v>
      </c>
      <c r="AS1416" s="17">
        <v>0.20736806347054501</v>
      </c>
      <c r="AT1416" s="17">
        <v>0.14388078331074</v>
      </c>
      <c r="AU1416" s="17">
        <v>9.6609174471164003E-2</v>
      </c>
    </row>
    <row r="1417" spans="2:47" x14ac:dyDescent="0.35">
      <c r="B1417" t="s">
        <v>92</v>
      </c>
      <c r="C1417" s="17">
        <v>6.1896466342300102E-2</v>
      </c>
      <c r="D1417" s="17">
        <v>4.7424357865919899E-2</v>
      </c>
      <c r="E1417" s="17">
        <v>7.4570616778103602E-2</v>
      </c>
      <c r="F1417" s="17"/>
      <c r="G1417" s="17">
        <v>8.2899683560402407E-2</v>
      </c>
      <c r="H1417" s="17">
        <v>4.76454190983579E-2</v>
      </c>
      <c r="I1417" s="17">
        <v>6.45525141492371E-2</v>
      </c>
      <c r="J1417" s="17">
        <v>5.8219924479892403E-2</v>
      </c>
      <c r="K1417" s="17">
        <v>6.22364485991969E-2</v>
      </c>
      <c r="L1417" s="17">
        <v>6.0152239441287197E-2</v>
      </c>
      <c r="M1417" s="17"/>
      <c r="N1417" s="17">
        <v>6.6389844212702401E-2</v>
      </c>
      <c r="O1417" s="17">
        <v>3.9578975897078802E-2</v>
      </c>
      <c r="P1417" s="17"/>
      <c r="Q1417" s="17">
        <v>4.76475372049684E-2</v>
      </c>
      <c r="R1417" s="17">
        <v>5.00393411416514E-2</v>
      </c>
      <c r="S1417" s="17">
        <v>7.5833222191926106E-2</v>
      </c>
      <c r="T1417" s="17">
        <v>5.8593194577028697E-2</v>
      </c>
      <c r="U1417" s="17">
        <v>4.87974452455604E-2</v>
      </c>
      <c r="V1417" s="17">
        <v>6.7700393128782801E-2</v>
      </c>
      <c r="W1417" s="17">
        <v>8.4458291815591599E-2</v>
      </c>
      <c r="X1417" s="17">
        <v>4.3514730044173701E-2</v>
      </c>
      <c r="Y1417" s="17">
        <v>6.44675862074158E-2</v>
      </c>
      <c r="Z1417" s="17">
        <v>5.7670325383988003E-2</v>
      </c>
      <c r="AA1417" s="17">
        <v>6.7031554266677798E-2</v>
      </c>
      <c r="AB1417" s="17">
        <v>0.124649581319971</v>
      </c>
      <c r="AC1417" s="17"/>
      <c r="AD1417" s="17">
        <v>4.2540438331898502E-2</v>
      </c>
      <c r="AE1417" s="17">
        <v>0.100255458050605</v>
      </c>
      <c r="AF1417" s="17"/>
      <c r="AG1417" s="17">
        <v>2.74364605233204E-2</v>
      </c>
      <c r="AH1417" s="17">
        <v>7.9137820601097697E-2</v>
      </c>
      <c r="AI1417" s="17"/>
      <c r="AJ1417" s="17">
        <v>5.5041545619439303E-2</v>
      </c>
      <c r="AK1417" s="17">
        <v>6.9005600059667299E-2</v>
      </c>
      <c r="AL1417" s="17"/>
      <c r="AM1417" s="17">
        <v>6.3689418568805806E-2</v>
      </c>
      <c r="AN1417" s="17">
        <v>6.20141369825679E-2</v>
      </c>
      <c r="AO1417" s="17"/>
      <c r="AP1417" s="17">
        <v>0.112880753551528</v>
      </c>
      <c r="AQ1417" s="17">
        <v>8.8648643287215806E-2</v>
      </c>
      <c r="AR1417" s="17">
        <v>7.0432569481437002E-2</v>
      </c>
      <c r="AS1417" s="17">
        <v>2.9804948095832E-2</v>
      </c>
      <c r="AT1417" s="17">
        <v>3.3160148356859202E-2</v>
      </c>
      <c r="AU1417" s="17">
        <v>1.52466620718207E-2</v>
      </c>
    </row>
    <row r="1418" spans="2:47" x14ac:dyDescent="0.35">
      <c r="B1418" t="s">
        <v>93</v>
      </c>
      <c r="C1418" s="17">
        <v>0.106613439274161</v>
      </c>
      <c r="D1418" s="17">
        <v>6.2710801713522502E-2</v>
      </c>
      <c r="E1418" s="17">
        <v>0.14829240353140699</v>
      </c>
      <c r="F1418" s="17"/>
      <c r="G1418" s="17">
        <v>6.3249204109002394E-2</v>
      </c>
      <c r="H1418" s="17">
        <v>7.8008330006859E-2</v>
      </c>
      <c r="I1418" s="17">
        <v>0.116929851843435</v>
      </c>
      <c r="J1418" s="17">
        <v>0.103168727712797</v>
      </c>
      <c r="K1418" s="17">
        <v>0.135666001842324</v>
      </c>
      <c r="L1418" s="17">
        <v>0.133833960496583</v>
      </c>
      <c r="M1418" s="17"/>
      <c r="N1418" s="17">
        <v>0.116982067180222</v>
      </c>
      <c r="O1418" s="17">
        <v>5.5115042990198801E-2</v>
      </c>
      <c r="P1418" s="17"/>
      <c r="Q1418" s="17">
        <v>7.9559886480332506E-2</v>
      </c>
      <c r="R1418" s="17">
        <v>9.9975402070632297E-2</v>
      </c>
      <c r="S1418" s="17">
        <v>0.138405728304582</v>
      </c>
      <c r="T1418" s="17">
        <v>0.104341458039364</v>
      </c>
      <c r="U1418" s="17">
        <v>0.131803523619832</v>
      </c>
      <c r="V1418" s="17">
        <v>0.10122812165388199</v>
      </c>
      <c r="W1418" s="17">
        <v>0.157015052353454</v>
      </c>
      <c r="X1418" s="17">
        <v>0.11043905547519001</v>
      </c>
      <c r="Y1418" s="17">
        <v>8.6019816182594203E-2</v>
      </c>
      <c r="Z1418" s="17">
        <v>9.5382412907767694E-2</v>
      </c>
      <c r="AA1418" s="17">
        <v>0.10848612419208201</v>
      </c>
      <c r="AB1418" s="17">
        <v>0.107003666557707</v>
      </c>
      <c r="AC1418" s="17"/>
      <c r="AD1418" s="17">
        <v>2.9934131835063198E-2</v>
      </c>
      <c r="AE1418" s="17">
        <v>0.28202037493966903</v>
      </c>
      <c r="AF1418" s="17"/>
      <c r="AG1418" s="17">
        <v>2.6918308445759199E-2</v>
      </c>
      <c r="AH1418" s="17">
        <v>0.14628107054580899</v>
      </c>
      <c r="AI1418" s="17"/>
      <c r="AJ1418" s="17">
        <v>0.102534592546146</v>
      </c>
      <c r="AK1418" s="17">
        <v>0.111332365424442</v>
      </c>
      <c r="AL1418" s="17"/>
      <c r="AM1418" s="17">
        <v>0.14577399841437999</v>
      </c>
      <c r="AN1418" s="17">
        <v>9.5873180647423006E-2</v>
      </c>
      <c r="AO1418" s="17"/>
      <c r="AP1418" s="17">
        <v>0.377436960685888</v>
      </c>
      <c r="AQ1418" s="17">
        <v>6.6094277147870598E-2</v>
      </c>
      <c r="AR1418" s="17">
        <v>3.6577223371034799E-2</v>
      </c>
      <c r="AS1418" s="17">
        <v>1.4015617121903299E-2</v>
      </c>
      <c r="AT1418" s="17">
        <v>6.6282984756507396E-3</v>
      </c>
      <c r="AU1418" s="17">
        <v>1.0552007133689E-2</v>
      </c>
    </row>
    <row r="1419" spans="2:47" x14ac:dyDescent="0.35">
      <c r="B1419" t="s">
        <v>94</v>
      </c>
      <c r="C1419" s="17">
        <v>3.4985953519876802E-2</v>
      </c>
      <c r="D1419" s="17">
        <v>2.5897296142158199E-2</v>
      </c>
      <c r="E1419" s="17">
        <v>4.3285030766568797E-2</v>
      </c>
      <c r="F1419" s="17"/>
      <c r="G1419" s="17">
        <v>6.1409990960498401E-2</v>
      </c>
      <c r="H1419" s="17">
        <v>3.8467256163689199E-2</v>
      </c>
      <c r="I1419" s="17">
        <v>4.3438960262809898E-2</v>
      </c>
      <c r="J1419" s="17">
        <v>2.2031501526888899E-2</v>
      </c>
      <c r="K1419" s="17">
        <v>1.7967942498234801E-2</v>
      </c>
      <c r="L1419" s="17">
        <v>2.9520266142744299E-2</v>
      </c>
      <c r="M1419" s="17"/>
      <c r="N1419" s="17">
        <v>3.3485627918741802E-2</v>
      </c>
      <c r="O1419" s="17">
        <v>4.2437697671777401E-2</v>
      </c>
      <c r="P1419" s="17"/>
      <c r="Q1419" s="17">
        <v>3.7171271408734802E-2</v>
      </c>
      <c r="R1419" s="17">
        <v>8.1063745511428198E-2</v>
      </c>
      <c r="S1419" s="17">
        <v>6.0992242483780901E-3</v>
      </c>
      <c r="T1419" s="17">
        <v>2.0186531642487699E-2</v>
      </c>
      <c r="U1419" s="17">
        <v>2.6466266766973699E-2</v>
      </c>
      <c r="V1419" s="17">
        <v>3.2186371086665999E-2</v>
      </c>
      <c r="W1419" s="17">
        <v>5.4009975221083098E-2</v>
      </c>
      <c r="X1419" s="17">
        <v>1.0145224956953299E-2</v>
      </c>
      <c r="Y1419" s="17">
        <v>3.0817118671440401E-2</v>
      </c>
      <c r="Z1419" s="17">
        <v>2.61884382458384E-2</v>
      </c>
      <c r="AA1419" s="17">
        <v>3.4331628384716997E-2</v>
      </c>
      <c r="AB1419" s="17">
        <v>0</v>
      </c>
      <c r="AC1419" s="17"/>
      <c r="AD1419" s="17">
        <v>1.33575211286403E-2</v>
      </c>
      <c r="AE1419" s="17">
        <v>7.2905147254459304E-2</v>
      </c>
      <c r="AF1419" s="17"/>
      <c r="AG1419" s="17">
        <v>9.3300858586660897E-3</v>
      </c>
      <c r="AH1419" s="17">
        <v>4.0111878725651397E-2</v>
      </c>
      <c r="AI1419" s="17"/>
      <c r="AJ1419" s="17">
        <v>2.8208448174409401E-2</v>
      </c>
      <c r="AK1419" s="17">
        <v>4.0244290684791698E-2</v>
      </c>
      <c r="AL1419" s="17"/>
      <c r="AM1419" s="17">
        <v>4.16898211613871E-2</v>
      </c>
      <c r="AN1419" s="17">
        <v>3.20639009387182E-2</v>
      </c>
      <c r="AO1419" s="17"/>
      <c r="AP1419" s="17">
        <v>0.113536886429664</v>
      </c>
      <c r="AQ1419" s="17">
        <v>1.8295753438422602E-2</v>
      </c>
      <c r="AR1419" s="17">
        <v>3.2449159105622502E-2</v>
      </c>
      <c r="AS1419" s="17">
        <v>4.4004774963251796E-3</v>
      </c>
      <c r="AT1419" s="17">
        <v>0</v>
      </c>
      <c r="AU1419" s="17">
        <v>3.7756370590296801E-3</v>
      </c>
    </row>
    <row r="1420" spans="2:47" x14ac:dyDescent="0.35">
      <c r="B1420" t="s">
        <v>95</v>
      </c>
      <c r="C1420" s="17">
        <v>0.56765949922141301</v>
      </c>
      <c r="D1420" s="17">
        <v>0.67128366695165298</v>
      </c>
      <c r="E1420" s="17">
        <v>0.470748701734645</v>
      </c>
      <c r="F1420" s="17"/>
      <c r="G1420" s="17">
        <v>0.60930730879754202</v>
      </c>
      <c r="H1420" s="17">
        <v>0.67620734413485195</v>
      </c>
      <c r="I1420" s="17">
        <v>0.54043711997899302</v>
      </c>
      <c r="J1420" s="17">
        <v>0.52501801791043701</v>
      </c>
      <c r="K1420" s="17">
        <v>0.56929601499740101</v>
      </c>
      <c r="L1420" s="17">
        <v>0.50688891781727197</v>
      </c>
      <c r="M1420" s="17"/>
      <c r="N1420" s="17">
        <v>0.53955593406893099</v>
      </c>
      <c r="O1420" s="17">
        <v>0.70724291838998998</v>
      </c>
      <c r="P1420" s="17"/>
      <c r="Q1420" s="17">
        <v>0.62815246522336898</v>
      </c>
      <c r="R1420" s="17">
        <v>0.50417431667068602</v>
      </c>
      <c r="S1420" s="17">
        <v>0.54885938590945305</v>
      </c>
      <c r="T1420" s="17">
        <v>0.54838321919018196</v>
      </c>
      <c r="U1420" s="17">
        <v>0.589875436942084</v>
      </c>
      <c r="V1420" s="17">
        <v>0.57895514931481196</v>
      </c>
      <c r="W1420" s="17">
        <v>0.53392848358939704</v>
      </c>
      <c r="X1420" s="17">
        <v>0.58254631807303503</v>
      </c>
      <c r="Y1420" s="17">
        <v>0.60544492789221005</v>
      </c>
      <c r="Z1420" s="17">
        <v>0.56466728280237399</v>
      </c>
      <c r="AA1420" s="17">
        <v>0.56342128929413104</v>
      </c>
      <c r="AB1420" s="17">
        <v>0.53047958887721902</v>
      </c>
      <c r="AC1420" s="17"/>
      <c r="AD1420" s="17">
        <v>0.71604042251126498</v>
      </c>
      <c r="AE1420" s="17">
        <v>0.26032730621526001</v>
      </c>
      <c r="AF1420" s="17"/>
      <c r="AG1420" s="17">
        <v>0.78098067442807495</v>
      </c>
      <c r="AH1420" s="17">
        <v>0.46945945987999899</v>
      </c>
      <c r="AI1420" s="17"/>
      <c r="AJ1420" s="17">
        <v>0.59667150618942599</v>
      </c>
      <c r="AK1420" s="17">
        <v>0.53694764363523095</v>
      </c>
      <c r="AL1420" s="17"/>
      <c r="AM1420" s="17">
        <v>0.50795463240978</v>
      </c>
      <c r="AN1420" s="17">
        <v>0.586351453693159</v>
      </c>
      <c r="AO1420" s="17"/>
      <c r="AP1420" s="17">
        <v>0.122557066349163</v>
      </c>
      <c r="AQ1420" s="17">
        <v>0.44353955857511201</v>
      </c>
      <c r="AR1420" s="17">
        <v>0.63217072744812497</v>
      </c>
      <c r="AS1420" s="17">
        <v>0.74441089381539505</v>
      </c>
      <c r="AT1420" s="17">
        <v>0.81633076985675002</v>
      </c>
      <c r="AU1420" s="17">
        <v>0.87381651926429704</v>
      </c>
    </row>
    <row r="1421" spans="2:47" x14ac:dyDescent="0.35">
      <c r="B1421" t="s">
        <v>96</v>
      </c>
      <c r="C1421" s="17">
        <v>0.16850990561646101</v>
      </c>
      <c r="D1421" s="17">
        <v>0.110135159579442</v>
      </c>
      <c r="E1421" s="17">
        <v>0.222863020309511</v>
      </c>
      <c r="F1421" s="17"/>
      <c r="G1421" s="17">
        <v>0.14614888766940501</v>
      </c>
      <c r="H1421" s="17">
        <v>0.12565374910521701</v>
      </c>
      <c r="I1421" s="17">
        <v>0.18148236599267201</v>
      </c>
      <c r="J1421" s="17">
        <v>0.161388652192689</v>
      </c>
      <c r="K1421" s="17">
        <v>0.19790245044152099</v>
      </c>
      <c r="L1421" s="17">
        <v>0.19398619993787</v>
      </c>
      <c r="M1421" s="17"/>
      <c r="N1421" s="17">
        <v>0.183371911392924</v>
      </c>
      <c r="O1421" s="17">
        <v>9.4694018887277603E-2</v>
      </c>
      <c r="P1421" s="17"/>
      <c r="Q1421" s="17">
        <v>0.127207423685301</v>
      </c>
      <c r="R1421" s="17">
        <v>0.150014743212284</v>
      </c>
      <c r="S1421" s="17">
        <v>0.21423895049650801</v>
      </c>
      <c r="T1421" s="17">
        <v>0.16293465261639301</v>
      </c>
      <c r="U1421" s="17">
        <v>0.18060096886539201</v>
      </c>
      <c r="V1421" s="17">
        <v>0.16892851478266499</v>
      </c>
      <c r="W1421" s="17">
        <v>0.24147334416904501</v>
      </c>
      <c r="X1421" s="17">
        <v>0.15395378551936301</v>
      </c>
      <c r="Y1421" s="17">
        <v>0.15048740239000999</v>
      </c>
      <c r="Z1421" s="17">
        <v>0.153052738291756</v>
      </c>
      <c r="AA1421" s="17">
        <v>0.17551767845876001</v>
      </c>
      <c r="AB1421" s="17">
        <v>0.23165324787767799</v>
      </c>
      <c r="AC1421" s="17"/>
      <c r="AD1421" s="17">
        <v>7.2474570166961697E-2</v>
      </c>
      <c r="AE1421" s="17">
        <v>0.38227583299027401</v>
      </c>
      <c r="AF1421" s="17"/>
      <c r="AG1421" s="17">
        <v>5.4354768969079599E-2</v>
      </c>
      <c r="AH1421" s="17">
        <v>0.225418891146907</v>
      </c>
      <c r="AI1421" s="17"/>
      <c r="AJ1421" s="17">
        <v>0.15757613816558499</v>
      </c>
      <c r="AK1421" s="17">
        <v>0.18033796548410899</v>
      </c>
      <c r="AL1421" s="17"/>
      <c r="AM1421" s="17">
        <v>0.20946341698318599</v>
      </c>
      <c r="AN1421" s="17">
        <v>0.157887317629991</v>
      </c>
      <c r="AO1421" s="17"/>
      <c r="AP1421" s="17">
        <v>0.49031771423741499</v>
      </c>
      <c r="AQ1421" s="17">
        <v>0.154742920435086</v>
      </c>
      <c r="AR1421" s="17">
        <v>0.107009792852472</v>
      </c>
      <c r="AS1421" s="17">
        <v>4.3820565217735301E-2</v>
      </c>
      <c r="AT1421" s="17">
        <v>3.9788446832509997E-2</v>
      </c>
      <c r="AU1421" s="17">
        <v>2.5798669205509699E-2</v>
      </c>
    </row>
    <row r="1422" spans="2:47" x14ac:dyDescent="0.35">
      <c r="B1422" t="s">
        <v>97</v>
      </c>
      <c r="C1422" s="17">
        <v>0.399149593604951</v>
      </c>
      <c r="D1422" s="17">
        <v>0.56114850737221</v>
      </c>
      <c r="E1422" s="17">
        <v>0.24788568142513401</v>
      </c>
      <c r="F1422" s="17"/>
      <c r="G1422" s="17">
        <v>0.46315842112813699</v>
      </c>
      <c r="H1422" s="17">
        <v>0.55055359502963497</v>
      </c>
      <c r="I1422" s="17">
        <v>0.35895475398632098</v>
      </c>
      <c r="J1422" s="17">
        <v>0.36362936571774801</v>
      </c>
      <c r="K1422" s="17">
        <v>0.37139356455588002</v>
      </c>
      <c r="L1422" s="17">
        <v>0.31290271787940099</v>
      </c>
      <c r="M1422" s="17"/>
      <c r="N1422" s="17">
        <v>0.35618402267600702</v>
      </c>
      <c r="O1422" s="17">
        <v>0.61254889950271196</v>
      </c>
      <c r="P1422" s="17"/>
      <c r="Q1422" s="17">
        <v>0.50094504153806796</v>
      </c>
      <c r="R1422" s="17">
        <v>0.35415957345840199</v>
      </c>
      <c r="S1422" s="17">
        <v>0.33462043541294501</v>
      </c>
      <c r="T1422" s="17">
        <v>0.38544856657378901</v>
      </c>
      <c r="U1422" s="17">
        <v>0.40927446807669199</v>
      </c>
      <c r="V1422" s="17">
        <v>0.41002663453214599</v>
      </c>
      <c r="W1422" s="17">
        <v>0.29245513942035201</v>
      </c>
      <c r="X1422" s="17">
        <v>0.42859253255367102</v>
      </c>
      <c r="Y1422" s="17">
        <v>0.45495752550219998</v>
      </c>
      <c r="Z1422" s="17">
        <v>0.41161454451061802</v>
      </c>
      <c r="AA1422" s="17">
        <v>0.387903610835371</v>
      </c>
      <c r="AB1422" s="17">
        <v>0.29882634099954097</v>
      </c>
      <c r="AC1422" s="17"/>
      <c r="AD1422" s="17">
        <v>0.64356585234430297</v>
      </c>
      <c r="AE1422" s="17">
        <v>-0.121948526775014</v>
      </c>
      <c r="AF1422" s="17"/>
      <c r="AG1422" s="17">
        <v>0.72662590545899497</v>
      </c>
      <c r="AH1422" s="17">
        <v>0.24404056873309199</v>
      </c>
      <c r="AI1422" s="17"/>
      <c r="AJ1422" s="17">
        <v>0.43909536802384003</v>
      </c>
      <c r="AK1422" s="17">
        <v>0.35660967815112199</v>
      </c>
      <c r="AL1422" s="17"/>
      <c r="AM1422" s="17">
        <v>0.29849121542659401</v>
      </c>
      <c r="AN1422" s="17">
        <v>0.42846413606316802</v>
      </c>
      <c r="AO1422" s="17"/>
      <c r="AP1422" s="17">
        <v>-0.36776064788825302</v>
      </c>
      <c r="AQ1422" s="17">
        <v>0.28879663814002499</v>
      </c>
      <c r="AR1422" s="17">
        <v>0.52516093459565305</v>
      </c>
      <c r="AS1422" s="17">
        <v>0.70059032859765902</v>
      </c>
      <c r="AT1422" s="17">
        <v>0.77654232302423998</v>
      </c>
      <c r="AU1422" s="17">
        <v>0.84801785005878705</v>
      </c>
    </row>
    <row r="1423" spans="2:47" x14ac:dyDescent="0.35">
      <c r="C1423" s="17"/>
      <c r="D1423" s="17"/>
      <c r="E1423" s="17"/>
      <c r="F1423" s="17"/>
      <c r="G1423" s="17"/>
      <c r="H1423" s="17"/>
      <c r="I1423" s="17"/>
      <c r="J1423" s="17"/>
      <c r="K1423" s="17"/>
      <c r="L1423" s="17"/>
      <c r="M1423" s="17"/>
      <c r="N1423" s="17"/>
      <c r="O1423" s="17"/>
      <c r="P1423" s="17"/>
      <c r="Q1423" s="17"/>
      <c r="R1423" s="17"/>
      <c r="S1423" s="17"/>
      <c r="T1423" s="17"/>
      <c r="U1423" s="17"/>
      <c r="V1423" s="17"/>
      <c r="W1423" s="17"/>
      <c r="X1423" s="17"/>
      <c r="Y1423" s="17"/>
      <c r="Z1423" s="17"/>
      <c r="AA1423" s="17"/>
      <c r="AB1423" s="17"/>
      <c r="AC1423" s="17"/>
      <c r="AD1423" s="17"/>
      <c r="AE1423" s="17"/>
      <c r="AF1423" s="17"/>
      <c r="AG1423" s="17"/>
      <c r="AH1423" s="17"/>
      <c r="AI1423" s="17"/>
      <c r="AJ1423" s="17"/>
      <c r="AK1423" s="17"/>
      <c r="AL1423" s="17"/>
      <c r="AM1423" s="17"/>
      <c r="AN1423" s="17"/>
      <c r="AO1423" s="17"/>
      <c r="AP1423" s="17"/>
      <c r="AQ1423" s="17"/>
      <c r="AR1423" s="17"/>
      <c r="AS1423" s="17"/>
      <c r="AT1423" s="17"/>
      <c r="AU1423" s="17"/>
    </row>
    <row r="1424" spans="2:47" x14ac:dyDescent="0.35">
      <c r="B1424" s="6" t="s">
        <v>526</v>
      </c>
      <c r="C1424" s="17"/>
      <c r="D1424" s="17"/>
      <c r="E1424" s="17"/>
      <c r="F1424" s="17"/>
      <c r="G1424" s="17"/>
      <c r="H1424" s="17"/>
      <c r="I1424" s="17"/>
      <c r="J1424" s="17"/>
      <c r="K1424" s="17"/>
      <c r="L1424" s="17"/>
      <c r="M1424" s="17"/>
      <c r="N1424" s="17"/>
      <c r="O1424" s="17"/>
      <c r="P1424" s="17"/>
      <c r="Q1424" s="17"/>
      <c r="R1424" s="17"/>
      <c r="S1424" s="17"/>
      <c r="T1424" s="17"/>
      <c r="U1424" s="17"/>
      <c r="V1424" s="17"/>
      <c r="W1424" s="17"/>
      <c r="X1424" s="17"/>
      <c r="Y1424" s="17"/>
      <c r="Z1424" s="17"/>
      <c r="AA1424" s="17"/>
      <c r="AB1424" s="17"/>
      <c r="AC1424" s="17"/>
      <c r="AD1424" s="17"/>
      <c r="AE1424" s="17"/>
      <c r="AF1424" s="17"/>
      <c r="AG1424" s="17"/>
      <c r="AH1424" s="17"/>
      <c r="AI1424" s="17"/>
      <c r="AJ1424" s="17"/>
      <c r="AK1424" s="17"/>
      <c r="AL1424" s="17"/>
      <c r="AM1424" s="17"/>
      <c r="AN1424" s="17"/>
      <c r="AO1424" s="17"/>
      <c r="AP1424" s="17"/>
      <c r="AQ1424" s="17"/>
      <c r="AR1424" s="17"/>
      <c r="AS1424" s="17"/>
      <c r="AT1424" s="17"/>
      <c r="AU1424" s="17"/>
    </row>
    <row r="1425" spans="2:47" x14ac:dyDescent="0.35">
      <c r="B1425" s="24" t="s">
        <v>65</v>
      </c>
      <c r="C1425" s="17"/>
      <c r="D1425" s="17"/>
      <c r="E1425" s="17"/>
      <c r="F1425" s="17"/>
      <c r="G1425" s="17"/>
      <c r="H1425" s="17"/>
      <c r="I1425" s="17"/>
      <c r="J1425" s="17"/>
      <c r="K1425" s="17"/>
      <c r="L1425" s="17"/>
      <c r="M1425" s="17"/>
      <c r="N1425" s="17"/>
      <c r="O1425" s="17"/>
      <c r="P1425" s="17"/>
      <c r="Q1425" s="17"/>
      <c r="R1425" s="17"/>
      <c r="S1425" s="17"/>
      <c r="T1425" s="17"/>
      <c r="U1425" s="17"/>
      <c r="V1425" s="17"/>
      <c r="W1425" s="17"/>
      <c r="X1425" s="17"/>
      <c r="Y1425" s="17"/>
      <c r="Z1425" s="17"/>
      <c r="AA1425" s="17"/>
      <c r="AB1425" s="17"/>
      <c r="AC1425" s="17"/>
      <c r="AD1425" s="17"/>
      <c r="AE1425" s="17"/>
      <c r="AF1425" s="17"/>
      <c r="AG1425" s="17"/>
      <c r="AH1425" s="17"/>
      <c r="AI1425" s="17"/>
      <c r="AJ1425" s="17"/>
      <c r="AK1425" s="17"/>
      <c r="AL1425" s="17"/>
      <c r="AM1425" s="17"/>
      <c r="AN1425" s="17"/>
      <c r="AO1425" s="17"/>
      <c r="AP1425" s="17"/>
      <c r="AQ1425" s="17"/>
      <c r="AR1425" s="17"/>
      <c r="AS1425" s="17"/>
      <c r="AT1425" s="17"/>
      <c r="AU1425" s="17"/>
    </row>
    <row r="1426" spans="2:47" x14ac:dyDescent="0.35">
      <c r="B1426" t="s">
        <v>89</v>
      </c>
      <c r="C1426" s="17">
        <v>0.20237151078735399</v>
      </c>
      <c r="D1426" s="17">
        <v>0.202586903407597</v>
      </c>
      <c r="E1426" s="17">
        <v>0.20395936788462199</v>
      </c>
      <c r="F1426" s="17"/>
      <c r="G1426" s="17">
        <v>0.247936225613786</v>
      </c>
      <c r="H1426" s="17">
        <v>0.208682454471881</v>
      </c>
      <c r="I1426" s="17">
        <v>0.20539857915052601</v>
      </c>
      <c r="J1426" s="17">
        <v>0.159446039148924</v>
      </c>
      <c r="K1426" s="17">
        <v>0.21398112828079399</v>
      </c>
      <c r="L1426" s="17">
        <v>0.191455754200858</v>
      </c>
      <c r="M1426" s="17"/>
      <c r="N1426" s="17">
        <v>0.19101762093775901</v>
      </c>
      <c r="O1426" s="17">
        <v>0.25876345812468099</v>
      </c>
      <c r="P1426" s="17"/>
      <c r="Q1426" s="17">
        <v>0.23247203232117999</v>
      </c>
      <c r="R1426" s="17">
        <v>0.18481767149016101</v>
      </c>
      <c r="S1426" s="17">
        <v>0.22631782761438601</v>
      </c>
      <c r="T1426" s="17">
        <v>0.181641162370556</v>
      </c>
      <c r="U1426" s="17">
        <v>0.16015845472294299</v>
      </c>
      <c r="V1426" s="17">
        <v>0.17416436611778099</v>
      </c>
      <c r="W1426" s="17">
        <v>0.23203824448407201</v>
      </c>
      <c r="X1426" s="17">
        <v>0.16249963421699501</v>
      </c>
      <c r="Y1426" s="17">
        <v>0.20926357360718101</v>
      </c>
      <c r="Z1426" s="17">
        <v>0.187847737584286</v>
      </c>
      <c r="AA1426" s="17">
        <v>0.20427569344928601</v>
      </c>
      <c r="AB1426" s="17">
        <v>0.30913279790009501</v>
      </c>
      <c r="AC1426" s="17"/>
      <c r="AD1426" s="17">
        <v>0.256913905451917</v>
      </c>
      <c r="AE1426" s="17">
        <v>8.5011203454299897E-2</v>
      </c>
      <c r="AF1426" s="17"/>
      <c r="AG1426" s="17">
        <v>0.31936614153284998</v>
      </c>
      <c r="AH1426" s="17">
        <v>0.14688341789286199</v>
      </c>
      <c r="AI1426" s="17"/>
      <c r="AJ1426" s="17">
        <v>0.210628881252026</v>
      </c>
      <c r="AK1426" s="17">
        <v>0.19437770381035699</v>
      </c>
      <c r="AL1426" s="17"/>
      <c r="AM1426" s="17">
        <v>0.22764723936020501</v>
      </c>
      <c r="AN1426" s="17">
        <v>0.19595213013822199</v>
      </c>
      <c r="AO1426" s="17"/>
      <c r="AP1426" s="17">
        <v>4.6457093670899598E-2</v>
      </c>
      <c r="AQ1426" s="17">
        <v>0.175466195116804</v>
      </c>
      <c r="AR1426" s="17">
        <v>0.18532456210045101</v>
      </c>
      <c r="AS1426" s="17">
        <v>0.24419572754004801</v>
      </c>
      <c r="AT1426" s="17">
        <v>0.39257813063114499</v>
      </c>
      <c r="AU1426" s="17">
        <v>0.30227204179071399</v>
      </c>
    </row>
    <row r="1427" spans="2:47" x14ac:dyDescent="0.35">
      <c r="B1427" t="s">
        <v>90</v>
      </c>
      <c r="C1427" s="17">
        <v>0.42349821360634698</v>
      </c>
      <c r="D1427" s="17">
        <v>0.43747706630613198</v>
      </c>
      <c r="E1427" s="17">
        <v>0.412743749583874</v>
      </c>
      <c r="F1427" s="17"/>
      <c r="G1427" s="17">
        <v>0.43847080602585498</v>
      </c>
      <c r="H1427" s="17">
        <v>0.437389892321006</v>
      </c>
      <c r="I1427" s="17">
        <v>0.38200744188649599</v>
      </c>
      <c r="J1427" s="17">
        <v>0.48486968442177403</v>
      </c>
      <c r="K1427" s="17">
        <v>0.392147041230055</v>
      </c>
      <c r="L1427" s="17">
        <v>0.40721769626440302</v>
      </c>
      <c r="M1427" s="17"/>
      <c r="N1427" s="17">
        <v>0.42125733640729701</v>
      </c>
      <c r="O1427" s="17">
        <v>0.43462809338078401</v>
      </c>
      <c r="P1427" s="17"/>
      <c r="Q1427" s="17">
        <v>0.42131476813379698</v>
      </c>
      <c r="R1427" s="17">
        <v>0.406417389959917</v>
      </c>
      <c r="S1427" s="17">
        <v>0.41903071029790501</v>
      </c>
      <c r="T1427" s="17">
        <v>0.45163623390851398</v>
      </c>
      <c r="U1427" s="17">
        <v>0.43825311517731702</v>
      </c>
      <c r="V1427" s="17">
        <v>0.46082940653313897</v>
      </c>
      <c r="W1427" s="17">
        <v>0.361610127022156</v>
      </c>
      <c r="X1427" s="17">
        <v>0.45103679728948998</v>
      </c>
      <c r="Y1427" s="17">
        <v>0.40628197838346602</v>
      </c>
      <c r="Z1427" s="17">
        <v>0.44505412513425002</v>
      </c>
      <c r="AA1427" s="17">
        <v>0.44609061687510598</v>
      </c>
      <c r="AB1427" s="17">
        <v>0.37755575523684198</v>
      </c>
      <c r="AC1427" s="17"/>
      <c r="AD1427" s="17">
        <v>0.48101860836107702</v>
      </c>
      <c r="AE1427" s="17">
        <v>0.30976818335770001</v>
      </c>
      <c r="AF1427" s="17"/>
      <c r="AG1427" s="17">
        <v>0.47366599801324799</v>
      </c>
      <c r="AH1427" s="17">
        <v>0.403573442419285</v>
      </c>
      <c r="AI1427" s="17"/>
      <c r="AJ1427" s="17">
        <v>0.43762382496255903</v>
      </c>
      <c r="AK1427" s="17">
        <v>0.40809362705040803</v>
      </c>
      <c r="AL1427" s="17"/>
      <c r="AM1427" s="17">
        <v>0.38670694805754502</v>
      </c>
      <c r="AN1427" s="17">
        <v>0.43549343564634602</v>
      </c>
      <c r="AO1427" s="17"/>
      <c r="AP1427" s="17">
        <v>0.212077748903438</v>
      </c>
      <c r="AQ1427" s="17">
        <v>0.48007573041356499</v>
      </c>
      <c r="AR1427" s="17">
        <v>0.47444073279847998</v>
      </c>
      <c r="AS1427" s="17">
        <v>0.49022741973679301</v>
      </c>
      <c r="AT1427" s="17">
        <v>0.47995916694614199</v>
      </c>
      <c r="AU1427" s="17">
        <v>0.494364738814559</v>
      </c>
    </row>
    <row r="1428" spans="2:47" x14ac:dyDescent="0.35">
      <c r="B1428" t="s">
        <v>91</v>
      </c>
      <c r="C1428" s="17">
        <v>0.211282927947159</v>
      </c>
      <c r="D1428" s="17">
        <v>0.21226424967972199</v>
      </c>
      <c r="E1428" s="17">
        <v>0.21132792380996199</v>
      </c>
      <c r="F1428" s="17"/>
      <c r="G1428" s="17">
        <v>0.16223640124557101</v>
      </c>
      <c r="H1428" s="17">
        <v>0.21685561680149201</v>
      </c>
      <c r="I1428" s="17">
        <v>0.22737947213286799</v>
      </c>
      <c r="J1428" s="17">
        <v>0.18775758533630399</v>
      </c>
      <c r="K1428" s="17">
        <v>0.208904431141617</v>
      </c>
      <c r="L1428" s="17">
        <v>0.24689491435827901</v>
      </c>
      <c r="M1428" s="17"/>
      <c r="N1428" s="17">
        <v>0.217860092069947</v>
      </c>
      <c r="O1428" s="17">
        <v>0.178615789393367</v>
      </c>
      <c r="P1428" s="17"/>
      <c r="Q1428" s="17">
        <v>0.20098164635739801</v>
      </c>
      <c r="R1428" s="17">
        <v>0.21665579919654401</v>
      </c>
      <c r="S1428" s="17">
        <v>0.23675215252666601</v>
      </c>
      <c r="T1428" s="17">
        <v>0.201830979946791</v>
      </c>
      <c r="U1428" s="17">
        <v>0.21705898751125</v>
      </c>
      <c r="V1428" s="17">
        <v>0.20284963814745899</v>
      </c>
      <c r="W1428" s="17">
        <v>0.21711133656776199</v>
      </c>
      <c r="X1428" s="17">
        <v>0.24593969676494101</v>
      </c>
      <c r="Y1428" s="17">
        <v>0.23672606950445399</v>
      </c>
      <c r="Z1428" s="17">
        <v>0.22339124590982601</v>
      </c>
      <c r="AA1428" s="17">
        <v>0.13824105619063701</v>
      </c>
      <c r="AB1428" s="17">
        <v>0.13903692294404599</v>
      </c>
      <c r="AC1428" s="17"/>
      <c r="AD1428" s="17">
        <v>0.182357353969266</v>
      </c>
      <c r="AE1428" s="17">
        <v>0.265956943014723</v>
      </c>
      <c r="AF1428" s="17"/>
      <c r="AG1428" s="17">
        <v>0.138398924243918</v>
      </c>
      <c r="AH1428" s="17">
        <v>0.246998517091021</v>
      </c>
      <c r="AI1428" s="17"/>
      <c r="AJ1428" s="17">
        <v>0.21427659697537699</v>
      </c>
      <c r="AK1428" s="17">
        <v>0.20778829221385101</v>
      </c>
      <c r="AL1428" s="17"/>
      <c r="AM1428" s="17">
        <v>0.19498922576487099</v>
      </c>
      <c r="AN1428" s="17">
        <v>0.21515462217856299</v>
      </c>
      <c r="AO1428" s="17"/>
      <c r="AP1428" s="17">
        <v>0.28285953735708902</v>
      </c>
      <c r="AQ1428" s="17">
        <v>0.24232802440208501</v>
      </c>
      <c r="AR1428" s="17">
        <v>0.23619575336840401</v>
      </c>
      <c r="AS1428" s="17">
        <v>0.19278572967039501</v>
      </c>
      <c r="AT1428" s="17">
        <v>9.7441325979735399E-2</v>
      </c>
      <c r="AU1428" s="17">
        <v>0.14595469389221</v>
      </c>
    </row>
    <row r="1429" spans="2:47" x14ac:dyDescent="0.35">
      <c r="B1429" t="s">
        <v>92</v>
      </c>
      <c r="C1429" s="17">
        <v>5.5172139682988203E-2</v>
      </c>
      <c r="D1429" s="17">
        <v>6.7364768881200798E-2</v>
      </c>
      <c r="E1429" s="17">
        <v>3.9609039018331502E-2</v>
      </c>
      <c r="F1429" s="17"/>
      <c r="G1429" s="17">
        <v>6.3435314038889204E-2</v>
      </c>
      <c r="H1429" s="17">
        <v>6.7392019688298999E-2</v>
      </c>
      <c r="I1429" s="17">
        <v>4.7728710907159799E-2</v>
      </c>
      <c r="J1429" s="17">
        <v>6.2613252556637203E-2</v>
      </c>
      <c r="K1429" s="17">
        <v>4.1271487092855198E-2</v>
      </c>
      <c r="L1429" s="17">
        <v>4.9006806031470902E-2</v>
      </c>
      <c r="M1429" s="17"/>
      <c r="N1429" s="17">
        <v>5.8905715072249502E-2</v>
      </c>
      <c r="O1429" s="17">
        <v>3.6628399209878197E-2</v>
      </c>
      <c r="P1429" s="17"/>
      <c r="Q1429" s="17">
        <v>4.3873987715891898E-2</v>
      </c>
      <c r="R1429" s="17">
        <v>7.2286791866824407E-2</v>
      </c>
      <c r="S1429" s="17">
        <v>5.44808624389619E-2</v>
      </c>
      <c r="T1429" s="17">
        <v>6.6836055413074899E-2</v>
      </c>
      <c r="U1429" s="17">
        <v>8.0430307998990896E-2</v>
      </c>
      <c r="V1429" s="17">
        <v>7.3913216438141E-2</v>
      </c>
      <c r="W1429" s="17">
        <v>3.7472165311254801E-2</v>
      </c>
      <c r="X1429" s="17">
        <v>2.1720102383168401E-2</v>
      </c>
      <c r="Y1429" s="17">
        <v>4.3438436169150801E-2</v>
      </c>
      <c r="Z1429" s="17">
        <v>3.6375665429325202E-2</v>
      </c>
      <c r="AA1429" s="17">
        <v>5.4390826405379997E-2</v>
      </c>
      <c r="AB1429" s="17">
        <v>7.7739117939654406E-2</v>
      </c>
      <c r="AC1429" s="17"/>
      <c r="AD1429" s="17">
        <v>4.1575932692191897E-2</v>
      </c>
      <c r="AE1429" s="17">
        <v>8.4630751495014797E-2</v>
      </c>
      <c r="AF1429" s="17"/>
      <c r="AG1429" s="17">
        <v>3.4476872006094998E-2</v>
      </c>
      <c r="AH1429" s="17">
        <v>6.5340854697352693E-2</v>
      </c>
      <c r="AI1429" s="17"/>
      <c r="AJ1429" s="17">
        <v>3.8802296529293699E-2</v>
      </c>
      <c r="AK1429" s="17">
        <v>7.3512815206125307E-2</v>
      </c>
      <c r="AL1429" s="17"/>
      <c r="AM1429" s="17">
        <v>6.6071199671348405E-2</v>
      </c>
      <c r="AN1429" s="17">
        <v>5.31117387310409E-2</v>
      </c>
      <c r="AO1429" s="17"/>
      <c r="AP1429" s="17">
        <v>9.4564354120205404E-2</v>
      </c>
      <c r="AQ1429" s="17">
        <v>4.9991029212651299E-2</v>
      </c>
      <c r="AR1429" s="17">
        <v>5.8261856719571598E-2</v>
      </c>
      <c r="AS1429" s="17">
        <v>4.9676635289868702E-2</v>
      </c>
      <c r="AT1429" s="17">
        <v>1.81750995092398E-2</v>
      </c>
      <c r="AU1429" s="17">
        <v>3.15420659561561E-2</v>
      </c>
    </row>
    <row r="1430" spans="2:47" x14ac:dyDescent="0.35">
      <c r="B1430" t="s">
        <v>93</v>
      </c>
      <c r="C1430" s="17">
        <v>7.7913780867878896E-2</v>
      </c>
      <c r="D1430" s="17">
        <v>5.6629673119019799E-2</v>
      </c>
      <c r="E1430" s="17">
        <v>9.8156250129075501E-2</v>
      </c>
      <c r="F1430" s="17"/>
      <c r="G1430" s="17">
        <v>4.69565156807581E-2</v>
      </c>
      <c r="H1430" s="17">
        <v>3.4372761606848302E-2</v>
      </c>
      <c r="I1430" s="17">
        <v>9.3355047642438793E-2</v>
      </c>
      <c r="J1430" s="17">
        <v>8.9254053108805298E-2</v>
      </c>
      <c r="K1430" s="17">
        <v>0.105411862138901</v>
      </c>
      <c r="L1430" s="17">
        <v>9.3959872531815397E-2</v>
      </c>
      <c r="M1430" s="17"/>
      <c r="N1430" s="17">
        <v>8.5307104372266504E-2</v>
      </c>
      <c r="O1430" s="17">
        <v>4.1192981632529699E-2</v>
      </c>
      <c r="P1430" s="17"/>
      <c r="Q1430" s="17">
        <v>6.6242009926588796E-2</v>
      </c>
      <c r="R1430" s="17">
        <v>6.9515981520881703E-2</v>
      </c>
      <c r="S1430" s="17">
        <v>5.7285147343661899E-2</v>
      </c>
      <c r="T1430" s="17">
        <v>8.3369882137272797E-2</v>
      </c>
      <c r="U1430" s="17">
        <v>5.8815252007256097E-2</v>
      </c>
      <c r="V1430" s="17">
        <v>5.2569062254080402E-2</v>
      </c>
      <c r="W1430" s="17">
        <v>0.122112065996223</v>
      </c>
      <c r="X1430" s="17">
        <v>0.10856590459062</v>
      </c>
      <c r="Y1430" s="17">
        <v>7.3222455025529903E-2</v>
      </c>
      <c r="Z1430" s="17">
        <v>8.2482538448070394E-2</v>
      </c>
      <c r="AA1430" s="17">
        <v>0.12355776231835799</v>
      </c>
      <c r="AB1430" s="17">
        <v>9.6535405979363401E-2</v>
      </c>
      <c r="AC1430" s="17"/>
      <c r="AD1430" s="17">
        <v>2.5280847713796101E-2</v>
      </c>
      <c r="AE1430" s="17">
        <v>0.19617311931246001</v>
      </c>
      <c r="AF1430" s="17"/>
      <c r="AG1430" s="17">
        <v>2.3015060762909399E-2</v>
      </c>
      <c r="AH1430" s="17">
        <v>0.104661384530236</v>
      </c>
      <c r="AI1430" s="17"/>
      <c r="AJ1430" s="17">
        <v>7.3218444207598696E-2</v>
      </c>
      <c r="AK1430" s="17">
        <v>8.3385046220429804E-2</v>
      </c>
      <c r="AL1430" s="17"/>
      <c r="AM1430" s="17">
        <v>9.45409842932695E-2</v>
      </c>
      <c r="AN1430" s="17">
        <v>7.17294865514429E-2</v>
      </c>
      <c r="AO1430" s="17"/>
      <c r="AP1430" s="17">
        <v>0.263837329277126</v>
      </c>
      <c r="AQ1430" s="17">
        <v>4.6600500900779503E-2</v>
      </c>
      <c r="AR1430" s="17">
        <v>2.6403230676207701E-2</v>
      </c>
      <c r="AS1430" s="17">
        <v>1.6569896212025599E-2</v>
      </c>
      <c r="AT1430" s="17">
        <v>0</v>
      </c>
      <c r="AU1430" s="17">
        <v>1.9566324546518798E-2</v>
      </c>
    </row>
    <row r="1431" spans="2:47" x14ac:dyDescent="0.35">
      <c r="B1431" t="s">
        <v>94</v>
      </c>
      <c r="C1431" s="17">
        <v>2.97614271082738E-2</v>
      </c>
      <c r="D1431" s="17">
        <v>2.3677338606329298E-2</v>
      </c>
      <c r="E1431" s="17">
        <v>3.4203669574134302E-2</v>
      </c>
      <c r="F1431" s="17"/>
      <c r="G1431" s="17">
        <v>4.0964737395140997E-2</v>
      </c>
      <c r="H1431" s="17">
        <v>3.5307255110473897E-2</v>
      </c>
      <c r="I1431" s="17">
        <v>4.4130748280511098E-2</v>
      </c>
      <c r="J1431" s="17">
        <v>1.60593854275554E-2</v>
      </c>
      <c r="K1431" s="17">
        <v>3.82840501157777E-2</v>
      </c>
      <c r="L1431" s="17">
        <v>1.14649566131738E-2</v>
      </c>
      <c r="M1431" s="17"/>
      <c r="N1431" s="17">
        <v>2.5652131140481201E-2</v>
      </c>
      <c r="O1431" s="17">
        <v>5.01712782587602E-2</v>
      </c>
      <c r="P1431" s="17"/>
      <c r="Q1431" s="17">
        <v>3.5115555545143902E-2</v>
      </c>
      <c r="R1431" s="17">
        <v>5.03063659656715E-2</v>
      </c>
      <c r="S1431" s="17">
        <v>6.1332997784195997E-3</v>
      </c>
      <c r="T1431" s="17">
        <v>1.4685686223791201E-2</v>
      </c>
      <c r="U1431" s="17">
        <v>4.5283882582242703E-2</v>
      </c>
      <c r="V1431" s="17">
        <v>3.5674310509399003E-2</v>
      </c>
      <c r="W1431" s="17">
        <v>2.9656060618532199E-2</v>
      </c>
      <c r="X1431" s="17">
        <v>1.0237864754786E-2</v>
      </c>
      <c r="Y1431" s="17">
        <v>3.1067487310218099E-2</v>
      </c>
      <c r="Z1431" s="17">
        <v>2.4848687494242901E-2</v>
      </c>
      <c r="AA1431" s="17">
        <v>3.3444044761232299E-2</v>
      </c>
      <c r="AB1431" s="17">
        <v>0</v>
      </c>
      <c r="AC1431" s="17"/>
      <c r="AD1431" s="17">
        <v>1.28533518117523E-2</v>
      </c>
      <c r="AE1431" s="17">
        <v>5.8459799365802902E-2</v>
      </c>
      <c r="AF1431" s="17"/>
      <c r="AG1431" s="17">
        <v>1.1077003440978801E-2</v>
      </c>
      <c r="AH1431" s="17">
        <v>3.2542383369243602E-2</v>
      </c>
      <c r="AI1431" s="17"/>
      <c r="AJ1431" s="17">
        <v>2.5449956073145701E-2</v>
      </c>
      <c r="AK1431" s="17">
        <v>3.2842515498828703E-2</v>
      </c>
      <c r="AL1431" s="17"/>
      <c r="AM1431" s="17">
        <v>3.0044402852760201E-2</v>
      </c>
      <c r="AN1431" s="17">
        <v>2.8558586754384298E-2</v>
      </c>
      <c r="AO1431" s="17"/>
      <c r="AP1431" s="17">
        <v>0.100203936671241</v>
      </c>
      <c r="AQ1431" s="17">
        <v>5.5385199541146801E-3</v>
      </c>
      <c r="AR1431" s="17">
        <v>1.9373864336885399E-2</v>
      </c>
      <c r="AS1431" s="17">
        <v>6.5445915508701999E-3</v>
      </c>
      <c r="AT1431" s="17">
        <v>1.18462769337378E-2</v>
      </c>
      <c r="AU1431" s="17">
        <v>6.3001349998416702E-3</v>
      </c>
    </row>
    <row r="1432" spans="2:47" x14ac:dyDescent="0.35">
      <c r="B1432" t="s">
        <v>95</v>
      </c>
      <c r="C1432" s="17">
        <v>0.62586972439370003</v>
      </c>
      <c r="D1432" s="17">
        <v>0.64006396971372803</v>
      </c>
      <c r="E1432" s="17">
        <v>0.61670311746849704</v>
      </c>
      <c r="F1432" s="17"/>
      <c r="G1432" s="17">
        <v>0.68640703163964101</v>
      </c>
      <c r="H1432" s="17">
        <v>0.64607234679288605</v>
      </c>
      <c r="I1432" s="17">
        <v>0.587406021037022</v>
      </c>
      <c r="J1432" s="17">
        <v>0.644315723570698</v>
      </c>
      <c r="K1432" s="17">
        <v>0.60612816951084902</v>
      </c>
      <c r="L1432" s="17">
        <v>0.59867345046526099</v>
      </c>
      <c r="M1432" s="17"/>
      <c r="N1432" s="17">
        <v>0.61227495734505599</v>
      </c>
      <c r="O1432" s="17">
        <v>0.69339155150546505</v>
      </c>
      <c r="P1432" s="17"/>
      <c r="Q1432" s="17">
        <v>0.65378680045497795</v>
      </c>
      <c r="R1432" s="17">
        <v>0.59123506145007798</v>
      </c>
      <c r="S1432" s="17">
        <v>0.64534853791229096</v>
      </c>
      <c r="T1432" s="17">
        <v>0.63327739627906998</v>
      </c>
      <c r="U1432" s="17">
        <v>0.59841156990026001</v>
      </c>
      <c r="V1432" s="17">
        <v>0.63499377265092105</v>
      </c>
      <c r="W1432" s="17">
        <v>0.59364837150622796</v>
      </c>
      <c r="X1432" s="17">
        <v>0.61353643150648496</v>
      </c>
      <c r="Y1432" s="17">
        <v>0.61554555199064698</v>
      </c>
      <c r="Z1432" s="17">
        <v>0.63290186271853499</v>
      </c>
      <c r="AA1432" s="17">
        <v>0.65036631032439296</v>
      </c>
      <c r="AB1432" s="17">
        <v>0.686688553136936</v>
      </c>
      <c r="AC1432" s="17"/>
      <c r="AD1432" s="17">
        <v>0.73793251381299396</v>
      </c>
      <c r="AE1432" s="17">
        <v>0.39477938681199898</v>
      </c>
      <c r="AF1432" s="17"/>
      <c r="AG1432" s="17">
        <v>0.79303213954609797</v>
      </c>
      <c r="AH1432" s="17">
        <v>0.55045686031214702</v>
      </c>
      <c r="AI1432" s="17"/>
      <c r="AJ1432" s="17">
        <v>0.64825270621458497</v>
      </c>
      <c r="AK1432" s="17">
        <v>0.60247133086076499</v>
      </c>
      <c r="AL1432" s="17"/>
      <c r="AM1432" s="17">
        <v>0.61435418741775005</v>
      </c>
      <c r="AN1432" s="17">
        <v>0.63144556578456901</v>
      </c>
      <c r="AO1432" s="17"/>
      <c r="AP1432" s="17">
        <v>0.25853484257433801</v>
      </c>
      <c r="AQ1432" s="17">
        <v>0.65554192553037005</v>
      </c>
      <c r="AR1432" s="17">
        <v>0.65976529489893199</v>
      </c>
      <c r="AS1432" s="17">
        <v>0.73442314727684099</v>
      </c>
      <c r="AT1432" s="17">
        <v>0.87253729757728704</v>
      </c>
      <c r="AU1432" s="17">
        <v>0.79663678060527299</v>
      </c>
    </row>
    <row r="1433" spans="2:47" x14ac:dyDescent="0.35">
      <c r="B1433" t="s">
        <v>96</v>
      </c>
      <c r="C1433" s="17">
        <v>0.13308592055086699</v>
      </c>
      <c r="D1433" s="17">
        <v>0.123994442000221</v>
      </c>
      <c r="E1433" s="17">
        <v>0.13776528914740699</v>
      </c>
      <c r="F1433" s="17"/>
      <c r="G1433" s="17">
        <v>0.11039182971964701</v>
      </c>
      <c r="H1433" s="17">
        <v>0.101764781295147</v>
      </c>
      <c r="I1433" s="17">
        <v>0.14108375854959901</v>
      </c>
      <c r="J1433" s="17">
        <v>0.15186730566544299</v>
      </c>
      <c r="K1433" s="17">
        <v>0.14668334923175599</v>
      </c>
      <c r="L1433" s="17">
        <v>0.14296667856328599</v>
      </c>
      <c r="M1433" s="17"/>
      <c r="N1433" s="17">
        <v>0.144212819444516</v>
      </c>
      <c r="O1433" s="17">
        <v>7.7821380842407903E-2</v>
      </c>
      <c r="P1433" s="17"/>
      <c r="Q1433" s="17">
        <v>0.11011599764248101</v>
      </c>
      <c r="R1433" s="17">
        <v>0.141802773387706</v>
      </c>
      <c r="S1433" s="17">
        <v>0.11176600978262401</v>
      </c>
      <c r="T1433" s="17">
        <v>0.150205937550348</v>
      </c>
      <c r="U1433" s="17">
        <v>0.13924556000624699</v>
      </c>
      <c r="V1433" s="17">
        <v>0.12648227869222101</v>
      </c>
      <c r="W1433" s="17">
        <v>0.15958423130747801</v>
      </c>
      <c r="X1433" s="17">
        <v>0.130286006973788</v>
      </c>
      <c r="Y1433" s="17">
        <v>0.116660891194681</v>
      </c>
      <c r="Z1433" s="17">
        <v>0.118858203877396</v>
      </c>
      <c r="AA1433" s="17">
        <v>0.177948588723738</v>
      </c>
      <c r="AB1433" s="17">
        <v>0.17427452391901799</v>
      </c>
      <c r="AC1433" s="17"/>
      <c r="AD1433" s="17">
        <v>6.6856780405988095E-2</v>
      </c>
      <c r="AE1433" s="17">
        <v>0.28080387080747499</v>
      </c>
      <c r="AF1433" s="17"/>
      <c r="AG1433" s="17">
        <v>5.74919327690043E-2</v>
      </c>
      <c r="AH1433" s="17">
        <v>0.170002239227588</v>
      </c>
      <c r="AI1433" s="17"/>
      <c r="AJ1433" s="17">
        <v>0.112020740736892</v>
      </c>
      <c r="AK1433" s="17">
        <v>0.15689786142655501</v>
      </c>
      <c r="AL1433" s="17"/>
      <c r="AM1433" s="17">
        <v>0.16061218396461799</v>
      </c>
      <c r="AN1433" s="17">
        <v>0.12484122528248399</v>
      </c>
      <c r="AO1433" s="17"/>
      <c r="AP1433" s="17">
        <v>0.35840168339733203</v>
      </c>
      <c r="AQ1433" s="17">
        <v>9.6591530113430898E-2</v>
      </c>
      <c r="AR1433" s="17">
        <v>8.4665087395779201E-2</v>
      </c>
      <c r="AS1433" s="17">
        <v>6.6246531501894301E-2</v>
      </c>
      <c r="AT1433" s="17">
        <v>1.81750995092398E-2</v>
      </c>
      <c r="AU1433" s="17">
        <v>5.1108390502674898E-2</v>
      </c>
    </row>
    <row r="1434" spans="2:47" x14ac:dyDescent="0.35">
      <c r="B1434" t="s">
        <v>97</v>
      </c>
      <c r="C1434" s="17">
        <v>0.49278380384283299</v>
      </c>
      <c r="D1434" s="17">
        <v>0.516069527713508</v>
      </c>
      <c r="E1434" s="17">
        <v>0.47893782832109</v>
      </c>
      <c r="F1434" s="17"/>
      <c r="G1434" s="17">
        <v>0.576015201919994</v>
      </c>
      <c r="H1434" s="17">
        <v>0.54430756549773895</v>
      </c>
      <c r="I1434" s="17">
        <v>0.44632226248742402</v>
      </c>
      <c r="J1434" s="17">
        <v>0.49244841790525501</v>
      </c>
      <c r="K1434" s="17">
        <v>0.459444820279093</v>
      </c>
      <c r="L1434" s="17">
        <v>0.45570677190197401</v>
      </c>
      <c r="M1434" s="17"/>
      <c r="N1434" s="17">
        <v>0.46806213790054002</v>
      </c>
      <c r="O1434" s="17">
        <v>0.61557017066305697</v>
      </c>
      <c r="P1434" s="17"/>
      <c r="Q1434" s="17">
        <v>0.54367080281249702</v>
      </c>
      <c r="R1434" s="17">
        <v>0.44943228806237201</v>
      </c>
      <c r="S1434" s="17">
        <v>0.533582528129667</v>
      </c>
      <c r="T1434" s="17">
        <v>0.48307145872872298</v>
      </c>
      <c r="U1434" s="17">
        <v>0.45916600989401302</v>
      </c>
      <c r="V1434" s="17">
        <v>0.50851149395869899</v>
      </c>
      <c r="W1434" s="17">
        <v>0.434064140198751</v>
      </c>
      <c r="X1434" s="17">
        <v>0.48325042453269601</v>
      </c>
      <c r="Y1434" s="17">
        <v>0.498884660795966</v>
      </c>
      <c r="Z1434" s="17">
        <v>0.51404365884114001</v>
      </c>
      <c r="AA1434" s="17">
        <v>0.47241772160065498</v>
      </c>
      <c r="AB1434" s="17">
        <v>0.51241402921791801</v>
      </c>
      <c r="AC1434" s="17"/>
      <c r="AD1434" s="17">
        <v>0.67107573340700499</v>
      </c>
      <c r="AE1434" s="17">
        <v>0.113975516004525</v>
      </c>
      <c r="AF1434" s="17"/>
      <c r="AG1434" s="17">
        <v>0.73554020677709397</v>
      </c>
      <c r="AH1434" s="17">
        <v>0.38045462108455902</v>
      </c>
      <c r="AI1434" s="17"/>
      <c r="AJ1434" s="17">
        <v>0.53623196547769303</v>
      </c>
      <c r="AK1434" s="17">
        <v>0.44557346943421</v>
      </c>
      <c r="AL1434" s="17"/>
      <c r="AM1434" s="17">
        <v>0.45374200345313298</v>
      </c>
      <c r="AN1434" s="17">
        <v>0.50660434050208503</v>
      </c>
      <c r="AO1434" s="17"/>
      <c r="AP1434" s="17">
        <v>-9.9866840822993797E-2</v>
      </c>
      <c r="AQ1434" s="17">
        <v>0.55895039541693903</v>
      </c>
      <c r="AR1434" s="17">
        <v>0.57510020750315205</v>
      </c>
      <c r="AS1434" s="17">
        <v>0.66817661577494702</v>
      </c>
      <c r="AT1434" s="17">
        <v>0.85436219806804703</v>
      </c>
      <c r="AU1434" s="17">
        <v>0.74552839010259797</v>
      </c>
    </row>
    <row r="1435" spans="2:47" x14ac:dyDescent="0.35">
      <c r="C1435" s="17"/>
      <c r="D1435" s="17"/>
      <c r="E1435" s="17"/>
      <c r="F1435" s="17"/>
      <c r="G1435" s="17"/>
      <c r="H1435" s="17"/>
      <c r="I1435" s="17"/>
      <c r="J1435" s="17"/>
      <c r="K1435" s="17"/>
      <c r="L1435" s="17"/>
      <c r="M1435" s="17"/>
      <c r="N1435" s="17"/>
      <c r="O1435" s="17"/>
      <c r="P1435" s="17"/>
      <c r="Q1435" s="17"/>
      <c r="R1435" s="17"/>
      <c r="S1435" s="17"/>
      <c r="T1435" s="17"/>
      <c r="U1435" s="17"/>
      <c r="V1435" s="17"/>
      <c r="W1435" s="17"/>
      <c r="X1435" s="17"/>
      <c r="Y1435" s="17"/>
      <c r="Z1435" s="17"/>
      <c r="AA1435" s="17"/>
      <c r="AB1435" s="17"/>
      <c r="AC1435" s="17"/>
      <c r="AD1435" s="17"/>
      <c r="AE1435" s="17"/>
      <c r="AF1435" s="17"/>
      <c r="AG1435" s="17"/>
      <c r="AH1435" s="17"/>
      <c r="AI1435" s="17"/>
      <c r="AJ1435" s="17"/>
      <c r="AK1435" s="17"/>
      <c r="AL1435" s="17"/>
      <c r="AM1435" s="17"/>
      <c r="AN1435" s="17"/>
      <c r="AO1435" s="17"/>
      <c r="AP1435" s="17"/>
      <c r="AQ1435" s="17"/>
      <c r="AR1435" s="17"/>
      <c r="AS1435" s="17"/>
      <c r="AT1435" s="17"/>
      <c r="AU1435" s="17"/>
    </row>
    <row r="1436" spans="2:47" x14ac:dyDescent="0.35">
      <c r="B1436" s="6" t="s">
        <v>527</v>
      </c>
      <c r="C1436" s="17"/>
      <c r="D1436" s="17"/>
      <c r="E1436" s="17"/>
      <c r="F1436" s="17"/>
      <c r="G1436" s="17"/>
      <c r="H1436" s="17"/>
      <c r="I1436" s="17"/>
      <c r="J1436" s="17"/>
      <c r="K1436" s="17"/>
      <c r="L1436" s="17"/>
      <c r="M1436" s="17"/>
      <c r="N1436" s="17"/>
      <c r="O1436" s="17"/>
      <c r="P1436" s="17"/>
      <c r="Q1436" s="17"/>
      <c r="R1436" s="17"/>
      <c r="S1436" s="17"/>
      <c r="T1436" s="17"/>
      <c r="U1436" s="17"/>
      <c r="V1436" s="17"/>
      <c r="W1436" s="17"/>
      <c r="X1436" s="17"/>
      <c r="Y1436" s="17"/>
      <c r="Z1436" s="17"/>
      <c r="AA1436" s="17"/>
      <c r="AB1436" s="17"/>
      <c r="AC1436" s="17"/>
      <c r="AD1436" s="17"/>
      <c r="AE1436" s="17"/>
      <c r="AF1436" s="17"/>
      <c r="AG1436" s="17"/>
      <c r="AH1436" s="17"/>
      <c r="AI1436" s="17"/>
      <c r="AJ1436" s="17"/>
      <c r="AK1436" s="17"/>
      <c r="AL1436" s="17"/>
      <c r="AM1436" s="17"/>
      <c r="AN1436" s="17"/>
      <c r="AO1436" s="17"/>
      <c r="AP1436" s="17"/>
      <c r="AQ1436" s="17"/>
      <c r="AR1436" s="17"/>
      <c r="AS1436" s="17"/>
      <c r="AT1436" s="17"/>
      <c r="AU1436" s="17"/>
    </row>
    <row r="1437" spans="2:47" x14ac:dyDescent="0.35">
      <c r="B1437" s="24" t="s">
        <v>65</v>
      </c>
      <c r="C1437" s="17"/>
      <c r="D1437" s="17"/>
      <c r="E1437" s="17"/>
      <c r="F1437" s="17"/>
      <c r="G1437" s="17"/>
      <c r="H1437" s="17"/>
      <c r="I1437" s="17"/>
      <c r="J1437" s="17"/>
      <c r="K1437" s="17"/>
      <c r="L1437" s="17"/>
      <c r="M1437" s="17"/>
      <c r="N1437" s="17"/>
      <c r="O1437" s="17"/>
      <c r="P1437" s="17"/>
      <c r="Q1437" s="17"/>
      <c r="R1437" s="17"/>
      <c r="S1437" s="17"/>
      <c r="T1437" s="17"/>
      <c r="U1437" s="17"/>
      <c r="V1437" s="17"/>
      <c r="W1437" s="17"/>
      <c r="X1437" s="17"/>
      <c r="Y1437" s="17"/>
      <c r="Z1437" s="17"/>
      <c r="AA1437" s="17"/>
      <c r="AB1437" s="17"/>
      <c r="AC1437" s="17"/>
      <c r="AD1437" s="17"/>
      <c r="AE1437" s="17"/>
      <c r="AF1437" s="17"/>
      <c r="AG1437" s="17"/>
      <c r="AH1437" s="17"/>
      <c r="AI1437" s="17"/>
      <c r="AJ1437" s="17"/>
      <c r="AK1437" s="17"/>
      <c r="AL1437" s="17"/>
      <c r="AM1437" s="17"/>
      <c r="AN1437" s="17"/>
      <c r="AO1437" s="17"/>
      <c r="AP1437" s="17"/>
      <c r="AQ1437" s="17"/>
      <c r="AR1437" s="17"/>
      <c r="AS1437" s="17"/>
      <c r="AT1437" s="17"/>
      <c r="AU1437" s="17"/>
    </row>
    <row r="1438" spans="2:47" x14ac:dyDescent="0.35">
      <c r="B1438" t="s">
        <v>89</v>
      </c>
      <c r="C1438" s="17">
        <v>0.11823804900504301</v>
      </c>
      <c r="D1438" s="17">
        <v>0.14798418026271801</v>
      </c>
      <c r="E1438" s="17">
        <v>9.0275113825812894E-2</v>
      </c>
      <c r="F1438" s="17"/>
      <c r="G1438" s="17">
        <v>0.200476386730777</v>
      </c>
      <c r="H1438" s="17">
        <v>0.17150985383497599</v>
      </c>
      <c r="I1438" s="17">
        <v>0.12227623790195399</v>
      </c>
      <c r="J1438" s="17">
        <v>8.4001035100405699E-2</v>
      </c>
      <c r="K1438" s="17">
        <v>6.5792140444038402E-2</v>
      </c>
      <c r="L1438" s="17">
        <v>7.94322914945889E-2</v>
      </c>
      <c r="M1438" s="17"/>
      <c r="N1438" s="17">
        <v>0.102673797301525</v>
      </c>
      <c r="O1438" s="17">
        <v>0.195541816615663</v>
      </c>
      <c r="P1438" s="17"/>
      <c r="Q1438" s="17">
        <v>0.14109922874154501</v>
      </c>
      <c r="R1438" s="17">
        <v>9.4991739590924107E-2</v>
      </c>
      <c r="S1438" s="17">
        <v>0.10076193413336799</v>
      </c>
      <c r="T1438" s="17">
        <v>0.109776363370677</v>
      </c>
      <c r="U1438" s="17">
        <v>9.9502263574290997E-2</v>
      </c>
      <c r="V1438" s="17">
        <v>0.119361477731965</v>
      </c>
      <c r="W1438" s="17">
        <v>0.14048310098998701</v>
      </c>
      <c r="X1438" s="17">
        <v>0.17039970238959101</v>
      </c>
      <c r="Y1438" s="17">
        <v>0.14736229528450201</v>
      </c>
      <c r="Z1438" s="17">
        <v>9.1212616517903994E-2</v>
      </c>
      <c r="AA1438" s="17">
        <v>0.124606408396797</v>
      </c>
      <c r="AB1438" s="17">
        <v>5.9627569443483797E-2</v>
      </c>
      <c r="AC1438" s="17"/>
      <c r="AD1438" s="17">
        <v>0.15237966941916301</v>
      </c>
      <c r="AE1438" s="17">
        <v>4.1279309798804301E-2</v>
      </c>
      <c r="AF1438" s="17"/>
      <c r="AG1438" s="17">
        <v>0.221099717712258</v>
      </c>
      <c r="AH1438" s="17">
        <v>6.8492407231102503E-2</v>
      </c>
      <c r="AI1438" s="17"/>
      <c r="AJ1438" s="17">
        <v>0.12470053910906501</v>
      </c>
      <c r="AK1438" s="17">
        <v>0.111623701356187</v>
      </c>
      <c r="AL1438" s="17"/>
      <c r="AM1438" s="17">
        <v>0.10936173222797101</v>
      </c>
      <c r="AN1438" s="17">
        <v>0.1197520818296</v>
      </c>
      <c r="AO1438" s="17"/>
      <c r="AP1438" s="17">
        <v>1.12260622784756E-2</v>
      </c>
      <c r="AQ1438" s="17">
        <v>2.88710881697118E-2</v>
      </c>
      <c r="AR1438" s="17">
        <v>0.10365174051576501</v>
      </c>
      <c r="AS1438" s="17">
        <v>0.106993096608306</v>
      </c>
      <c r="AT1438" s="17">
        <v>0.29187077847496301</v>
      </c>
      <c r="AU1438" s="17">
        <v>0.27460982462984102</v>
      </c>
    </row>
    <row r="1439" spans="2:47" x14ac:dyDescent="0.35">
      <c r="B1439" t="s">
        <v>90</v>
      </c>
      <c r="C1439" s="17">
        <v>0.34902716198629202</v>
      </c>
      <c r="D1439" s="17">
        <v>0.39374547829567702</v>
      </c>
      <c r="E1439" s="17">
        <v>0.30762879923518199</v>
      </c>
      <c r="F1439" s="17"/>
      <c r="G1439" s="17">
        <v>0.39063317966838601</v>
      </c>
      <c r="H1439" s="17">
        <v>0.43607598719500301</v>
      </c>
      <c r="I1439" s="17">
        <v>0.33993959575364502</v>
      </c>
      <c r="J1439" s="17">
        <v>0.356722548260272</v>
      </c>
      <c r="K1439" s="17">
        <v>0.36315869229847197</v>
      </c>
      <c r="L1439" s="17">
        <v>0.2419253453678</v>
      </c>
      <c r="M1439" s="17"/>
      <c r="N1439" s="17">
        <v>0.32981046625373101</v>
      </c>
      <c r="O1439" s="17">
        <v>0.44447171077999398</v>
      </c>
      <c r="P1439" s="17"/>
      <c r="Q1439" s="17">
        <v>0.37618913518425801</v>
      </c>
      <c r="R1439" s="17">
        <v>0.33031753077556603</v>
      </c>
      <c r="S1439" s="17">
        <v>0.34714392796619697</v>
      </c>
      <c r="T1439" s="17">
        <v>0.30657071430018801</v>
      </c>
      <c r="U1439" s="17">
        <v>0.33677917384765099</v>
      </c>
      <c r="V1439" s="17">
        <v>0.374461923623505</v>
      </c>
      <c r="W1439" s="17">
        <v>0.330433517304629</v>
      </c>
      <c r="X1439" s="17">
        <v>0.476336759842729</v>
      </c>
      <c r="Y1439" s="17">
        <v>0.33211307298369802</v>
      </c>
      <c r="Z1439" s="17">
        <v>0.33381458644096601</v>
      </c>
      <c r="AA1439" s="17">
        <v>0.32893010461194999</v>
      </c>
      <c r="AB1439" s="17">
        <v>0.41056652122223602</v>
      </c>
      <c r="AC1439" s="17"/>
      <c r="AD1439" s="17">
        <v>0.43431446218404801</v>
      </c>
      <c r="AE1439" s="17">
        <v>0.16705713129274899</v>
      </c>
      <c r="AF1439" s="17"/>
      <c r="AG1439" s="17">
        <v>0.46157595678088698</v>
      </c>
      <c r="AH1439" s="17">
        <v>0.29822074382500502</v>
      </c>
      <c r="AI1439" s="17"/>
      <c r="AJ1439" s="17">
        <v>0.357484311078552</v>
      </c>
      <c r="AK1439" s="17">
        <v>0.34210459423166401</v>
      </c>
      <c r="AL1439" s="17"/>
      <c r="AM1439" s="17">
        <v>0.29398308911409599</v>
      </c>
      <c r="AN1439" s="17">
        <v>0.36631182708906002</v>
      </c>
      <c r="AO1439" s="17"/>
      <c r="AP1439" s="17">
        <v>0.104366061687145</v>
      </c>
      <c r="AQ1439" s="17">
        <v>0.22466329146800401</v>
      </c>
      <c r="AR1439" s="17">
        <v>0.46211035648694598</v>
      </c>
      <c r="AS1439" s="17">
        <v>0.43675035996411399</v>
      </c>
      <c r="AT1439" s="17">
        <v>0.5119057509403</v>
      </c>
      <c r="AU1439" s="17">
        <v>0.50366994948609101</v>
      </c>
    </row>
    <row r="1440" spans="2:47" x14ac:dyDescent="0.35">
      <c r="B1440" t="s">
        <v>91</v>
      </c>
      <c r="C1440" s="17">
        <v>0.27529655299737099</v>
      </c>
      <c r="D1440" s="17">
        <v>0.25124067449877802</v>
      </c>
      <c r="E1440" s="17">
        <v>0.30024476278294099</v>
      </c>
      <c r="F1440" s="17"/>
      <c r="G1440" s="17">
        <v>0.199829004643645</v>
      </c>
      <c r="H1440" s="17">
        <v>0.230220927561161</v>
      </c>
      <c r="I1440" s="17">
        <v>0.29089997610136797</v>
      </c>
      <c r="J1440" s="17">
        <v>0.27554086665852101</v>
      </c>
      <c r="K1440" s="17">
        <v>0.28101777694122199</v>
      </c>
      <c r="L1440" s="17">
        <v>0.34562164946804103</v>
      </c>
      <c r="M1440" s="17"/>
      <c r="N1440" s="17">
        <v>0.291846731713157</v>
      </c>
      <c r="O1440" s="17">
        <v>0.19309593110237799</v>
      </c>
      <c r="P1440" s="17"/>
      <c r="Q1440" s="17">
        <v>0.27667762456314399</v>
      </c>
      <c r="R1440" s="17">
        <v>0.28106864048576102</v>
      </c>
      <c r="S1440" s="17">
        <v>0.31377156958382402</v>
      </c>
      <c r="T1440" s="17">
        <v>0.32957680521133398</v>
      </c>
      <c r="U1440" s="17">
        <v>0.25608423074201803</v>
      </c>
      <c r="V1440" s="17">
        <v>0.25474484200562297</v>
      </c>
      <c r="W1440" s="17">
        <v>0.22276469211003999</v>
      </c>
      <c r="X1440" s="17">
        <v>0.130227627511594</v>
      </c>
      <c r="Y1440" s="17">
        <v>0.28038500821267698</v>
      </c>
      <c r="Z1440" s="17">
        <v>0.30768545062885999</v>
      </c>
      <c r="AA1440" s="17">
        <v>0.30170623106425898</v>
      </c>
      <c r="AB1440" s="17">
        <v>0.25739311926636099</v>
      </c>
      <c r="AC1440" s="17"/>
      <c r="AD1440" s="17">
        <v>0.27474362892659399</v>
      </c>
      <c r="AE1440" s="17">
        <v>0.27195339308966998</v>
      </c>
      <c r="AF1440" s="17"/>
      <c r="AG1440" s="17">
        <v>0.224059733016505</v>
      </c>
      <c r="AH1440" s="17">
        <v>0.29688793057544799</v>
      </c>
      <c r="AI1440" s="17"/>
      <c r="AJ1440" s="17">
        <v>0.28723815859636198</v>
      </c>
      <c r="AK1440" s="17">
        <v>0.261754307590983</v>
      </c>
      <c r="AL1440" s="17"/>
      <c r="AM1440" s="17">
        <v>0.27629048626514502</v>
      </c>
      <c r="AN1440" s="17">
        <v>0.27561785476654799</v>
      </c>
      <c r="AO1440" s="17"/>
      <c r="AP1440" s="17">
        <v>0.23985978251114801</v>
      </c>
      <c r="AQ1440" s="17">
        <v>0.45073167185379898</v>
      </c>
      <c r="AR1440" s="17">
        <v>0.28633885677195198</v>
      </c>
      <c r="AS1440" s="17">
        <v>0.30563679127716797</v>
      </c>
      <c r="AT1440" s="17">
        <v>0.15951669676987401</v>
      </c>
      <c r="AU1440" s="17">
        <v>0.17216585885229099</v>
      </c>
    </row>
    <row r="1441" spans="2:47" x14ac:dyDescent="0.35">
      <c r="B1441" t="s">
        <v>92</v>
      </c>
      <c r="C1441" s="17">
        <v>0.108613315385454</v>
      </c>
      <c r="D1441" s="17">
        <v>0.111146284197793</v>
      </c>
      <c r="E1441" s="17">
        <v>0.102858692104561</v>
      </c>
      <c r="F1441" s="17"/>
      <c r="G1441" s="17">
        <v>0.13797877922023</v>
      </c>
      <c r="H1441" s="17">
        <v>6.9403232022094696E-2</v>
      </c>
      <c r="I1441" s="17">
        <v>9.3507588866758404E-2</v>
      </c>
      <c r="J1441" s="17">
        <v>0.105253291431552</v>
      </c>
      <c r="K1441" s="17">
        <v>0.12308471289599</v>
      </c>
      <c r="L1441" s="17">
        <v>0.12650136644396701</v>
      </c>
      <c r="M1441" s="17"/>
      <c r="N1441" s="17">
        <v>0.115814354452092</v>
      </c>
      <c r="O1441" s="17">
        <v>7.2847545134091501E-2</v>
      </c>
      <c r="P1441" s="17"/>
      <c r="Q1441" s="17">
        <v>8.5536830447362003E-2</v>
      </c>
      <c r="R1441" s="17">
        <v>0.12550352399635001</v>
      </c>
      <c r="S1441" s="17">
        <v>0.106882445255775</v>
      </c>
      <c r="T1441" s="17">
        <v>0.12652042357058901</v>
      </c>
      <c r="U1441" s="17">
        <v>0.12238856672557399</v>
      </c>
      <c r="V1441" s="17">
        <v>0.13296676725870399</v>
      </c>
      <c r="W1441" s="17">
        <v>9.3131350597559295E-2</v>
      </c>
      <c r="X1441" s="17">
        <v>9.7918949718071802E-2</v>
      </c>
      <c r="Y1441" s="17">
        <v>8.8211080466628497E-2</v>
      </c>
      <c r="Z1441" s="17">
        <v>9.6437576575562595E-2</v>
      </c>
      <c r="AA1441" s="17">
        <v>9.7434561756710197E-2</v>
      </c>
      <c r="AB1441" s="17">
        <v>0.17449534945730399</v>
      </c>
      <c r="AC1441" s="17"/>
      <c r="AD1441" s="17">
        <v>8.3224648552005107E-2</v>
      </c>
      <c r="AE1441" s="17">
        <v>0.16561274637239101</v>
      </c>
      <c r="AF1441" s="17"/>
      <c r="AG1441" s="17">
        <v>4.54390239798413E-2</v>
      </c>
      <c r="AH1441" s="17">
        <v>0.14251088285923</v>
      </c>
      <c r="AI1441" s="17"/>
      <c r="AJ1441" s="17">
        <v>9.2822217846501798E-2</v>
      </c>
      <c r="AK1441" s="17">
        <v>0.126743933637287</v>
      </c>
      <c r="AL1441" s="17"/>
      <c r="AM1441" s="17">
        <v>0.118147800557192</v>
      </c>
      <c r="AN1441" s="17">
        <v>0.106361215117581</v>
      </c>
      <c r="AO1441" s="17"/>
      <c r="AP1441" s="17">
        <v>0.16625221211091001</v>
      </c>
      <c r="AQ1441" s="17">
        <v>0.171628359297365</v>
      </c>
      <c r="AR1441" s="17">
        <v>9.1042501243093904E-2</v>
      </c>
      <c r="AS1441" s="17">
        <v>9.9955966734523796E-2</v>
      </c>
      <c r="AT1441" s="17">
        <v>3.6706773814862703E-2</v>
      </c>
      <c r="AU1441" s="17">
        <v>3.7153047362247303E-2</v>
      </c>
    </row>
    <row r="1442" spans="2:47" x14ac:dyDescent="0.35">
      <c r="B1442" t="s">
        <v>93</v>
      </c>
      <c r="C1442" s="17">
        <v>0.120243381609656</v>
      </c>
      <c r="D1442" s="17">
        <v>7.4418689731301099E-2</v>
      </c>
      <c r="E1442" s="17">
        <v>0.16497201515726501</v>
      </c>
      <c r="F1442" s="17"/>
      <c r="G1442" s="17">
        <v>3.5320120606375301E-2</v>
      </c>
      <c r="H1442" s="17">
        <v>5.7492645060352003E-2</v>
      </c>
      <c r="I1442" s="17">
        <v>0.10909928822586901</v>
      </c>
      <c r="J1442" s="17">
        <v>0.156794216355989</v>
      </c>
      <c r="K1442" s="17">
        <v>0.14484098086599401</v>
      </c>
      <c r="L1442" s="17">
        <v>0.19109925801524399</v>
      </c>
      <c r="M1442" s="17"/>
      <c r="N1442" s="17">
        <v>0.13383723719181401</v>
      </c>
      <c r="O1442" s="17">
        <v>5.2726081525258997E-2</v>
      </c>
      <c r="P1442" s="17"/>
      <c r="Q1442" s="17">
        <v>8.8939268053357404E-2</v>
      </c>
      <c r="R1442" s="17">
        <v>0.11128315461792</v>
      </c>
      <c r="S1442" s="17">
        <v>0.13144012306083699</v>
      </c>
      <c r="T1442" s="17">
        <v>0.117576929736847</v>
      </c>
      <c r="U1442" s="17">
        <v>0.158779498343492</v>
      </c>
      <c r="V1442" s="17">
        <v>8.8516273327284206E-2</v>
      </c>
      <c r="W1442" s="17">
        <v>0.18353127837925201</v>
      </c>
      <c r="X1442" s="17">
        <v>0.104733870826275</v>
      </c>
      <c r="Y1442" s="17">
        <v>0.117152618317313</v>
      </c>
      <c r="Z1442" s="17">
        <v>0.139291191282649</v>
      </c>
      <c r="AA1442" s="17">
        <v>0.117764479626476</v>
      </c>
      <c r="AB1442" s="17">
        <v>9.7917440610615206E-2</v>
      </c>
      <c r="AC1442" s="17"/>
      <c r="AD1442" s="17">
        <v>4.3506419840920303E-2</v>
      </c>
      <c r="AE1442" s="17">
        <v>0.29726991524589902</v>
      </c>
      <c r="AF1442" s="17"/>
      <c r="AG1442" s="17">
        <v>4.09779298459454E-2</v>
      </c>
      <c r="AH1442" s="17">
        <v>0.161167767022142</v>
      </c>
      <c r="AI1442" s="17"/>
      <c r="AJ1442" s="17">
        <v>0.114180231062842</v>
      </c>
      <c r="AK1442" s="17">
        <v>0.12664286329191801</v>
      </c>
      <c r="AL1442" s="17"/>
      <c r="AM1442" s="17">
        <v>0.178228139102105</v>
      </c>
      <c r="AN1442" s="17">
        <v>0.10322118210176599</v>
      </c>
      <c r="AO1442" s="17"/>
      <c r="AP1442" s="17">
        <v>0.38074339082887698</v>
      </c>
      <c r="AQ1442" s="17">
        <v>0.108815526045571</v>
      </c>
      <c r="AR1442" s="17">
        <v>3.5254302291968499E-2</v>
      </c>
      <c r="AS1442" s="17">
        <v>4.61913600436187E-2</v>
      </c>
      <c r="AT1442" s="17">
        <v>0</v>
      </c>
      <c r="AU1442" s="17">
        <v>1.24013196695297E-2</v>
      </c>
    </row>
    <row r="1443" spans="2:47" x14ac:dyDescent="0.35">
      <c r="B1443" t="s">
        <v>94</v>
      </c>
      <c r="C1443" s="17">
        <v>2.8581539016184501E-2</v>
      </c>
      <c r="D1443" s="17">
        <v>2.1464693013732401E-2</v>
      </c>
      <c r="E1443" s="17">
        <v>3.4020616894238298E-2</v>
      </c>
      <c r="F1443" s="17"/>
      <c r="G1443" s="17">
        <v>3.5762529130586501E-2</v>
      </c>
      <c r="H1443" s="17">
        <v>3.52973543264141E-2</v>
      </c>
      <c r="I1443" s="17">
        <v>4.4277313150405603E-2</v>
      </c>
      <c r="J1443" s="17">
        <v>2.1688042193260201E-2</v>
      </c>
      <c r="K1443" s="17">
        <v>2.2105696554282801E-2</v>
      </c>
      <c r="L1443" s="17">
        <v>1.5420089210358701E-2</v>
      </c>
      <c r="M1443" s="17"/>
      <c r="N1443" s="17">
        <v>2.6017413087680401E-2</v>
      </c>
      <c r="O1443" s="17">
        <v>4.13169148426141E-2</v>
      </c>
      <c r="P1443" s="17"/>
      <c r="Q1443" s="17">
        <v>3.1557913010334497E-2</v>
      </c>
      <c r="R1443" s="17">
        <v>5.6835410533478702E-2</v>
      </c>
      <c r="S1443" s="17">
        <v>0</v>
      </c>
      <c r="T1443" s="17">
        <v>9.9787638103656096E-3</v>
      </c>
      <c r="U1443" s="17">
        <v>2.6466266766973699E-2</v>
      </c>
      <c r="V1443" s="17">
        <v>2.9948716052919499E-2</v>
      </c>
      <c r="W1443" s="17">
        <v>2.9656060618532199E-2</v>
      </c>
      <c r="X1443" s="17">
        <v>2.0383089711739199E-2</v>
      </c>
      <c r="Y1443" s="17">
        <v>3.4775924735181103E-2</v>
      </c>
      <c r="Z1443" s="17">
        <v>3.1558578554058303E-2</v>
      </c>
      <c r="AA1443" s="17">
        <v>2.9558214543807301E-2</v>
      </c>
      <c r="AB1443" s="17">
        <v>0</v>
      </c>
      <c r="AC1443" s="17"/>
      <c r="AD1443" s="17">
        <v>1.1831171077269701E-2</v>
      </c>
      <c r="AE1443" s="17">
        <v>5.6827504200486802E-2</v>
      </c>
      <c r="AF1443" s="17"/>
      <c r="AG1443" s="17">
        <v>6.8476386645626303E-3</v>
      </c>
      <c r="AH1443" s="17">
        <v>3.2720268487071803E-2</v>
      </c>
      <c r="AI1443" s="17"/>
      <c r="AJ1443" s="17">
        <v>2.35745423066776E-2</v>
      </c>
      <c r="AK1443" s="17">
        <v>3.1130599891961801E-2</v>
      </c>
      <c r="AL1443" s="17"/>
      <c r="AM1443" s="17">
        <v>2.3988752733491402E-2</v>
      </c>
      <c r="AN1443" s="17">
        <v>2.8735839095444901E-2</v>
      </c>
      <c r="AO1443" s="17"/>
      <c r="AP1443" s="17">
        <v>9.7552490583445506E-2</v>
      </c>
      <c r="AQ1443" s="17">
        <v>1.5290063165549501E-2</v>
      </c>
      <c r="AR1443" s="17">
        <v>2.16022426902742E-2</v>
      </c>
      <c r="AS1443" s="17">
        <v>4.4724253722696504E-3</v>
      </c>
      <c r="AT1443" s="17">
        <v>0</v>
      </c>
      <c r="AU1443" s="17">
        <v>0</v>
      </c>
    </row>
    <row r="1444" spans="2:47" x14ac:dyDescent="0.35">
      <c r="B1444" t="s">
        <v>95</v>
      </c>
      <c r="C1444" s="17">
        <v>0.467265210991334</v>
      </c>
      <c r="D1444" s="17">
        <v>0.54172965855839506</v>
      </c>
      <c r="E1444" s="17">
        <v>0.39790391306099498</v>
      </c>
      <c r="F1444" s="17"/>
      <c r="G1444" s="17">
        <v>0.59110956639916301</v>
      </c>
      <c r="H1444" s="17">
        <v>0.60758584102997804</v>
      </c>
      <c r="I1444" s="17">
        <v>0.46221583365559799</v>
      </c>
      <c r="J1444" s="17">
        <v>0.44072358336067702</v>
      </c>
      <c r="K1444" s="17">
        <v>0.42895083274251</v>
      </c>
      <c r="L1444" s="17">
        <v>0.321357636862389</v>
      </c>
      <c r="M1444" s="17"/>
      <c r="N1444" s="17">
        <v>0.43248426355525599</v>
      </c>
      <c r="O1444" s="17">
        <v>0.64001352739565698</v>
      </c>
      <c r="P1444" s="17"/>
      <c r="Q1444" s="17">
        <v>0.51728836392580202</v>
      </c>
      <c r="R1444" s="17">
        <v>0.42530927036649002</v>
      </c>
      <c r="S1444" s="17">
        <v>0.44790586209956501</v>
      </c>
      <c r="T1444" s="17">
        <v>0.41634707767086498</v>
      </c>
      <c r="U1444" s="17">
        <v>0.43628143742194198</v>
      </c>
      <c r="V1444" s="17">
        <v>0.49382340135546998</v>
      </c>
      <c r="W1444" s="17">
        <v>0.47091661829461601</v>
      </c>
      <c r="X1444" s="17">
        <v>0.64673646223231995</v>
      </c>
      <c r="Y1444" s="17">
        <v>0.47947536826819998</v>
      </c>
      <c r="Z1444" s="17">
        <v>0.42502720295886998</v>
      </c>
      <c r="AA1444" s="17">
        <v>0.45353651300874698</v>
      </c>
      <c r="AB1444" s="17">
        <v>0.47019409066571899</v>
      </c>
      <c r="AC1444" s="17"/>
      <c r="AD1444" s="17">
        <v>0.58669413160321104</v>
      </c>
      <c r="AE1444" s="17">
        <v>0.208336441091553</v>
      </c>
      <c r="AF1444" s="17"/>
      <c r="AG1444" s="17">
        <v>0.68267567449314503</v>
      </c>
      <c r="AH1444" s="17">
        <v>0.36671315105610802</v>
      </c>
      <c r="AI1444" s="17"/>
      <c r="AJ1444" s="17">
        <v>0.48218485018761698</v>
      </c>
      <c r="AK1444" s="17">
        <v>0.45372829558785099</v>
      </c>
      <c r="AL1444" s="17"/>
      <c r="AM1444" s="17">
        <v>0.40334482134206701</v>
      </c>
      <c r="AN1444" s="17">
        <v>0.48606390891866003</v>
      </c>
      <c r="AO1444" s="17"/>
      <c r="AP1444" s="17">
        <v>0.11559212396562001</v>
      </c>
      <c r="AQ1444" s="17">
        <v>0.25353437963771602</v>
      </c>
      <c r="AR1444" s="17">
        <v>0.56576209700271096</v>
      </c>
      <c r="AS1444" s="17">
        <v>0.54374345657241996</v>
      </c>
      <c r="AT1444" s="17">
        <v>0.80377652941526301</v>
      </c>
      <c r="AU1444" s="17">
        <v>0.77827977411593197</v>
      </c>
    </row>
    <row r="1445" spans="2:47" x14ac:dyDescent="0.35">
      <c r="B1445" t="s">
        <v>96</v>
      </c>
      <c r="C1445" s="17">
        <v>0.22885669699510999</v>
      </c>
      <c r="D1445" s="17">
        <v>0.18556497392909499</v>
      </c>
      <c r="E1445" s="17">
        <v>0.26783070726182601</v>
      </c>
      <c r="F1445" s="17"/>
      <c r="G1445" s="17">
        <v>0.17329889982660601</v>
      </c>
      <c r="H1445" s="17">
        <v>0.12689587708244701</v>
      </c>
      <c r="I1445" s="17">
        <v>0.20260687709262801</v>
      </c>
      <c r="J1445" s="17">
        <v>0.26204750778754199</v>
      </c>
      <c r="K1445" s="17">
        <v>0.267925693761985</v>
      </c>
      <c r="L1445" s="17">
        <v>0.317600624459211</v>
      </c>
      <c r="M1445" s="17"/>
      <c r="N1445" s="17">
        <v>0.24965159164390599</v>
      </c>
      <c r="O1445" s="17">
        <v>0.12557362665935101</v>
      </c>
      <c r="P1445" s="17"/>
      <c r="Q1445" s="17">
        <v>0.17447609850071899</v>
      </c>
      <c r="R1445" s="17">
        <v>0.23678667861427</v>
      </c>
      <c r="S1445" s="17">
        <v>0.238322568316612</v>
      </c>
      <c r="T1445" s="17">
        <v>0.24409735330743601</v>
      </c>
      <c r="U1445" s="17">
        <v>0.281168065069066</v>
      </c>
      <c r="V1445" s="17">
        <v>0.221483040585988</v>
      </c>
      <c r="W1445" s="17">
        <v>0.27666262897681199</v>
      </c>
      <c r="X1445" s="17">
        <v>0.202652820544346</v>
      </c>
      <c r="Y1445" s="17">
        <v>0.20536369878394201</v>
      </c>
      <c r="Z1445" s="17">
        <v>0.23572876785821101</v>
      </c>
      <c r="AA1445" s="17">
        <v>0.21519904138318699</v>
      </c>
      <c r="AB1445" s="17">
        <v>0.27241279006791902</v>
      </c>
      <c r="AC1445" s="17"/>
      <c r="AD1445" s="17">
        <v>0.126731068392925</v>
      </c>
      <c r="AE1445" s="17">
        <v>0.46288266161829</v>
      </c>
      <c r="AF1445" s="17"/>
      <c r="AG1445" s="17">
        <v>8.6416953825786805E-2</v>
      </c>
      <c r="AH1445" s="17">
        <v>0.303678649881372</v>
      </c>
      <c r="AI1445" s="17"/>
      <c r="AJ1445" s="17">
        <v>0.207002448909343</v>
      </c>
      <c r="AK1445" s="17">
        <v>0.25338679692920402</v>
      </c>
      <c r="AL1445" s="17"/>
      <c r="AM1445" s="17">
        <v>0.29637593965929698</v>
      </c>
      <c r="AN1445" s="17">
        <v>0.20958239721934699</v>
      </c>
      <c r="AO1445" s="17"/>
      <c r="AP1445" s="17">
        <v>0.546995602939787</v>
      </c>
      <c r="AQ1445" s="17">
        <v>0.28044388534293502</v>
      </c>
      <c r="AR1445" s="17">
        <v>0.12629680353506201</v>
      </c>
      <c r="AS1445" s="17">
        <v>0.14614732677814299</v>
      </c>
      <c r="AT1445" s="17">
        <v>3.6706773814862703E-2</v>
      </c>
      <c r="AU1445" s="17">
        <v>4.9554367031776902E-2</v>
      </c>
    </row>
    <row r="1446" spans="2:47" x14ac:dyDescent="0.35">
      <c r="B1446" t="s">
        <v>97</v>
      </c>
      <c r="C1446" s="17">
        <v>0.23840851399622401</v>
      </c>
      <c r="D1446" s="17">
        <v>0.35616468462930101</v>
      </c>
      <c r="E1446" s="17">
        <v>0.13007320579916901</v>
      </c>
      <c r="F1446" s="17"/>
      <c r="G1446" s="17">
        <v>0.417810666572557</v>
      </c>
      <c r="H1446" s="17">
        <v>0.480689963947531</v>
      </c>
      <c r="I1446" s="17">
        <v>0.259608956562971</v>
      </c>
      <c r="J1446" s="17">
        <v>0.178676075573136</v>
      </c>
      <c r="K1446" s="17">
        <v>0.16102513898052601</v>
      </c>
      <c r="L1446" s="17">
        <v>3.7570124031781099E-3</v>
      </c>
      <c r="M1446" s="17"/>
      <c r="N1446" s="17">
        <v>0.18283267191135</v>
      </c>
      <c r="O1446" s="17">
        <v>0.51443990073630697</v>
      </c>
      <c r="P1446" s="17"/>
      <c r="Q1446" s="17">
        <v>0.34281226542508297</v>
      </c>
      <c r="R1446" s="17">
        <v>0.188522591752221</v>
      </c>
      <c r="S1446" s="17">
        <v>0.20958329378295301</v>
      </c>
      <c r="T1446" s="17">
        <v>0.172249724363428</v>
      </c>
      <c r="U1446" s="17">
        <v>0.15511337235287601</v>
      </c>
      <c r="V1446" s="17">
        <v>0.27234036076948198</v>
      </c>
      <c r="W1446" s="17">
        <v>0.19425398931780499</v>
      </c>
      <c r="X1446" s="17">
        <v>0.44408364168797398</v>
      </c>
      <c r="Y1446" s="17">
        <v>0.27411166948425802</v>
      </c>
      <c r="Z1446" s="17">
        <v>0.189298435100659</v>
      </c>
      <c r="AA1446" s="17">
        <v>0.23833747162555999</v>
      </c>
      <c r="AB1446" s="17">
        <v>0.1977813005978</v>
      </c>
      <c r="AC1446" s="17"/>
      <c r="AD1446" s="17">
        <v>0.45996306321028502</v>
      </c>
      <c r="AE1446" s="17">
        <v>-0.25454622052673698</v>
      </c>
      <c r="AF1446" s="17"/>
      <c r="AG1446" s="17">
        <v>0.59625872066735797</v>
      </c>
      <c r="AH1446" s="17">
        <v>6.3034501174735497E-2</v>
      </c>
      <c r="AI1446" s="17"/>
      <c r="AJ1446" s="17">
        <v>0.27518240127827398</v>
      </c>
      <c r="AK1446" s="17">
        <v>0.200341498658647</v>
      </c>
      <c r="AL1446" s="17"/>
      <c r="AM1446" s="17">
        <v>0.10696888168277</v>
      </c>
      <c r="AN1446" s="17">
        <v>0.27648151169931301</v>
      </c>
      <c r="AO1446" s="17"/>
      <c r="AP1446" s="17">
        <v>-0.43140347897416598</v>
      </c>
      <c r="AQ1446" s="17">
        <v>-2.6909505705218901E-2</v>
      </c>
      <c r="AR1446" s="17">
        <v>0.43946529346764901</v>
      </c>
      <c r="AS1446" s="17">
        <v>0.397596129794277</v>
      </c>
      <c r="AT1446" s="17">
        <v>0.76706975560040003</v>
      </c>
      <c r="AU1446" s="17">
        <v>0.72872540708415501</v>
      </c>
    </row>
    <row r="1447" spans="2:47" x14ac:dyDescent="0.35">
      <c r="C1447" s="17"/>
      <c r="D1447" s="17"/>
      <c r="E1447" s="17"/>
      <c r="F1447" s="17"/>
      <c r="G1447" s="17"/>
      <c r="H1447" s="17"/>
      <c r="I1447" s="17"/>
      <c r="J1447" s="17"/>
      <c r="K1447" s="17"/>
      <c r="L1447" s="17"/>
      <c r="M1447" s="17"/>
      <c r="N1447" s="17"/>
      <c r="O1447" s="17"/>
      <c r="P1447" s="17"/>
      <c r="Q1447" s="17"/>
      <c r="R1447" s="17"/>
      <c r="S1447" s="17"/>
      <c r="T1447" s="17"/>
      <c r="U1447" s="17"/>
      <c r="V1447" s="17"/>
      <c r="W1447" s="17"/>
      <c r="X1447" s="17"/>
      <c r="Y1447" s="17"/>
      <c r="Z1447" s="17"/>
      <c r="AA1447" s="17"/>
      <c r="AB1447" s="17"/>
      <c r="AC1447" s="17"/>
      <c r="AD1447" s="17"/>
      <c r="AE1447" s="17"/>
      <c r="AF1447" s="17"/>
      <c r="AG1447" s="17"/>
      <c r="AH1447" s="17"/>
      <c r="AI1447" s="17"/>
      <c r="AJ1447" s="17"/>
      <c r="AK1447" s="17"/>
      <c r="AL1447" s="17"/>
      <c r="AM1447" s="17"/>
      <c r="AN1447" s="17"/>
      <c r="AO1447" s="17"/>
      <c r="AP1447" s="17"/>
      <c r="AQ1447" s="17"/>
      <c r="AR1447" s="17"/>
      <c r="AS1447" s="17"/>
      <c r="AT1447" s="17"/>
      <c r="AU1447" s="17"/>
    </row>
    <row r="1448" spans="2:47" x14ac:dyDescent="0.35">
      <c r="B1448" s="6" t="s">
        <v>528</v>
      </c>
      <c r="C1448" s="17"/>
      <c r="D1448" s="17"/>
      <c r="E1448" s="17"/>
      <c r="F1448" s="17"/>
      <c r="G1448" s="17"/>
      <c r="H1448" s="17"/>
      <c r="I1448" s="17"/>
      <c r="J1448" s="17"/>
      <c r="K1448" s="17"/>
      <c r="L1448" s="17"/>
      <c r="M1448" s="17"/>
      <c r="N1448" s="17"/>
      <c r="O1448" s="17"/>
      <c r="P1448" s="17"/>
      <c r="Q1448" s="17"/>
      <c r="R1448" s="17"/>
      <c r="S1448" s="17"/>
      <c r="T1448" s="17"/>
      <c r="U1448" s="17"/>
      <c r="V1448" s="17"/>
      <c r="W1448" s="17"/>
      <c r="X1448" s="17"/>
      <c r="Y1448" s="17"/>
      <c r="Z1448" s="17"/>
      <c r="AA1448" s="17"/>
      <c r="AB1448" s="17"/>
      <c r="AC1448" s="17"/>
      <c r="AD1448" s="17"/>
      <c r="AE1448" s="17"/>
      <c r="AF1448" s="17"/>
      <c r="AG1448" s="17"/>
      <c r="AH1448" s="17"/>
      <c r="AI1448" s="17"/>
      <c r="AJ1448" s="17"/>
      <c r="AK1448" s="17"/>
      <c r="AL1448" s="17"/>
      <c r="AM1448" s="17"/>
      <c r="AN1448" s="17"/>
      <c r="AO1448" s="17"/>
      <c r="AP1448" s="17"/>
      <c r="AQ1448" s="17"/>
      <c r="AR1448" s="17"/>
      <c r="AS1448" s="17"/>
      <c r="AT1448" s="17"/>
      <c r="AU1448" s="17"/>
    </row>
    <row r="1449" spans="2:47" x14ac:dyDescent="0.35">
      <c r="B1449" s="24" t="s">
        <v>65</v>
      </c>
      <c r="C1449" s="17"/>
      <c r="D1449" s="17"/>
      <c r="E1449" s="17"/>
      <c r="F1449" s="17"/>
      <c r="G1449" s="17"/>
      <c r="H1449" s="17"/>
      <c r="I1449" s="17"/>
      <c r="J1449" s="17"/>
      <c r="K1449" s="17"/>
      <c r="L1449" s="17"/>
      <c r="M1449" s="17"/>
      <c r="N1449" s="17"/>
      <c r="O1449" s="17"/>
      <c r="P1449" s="17"/>
      <c r="Q1449" s="17"/>
      <c r="R1449" s="17"/>
      <c r="S1449" s="17"/>
      <c r="T1449" s="17"/>
      <c r="U1449" s="17"/>
      <c r="V1449" s="17"/>
      <c r="W1449" s="17"/>
      <c r="X1449" s="17"/>
      <c r="Y1449" s="17"/>
      <c r="Z1449" s="17"/>
      <c r="AA1449" s="17"/>
      <c r="AB1449" s="17"/>
      <c r="AC1449" s="17"/>
      <c r="AD1449" s="17"/>
      <c r="AE1449" s="17"/>
      <c r="AF1449" s="17"/>
      <c r="AG1449" s="17"/>
      <c r="AH1449" s="17"/>
      <c r="AI1449" s="17"/>
      <c r="AJ1449" s="17"/>
      <c r="AK1449" s="17"/>
      <c r="AL1449" s="17"/>
      <c r="AM1449" s="17"/>
      <c r="AN1449" s="17"/>
      <c r="AO1449" s="17"/>
      <c r="AP1449" s="17"/>
      <c r="AQ1449" s="17"/>
      <c r="AR1449" s="17"/>
      <c r="AS1449" s="17"/>
      <c r="AT1449" s="17"/>
      <c r="AU1449" s="17"/>
    </row>
    <row r="1450" spans="2:47" x14ac:dyDescent="0.35">
      <c r="B1450" t="s">
        <v>89</v>
      </c>
      <c r="C1450" s="17">
        <v>0.10676773423302301</v>
      </c>
      <c r="D1450" s="17">
        <v>0.14515687667681401</v>
      </c>
      <c r="E1450" s="17">
        <v>7.0272781312597593E-2</v>
      </c>
      <c r="F1450" s="17"/>
      <c r="G1450" s="17">
        <v>0.16575919817395801</v>
      </c>
      <c r="H1450" s="17">
        <v>0.13561814914395701</v>
      </c>
      <c r="I1450" s="17">
        <v>0.10533172709429001</v>
      </c>
      <c r="J1450" s="17">
        <v>5.9129253626375201E-2</v>
      </c>
      <c r="K1450" s="17">
        <v>9.4551178636057998E-2</v>
      </c>
      <c r="L1450" s="17">
        <v>9.1861445361728397E-2</v>
      </c>
      <c r="M1450" s="17"/>
      <c r="N1450" s="17">
        <v>9.6073339979694403E-2</v>
      </c>
      <c r="O1450" s="17">
        <v>0.159884130950561</v>
      </c>
      <c r="P1450" s="17"/>
      <c r="Q1450" s="17">
        <v>0.12824288582127799</v>
      </c>
      <c r="R1450" s="17">
        <v>0.106232684244737</v>
      </c>
      <c r="S1450" s="17">
        <v>5.9650315461890702E-2</v>
      </c>
      <c r="T1450" s="17">
        <v>0.135580224647492</v>
      </c>
      <c r="U1450" s="17">
        <v>0.101086922941135</v>
      </c>
      <c r="V1450" s="17">
        <v>8.9131532837265603E-2</v>
      </c>
      <c r="W1450" s="17">
        <v>0.11697017415173901</v>
      </c>
      <c r="X1450" s="17">
        <v>0.115493293734401</v>
      </c>
      <c r="Y1450" s="17">
        <v>9.2081411889815903E-2</v>
      </c>
      <c r="Z1450" s="17">
        <v>0.115172383969224</v>
      </c>
      <c r="AA1450" s="17">
        <v>0.10157319061166301</v>
      </c>
      <c r="AB1450" s="17">
        <v>0.113076727922714</v>
      </c>
      <c r="AC1450" s="17"/>
      <c r="AD1450" s="17">
        <v>0.136973463073849</v>
      </c>
      <c r="AE1450" s="17">
        <v>4.3110342911763799E-2</v>
      </c>
      <c r="AF1450" s="17"/>
      <c r="AG1450" s="17">
        <v>0.187411439843408</v>
      </c>
      <c r="AH1450" s="17">
        <v>6.9533792035926995E-2</v>
      </c>
      <c r="AI1450" s="17"/>
      <c r="AJ1450" s="17">
        <v>0.108394995283717</v>
      </c>
      <c r="AK1450" s="17">
        <v>0.105789112882098</v>
      </c>
      <c r="AL1450" s="17"/>
      <c r="AM1450" s="17">
        <v>7.4572386896243098E-2</v>
      </c>
      <c r="AN1450" s="17">
        <v>0.11610066894338</v>
      </c>
      <c r="AO1450" s="17"/>
      <c r="AP1450" s="17">
        <v>1.4839280634946E-2</v>
      </c>
      <c r="AQ1450" s="17">
        <v>2.39045156801262E-2</v>
      </c>
      <c r="AR1450" s="17">
        <v>9.6930431782077595E-2</v>
      </c>
      <c r="AS1450" s="17">
        <v>0.15886775454183399</v>
      </c>
      <c r="AT1450" s="17">
        <v>0.20685317735032299</v>
      </c>
      <c r="AU1450" s="17">
        <v>0.20220660707309099</v>
      </c>
    </row>
    <row r="1451" spans="2:47" x14ac:dyDescent="0.35">
      <c r="B1451" t="s">
        <v>90</v>
      </c>
      <c r="C1451" s="17">
        <v>0.28621097986852201</v>
      </c>
      <c r="D1451" s="17">
        <v>0.34580972169577301</v>
      </c>
      <c r="E1451" s="17">
        <v>0.22974065304650801</v>
      </c>
      <c r="F1451" s="17"/>
      <c r="G1451" s="17">
        <v>0.31698609135552502</v>
      </c>
      <c r="H1451" s="17">
        <v>0.371790696697745</v>
      </c>
      <c r="I1451" s="17">
        <v>0.32999128755657597</v>
      </c>
      <c r="J1451" s="17">
        <v>0.28122456282372699</v>
      </c>
      <c r="K1451" s="17">
        <v>0.24877923526064399</v>
      </c>
      <c r="L1451" s="17">
        <v>0.18909893818035001</v>
      </c>
      <c r="M1451" s="17"/>
      <c r="N1451" s="17">
        <v>0.266838557676226</v>
      </c>
      <c r="O1451" s="17">
        <v>0.38242898326084601</v>
      </c>
      <c r="P1451" s="17"/>
      <c r="Q1451" s="17">
        <v>0.32218768805229098</v>
      </c>
      <c r="R1451" s="17">
        <v>0.27441696141149402</v>
      </c>
      <c r="S1451" s="17">
        <v>0.333883559505255</v>
      </c>
      <c r="T1451" s="17">
        <v>0.244132080917139</v>
      </c>
      <c r="U1451" s="17">
        <v>0.239849265041888</v>
      </c>
      <c r="V1451" s="17">
        <v>0.29995103757942898</v>
      </c>
      <c r="W1451" s="17">
        <v>0.19975692187687</v>
      </c>
      <c r="X1451" s="17">
        <v>0.31481832195201298</v>
      </c>
      <c r="Y1451" s="17">
        <v>0.32506166660385899</v>
      </c>
      <c r="Z1451" s="17">
        <v>0.29338552589063099</v>
      </c>
      <c r="AA1451" s="17">
        <v>0.26015430665795197</v>
      </c>
      <c r="AB1451" s="17">
        <v>0.30852181486281599</v>
      </c>
      <c r="AC1451" s="17"/>
      <c r="AD1451" s="17">
        <v>0.35540616243836498</v>
      </c>
      <c r="AE1451" s="17">
        <v>0.13983823237143</v>
      </c>
      <c r="AF1451" s="17"/>
      <c r="AG1451" s="17">
        <v>0.40253143286563298</v>
      </c>
      <c r="AH1451" s="17">
        <v>0.23334039352845901</v>
      </c>
      <c r="AI1451" s="17"/>
      <c r="AJ1451" s="17">
        <v>0.28531654619322</v>
      </c>
      <c r="AK1451" s="17">
        <v>0.289825718425613</v>
      </c>
      <c r="AL1451" s="17"/>
      <c r="AM1451" s="17">
        <v>0.24828935478772299</v>
      </c>
      <c r="AN1451" s="17">
        <v>0.30003473525162699</v>
      </c>
      <c r="AO1451" s="17"/>
      <c r="AP1451" s="17">
        <v>8.3548480353760696E-2</v>
      </c>
      <c r="AQ1451" s="17">
        <v>0.16648539254113001</v>
      </c>
      <c r="AR1451" s="17">
        <v>0.34730526118164901</v>
      </c>
      <c r="AS1451" s="17">
        <v>0.32224265391010598</v>
      </c>
      <c r="AT1451" s="17">
        <v>0.45834878228671</v>
      </c>
      <c r="AU1451" s="17">
        <v>0.47667602268071702</v>
      </c>
    </row>
    <row r="1452" spans="2:47" x14ac:dyDescent="0.35">
      <c r="B1452" t="s">
        <v>91</v>
      </c>
      <c r="C1452" s="17">
        <v>0.30092682678961602</v>
      </c>
      <c r="D1452" s="17">
        <v>0.30263443528471501</v>
      </c>
      <c r="E1452" s="17">
        <v>0.300973880661695</v>
      </c>
      <c r="F1452" s="17"/>
      <c r="G1452" s="17">
        <v>0.24897247010815099</v>
      </c>
      <c r="H1452" s="17">
        <v>0.236458885566869</v>
      </c>
      <c r="I1452" s="17">
        <v>0.29177910519143901</v>
      </c>
      <c r="J1452" s="17">
        <v>0.35702367846476002</v>
      </c>
      <c r="K1452" s="17">
        <v>0.311514440729033</v>
      </c>
      <c r="L1452" s="17">
        <v>0.34312839917762999</v>
      </c>
      <c r="M1452" s="17"/>
      <c r="N1452" s="17">
        <v>0.31336295041601597</v>
      </c>
      <c r="O1452" s="17">
        <v>0.23915969341853599</v>
      </c>
      <c r="P1452" s="17"/>
      <c r="Q1452" s="17">
        <v>0.293334930471702</v>
      </c>
      <c r="R1452" s="17">
        <v>0.26237672686268498</v>
      </c>
      <c r="S1452" s="17">
        <v>0.31662181499580999</v>
      </c>
      <c r="T1452" s="17">
        <v>0.27711107626639597</v>
      </c>
      <c r="U1452" s="17">
        <v>0.28322698599830998</v>
      </c>
      <c r="V1452" s="17">
        <v>0.31234596097352701</v>
      </c>
      <c r="W1452" s="17">
        <v>0.33216986311795699</v>
      </c>
      <c r="X1452" s="17">
        <v>0.33536297157769301</v>
      </c>
      <c r="Y1452" s="17">
        <v>0.30242671813423699</v>
      </c>
      <c r="Z1452" s="17">
        <v>0.30776197122093801</v>
      </c>
      <c r="AA1452" s="17">
        <v>0.30501333681336401</v>
      </c>
      <c r="AB1452" s="17">
        <v>0.37828077443191099</v>
      </c>
      <c r="AC1452" s="17"/>
      <c r="AD1452" s="17">
        <v>0.307979093967439</v>
      </c>
      <c r="AE1452" s="17">
        <v>0.28143324280085602</v>
      </c>
      <c r="AF1452" s="17"/>
      <c r="AG1452" s="17">
        <v>0.26448160051806802</v>
      </c>
      <c r="AH1452" s="17">
        <v>0.31724113234845203</v>
      </c>
      <c r="AI1452" s="17"/>
      <c r="AJ1452" s="17">
        <v>0.31827116549114698</v>
      </c>
      <c r="AK1452" s="17">
        <v>0.280129092432925</v>
      </c>
      <c r="AL1452" s="17"/>
      <c r="AM1452" s="17">
        <v>0.290639686802524</v>
      </c>
      <c r="AN1452" s="17">
        <v>0.30278375848463701</v>
      </c>
      <c r="AO1452" s="17"/>
      <c r="AP1452" s="17">
        <v>0.240368017277338</v>
      </c>
      <c r="AQ1452" s="17">
        <v>0.38816559286276497</v>
      </c>
      <c r="AR1452" s="17">
        <v>0.31790428979094798</v>
      </c>
      <c r="AS1452" s="17">
        <v>0.35290901083121701</v>
      </c>
      <c r="AT1452" s="17">
        <v>0.24817087778286001</v>
      </c>
      <c r="AU1452" s="17">
        <v>0.25224103785035601</v>
      </c>
    </row>
    <row r="1453" spans="2:47" x14ac:dyDescent="0.35">
      <c r="B1453" t="s">
        <v>92</v>
      </c>
      <c r="C1453" s="17">
        <v>0.129155922121415</v>
      </c>
      <c r="D1453" s="17">
        <v>9.3789258207034806E-2</v>
      </c>
      <c r="E1453" s="17">
        <v>0.161437336287861</v>
      </c>
      <c r="F1453" s="17"/>
      <c r="G1453" s="17">
        <v>0.14746191358941299</v>
      </c>
      <c r="H1453" s="17">
        <v>0.124785630590692</v>
      </c>
      <c r="I1453" s="17">
        <v>0.11572987987130499</v>
      </c>
      <c r="J1453" s="17">
        <v>0.11622553279548101</v>
      </c>
      <c r="K1453" s="17">
        <v>0.15773205064062801</v>
      </c>
      <c r="L1453" s="17">
        <v>0.122896042772782</v>
      </c>
      <c r="M1453" s="17"/>
      <c r="N1453" s="17">
        <v>0.137842716487663</v>
      </c>
      <c r="O1453" s="17">
        <v>8.6010774782408497E-2</v>
      </c>
      <c r="P1453" s="17"/>
      <c r="Q1453" s="17">
        <v>0.117260254622285</v>
      </c>
      <c r="R1453" s="17">
        <v>0.14679943364159501</v>
      </c>
      <c r="S1453" s="17">
        <v>0.102781272144481</v>
      </c>
      <c r="T1453" s="17">
        <v>0.178166699388075</v>
      </c>
      <c r="U1453" s="17">
        <v>0.15064893525744899</v>
      </c>
      <c r="V1453" s="17">
        <v>0.118638177714899</v>
      </c>
      <c r="W1453" s="17">
        <v>0.14236820058587499</v>
      </c>
      <c r="X1453" s="17">
        <v>4.8798586916862202E-2</v>
      </c>
      <c r="Y1453" s="17">
        <v>0.12458841385354499</v>
      </c>
      <c r="Z1453" s="17">
        <v>0.114368673006617</v>
      </c>
      <c r="AA1453" s="17">
        <v>0.16061628352416199</v>
      </c>
      <c r="AB1453" s="17">
        <v>9.24144767764081E-2</v>
      </c>
      <c r="AC1453" s="17"/>
      <c r="AD1453" s="17">
        <v>0.11201222604836</v>
      </c>
      <c r="AE1453" s="17">
        <v>0.16685950996624499</v>
      </c>
      <c r="AF1453" s="17"/>
      <c r="AG1453" s="17">
        <v>8.0964950568565702E-2</v>
      </c>
      <c r="AH1453" s="17">
        <v>0.15445830323704501</v>
      </c>
      <c r="AI1453" s="17"/>
      <c r="AJ1453" s="17">
        <v>0.117121722578444</v>
      </c>
      <c r="AK1453" s="17">
        <v>0.144589327813649</v>
      </c>
      <c r="AL1453" s="17"/>
      <c r="AM1453" s="17">
        <v>0.155846767027077</v>
      </c>
      <c r="AN1453" s="17">
        <v>0.12167009089985401</v>
      </c>
      <c r="AO1453" s="17"/>
      <c r="AP1453" s="17">
        <v>0.177022673933935</v>
      </c>
      <c r="AQ1453" s="17">
        <v>0.208753981918568</v>
      </c>
      <c r="AR1453" s="17">
        <v>0.146863304327223</v>
      </c>
      <c r="AS1453" s="17">
        <v>9.6424642323175297E-2</v>
      </c>
      <c r="AT1453" s="17">
        <v>7.5620225217771106E-2</v>
      </c>
      <c r="AU1453" s="17">
        <v>4.3327891160284897E-2</v>
      </c>
    </row>
    <row r="1454" spans="2:47" x14ac:dyDescent="0.35">
      <c r="B1454" t="s">
        <v>93</v>
      </c>
      <c r="C1454" s="17">
        <v>0.11006919662260101</v>
      </c>
      <c r="D1454" s="17">
        <v>6.8786620501818899E-2</v>
      </c>
      <c r="E1454" s="17">
        <v>0.15043779927603601</v>
      </c>
      <c r="F1454" s="17"/>
      <c r="G1454" s="17">
        <v>7.2996509204704602E-2</v>
      </c>
      <c r="H1454" s="17">
        <v>7.9962588180431199E-2</v>
      </c>
      <c r="I1454" s="17">
        <v>9.1106591568402895E-2</v>
      </c>
      <c r="J1454" s="17">
        <v>0.127630416019928</v>
      </c>
      <c r="K1454" s="17">
        <v>0.11045182072658601</v>
      </c>
      <c r="L1454" s="17">
        <v>0.16033170077834999</v>
      </c>
      <c r="M1454" s="17"/>
      <c r="N1454" s="17">
        <v>0.116784073736192</v>
      </c>
      <c r="O1454" s="17">
        <v>7.6718071890686995E-2</v>
      </c>
      <c r="P1454" s="17"/>
      <c r="Q1454" s="17">
        <v>9.3866682520878694E-2</v>
      </c>
      <c r="R1454" s="17">
        <v>0.111528286373013</v>
      </c>
      <c r="S1454" s="17">
        <v>0.14376947477020399</v>
      </c>
      <c r="T1454" s="17">
        <v>0.100276077832299</v>
      </c>
      <c r="U1454" s="17">
        <v>0.12165061163804999</v>
      </c>
      <c r="V1454" s="17">
        <v>0.11506814843332901</v>
      </c>
      <c r="W1454" s="17">
        <v>0.140461003833694</v>
      </c>
      <c r="X1454" s="17">
        <v>0.12907654639996999</v>
      </c>
      <c r="Y1454" s="17">
        <v>8.7286279861909497E-2</v>
      </c>
      <c r="Z1454" s="17">
        <v>0.110034107616336</v>
      </c>
      <c r="AA1454" s="17">
        <v>0.11116363609989199</v>
      </c>
      <c r="AB1454" s="17">
        <v>5.1698358370662403E-2</v>
      </c>
      <c r="AC1454" s="17"/>
      <c r="AD1454" s="17">
        <v>5.66765304940594E-2</v>
      </c>
      <c r="AE1454" s="17">
        <v>0.23103374978541699</v>
      </c>
      <c r="AF1454" s="17"/>
      <c r="AG1454" s="17">
        <v>4.3727331952981098E-2</v>
      </c>
      <c r="AH1454" s="17">
        <v>0.142770771945189</v>
      </c>
      <c r="AI1454" s="17"/>
      <c r="AJ1454" s="17">
        <v>0.10446440959938</v>
      </c>
      <c r="AK1454" s="17">
        <v>0.11398178350466</v>
      </c>
      <c r="AL1454" s="17"/>
      <c r="AM1454" s="17">
        <v>0.16259719508957199</v>
      </c>
      <c r="AN1454" s="17">
        <v>9.3377152815759507E-2</v>
      </c>
      <c r="AO1454" s="17"/>
      <c r="AP1454" s="17">
        <v>0.29293387606834298</v>
      </c>
      <c r="AQ1454" s="17">
        <v>0.143371294371478</v>
      </c>
      <c r="AR1454" s="17">
        <v>5.4897751170822198E-2</v>
      </c>
      <c r="AS1454" s="17">
        <v>3.68797844390625E-2</v>
      </c>
      <c r="AT1454" s="17">
        <v>1.10069373623347E-2</v>
      </c>
      <c r="AU1454" s="17">
        <v>2.2168457383734401E-2</v>
      </c>
    </row>
    <row r="1455" spans="2:47" x14ac:dyDescent="0.35">
      <c r="B1455" t="s">
        <v>94</v>
      </c>
      <c r="C1455" s="17">
        <v>6.6869340364823504E-2</v>
      </c>
      <c r="D1455" s="17">
        <v>4.38230876338443E-2</v>
      </c>
      <c r="E1455" s="17">
        <v>8.7137549415302898E-2</v>
      </c>
      <c r="F1455" s="17"/>
      <c r="G1455" s="17">
        <v>4.78238175682488E-2</v>
      </c>
      <c r="H1455" s="17">
        <v>5.1384049820305998E-2</v>
      </c>
      <c r="I1455" s="17">
        <v>6.6061408717987394E-2</v>
      </c>
      <c r="J1455" s="17">
        <v>5.8766556269728598E-2</v>
      </c>
      <c r="K1455" s="17">
        <v>7.6971274007051005E-2</v>
      </c>
      <c r="L1455" s="17">
        <v>9.2683473729158805E-2</v>
      </c>
      <c r="M1455" s="17"/>
      <c r="N1455" s="17">
        <v>6.9098361704208203E-2</v>
      </c>
      <c r="O1455" s="17">
        <v>5.57983456969613E-2</v>
      </c>
      <c r="P1455" s="17"/>
      <c r="Q1455" s="17">
        <v>4.5107558511565102E-2</v>
      </c>
      <c r="R1455" s="17">
        <v>9.8645907466476404E-2</v>
      </c>
      <c r="S1455" s="17">
        <v>4.3293563122359699E-2</v>
      </c>
      <c r="T1455" s="17">
        <v>6.4733840948598007E-2</v>
      </c>
      <c r="U1455" s="17">
        <v>0.103537279123168</v>
      </c>
      <c r="V1455" s="17">
        <v>6.4865142461550507E-2</v>
      </c>
      <c r="W1455" s="17">
        <v>6.8273836433865295E-2</v>
      </c>
      <c r="X1455" s="17">
        <v>5.6450279419061E-2</v>
      </c>
      <c r="Y1455" s="17">
        <v>6.8555509656633401E-2</v>
      </c>
      <c r="Z1455" s="17">
        <v>5.9277338296253902E-2</v>
      </c>
      <c r="AA1455" s="17">
        <v>6.14792462929677E-2</v>
      </c>
      <c r="AB1455" s="17">
        <v>5.6007847635488599E-2</v>
      </c>
      <c r="AC1455" s="17"/>
      <c r="AD1455" s="17">
        <v>3.09525239779277E-2</v>
      </c>
      <c r="AE1455" s="17">
        <v>0.137724922164289</v>
      </c>
      <c r="AF1455" s="17"/>
      <c r="AG1455" s="17">
        <v>2.08832442513446E-2</v>
      </c>
      <c r="AH1455" s="17">
        <v>8.2655606904927806E-2</v>
      </c>
      <c r="AI1455" s="17"/>
      <c r="AJ1455" s="17">
        <v>6.6431160854093202E-2</v>
      </c>
      <c r="AK1455" s="17">
        <v>6.5684964941055399E-2</v>
      </c>
      <c r="AL1455" s="17"/>
      <c r="AM1455" s="17">
        <v>6.8054609396859894E-2</v>
      </c>
      <c r="AN1455" s="17">
        <v>6.6033593604741994E-2</v>
      </c>
      <c r="AO1455" s="17"/>
      <c r="AP1455" s="17">
        <v>0.19128767173167699</v>
      </c>
      <c r="AQ1455" s="17">
        <v>6.9319222625933E-2</v>
      </c>
      <c r="AR1455" s="17">
        <v>3.6098961747280299E-2</v>
      </c>
      <c r="AS1455" s="17">
        <v>3.2676153954604999E-2</v>
      </c>
      <c r="AT1455" s="17">
        <v>0</v>
      </c>
      <c r="AU1455" s="17">
        <v>3.3799838518163402E-3</v>
      </c>
    </row>
    <row r="1456" spans="2:47" x14ac:dyDescent="0.35">
      <c r="B1456" t="s">
        <v>95</v>
      </c>
      <c r="C1456" s="17">
        <v>0.392978714101545</v>
      </c>
      <c r="D1456" s="17">
        <v>0.49096659837258699</v>
      </c>
      <c r="E1456" s="17">
        <v>0.30001343435910599</v>
      </c>
      <c r="F1456" s="17"/>
      <c r="G1456" s="17">
        <v>0.48274528952948198</v>
      </c>
      <c r="H1456" s="17">
        <v>0.50740884584170198</v>
      </c>
      <c r="I1456" s="17">
        <v>0.43532301465086598</v>
      </c>
      <c r="J1456" s="17">
        <v>0.34035381645010199</v>
      </c>
      <c r="K1456" s="17">
        <v>0.34333041389670199</v>
      </c>
      <c r="L1456" s="17">
        <v>0.28096038354207897</v>
      </c>
      <c r="M1456" s="17"/>
      <c r="N1456" s="17">
        <v>0.36291189765592002</v>
      </c>
      <c r="O1456" s="17">
        <v>0.54231311421140704</v>
      </c>
      <c r="P1456" s="17"/>
      <c r="Q1456" s="17">
        <v>0.450430573873569</v>
      </c>
      <c r="R1456" s="17">
        <v>0.38064964565623099</v>
      </c>
      <c r="S1456" s="17">
        <v>0.39353387496714498</v>
      </c>
      <c r="T1456" s="17">
        <v>0.37971230556463098</v>
      </c>
      <c r="U1456" s="17">
        <v>0.340936187983023</v>
      </c>
      <c r="V1456" s="17">
        <v>0.38908257041669497</v>
      </c>
      <c r="W1456" s="17">
        <v>0.31672709602860899</v>
      </c>
      <c r="X1456" s="17">
        <v>0.43031161568641402</v>
      </c>
      <c r="Y1456" s="17">
        <v>0.41714307849367499</v>
      </c>
      <c r="Z1456" s="17">
        <v>0.40855790985985602</v>
      </c>
      <c r="AA1456" s="17">
        <v>0.36172749726961401</v>
      </c>
      <c r="AB1456" s="17">
        <v>0.42159854278552999</v>
      </c>
      <c r="AC1456" s="17"/>
      <c r="AD1456" s="17">
        <v>0.49237962551221398</v>
      </c>
      <c r="AE1456" s="17">
        <v>0.182948575283194</v>
      </c>
      <c r="AF1456" s="17"/>
      <c r="AG1456" s="17">
        <v>0.589942872709041</v>
      </c>
      <c r="AH1456" s="17">
        <v>0.302874185564386</v>
      </c>
      <c r="AI1456" s="17"/>
      <c r="AJ1456" s="17">
        <v>0.39371154147693699</v>
      </c>
      <c r="AK1456" s="17">
        <v>0.39561483130771102</v>
      </c>
      <c r="AL1456" s="17"/>
      <c r="AM1456" s="17">
        <v>0.32286174168396697</v>
      </c>
      <c r="AN1456" s="17">
        <v>0.416135404195007</v>
      </c>
      <c r="AO1456" s="17"/>
      <c r="AP1456" s="17">
        <v>9.8387760988706705E-2</v>
      </c>
      <c r="AQ1456" s="17">
        <v>0.19038990822125601</v>
      </c>
      <c r="AR1456" s="17">
        <v>0.444235692963727</v>
      </c>
      <c r="AS1456" s="17">
        <v>0.48111040845193997</v>
      </c>
      <c r="AT1456" s="17">
        <v>0.66520195963703399</v>
      </c>
      <c r="AU1456" s="17">
        <v>0.67888262975380798</v>
      </c>
    </row>
    <row r="1457" spans="2:47" x14ac:dyDescent="0.35">
      <c r="B1457" t="s">
        <v>96</v>
      </c>
      <c r="C1457" s="17">
        <v>0.239225118744016</v>
      </c>
      <c r="D1457" s="17">
        <v>0.16257587870885401</v>
      </c>
      <c r="E1457" s="17">
        <v>0.31187513556389701</v>
      </c>
      <c r="F1457" s="17"/>
      <c r="G1457" s="17">
        <v>0.22045842279411801</v>
      </c>
      <c r="H1457" s="17">
        <v>0.20474821877112401</v>
      </c>
      <c r="I1457" s="17">
        <v>0.20683647143970799</v>
      </c>
      <c r="J1457" s="17">
        <v>0.24385594881540901</v>
      </c>
      <c r="K1457" s="17">
        <v>0.268183871367213</v>
      </c>
      <c r="L1457" s="17">
        <v>0.28322774355113201</v>
      </c>
      <c r="M1457" s="17"/>
      <c r="N1457" s="17">
        <v>0.25462679022385498</v>
      </c>
      <c r="O1457" s="17">
        <v>0.16272884667309501</v>
      </c>
      <c r="P1457" s="17"/>
      <c r="Q1457" s="17">
        <v>0.211126937143164</v>
      </c>
      <c r="R1457" s="17">
        <v>0.25832772001460802</v>
      </c>
      <c r="S1457" s="17">
        <v>0.24655074691468501</v>
      </c>
      <c r="T1457" s="17">
        <v>0.27844277722037503</v>
      </c>
      <c r="U1457" s="17">
        <v>0.27229954689549901</v>
      </c>
      <c r="V1457" s="17">
        <v>0.23370632614822801</v>
      </c>
      <c r="W1457" s="17">
        <v>0.28282920441956799</v>
      </c>
      <c r="X1457" s="17">
        <v>0.177875133316832</v>
      </c>
      <c r="Y1457" s="17">
        <v>0.211874693715455</v>
      </c>
      <c r="Z1457" s="17">
        <v>0.22440278062295299</v>
      </c>
      <c r="AA1457" s="17">
        <v>0.27177991962405401</v>
      </c>
      <c r="AB1457" s="17">
        <v>0.14411283514707099</v>
      </c>
      <c r="AC1457" s="17"/>
      <c r="AD1457" s="17">
        <v>0.16868875654241899</v>
      </c>
      <c r="AE1457" s="17">
        <v>0.39789325975166201</v>
      </c>
      <c r="AF1457" s="17"/>
      <c r="AG1457" s="17">
        <v>0.124692282521547</v>
      </c>
      <c r="AH1457" s="17">
        <v>0.29722907518223401</v>
      </c>
      <c r="AI1457" s="17"/>
      <c r="AJ1457" s="17">
        <v>0.221586132177823</v>
      </c>
      <c r="AK1457" s="17">
        <v>0.25857111131830801</v>
      </c>
      <c r="AL1457" s="17"/>
      <c r="AM1457" s="17">
        <v>0.31844396211664899</v>
      </c>
      <c r="AN1457" s="17">
        <v>0.21504724371561301</v>
      </c>
      <c r="AO1457" s="17"/>
      <c r="AP1457" s="17">
        <v>0.46995655000227898</v>
      </c>
      <c r="AQ1457" s="17">
        <v>0.35212527629004597</v>
      </c>
      <c r="AR1457" s="17">
        <v>0.20176105549804499</v>
      </c>
      <c r="AS1457" s="17">
        <v>0.133304426762238</v>
      </c>
      <c r="AT1457" s="17">
        <v>8.6627162580105804E-2</v>
      </c>
      <c r="AU1457" s="17">
        <v>6.5496348544019395E-2</v>
      </c>
    </row>
    <row r="1458" spans="2:47" x14ac:dyDescent="0.35">
      <c r="B1458" t="s">
        <v>97</v>
      </c>
      <c r="C1458" s="17">
        <v>0.153753595357529</v>
      </c>
      <c r="D1458" s="17">
        <v>0.32839071966373301</v>
      </c>
      <c r="E1458" s="17">
        <v>-1.1861701204790499E-2</v>
      </c>
      <c r="F1458" s="17"/>
      <c r="G1458" s="17">
        <v>0.262286866735365</v>
      </c>
      <c r="H1458" s="17">
        <v>0.302660627070578</v>
      </c>
      <c r="I1458" s="17">
        <v>0.22848654321115799</v>
      </c>
      <c r="J1458" s="17">
        <v>9.6497867634693396E-2</v>
      </c>
      <c r="K1458" s="17">
        <v>7.5146542529489394E-2</v>
      </c>
      <c r="L1458" s="17">
        <v>-2.26736000905337E-3</v>
      </c>
      <c r="M1458" s="17"/>
      <c r="N1458" s="17">
        <v>0.108285107432066</v>
      </c>
      <c r="O1458" s="17">
        <v>0.37958426753831198</v>
      </c>
      <c r="P1458" s="17"/>
      <c r="Q1458" s="17">
        <v>0.239303636730405</v>
      </c>
      <c r="R1458" s="17">
        <v>0.122321925641623</v>
      </c>
      <c r="S1458" s="17">
        <v>0.14698312805246</v>
      </c>
      <c r="T1458" s="17">
        <v>0.101269528344256</v>
      </c>
      <c r="U1458" s="17">
        <v>6.8636641087524097E-2</v>
      </c>
      <c r="V1458" s="17">
        <v>0.155376244268467</v>
      </c>
      <c r="W1458" s="17">
        <v>3.3897891609040498E-2</v>
      </c>
      <c r="X1458" s="17">
        <v>0.25243648236958199</v>
      </c>
      <c r="Y1458" s="17">
        <v>0.20526838477821999</v>
      </c>
      <c r="Z1458" s="17">
        <v>0.184155129236903</v>
      </c>
      <c r="AA1458" s="17">
        <v>8.9947577645559995E-2</v>
      </c>
      <c r="AB1458" s="17">
        <v>0.27748570763845998</v>
      </c>
      <c r="AC1458" s="17"/>
      <c r="AD1458" s="17">
        <v>0.32369086896979399</v>
      </c>
      <c r="AE1458" s="17">
        <v>-0.21494468446846901</v>
      </c>
      <c r="AF1458" s="17"/>
      <c r="AG1458" s="17">
        <v>0.46525059018749398</v>
      </c>
      <c r="AH1458" s="17">
        <v>5.6451103821523203E-3</v>
      </c>
      <c r="AI1458" s="17"/>
      <c r="AJ1458" s="17">
        <v>0.17212540929911399</v>
      </c>
      <c r="AK1458" s="17">
        <v>0.13704371998940301</v>
      </c>
      <c r="AL1458" s="17"/>
      <c r="AM1458" s="17">
        <v>4.4177795673173096E-3</v>
      </c>
      <c r="AN1458" s="17">
        <v>0.20108816047939401</v>
      </c>
      <c r="AO1458" s="17"/>
      <c r="AP1458" s="17">
        <v>-0.37156878901357199</v>
      </c>
      <c r="AQ1458" s="17">
        <v>-0.16173536806878999</v>
      </c>
      <c r="AR1458" s="17">
        <v>0.24247463746568201</v>
      </c>
      <c r="AS1458" s="17">
        <v>0.347805981689702</v>
      </c>
      <c r="AT1458" s="17">
        <v>0.57857479705692805</v>
      </c>
      <c r="AU1458" s="17">
        <v>0.613386281209789</v>
      </c>
    </row>
    <row r="1459" spans="2:47" x14ac:dyDescent="0.35">
      <c r="C1459" s="17"/>
      <c r="D1459" s="17"/>
      <c r="E1459" s="17"/>
      <c r="F1459" s="17"/>
      <c r="G1459" s="17"/>
      <c r="H1459" s="17"/>
      <c r="I1459" s="17"/>
      <c r="J1459" s="17"/>
      <c r="K1459" s="17"/>
      <c r="L1459" s="17"/>
      <c r="M1459" s="17"/>
      <c r="N1459" s="17"/>
      <c r="O1459" s="17"/>
      <c r="P1459" s="17"/>
      <c r="Q1459" s="17"/>
      <c r="R1459" s="17"/>
      <c r="S1459" s="17"/>
      <c r="T1459" s="17"/>
      <c r="U1459" s="17"/>
      <c r="V1459" s="17"/>
      <c r="W1459" s="17"/>
      <c r="X1459" s="17"/>
      <c r="Y1459" s="17"/>
      <c r="Z1459" s="17"/>
      <c r="AA1459" s="17"/>
      <c r="AB1459" s="17"/>
      <c r="AC1459" s="17"/>
      <c r="AD1459" s="17"/>
      <c r="AE1459" s="17"/>
      <c r="AF1459" s="17"/>
      <c r="AG1459" s="17"/>
      <c r="AH1459" s="17"/>
      <c r="AI1459" s="17"/>
      <c r="AJ1459" s="17"/>
      <c r="AK1459" s="17"/>
      <c r="AL1459" s="17"/>
      <c r="AM1459" s="17"/>
      <c r="AN1459" s="17"/>
      <c r="AO1459" s="17"/>
      <c r="AP1459" s="17"/>
      <c r="AQ1459" s="17"/>
      <c r="AR1459" s="17"/>
      <c r="AS1459" s="17"/>
      <c r="AT1459" s="17"/>
      <c r="AU1459" s="17"/>
    </row>
    <row r="1460" spans="2:47" x14ac:dyDescent="0.35">
      <c r="B1460" s="6" t="s">
        <v>534</v>
      </c>
      <c r="C1460" s="17"/>
      <c r="D1460" s="17"/>
      <c r="E1460" s="17"/>
      <c r="F1460" s="17"/>
      <c r="G1460" s="17"/>
      <c r="H1460" s="17"/>
      <c r="I1460" s="17"/>
      <c r="J1460" s="17"/>
      <c r="K1460" s="17"/>
      <c r="L1460" s="17"/>
      <c r="M1460" s="17"/>
      <c r="N1460" s="17"/>
      <c r="O1460" s="17"/>
      <c r="P1460" s="17"/>
      <c r="Q1460" s="17"/>
      <c r="R1460" s="17"/>
      <c r="S1460" s="17"/>
      <c r="T1460" s="17"/>
      <c r="U1460" s="17"/>
      <c r="V1460" s="17"/>
      <c r="W1460" s="17"/>
      <c r="X1460" s="17"/>
      <c r="Y1460" s="17"/>
      <c r="Z1460" s="17"/>
      <c r="AA1460" s="17"/>
      <c r="AB1460" s="17"/>
      <c r="AC1460" s="17"/>
      <c r="AD1460" s="17"/>
      <c r="AE1460" s="17"/>
      <c r="AF1460" s="17"/>
      <c r="AG1460" s="17"/>
      <c r="AH1460" s="17"/>
      <c r="AI1460" s="17"/>
      <c r="AJ1460" s="17"/>
      <c r="AK1460" s="17"/>
      <c r="AL1460" s="17"/>
      <c r="AM1460" s="17"/>
      <c r="AN1460" s="17"/>
      <c r="AO1460" s="17"/>
      <c r="AP1460" s="17"/>
      <c r="AQ1460" s="17"/>
      <c r="AR1460" s="17"/>
      <c r="AS1460" s="17"/>
      <c r="AT1460" s="17"/>
      <c r="AU1460" s="17"/>
    </row>
    <row r="1461" spans="2:47" x14ac:dyDescent="0.35">
      <c r="B1461" s="24" t="s">
        <v>750</v>
      </c>
      <c r="C1461" s="17"/>
      <c r="D1461" s="17"/>
      <c r="E1461" s="17"/>
      <c r="F1461" s="17"/>
      <c r="G1461" s="17"/>
      <c r="H1461" s="17"/>
      <c r="I1461" s="17"/>
      <c r="J1461" s="17"/>
      <c r="K1461" s="17"/>
      <c r="L1461" s="17"/>
      <c r="M1461" s="17"/>
      <c r="N1461" s="17"/>
      <c r="O1461" s="17"/>
      <c r="P1461" s="17"/>
      <c r="Q1461" s="17"/>
      <c r="R1461" s="17"/>
      <c r="S1461" s="17"/>
      <c r="T1461" s="17"/>
      <c r="U1461" s="17"/>
      <c r="V1461" s="17"/>
      <c r="W1461" s="17"/>
      <c r="X1461" s="17"/>
      <c r="Y1461" s="17"/>
      <c r="Z1461" s="17"/>
      <c r="AA1461" s="17"/>
      <c r="AB1461" s="17"/>
      <c r="AC1461" s="17"/>
      <c r="AD1461" s="17"/>
      <c r="AE1461" s="17"/>
      <c r="AF1461" s="17"/>
      <c r="AG1461" s="17"/>
      <c r="AH1461" s="17"/>
      <c r="AI1461" s="17"/>
      <c r="AJ1461" s="17"/>
      <c r="AK1461" s="17"/>
      <c r="AL1461" s="17"/>
      <c r="AM1461" s="17"/>
      <c r="AN1461" s="17"/>
      <c r="AO1461" s="17"/>
      <c r="AP1461" s="17"/>
      <c r="AQ1461" s="17"/>
      <c r="AR1461" s="17"/>
      <c r="AS1461" s="17"/>
      <c r="AT1461" s="17"/>
      <c r="AU1461" s="17"/>
    </row>
    <row r="1462" spans="2:47" x14ac:dyDescent="0.35">
      <c r="B1462" t="s">
        <v>348</v>
      </c>
      <c r="C1462" s="17">
        <v>0.16316621062971701</v>
      </c>
      <c r="D1462" s="17">
        <v>0.144496859937115</v>
      </c>
      <c r="E1462" s="17">
        <v>0.19854383176260501</v>
      </c>
      <c r="F1462" s="17"/>
      <c r="G1462" s="17">
        <v>9.74066682040933E-2</v>
      </c>
      <c r="H1462" s="17">
        <v>0.126671646205014</v>
      </c>
      <c r="I1462" s="17">
        <v>0.12667120376921401</v>
      </c>
      <c r="J1462" s="17">
        <v>0.20926570015846599</v>
      </c>
      <c r="K1462" s="17">
        <v>0.24565648415581101</v>
      </c>
      <c r="L1462" s="17">
        <v>0.22642142098982701</v>
      </c>
      <c r="M1462" s="17"/>
      <c r="N1462" s="17">
        <v>0.18663492017758801</v>
      </c>
      <c r="O1462" s="17">
        <v>8.7770711572644503E-2</v>
      </c>
      <c r="P1462" s="17"/>
      <c r="Q1462" s="17">
        <v>0.15237114914427299</v>
      </c>
      <c r="R1462" s="17">
        <v>0.22026452887499401</v>
      </c>
      <c r="S1462" s="17">
        <v>0.225928114706549</v>
      </c>
      <c r="T1462" s="17">
        <v>0.109509335101462</v>
      </c>
      <c r="U1462" s="17">
        <v>0.140902740697047</v>
      </c>
      <c r="V1462" s="17">
        <v>0.118234678954105</v>
      </c>
      <c r="W1462" s="17">
        <v>0.29516630512563402</v>
      </c>
      <c r="X1462" s="17">
        <v>0.11031539047588799</v>
      </c>
      <c r="Y1462" s="17">
        <v>0.154998489716731</v>
      </c>
      <c r="Z1462" s="17">
        <v>8.4499791511994105E-2</v>
      </c>
      <c r="AA1462" s="17">
        <v>0.25921358079572898</v>
      </c>
      <c r="AB1462" s="17">
        <v>5.7746878689369299E-2</v>
      </c>
      <c r="AC1462" s="17"/>
      <c r="AD1462" s="17">
        <v>0.14913846103593001</v>
      </c>
      <c r="AE1462" s="17">
        <v>0.24102859936333201</v>
      </c>
      <c r="AF1462" s="17"/>
      <c r="AG1462" s="17">
        <v>0.132973322072998</v>
      </c>
      <c r="AH1462" s="17">
        <v>0.19768734484945799</v>
      </c>
      <c r="AI1462" s="17"/>
      <c r="AJ1462" s="17">
        <v>0.15771180955358699</v>
      </c>
      <c r="AK1462" s="17">
        <v>0.17024333204469899</v>
      </c>
      <c r="AL1462" s="17"/>
      <c r="AM1462" s="17">
        <v>0.22100138448975401</v>
      </c>
      <c r="AN1462" s="17">
        <v>0.14662549891694099</v>
      </c>
      <c r="AO1462" s="17"/>
      <c r="AP1462" s="17">
        <v>0.489360403193909</v>
      </c>
      <c r="AQ1462" s="17">
        <v>0.336282324479029</v>
      </c>
      <c r="AR1462" s="17">
        <v>0.2186249034934</v>
      </c>
      <c r="AS1462" s="17">
        <v>0.24524482521138899</v>
      </c>
      <c r="AT1462" s="17">
        <v>0.112912235171757</v>
      </c>
      <c r="AU1462" s="17">
        <v>5.6247877144296701E-2</v>
      </c>
    </row>
    <row r="1463" spans="2:47" x14ac:dyDescent="0.35">
      <c r="B1463" t="s">
        <v>529</v>
      </c>
      <c r="C1463" s="17">
        <v>0.15597328393660001</v>
      </c>
      <c r="D1463" s="17">
        <v>0.15282712216351699</v>
      </c>
      <c r="E1463" s="17">
        <v>0.15896317868575999</v>
      </c>
      <c r="F1463" s="17"/>
      <c r="G1463" s="17">
        <v>0.21126962835323901</v>
      </c>
      <c r="H1463" s="17">
        <v>0.20426059559267301</v>
      </c>
      <c r="I1463" s="17">
        <v>0.200342801609424</v>
      </c>
      <c r="J1463" s="17">
        <v>9.3025416214565698E-2</v>
      </c>
      <c r="K1463" s="17">
        <v>8.8471091847630898E-2</v>
      </c>
      <c r="L1463" s="17">
        <v>8.3452111323821507E-2</v>
      </c>
      <c r="M1463" s="17"/>
      <c r="N1463" s="17">
        <v>0.15520148323049901</v>
      </c>
      <c r="O1463" s="17">
        <v>0.158452768344996</v>
      </c>
      <c r="P1463" s="17"/>
      <c r="Q1463" s="17">
        <v>0.18347060686539099</v>
      </c>
      <c r="R1463" s="17">
        <v>0.18576709759124899</v>
      </c>
      <c r="S1463" s="17">
        <v>0.15853490067034801</v>
      </c>
      <c r="T1463" s="17">
        <v>0.18916711460802099</v>
      </c>
      <c r="U1463" s="17">
        <v>0.170480500635763</v>
      </c>
      <c r="V1463" s="17">
        <v>0.17639655838774401</v>
      </c>
      <c r="W1463" s="17">
        <v>2.8576515795421899E-2</v>
      </c>
      <c r="X1463" s="17">
        <v>0.111580307894468</v>
      </c>
      <c r="Y1463" s="17">
        <v>0.11974750382192</v>
      </c>
      <c r="Z1463" s="17">
        <v>0.10726275161152</v>
      </c>
      <c r="AA1463" s="17">
        <v>0.18854143818955499</v>
      </c>
      <c r="AB1463" s="17">
        <v>0.27405384916270098</v>
      </c>
      <c r="AC1463" s="17"/>
      <c r="AD1463" s="17">
        <v>0.14139005476519301</v>
      </c>
      <c r="AE1463" s="17">
        <v>0.243152241824662</v>
      </c>
      <c r="AF1463" s="17"/>
      <c r="AG1463" s="17">
        <v>0.144009867251333</v>
      </c>
      <c r="AH1463" s="17">
        <v>0.168542445786622</v>
      </c>
      <c r="AI1463" s="17"/>
      <c r="AJ1463" s="17">
        <v>0.12581581434612399</v>
      </c>
      <c r="AK1463" s="17">
        <v>0.19510279987821999</v>
      </c>
      <c r="AL1463" s="17"/>
      <c r="AM1463" s="17">
        <v>0.14122931445963899</v>
      </c>
      <c r="AN1463" s="17">
        <v>0.161948990874832</v>
      </c>
      <c r="AO1463" s="17"/>
      <c r="AP1463" s="17">
        <v>0.26004891175897898</v>
      </c>
      <c r="AQ1463" s="17">
        <v>8.5472712939562906E-2</v>
      </c>
      <c r="AR1463" s="17">
        <v>0.28193514385156998</v>
      </c>
      <c r="AS1463" s="17">
        <v>8.5161932822856404E-2</v>
      </c>
      <c r="AT1463" s="17">
        <v>0.130925958619653</v>
      </c>
      <c r="AU1463" s="17">
        <v>0.16688877295336399</v>
      </c>
    </row>
    <row r="1464" spans="2:47" x14ac:dyDescent="0.35">
      <c r="B1464" t="s">
        <v>530</v>
      </c>
      <c r="C1464" s="17">
        <v>0.204543041089008</v>
      </c>
      <c r="D1464" s="17">
        <v>0.197042933185471</v>
      </c>
      <c r="E1464" s="17">
        <v>0.21922940153412501</v>
      </c>
      <c r="F1464" s="17"/>
      <c r="G1464" s="17">
        <v>0.16438016649543399</v>
      </c>
      <c r="H1464" s="17">
        <v>0.22299780377329401</v>
      </c>
      <c r="I1464" s="17">
        <v>0.20371812212493301</v>
      </c>
      <c r="J1464" s="17">
        <v>0.203012351573571</v>
      </c>
      <c r="K1464" s="17">
        <v>0.23353750892382499</v>
      </c>
      <c r="L1464" s="17">
        <v>0.204789035622303</v>
      </c>
      <c r="M1464" s="17"/>
      <c r="N1464" s="17">
        <v>0.199444499256198</v>
      </c>
      <c r="O1464" s="17">
        <v>0.22092259980159901</v>
      </c>
      <c r="P1464" s="17"/>
      <c r="Q1464" s="17">
        <v>0.214560847769701</v>
      </c>
      <c r="R1464" s="17">
        <v>0.15080561469256401</v>
      </c>
      <c r="S1464" s="17">
        <v>0.22320408323323199</v>
      </c>
      <c r="T1464" s="17">
        <v>0.17512107774362401</v>
      </c>
      <c r="U1464" s="17">
        <v>0.27849020935560098</v>
      </c>
      <c r="V1464" s="17">
        <v>0.20675076227834999</v>
      </c>
      <c r="W1464" s="17">
        <v>0.13003382734716901</v>
      </c>
      <c r="X1464" s="17">
        <v>0.27949475896842302</v>
      </c>
      <c r="Y1464" s="17">
        <v>0.18997350308692601</v>
      </c>
      <c r="Z1464" s="17">
        <v>0.27808960262114502</v>
      </c>
      <c r="AA1464" s="17">
        <v>0.19688921971963999</v>
      </c>
      <c r="AB1464" s="17">
        <v>0.17458355373901999</v>
      </c>
      <c r="AC1464" s="17"/>
      <c r="AD1464" s="17">
        <v>0.20960342376223001</v>
      </c>
      <c r="AE1464" s="17">
        <v>0.19213129627883499</v>
      </c>
      <c r="AF1464" s="17"/>
      <c r="AG1464" s="17">
        <v>0.19141156639882601</v>
      </c>
      <c r="AH1464" s="17">
        <v>0.22066429951132999</v>
      </c>
      <c r="AI1464" s="17"/>
      <c r="AJ1464" s="17">
        <v>0.195537772323925</v>
      </c>
      <c r="AK1464" s="17">
        <v>0.21622743677893</v>
      </c>
      <c r="AL1464" s="17"/>
      <c r="AM1464" s="17">
        <v>0.20083891031783199</v>
      </c>
      <c r="AN1464" s="17">
        <v>0.204281866176344</v>
      </c>
      <c r="AO1464" s="17"/>
      <c r="AP1464" s="17">
        <v>0.12084661673301</v>
      </c>
      <c r="AQ1464" s="17">
        <v>0.19462623082035599</v>
      </c>
      <c r="AR1464" s="17">
        <v>0.17784181069074601</v>
      </c>
      <c r="AS1464" s="17">
        <v>0.173850459351859</v>
      </c>
      <c r="AT1464" s="17">
        <v>0.24743655407540999</v>
      </c>
      <c r="AU1464" s="17">
        <v>0.22486833282918101</v>
      </c>
    </row>
    <row r="1465" spans="2:47" x14ac:dyDescent="0.35">
      <c r="B1465" t="s">
        <v>531</v>
      </c>
      <c r="C1465" s="17">
        <v>0.25702043483204601</v>
      </c>
      <c r="D1465" s="17">
        <v>0.281749030080792</v>
      </c>
      <c r="E1465" s="17">
        <v>0.21177425089698801</v>
      </c>
      <c r="F1465" s="17"/>
      <c r="G1465" s="17">
        <v>0.29291955528191099</v>
      </c>
      <c r="H1465" s="17">
        <v>0.269168493787796</v>
      </c>
      <c r="I1465" s="17">
        <v>0.250554139961147</v>
      </c>
      <c r="J1465" s="17">
        <v>0.31601624156074698</v>
      </c>
      <c r="K1465" s="17">
        <v>0.19582084810671499</v>
      </c>
      <c r="L1465" s="17">
        <v>0.197327763768851</v>
      </c>
      <c r="M1465" s="17"/>
      <c r="N1465" s="17">
        <v>0.234048485456884</v>
      </c>
      <c r="O1465" s="17">
        <v>0.33082004379313301</v>
      </c>
      <c r="P1465" s="17"/>
      <c r="Q1465" s="17">
        <v>0.264504878476922</v>
      </c>
      <c r="R1465" s="17">
        <v>0.23937073747024101</v>
      </c>
      <c r="S1465" s="17">
        <v>0.255101378172163</v>
      </c>
      <c r="T1465" s="17">
        <v>0.197037716837447</v>
      </c>
      <c r="U1465" s="17">
        <v>0.20175499693934201</v>
      </c>
      <c r="V1465" s="17">
        <v>0.25181704698650498</v>
      </c>
      <c r="W1465" s="17">
        <v>0.33726278716622798</v>
      </c>
      <c r="X1465" s="17">
        <v>0.28001948072062299</v>
      </c>
      <c r="Y1465" s="17">
        <v>0.27918667337571601</v>
      </c>
      <c r="Z1465" s="17">
        <v>0.25701863725093999</v>
      </c>
      <c r="AA1465" s="17">
        <v>0.256146619201291</v>
      </c>
      <c r="AB1465" s="17">
        <v>0.30230473484429898</v>
      </c>
      <c r="AC1465" s="17"/>
      <c r="AD1465" s="17">
        <v>0.26753392524379499</v>
      </c>
      <c r="AE1465" s="17">
        <v>0.200403569369907</v>
      </c>
      <c r="AF1465" s="17"/>
      <c r="AG1465" s="17">
        <v>0.29961622923007403</v>
      </c>
      <c r="AH1465" s="17">
        <v>0.207912807277361</v>
      </c>
      <c r="AI1465" s="17"/>
      <c r="AJ1465" s="17">
        <v>0.286365602696104</v>
      </c>
      <c r="AK1465" s="17">
        <v>0.21894488574457199</v>
      </c>
      <c r="AL1465" s="17"/>
      <c r="AM1465" s="17">
        <v>0.26094750020676</v>
      </c>
      <c r="AN1465" s="17">
        <v>0.260694024331804</v>
      </c>
      <c r="AO1465" s="17"/>
      <c r="AP1465" s="17">
        <v>0.12974406831410201</v>
      </c>
      <c r="AQ1465" s="17">
        <v>0.19476340821785701</v>
      </c>
      <c r="AR1465" s="17">
        <v>0.15095554414768</v>
      </c>
      <c r="AS1465" s="17">
        <v>0.22972434859100299</v>
      </c>
      <c r="AT1465" s="17">
        <v>0.26047898046673201</v>
      </c>
      <c r="AU1465" s="17">
        <v>0.33576779963271502</v>
      </c>
    </row>
    <row r="1466" spans="2:47" x14ac:dyDescent="0.35">
      <c r="B1466" t="s">
        <v>532</v>
      </c>
      <c r="C1466" s="17">
        <v>7.3696928666669603E-2</v>
      </c>
      <c r="D1466" s="17">
        <v>6.8507425038392702E-2</v>
      </c>
      <c r="E1466" s="17">
        <v>8.36274631820874E-2</v>
      </c>
      <c r="F1466" s="17"/>
      <c r="G1466" s="17">
        <v>8.7055458102629393E-2</v>
      </c>
      <c r="H1466" s="17">
        <v>6.7232807670739803E-2</v>
      </c>
      <c r="I1466" s="17">
        <v>7.4436436475758205E-2</v>
      </c>
      <c r="J1466" s="17">
        <v>6.7472774574787106E-2</v>
      </c>
      <c r="K1466" s="17">
        <v>8.7891226334779193E-2</v>
      </c>
      <c r="L1466" s="17">
        <v>6.2133138073083197E-2</v>
      </c>
      <c r="M1466" s="17"/>
      <c r="N1466" s="17">
        <v>6.9436753978327506E-2</v>
      </c>
      <c r="O1466" s="17">
        <v>8.7383151850040197E-2</v>
      </c>
      <c r="P1466" s="17"/>
      <c r="Q1466" s="17">
        <v>6.8403715227088394E-2</v>
      </c>
      <c r="R1466" s="17">
        <v>5.3198013588988499E-2</v>
      </c>
      <c r="S1466" s="17">
        <v>5.3576100933889197E-2</v>
      </c>
      <c r="T1466" s="17">
        <v>0.12588316228395999</v>
      </c>
      <c r="U1466" s="17">
        <v>4.0138669966911997E-2</v>
      </c>
      <c r="V1466" s="17">
        <v>6.5275022396117793E-2</v>
      </c>
      <c r="W1466" s="17">
        <v>0.114911992415</v>
      </c>
      <c r="X1466" s="17">
        <v>9.40518919717412E-2</v>
      </c>
      <c r="Y1466" s="17">
        <v>9.9856766008030895E-2</v>
      </c>
      <c r="Z1466" s="17">
        <v>9.2575815572414705E-2</v>
      </c>
      <c r="AA1466" s="17">
        <v>0</v>
      </c>
      <c r="AB1466" s="17">
        <v>0</v>
      </c>
      <c r="AC1466" s="17"/>
      <c r="AD1466" s="17">
        <v>7.9117785936840004E-2</v>
      </c>
      <c r="AE1466" s="17">
        <v>3.0591243051124699E-2</v>
      </c>
      <c r="AF1466" s="17"/>
      <c r="AG1466" s="17">
        <v>9.1587383020178395E-2</v>
      </c>
      <c r="AH1466" s="17">
        <v>5.5083334353139501E-2</v>
      </c>
      <c r="AI1466" s="17"/>
      <c r="AJ1466" s="17">
        <v>7.3300578034381197E-2</v>
      </c>
      <c r="AK1466" s="17">
        <v>7.4211196229406196E-2</v>
      </c>
      <c r="AL1466" s="17"/>
      <c r="AM1466" s="17">
        <v>3.1505082455391901E-2</v>
      </c>
      <c r="AN1466" s="17">
        <v>8.1062717084002797E-2</v>
      </c>
      <c r="AO1466" s="17"/>
      <c r="AP1466" s="17">
        <v>0</v>
      </c>
      <c r="AQ1466" s="17">
        <v>3.8739262201129901E-2</v>
      </c>
      <c r="AR1466" s="17">
        <v>4.0325724851921298E-2</v>
      </c>
      <c r="AS1466" s="17">
        <v>5.1377404033598598E-2</v>
      </c>
      <c r="AT1466" s="17">
        <v>0.136642894312031</v>
      </c>
      <c r="AU1466" s="17">
        <v>8.8082843076527806E-2</v>
      </c>
    </row>
    <row r="1467" spans="2:47" x14ac:dyDescent="0.35">
      <c r="B1467" t="s">
        <v>533</v>
      </c>
      <c r="C1467" s="17">
        <v>6.6123129757036797E-2</v>
      </c>
      <c r="D1467" s="17">
        <v>7.64694785613661E-2</v>
      </c>
      <c r="E1467" s="17">
        <v>4.7051079457307098E-2</v>
      </c>
      <c r="F1467" s="17"/>
      <c r="G1467" s="17">
        <v>9.5521773564028703E-2</v>
      </c>
      <c r="H1467" s="17">
        <v>5.6271063970821801E-2</v>
      </c>
      <c r="I1467" s="17">
        <v>6.2714004448870195E-2</v>
      </c>
      <c r="J1467" s="17">
        <v>4.8410307083628798E-2</v>
      </c>
      <c r="K1467" s="17">
        <v>6.3450568137936703E-2</v>
      </c>
      <c r="L1467" s="17">
        <v>6.9385197327019005E-2</v>
      </c>
      <c r="M1467" s="17"/>
      <c r="N1467" s="17">
        <v>7.055578527412E-2</v>
      </c>
      <c r="O1467" s="17">
        <v>5.1882795230893702E-2</v>
      </c>
      <c r="P1467" s="17"/>
      <c r="Q1467" s="17">
        <v>7.9924024143768604E-2</v>
      </c>
      <c r="R1467" s="17">
        <v>7.0344790210998098E-2</v>
      </c>
      <c r="S1467" s="17">
        <v>1.6324408907094998E-2</v>
      </c>
      <c r="T1467" s="17">
        <v>7.4509961516680795E-2</v>
      </c>
      <c r="U1467" s="17">
        <v>7.0397264418408503E-2</v>
      </c>
      <c r="V1467" s="17">
        <v>0.115432201848578</v>
      </c>
      <c r="W1467" s="17">
        <v>4.9455947328379997E-2</v>
      </c>
      <c r="X1467" s="17">
        <v>9.5120557334745504E-2</v>
      </c>
      <c r="Y1467" s="17">
        <v>6.54849365757917E-2</v>
      </c>
      <c r="Z1467" s="17">
        <v>3.7108730415917703E-2</v>
      </c>
      <c r="AA1467" s="17">
        <v>6.6566166443054395E-2</v>
      </c>
      <c r="AB1467" s="17">
        <v>0</v>
      </c>
      <c r="AC1467" s="17"/>
      <c r="AD1467" s="17">
        <v>6.8846854653500406E-2</v>
      </c>
      <c r="AE1467" s="17">
        <v>3.8030251482975098E-2</v>
      </c>
      <c r="AF1467" s="17"/>
      <c r="AG1467" s="17">
        <v>7.4270888960333306E-2</v>
      </c>
      <c r="AH1467" s="17">
        <v>5.8282300045777002E-2</v>
      </c>
      <c r="AI1467" s="17"/>
      <c r="AJ1467" s="17">
        <v>7.9106861993254896E-2</v>
      </c>
      <c r="AK1467" s="17">
        <v>4.9276651441121602E-2</v>
      </c>
      <c r="AL1467" s="17"/>
      <c r="AM1467" s="17">
        <v>7.9726641361706097E-2</v>
      </c>
      <c r="AN1467" s="17">
        <v>6.27223838192454E-2</v>
      </c>
      <c r="AO1467" s="17"/>
      <c r="AP1467" s="17">
        <v>0</v>
      </c>
      <c r="AQ1467" s="17">
        <v>5.45981732664685E-2</v>
      </c>
      <c r="AR1467" s="17">
        <v>2.1103731720079299E-2</v>
      </c>
      <c r="AS1467" s="17">
        <v>6.08089941390915E-2</v>
      </c>
      <c r="AT1467" s="17">
        <v>5.69043353827451E-2</v>
      </c>
      <c r="AU1467" s="17">
        <v>9.7425616346290198E-2</v>
      </c>
    </row>
    <row r="1468" spans="2:47" x14ac:dyDescent="0.35">
      <c r="B1468" t="s">
        <v>122</v>
      </c>
      <c r="C1468" s="17">
        <v>7.94769710889216E-2</v>
      </c>
      <c r="D1468" s="17">
        <v>7.8907151033346307E-2</v>
      </c>
      <c r="E1468" s="17">
        <v>8.0810794481127296E-2</v>
      </c>
      <c r="F1468" s="17"/>
      <c r="G1468" s="17">
        <v>5.1446749998664797E-2</v>
      </c>
      <c r="H1468" s="17">
        <v>5.3397588999662099E-2</v>
      </c>
      <c r="I1468" s="17">
        <v>8.1563291610653094E-2</v>
      </c>
      <c r="J1468" s="17">
        <v>6.2797208834234494E-2</v>
      </c>
      <c r="K1468" s="17">
        <v>8.5172272493301504E-2</v>
      </c>
      <c r="L1468" s="17">
        <v>0.15649133289509601</v>
      </c>
      <c r="M1468" s="17"/>
      <c r="N1468" s="17">
        <v>8.4678072626383993E-2</v>
      </c>
      <c r="O1468" s="17">
        <v>6.2767929406693193E-2</v>
      </c>
      <c r="P1468" s="17"/>
      <c r="Q1468" s="17">
        <v>3.6764778372856598E-2</v>
      </c>
      <c r="R1468" s="17">
        <v>8.0249217570964704E-2</v>
      </c>
      <c r="S1468" s="17">
        <v>6.73310133767233E-2</v>
      </c>
      <c r="T1468" s="17">
        <v>0.128771631908805</v>
      </c>
      <c r="U1468" s="17">
        <v>9.7835617986926707E-2</v>
      </c>
      <c r="V1468" s="17">
        <v>6.6093729148598901E-2</v>
      </c>
      <c r="W1468" s="17">
        <v>4.4592624822167498E-2</v>
      </c>
      <c r="X1468" s="17">
        <v>2.94176126341117E-2</v>
      </c>
      <c r="Y1468" s="17">
        <v>9.0752127414883504E-2</v>
      </c>
      <c r="Z1468" s="17">
        <v>0.143444671016069</v>
      </c>
      <c r="AA1468" s="17">
        <v>3.2642975650731501E-2</v>
      </c>
      <c r="AB1468" s="17">
        <v>0.19131098356461099</v>
      </c>
      <c r="AC1468" s="17"/>
      <c r="AD1468" s="17">
        <v>8.4369494602511294E-2</v>
      </c>
      <c r="AE1468" s="17">
        <v>5.46627986291634E-2</v>
      </c>
      <c r="AF1468" s="17"/>
      <c r="AG1468" s="17">
        <v>6.6130743066258393E-2</v>
      </c>
      <c r="AH1468" s="17">
        <v>9.1827468176313001E-2</v>
      </c>
      <c r="AI1468" s="17"/>
      <c r="AJ1468" s="17">
        <v>8.21615610526229E-2</v>
      </c>
      <c r="AK1468" s="17">
        <v>7.5993697883051006E-2</v>
      </c>
      <c r="AL1468" s="17"/>
      <c r="AM1468" s="17">
        <v>6.4751166708917104E-2</v>
      </c>
      <c r="AN1468" s="17">
        <v>8.2664518796829803E-2</v>
      </c>
      <c r="AO1468" s="17"/>
      <c r="AP1468" s="17">
        <v>0</v>
      </c>
      <c r="AQ1468" s="17">
        <v>9.5517888075596899E-2</v>
      </c>
      <c r="AR1468" s="17">
        <v>0.10921314124460201</v>
      </c>
      <c r="AS1468" s="17">
        <v>0.153832035850202</v>
      </c>
      <c r="AT1468" s="17">
        <v>5.4699041971672399E-2</v>
      </c>
      <c r="AU1468" s="17">
        <v>3.0718758017624699E-2</v>
      </c>
    </row>
    <row r="1469" spans="2:47" x14ac:dyDescent="0.35">
      <c r="C1469" s="17"/>
      <c r="D1469" s="17"/>
      <c r="E1469" s="17"/>
      <c r="F1469" s="17"/>
      <c r="G1469" s="17"/>
      <c r="H1469" s="17"/>
      <c r="I1469" s="17"/>
      <c r="J1469" s="17"/>
      <c r="K1469" s="17"/>
      <c r="L1469" s="17"/>
      <c r="M1469" s="17"/>
      <c r="N1469" s="17"/>
      <c r="O1469" s="17"/>
      <c r="P1469" s="17"/>
      <c r="Q1469" s="17"/>
      <c r="R1469" s="17"/>
      <c r="S1469" s="17"/>
      <c r="T1469" s="17"/>
      <c r="U1469" s="17"/>
      <c r="V1469" s="17"/>
      <c r="W1469" s="17"/>
      <c r="X1469" s="17"/>
      <c r="Y1469" s="17"/>
      <c r="Z1469" s="17"/>
      <c r="AA1469" s="17"/>
      <c r="AB1469" s="17"/>
      <c r="AC1469" s="17"/>
      <c r="AD1469" s="17"/>
      <c r="AE1469" s="17"/>
      <c r="AF1469" s="17"/>
      <c r="AG1469" s="17"/>
      <c r="AH1469" s="17"/>
      <c r="AI1469" s="17"/>
      <c r="AJ1469" s="17"/>
      <c r="AK1469" s="17"/>
      <c r="AL1469" s="17"/>
      <c r="AM1469" s="17"/>
      <c r="AN1469" s="17"/>
      <c r="AO1469" s="17"/>
      <c r="AP1469" s="17"/>
      <c r="AQ1469" s="17"/>
      <c r="AR1469" s="17"/>
      <c r="AS1469" s="17"/>
      <c r="AT1469" s="17"/>
      <c r="AU1469" s="17"/>
    </row>
    <row r="1470" spans="2:47" x14ac:dyDescent="0.35">
      <c r="B1470" s="6" t="s">
        <v>542</v>
      </c>
      <c r="C1470" s="17"/>
      <c r="D1470" s="17"/>
      <c r="E1470" s="17"/>
      <c r="F1470" s="17"/>
      <c r="G1470" s="17"/>
      <c r="H1470" s="17"/>
      <c r="I1470" s="17"/>
      <c r="J1470" s="17"/>
      <c r="K1470" s="17"/>
      <c r="L1470" s="17"/>
      <c r="M1470" s="17"/>
      <c r="N1470" s="17"/>
      <c r="O1470" s="17"/>
      <c r="P1470" s="17"/>
      <c r="Q1470" s="17"/>
      <c r="R1470" s="17"/>
      <c r="S1470" s="17"/>
      <c r="T1470" s="17"/>
      <c r="U1470" s="17"/>
      <c r="V1470" s="17"/>
      <c r="W1470" s="17"/>
      <c r="X1470" s="17"/>
      <c r="Y1470" s="17"/>
      <c r="Z1470" s="17"/>
      <c r="AA1470" s="17"/>
      <c r="AB1470" s="17"/>
      <c r="AC1470" s="17"/>
      <c r="AD1470" s="17"/>
      <c r="AE1470" s="17"/>
      <c r="AF1470" s="17"/>
      <c r="AG1470" s="17"/>
      <c r="AH1470" s="17"/>
      <c r="AI1470" s="17"/>
      <c r="AJ1470" s="17"/>
      <c r="AK1470" s="17"/>
      <c r="AL1470" s="17"/>
      <c r="AM1470" s="17"/>
      <c r="AN1470" s="17"/>
      <c r="AO1470" s="17"/>
      <c r="AP1470" s="17"/>
      <c r="AQ1470" s="17"/>
      <c r="AR1470" s="17"/>
      <c r="AS1470" s="17"/>
      <c r="AT1470" s="17"/>
      <c r="AU1470" s="17"/>
    </row>
    <row r="1471" spans="2:47" x14ac:dyDescent="0.35">
      <c r="B1471" s="24" t="s">
        <v>65</v>
      </c>
      <c r="C1471" s="17"/>
      <c r="D1471" s="17"/>
      <c r="E1471" s="17"/>
      <c r="F1471" s="17"/>
      <c r="G1471" s="17"/>
      <c r="H1471" s="17"/>
      <c r="I1471" s="17"/>
      <c r="J1471" s="17"/>
      <c r="K1471" s="17"/>
      <c r="L1471" s="17"/>
      <c r="M1471" s="17"/>
      <c r="N1471" s="17"/>
      <c r="O1471" s="17"/>
      <c r="P1471" s="17"/>
      <c r="Q1471" s="17"/>
      <c r="R1471" s="17"/>
      <c r="S1471" s="17"/>
      <c r="T1471" s="17"/>
      <c r="U1471" s="17"/>
      <c r="V1471" s="17"/>
      <c r="W1471" s="17"/>
      <c r="X1471" s="17"/>
      <c r="Y1471" s="17"/>
      <c r="Z1471" s="17"/>
      <c r="AA1471" s="17"/>
      <c r="AB1471" s="17"/>
      <c r="AC1471" s="17"/>
      <c r="AD1471" s="17"/>
      <c r="AE1471" s="17"/>
      <c r="AF1471" s="17"/>
      <c r="AG1471" s="17"/>
      <c r="AH1471" s="17"/>
      <c r="AI1471" s="17"/>
      <c r="AJ1471" s="17"/>
      <c r="AK1471" s="17"/>
      <c r="AL1471" s="17"/>
      <c r="AM1471" s="17"/>
      <c r="AN1471" s="17"/>
      <c r="AO1471" s="17"/>
      <c r="AP1471" s="17"/>
      <c r="AQ1471" s="17"/>
      <c r="AR1471" s="17"/>
      <c r="AS1471" s="17"/>
      <c r="AT1471" s="17"/>
      <c r="AU1471" s="17"/>
    </row>
    <row r="1472" spans="2:47" x14ac:dyDescent="0.35">
      <c r="B1472" t="s">
        <v>122</v>
      </c>
      <c r="C1472" s="17">
        <v>0.373478190525873</v>
      </c>
      <c r="D1472" s="17">
        <v>0.30255288678665898</v>
      </c>
      <c r="E1472" s="17">
        <v>0.43988316249916998</v>
      </c>
      <c r="F1472" s="17"/>
      <c r="G1472" s="17">
        <v>0.15915032466947701</v>
      </c>
      <c r="H1472" s="17">
        <v>0.225088869684447</v>
      </c>
      <c r="I1472" s="17">
        <v>0.36790818999791602</v>
      </c>
      <c r="J1472" s="17">
        <v>0.40203529556226197</v>
      </c>
      <c r="K1472" s="17">
        <v>0.484599073712561</v>
      </c>
      <c r="L1472" s="17">
        <v>0.54461927703438995</v>
      </c>
      <c r="M1472" s="17"/>
      <c r="N1472" s="17">
        <v>0.41444301677261702</v>
      </c>
      <c r="O1472" s="17">
        <v>0.170016085908786</v>
      </c>
      <c r="P1472" s="17"/>
      <c r="Q1472" s="17">
        <v>0.28595461380099702</v>
      </c>
      <c r="R1472" s="17">
        <v>0.40869413023737899</v>
      </c>
      <c r="S1472" s="17">
        <v>0.40053501297975502</v>
      </c>
      <c r="T1472" s="17">
        <v>0.42008638182166003</v>
      </c>
      <c r="U1472" s="17">
        <v>0.35443871978582803</v>
      </c>
      <c r="V1472" s="17">
        <v>0.36928161298860201</v>
      </c>
      <c r="W1472" s="17">
        <v>0.41786707617277002</v>
      </c>
      <c r="X1472" s="17">
        <v>0.21849678931706101</v>
      </c>
      <c r="Y1472" s="17">
        <v>0.40395956311817299</v>
      </c>
      <c r="Z1472" s="17">
        <v>0.4023015241506</v>
      </c>
      <c r="AA1472" s="17">
        <v>0.357707341034671</v>
      </c>
      <c r="AB1472" s="17">
        <v>0.38921968058767797</v>
      </c>
      <c r="AC1472" s="17"/>
      <c r="AD1472" s="17">
        <v>0.28533206891184998</v>
      </c>
      <c r="AE1472" s="17">
        <v>0.55459979773762702</v>
      </c>
      <c r="AF1472" s="17"/>
      <c r="AG1472" s="17">
        <v>0.219143984364122</v>
      </c>
      <c r="AH1472" s="17">
        <v>0.44528120897908802</v>
      </c>
      <c r="AI1472" s="17"/>
      <c r="AJ1472" s="17">
        <v>0.39949872502401601</v>
      </c>
      <c r="AK1472" s="17">
        <v>0.33938368246650602</v>
      </c>
      <c r="AL1472" s="17"/>
      <c r="AM1472" s="17">
        <v>0.442433551900627</v>
      </c>
      <c r="AN1472" s="17">
        <v>0.35423775839788502</v>
      </c>
      <c r="AO1472" s="17"/>
      <c r="AP1472" s="17">
        <v>0.63588799393642403</v>
      </c>
      <c r="AQ1472" s="17">
        <v>0.55814712283014201</v>
      </c>
      <c r="AR1472" s="17">
        <v>0.201790738676389</v>
      </c>
      <c r="AS1472" s="17">
        <v>0.46634677978905698</v>
      </c>
      <c r="AT1472" s="17">
        <v>6.35518181382939E-2</v>
      </c>
      <c r="AU1472" s="17">
        <v>6.8705316206104497E-2</v>
      </c>
    </row>
    <row r="1473" spans="2:47" x14ac:dyDescent="0.35">
      <c r="B1473" t="s">
        <v>535</v>
      </c>
      <c r="C1473" s="17">
        <v>0.293562805906455</v>
      </c>
      <c r="D1473" s="17">
        <v>0.33741700991145201</v>
      </c>
      <c r="E1473" s="17">
        <v>0.25252199602077502</v>
      </c>
      <c r="F1473" s="17"/>
      <c r="G1473" s="17">
        <v>0.42697404104963299</v>
      </c>
      <c r="H1473" s="17">
        <v>0.332662196688437</v>
      </c>
      <c r="I1473" s="17">
        <v>0.34750644828607202</v>
      </c>
      <c r="J1473" s="17">
        <v>0.273415558686737</v>
      </c>
      <c r="K1473" s="17">
        <v>0.24074115600395099</v>
      </c>
      <c r="L1473" s="17">
        <v>0.18040529183533899</v>
      </c>
      <c r="M1473" s="17"/>
      <c r="N1473" s="17">
        <v>0.26401787008177102</v>
      </c>
      <c r="O1473" s="17">
        <v>0.440305154756155</v>
      </c>
      <c r="P1473" s="17"/>
      <c r="Q1473" s="17">
        <v>0.33275340742766202</v>
      </c>
      <c r="R1473" s="17">
        <v>0.30739502277275799</v>
      </c>
      <c r="S1473" s="17">
        <v>0.31509734511409898</v>
      </c>
      <c r="T1473" s="17">
        <v>0.25594834814728701</v>
      </c>
      <c r="U1473" s="17">
        <v>0.28247241503930398</v>
      </c>
      <c r="V1473" s="17">
        <v>0.28148204685107397</v>
      </c>
      <c r="W1473" s="17">
        <v>0.277016882240328</v>
      </c>
      <c r="X1473" s="17">
        <v>0.39361906571837502</v>
      </c>
      <c r="Y1473" s="17">
        <v>0.27017975091544799</v>
      </c>
      <c r="Z1473" s="17">
        <v>0.269840857615739</v>
      </c>
      <c r="AA1473" s="17">
        <v>0.28616090924517601</v>
      </c>
      <c r="AB1473" s="17">
        <v>0.24918972324404701</v>
      </c>
      <c r="AC1473" s="17"/>
      <c r="AD1473" s="17">
        <v>0.353540214304911</v>
      </c>
      <c r="AE1473" s="17">
        <v>0.171060317187887</v>
      </c>
      <c r="AF1473" s="17"/>
      <c r="AG1473" s="17">
        <v>0.38771113626666598</v>
      </c>
      <c r="AH1473" s="17">
        <v>0.25122388453675698</v>
      </c>
      <c r="AI1473" s="17"/>
      <c r="AJ1473" s="17">
        <v>0.26710488092385098</v>
      </c>
      <c r="AK1473" s="17">
        <v>0.32757978573694202</v>
      </c>
      <c r="AL1473" s="17"/>
      <c r="AM1473" s="17">
        <v>0.21149553759779399</v>
      </c>
      <c r="AN1473" s="17">
        <v>0.31690017673561099</v>
      </c>
      <c r="AO1473" s="17"/>
      <c r="AP1473" s="17">
        <v>0.11041096884783699</v>
      </c>
      <c r="AQ1473" s="17">
        <v>0.230143511120598</v>
      </c>
      <c r="AR1473" s="17">
        <v>0.37535316804495</v>
      </c>
      <c r="AS1473" s="17">
        <v>0.26354773446259999</v>
      </c>
      <c r="AT1473" s="17">
        <v>0.45491036408028201</v>
      </c>
      <c r="AU1473" s="17">
        <v>0.46644812114067702</v>
      </c>
    </row>
    <row r="1474" spans="2:47" x14ac:dyDescent="0.35">
      <c r="B1474" t="s">
        <v>536</v>
      </c>
      <c r="C1474" s="17">
        <v>0.159748804572312</v>
      </c>
      <c r="D1474" s="17">
        <v>0.211345401456382</v>
      </c>
      <c r="E1474" s="17">
        <v>0.10995997174018</v>
      </c>
      <c r="F1474" s="17"/>
      <c r="G1474" s="17">
        <v>0.24089096181634501</v>
      </c>
      <c r="H1474" s="17">
        <v>0.195994427743023</v>
      </c>
      <c r="I1474" s="17">
        <v>0.183973632392538</v>
      </c>
      <c r="J1474" s="17">
        <v>0.14450984210034401</v>
      </c>
      <c r="K1474" s="17">
        <v>0.100069837979508</v>
      </c>
      <c r="L1474" s="17">
        <v>0.10855486483584301</v>
      </c>
      <c r="M1474" s="17"/>
      <c r="N1474" s="17">
        <v>0.14282821564943199</v>
      </c>
      <c r="O1474" s="17">
        <v>0.24378916185036401</v>
      </c>
      <c r="P1474" s="17"/>
      <c r="Q1474" s="17">
        <v>0.22703415447130701</v>
      </c>
      <c r="R1474" s="17">
        <v>0.13137660212538499</v>
      </c>
      <c r="S1474" s="17">
        <v>0.17702292856871499</v>
      </c>
      <c r="T1474" s="17">
        <v>0.14182731621651801</v>
      </c>
      <c r="U1474" s="17">
        <v>0.183278619570619</v>
      </c>
      <c r="V1474" s="17">
        <v>0.13537007438707299</v>
      </c>
      <c r="W1474" s="17">
        <v>0.13313216579565301</v>
      </c>
      <c r="X1474" s="17">
        <v>0.28512724431710301</v>
      </c>
      <c r="Y1474" s="17">
        <v>0.13023695149856299</v>
      </c>
      <c r="Z1474" s="17">
        <v>0.14245751085660999</v>
      </c>
      <c r="AA1474" s="17">
        <v>9.1828715551284107E-2</v>
      </c>
      <c r="AB1474" s="17">
        <v>0.173476379198991</v>
      </c>
      <c r="AC1474" s="17"/>
      <c r="AD1474" s="17">
        <v>0.20490442554511501</v>
      </c>
      <c r="AE1474" s="17">
        <v>6.2859150684329901E-2</v>
      </c>
      <c r="AF1474" s="17"/>
      <c r="AG1474" s="17">
        <v>0.262417653218317</v>
      </c>
      <c r="AH1474" s="17">
        <v>0.112167612406741</v>
      </c>
      <c r="AI1474" s="17"/>
      <c r="AJ1474" s="17">
        <v>0.16412304544352899</v>
      </c>
      <c r="AK1474" s="17">
        <v>0.15598293876534999</v>
      </c>
      <c r="AL1474" s="17"/>
      <c r="AM1474" s="17">
        <v>0.124524257030092</v>
      </c>
      <c r="AN1474" s="17">
        <v>0.169243857158591</v>
      </c>
      <c r="AO1474" s="17"/>
      <c r="AP1474" s="17">
        <v>3.01573780339159E-2</v>
      </c>
      <c r="AQ1474" s="17">
        <v>5.1350138904228501E-2</v>
      </c>
      <c r="AR1474" s="17">
        <v>0.15552245111309301</v>
      </c>
      <c r="AS1474" s="17">
        <v>0.14805899323414001</v>
      </c>
      <c r="AT1474" s="17">
        <v>0.30289230326581901</v>
      </c>
      <c r="AU1474" s="17">
        <v>0.365788809022497</v>
      </c>
    </row>
    <row r="1475" spans="2:47" x14ac:dyDescent="0.35">
      <c r="B1475" t="s">
        <v>537</v>
      </c>
      <c r="C1475" s="17">
        <v>0.147976417757996</v>
      </c>
      <c r="D1475" s="17">
        <v>0.17252813661130501</v>
      </c>
      <c r="E1475" s="17">
        <v>0.12534414976820499</v>
      </c>
      <c r="F1475" s="17"/>
      <c r="G1475" s="17">
        <v>0.26216742379659902</v>
      </c>
      <c r="H1475" s="17">
        <v>0.206616699188646</v>
      </c>
      <c r="I1475" s="17">
        <v>0.189365625150242</v>
      </c>
      <c r="J1475" s="17">
        <v>0.10977949368675</v>
      </c>
      <c r="K1475" s="17">
        <v>8.4780174055498703E-2</v>
      </c>
      <c r="L1475" s="17">
        <v>6.3435284158619903E-2</v>
      </c>
      <c r="M1475" s="17"/>
      <c r="N1475" s="17">
        <v>0.12582699935960701</v>
      </c>
      <c r="O1475" s="17">
        <v>0.25798707070782501</v>
      </c>
      <c r="P1475" s="17"/>
      <c r="Q1475" s="17">
        <v>0.22839978336904301</v>
      </c>
      <c r="R1475" s="17">
        <v>0.146095819788361</v>
      </c>
      <c r="S1475" s="17">
        <v>0.11484462555616599</v>
      </c>
      <c r="T1475" s="17">
        <v>0.150643364862666</v>
      </c>
      <c r="U1475" s="17">
        <v>0.14199437872936199</v>
      </c>
      <c r="V1475" s="17">
        <v>0.15414453039407799</v>
      </c>
      <c r="W1475" s="17">
        <v>0.165797723772936</v>
      </c>
      <c r="X1475" s="17">
        <v>0.11981230376975401</v>
      </c>
      <c r="Y1475" s="17">
        <v>0.13202560731492799</v>
      </c>
      <c r="Z1475" s="17">
        <v>0.109747838147116</v>
      </c>
      <c r="AA1475" s="17">
        <v>0.110703108865359</v>
      </c>
      <c r="AB1475" s="17">
        <v>8.2379333995688503E-2</v>
      </c>
      <c r="AC1475" s="17"/>
      <c r="AD1475" s="17">
        <v>0.19055995467175399</v>
      </c>
      <c r="AE1475" s="17">
        <v>5.4931533062705797E-2</v>
      </c>
      <c r="AF1475" s="17"/>
      <c r="AG1475" s="17">
        <v>0.212899609877399</v>
      </c>
      <c r="AH1475" s="17">
        <v>0.11883470281540399</v>
      </c>
      <c r="AI1475" s="17"/>
      <c r="AJ1475" s="17">
        <v>0.12921177315379601</v>
      </c>
      <c r="AK1475" s="17">
        <v>0.16998695744026801</v>
      </c>
      <c r="AL1475" s="17"/>
      <c r="AM1475" s="17">
        <v>0.111907823626894</v>
      </c>
      <c r="AN1475" s="17">
        <v>0.15878241604658899</v>
      </c>
      <c r="AO1475" s="17"/>
      <c r="AP1475" s="17">
        <v>3.4392170111215203E-2</v>
      </c>
      <c r="AQ1475" s="17">
        <v>7.5910409910849394E-2</v>
      </c>
      <c r="AR1475" s="17">
        <v>0.209018119546762</v>
      </c>
      <c r="AS1475" s="17">
        <v>0.100130153095375</v>
      </c>
      <c r="AT1475" s="17">
        <v>0.26968782202897201</v>
      </c>
      <c r="AU1475" s="17">
        <v>0.29676688023780501</v>
      </c>
    </row>
    <row r="1476" spans="2:47" x14ac:dyDescent="0.35">
      <c r="B1476" t="s">
        <v>538</v>
      </c>
      <c r="C1476" s="17">
        <v>0.13305370305804701</v>
      </c>
      <c r="D1476" s="17">
        <v>0.148266798405009</v>
      </c>
      <c r="E1476" s="17">
        <v>0.119397444851832</v>
      </c>
      <c r="F1476" s="17"/>
      <c r="G1476" s="17">
        <v>0.28249413940147999</v>
      </c>
      <c r="H1476" s="17">
        <v>0.18120554480002901</v>
      </c>
      <c r="I1476" s="17">
        <v>0.134741208119975</v>
      </c>
      <c r="J1476" s="17">
        <v>0.124324272023402</v>
      </c>
      <c r="K1476" s="17">
        <v>6.2213217494166799E-2</v>
      </c>
      <c r="L1476" s="17">
        <v>4.7232976993167898E-2</v>
      </c>
      <c r="M1476" s="17"/>
      <c r="N1476" s="17">
        <v>0.113013458998662</v>
      </c>
      <c r="O1476" s="17">
        <v>0.23258861158671501</v>
      </c>
      <c r="P1476" s="17"/>
      <c r="Q1476" s="17">
        <v>0.15106106496977101</v>
      </c>
      <c r="R1476" s="17">
        <v>0.122109020864151</v>
      </c>
      <c r="S1476" s="17">
        <v>0.11280233619074601</v>
      </c>
      <c r="T1476" s="17">
        <v>0.14090044300660101</v>
      </c>
      <c r="U1476" s="17">
        <v>0.141807619080455</v>
      </c>
      <c r="V1476" s="17">
        <v>0.16166335097712201</v>
      </c>
      <c r="W1476" s="17">
        <v>0.12893382094013101</v>
      </c>
      <c r="X1476" s="17">
        <v>0.12155448611130901</v>
      </c>
      <c r="Y1476" s="17">
        <v>0.13649861598410401</v>
      </c>
      <c r="Z1476" s="17">
        <v>0.10490215564157999</v>
      </c>
      <c r="AA1476" s="17">
        <v>9.9231670976644801E-2</v>
      </c>
      <c r="AB1476" s="17">
        <v>0.17566977872803499</v>
      </c>
      <c r="AC1476" s="17"/>
      <c r="AD1476" s="17">
        <v>0.16606441899351501</v>
      </c>
      <c r="AE1476" s="17">
        <v>6.2207900139804699E-2</v>
      </c>
      <c r="AF1476" s="17"/>
      <c r="AG1476" s="17">
        <v>0.20806223796019599</v>
      </c>
      <c r="AH1476" s="17">
        <v>9.7170949420799096E-2</v>
      </c>
      <c r="AI1476" s="17"/>
      <c r="AJ1476" s="17">
        <v>0.12443619125310799</v>
      </c>
      <c r="AK1476" s="17">
        <v>0.14446723613544499</v>
      </c>
      <c r="AL1476" s="17"/>
      <c r="AM1476" s="17">
        <v>0.112273734643882</v>
      </c>
      <c r="AN1476" s="17">
        <v>0.140039734576068</v>
      </c>
      <c r="AO1476" s="17"/>
      <c r="AP1476" s="17">
        <v>2.6624148427829699E-2</v>
      </c>
      <c r="AQ1476" s="17">
        <v>6.1674728583722402E-2</v>
      </c>
      <c r="AR1476" s="17">
        <v>0.20649976690472499</v>
      </c>
      <c r="AS1476" s="17">
        <v>6.4827962048462098E-2</v>
      </c>
      <c r="AT1476" s="17">
        <v>0.28058447049489599</v>
      </c>
      <c r="AU1476" s="17">
        <v>0.27242106084399098</v>
      </c>
    </row>
    <row r="1477" spans="2:47" x14ac:dyDescent="0.35">
      <c r="B1477" t="s">
        <v>539</v>
      </c>
      <c r="C1477" s="17">
        <v>0.12994149060416901</v>
      </c>
      <c r="D1477" s="17">
        <v>0.14437449341932901</v>
      </c>
      <c r="E1477" s="17">
        <v>0.117018459150543</v>
      </c>
      <c r="F1477" s="17"/>
      <c r="G1477" s="17">
        <v>0.262848415077788</v>
      </c>
      <c r="H1477" s="17">
        <v>0.19048747830020901</v>
      </c>
      <c r="I1477" s="17">
        <v>0.15269663237629799</v>
      </c>
      <c r="J1477" s="17">
        <v>9.2343568515338703E-2</v>
      </c>
      <c r="K1477" s="17">
        <v>7.0536778796347704E-2</v>
      </c>
      <c r="L1477" s="17">
        <v>4.3569605051014697E-2</v>
      </c>
      <c r="M1477" s="17"/>
      <c r="N1477" s="17">
        <v>0.101928788676291</v>
      </c>
      <c r="O1477" s="17">
        <v>0.26907361473248897</v>
      </c>
      <c r="P1477" s="17"/>
      <c r="Q1477" s="17">
        <v>0.153734294589155</v>
      </c>
      <c r="R1477" s="17">
        <v>0.13348315531528601</v>
      </c>
      <c r="S1477" s="17">
        <v>0.11408609160592401</v>
      </c>
      <c r="T1477" s="17">
        <v>9.8163886785175597E-2</v>
      </c>
      <c r="U1477" s="17">
        <v>0.10617699049874001</v>
      </c>
      <c r="V1477" s="17">
        <v>0.123607659522515</v>
      </c>
      <c r="W1477" s="17">
        <v>0.102745427741188</v>
      </c>
      <c r="X1477" s="17">
        <v>0.17758600972896699</v>
      </c>
      <c r="Y1477" s="17">
        <v>0.15173962485793099</v>
      </c>
      <c r="Z1477" s="17">
        <v>0.16647634054347901</v>
      </c>
      <c r="AA1477" s="17">
        <v>0.115300551149641</v>
      </c>
      <c r="AB1477" s="17">
        <v>6.0073202274533999E-2</v>
      </c>
      <c r="AC1477" s="17"/>
      <c r="AD1477" s="17">
        <v>0.17009564929982099</v>
      </c>
      <c r="AE1477" s="17">
        <v>5.10998822165478E-2</v>
      </c>
      <c r="AF1477" s="17"/>
      <c r="AG1477" s="17">
        <v>0.208832093050422</v>
      </c>
      <c r="AH1477" s="17">
        <v>9.2842138075829306E-2</v>
      </c>
      <c r="AI1477" s="17"/>
      <c r="AJ1477" s="17">
        <v>0.124787670795311</v>
      </c>
      <c r="AK1477" s="17">
        <v>0.13721683387491501</v>
      </c>
      <c r="AL1477" s="17"/>
      <c r="AM1477" s="17">
        <v>0.11342658777054899</v>
      </c>
      <c r="AN1477" s="17">
        <v>0.13392640059819599</v>
      </c>
      <c r="AO1477" s="17"/>
      <c r="AP1477" s="17">
        <v>2.4291446409703901E-2</v>
      </c>
      <c r="AQ1477" s="17">
        <v>4.5936330720416502E-2</v>
      </c>
      <c r="AR1477" s="17">
        <v>0.18571668110658299</v>
      </c>
      <c r="AS1477" s="17">
        <v>7.0240064988544001E-2</v>
      </c>
      <c r="AT1477" s="17">
        <v>0.28958859424706301</v>
      </c>
      <c r="AU1477" s="17">
        <v>0.279674664909978</v>
      </c>
    </row>
    <row r="1478" spans="2:47" x14ac:dyDescent="0.35">
      <c r="B1478" t="s">
        <v>540</v>
      </c>
      <c r="C1478" s="17">
        <v>0.124757777034523</v>
      </c>
      <c r="D1478" s="17">
        <v>0.15286682233660201</v>
      </c>
      <c r="E1478" s="17">
        <v>9.6538991243929506E-2</v>
      </c>
      <c r="F1478" s="17"/>
      <c r="G1478" s="17">
        <v>0.20492678363352601</v>
      </c>
      <c r="H1478" s="17">
        <v>0.19859087932466599</v>
      </c>
      <c r="I1478" s="17">
        <v>0.152321774111639</v>
      </c>
      <c r="J1478" s="17">
        <v>9.4804826378881601E-2</v>
      </c>
      <c r="K1478" s="17">
        <v>6.6480217324494995E-2</v>
      </c>
      <c r="L1478" s="17">
        <v>5.1753927917736801E-2</v>
      </c>
      <c r="M1478" s="17"/>
      <c r="N1478" s="17">
        <v>0.10942566369211</v>
      </c>
      <c r="O1478" s="17">
        <v>0.20090857113493499</v>
      </c>
      <c r="P1478" s="17"/>
      <c r="Q1478" s="17">
        <v>0.18016674614352701</v>
      </c>
      <c r="R1478" s="17">
        <v>8.7175600842335499E-2</v>
      </c>
      <c r="S1478" s="17">
        <v>7.0521517561769997E-2</v>
      </c>
      <c r="T1478" s="17">
        <v>0.115633996374838</v>
      </c>
      <c r="U1478" s="17">
        <v>0.100824384494148</v>
      </c>
      <c r="V1478" s="17">
        <v>7.4860698317329694E-2</v>
      </c>
      <c r="W1478" s="17">
        <v>0.10386089112832</v>
      </c>
      <c r="X1478" s="17">
        <v>0.151286287495458</v>
      </c>
      <c r="Y1478" s="17">
        <v>0.17787044402882199</v>
      </c>
      <c r="Z1478" s="17">
        <v>0.115823972720353</v>
      </c>
      <c r="AA1478" s="17">
        <v>0.17607707747714499</v>
      </c>
      <c r="AB1478" s="17">
        <v>0.17421458780683</v>
      </c>
      <c r="AC1478" s="17"/>
      <c r="AD1478" s="17">
        <v>0.154678726076203</v>
      </c>
      <c r="AE1478" s="17">
        <v>4.98978191335126E-2</v>
      </c>
      <c r="AF1478" s="17"/>
      <c r="AG1478" s="17">
        <v>0.21429043830613501</v>
      </c>
      <c r="AH1478" s="17">
        <v>7.8963590567661002E-2</v>
      </c>
      <c r="AI1478" s="17"/>
      <c r="AJ1478" s="17">
        <v>0.121270076986946</v>
      </c>
      <c r="AK1478" s="17">
        <v>0.130009661900369</v>
      </c>
      <c r="AL1478" s="17"/>
      <c r="AM1478" s="17">
        <v>0.134192890745543</v>
      </c>
      <c r="AN1478" s="17">
        <v>0.12094245892781</v>
      </c>
      <c r="AO1478" s="17"/>
      <c r="AP1478" s="17">
        <v>3.5029068109022503E-2</v>
      </c>
      <c r="AQ1478" s="17">
        <v>5.9098956111181399E-2</v>
      </c>
      <c r="AR1478" s="17">
        <v>0.13244675413486301</v>
      </c>
      <c r="AS1478" s="17">
        <v>6.7193032650585696E-2</v>
      </c>
      <c r="AT1478" s="17">
        <v>0.216051006997664</v>
      </c>
      <c r="AU1478" s="17">
        <v>0.30487452477590399</v>
      </c>
    </row>
    <row r="1479" spans="2:47" x14ac:dyDescent="0.35">
      <c r="B1479" t="s">
        <v>541</v>
      </c>
      <c r="C1479" s="17">
        <v>0.109150201324329</v>
      </c>
      <c r="D1479" s="17">
        <v>0.13718667493022299</v>
      </c>
      <c r="E1479" s="17">
        <v>8.2774070620490997E-2</v>
      </c>
      <c r="F1479" s="17"/>
      <c r="G1479" s="17">
        <v>0.16809902822456199</v>
      </c>
      <c r="H1479" s="17">
        <v>0.20066361604171401</v>
      </c>
      <c r="I1479" s="17">
        <v>0.122200703576012</v>
      </c>
      <c r="J1479" s="17">
        <v>9.2640557297037199E-2</v>
      </c>
      <c r="K1479" s="17">
        <v>2.72793239958968E-2</v>
      </c>
      <c r="L1479" s="17">
        <v>5.2514963402469403E-2</v>
      </c>
      <c r="M1479" s="17"/>
      <c r="N1479" s="17">
        <v>7.8275227119198904E-2</v>
      </c>
      <c r="O1479" s="17">
        <v>0.26249852004869501</v>
      </c>
      <c r="P1479" s="17"/>
      <c r="Q1479" s="17">
        <v>0.159519973231492</v>
      </c>
      <c r="R1479" s="17">
        <v>0.109425803609128</v>
      </c>
      <c r="S1479" s="17">
        <v>7.3544453367392904E-2</v>
      </c>
      <c r="T1479" s="17">
        <v>7.4518698889950497E-2</v>
      </c>
      <c r="U1479" s="17">
        <v>0.13158523197872801</v>
      </c>
      <c r="V1479" s="17">
        <v>0.111702722709247</v>
      </c>
      <c r="W1479" s="17">
        <v>0.104274338798915</v>
      </c>
      <c r="X1479" s="17">
        <v>0.136793637029133</v>
      </c>
      <c r="Y1479" s="17">
        <v>9.2442101882761293E-2</v>
      </c>
      <c r="Z1479" s="17">
        <v>8.1238701823461199E-2</v>
      </c>
      <c r="AA1479" s="17">
        <v>0.12632221147621001</v>
      </c>
      <c r="AB1479" s="17">
        <v>0.10471341029369099</v>
      </c>
      <c r="AC1479" s="17"/>
      <c r="AD1479" s="17">
        <v>0.13856614430922501</v>
      </c>
      <c r="AE1479" s="17">
        <v>4.0492938369686399E-2</v>
      </c>
      <c r="AF1479" s="17"/>
      <c r="AG1479" s="17">
        <v>0.19080800757521499</v>
      </c>
      <c r="AH1479" s="17">
        <v>7.0239149817446403E-2</v>
      </c>
      <c r="AI1479" s="17"/>
      <c r="AJ1479" s="17">
        <v>0.117565931651389</v>
      </c>
      <c r="AK1479" s="17">
        <v>0.100136835334384</v>
      </c>
      <c r="AL1479" s="17"/>
      <c r="AM1479" s="17">
        <v>7.8055350923321998E-2</v>
      </c>
      <c r="AN1479" s="17">
        <v>0.119966865814918</v>
      </c>
      <c r="AO1479" s="17"/>
      <c r="AP1479" s="17">
        <v>1.8347391457546599E-2</v>
      </c>
      <c r="AQ1479" s="17">
        <v>4.1707901768666497E-2</v>
      </c>
      <c r="AR1479" s="17">
        <v>0.133633001286554</v>
      </c>
      <c r="AS1479" s="17">
        <v>4.86887493505355E-2</v>
      </c>
      <c r="AT1479" s="17">
        <v>0.249923208975384</v>
      </c>
      <c r="AU1479" s="17">
        <v>0.26018514551629401</v>
      </c>
    </row>
    <row r="1480" spans="2:47" x14ac:dyDescent="0.35">
      <c r="B1480" t="s">
        <v>178</v>
      </c>
      <c r="C1480" s="17">
        <v>5.9080990597007298E-2</v>
      </c>
      <c r="D1480" s="17">
        <v>5.4148677997280598E-2</v>
      </c>
      <c r="E1480" s="17">
        <v>6.4416704990495594E-2</v>
      </c>
      <c r="F1480" s="17"/>
      <c r="G1480" s="17">
        <v>1.82631263234533E-2</v>
      </c>
      <c r="H1480" s="17">
        <v>1.9521279743085301E-2</v>
      </c>
      <c r="I1480" s="17">
        <v>3.1991401624977003E-2</v>
      </c>
      <c r="J1480" s="17">
        <v>6.9582134989364205E-2</v>
      </c>
      <c r="K1480" s="17">
        <v>8.1326259219617697E-2</v>
      </c>
      <c r="L1480" s="17">
        <v>0.117316672401701</v>
      </c>
      <c r="M1480" s="17"/>
      <c r="N1480" s="17">
        <v>6.4586144974120005E-2</v>
      </c>
      <c r="O1480" s="17">
        <v>3.1738257856908599E-2</v>
      </c>
      <c r="P1480" s="17"/>
      <c r="Q1480" s="17">
        <v>4.4556794934224403E-2</v>
      </c>
      <c r="R1480" s="17">
        <v>6.4609504925699099E-2</v>
      </c>
      <c r="S1480" s="17">
        <v>4.9332130455331899E-2</v>
      </c>
      <c r="T1480" s="17">
        <v>5.9342225298699099E-2</v>
      </c>
      <c r="U1480" s="17">
        <v>3.72960687862341E-2</v>
      </c>
      <c r="V1480" s="17">
        <v>6.5653374632526199E-2</v>
      </c>
      <c r="W1480" s="17">
        <v>9.8329675340671094E-2</v>
      </c>
      <c r="X1480" s="17">
        <v>8.8158317438173206E-2</v>
      </c>
      <c r="Y1480" s="17">
        <v>4.4597752424867299E-2</v>
      </c>
      <c r="Z1480" s="17">
        <v>6.1176307135097398E-2</v>
      </c>
      <c r="AA1480" s="17">
        <v>5.04498895364211E-2</v>
      </c>
      <c r="AB1480" s="17">
        <v>7.7256842291429803E-2</v>
      </c>
      <c r="AC1480" s="17"/>
      <c r="AD1480" s="17">
        <v>2.8257524064650499E-2</v>
      </c>
      <c r="AE1480" s="17">
        <v>0.132427531628972</v>
      </c>
      <c r="AF1480" s="17"/>
      <c r="AG1480" s="17">
        <v>2.5784506410221401E-2</v>
      </c>
      <c r="AH1480" s="17">
        <v>7.6832521755476599E-2</v>
      </c>
      <c r="AI1480" s="17"/>
      <c r="AJ1480" s="17">
        <v>6.1136732600113999E-2</v>
      </c>
      <c r="AK1480" s="17">
        <v>5.6372621382360398E-2</v>
      </c>
      <c r="AL1480" s="17"/>
      <c r="AM1480" s="17">
        <v>9.3027401848075106E-2</v>
      </c>
      <c r="AN1480" s="17">
        <v>4.9482909049716001E-2</v>
      </c>
      <c r="AO1480" s="17"/>
      <c r="AP1480" s="17">
        <v>0.15881065313155601</v>
      </c>
      <c r="AQ1480" s="17">
        <v>4.64912383161191E-2</v>
      </c>
      <c r="AR1480" s="17">
        <v>1.45769457063469E-2</v>
      </c>
      <c r="AS1480" s="17">
        <v>6.5317711352515698E-2</v>
      </c>
      <c r="AT1480" s="17">
        <v>0</v>
      </c>
      <c r="AU1480" s="17">
        <v>4.76290526359877E-3</v>
      </c>
    </row>
    <row r="1481" spans="2:47" x14ac:dyDescent="0.35">
      <c r="C1481" s="17"/>
      <c r="D1481" s="17"/>
      <c r="E1481" s="17"/>
      <c r="F1481" s="17"/>
      <c r="G1481" s="17"/>
      <c r="H1481" s="17"/>
      <c r="I1481" s="17"/>
      <c r="J1481" s="17"/>
      <c r="K1481" s="17"/>
      <c r="L1481" s="17"/>
      <c r="M1481" s="17"/>
      <c r="N1481" s="17"/>
      <c r="O1481" s="17"/>
      <c r="P1481" s="17"/>
      <c r="Q1481" s="17"/>
      <c r="R1481" s="17"/>
      <c r="S1481" s="17"/>
      <c r="T1481" s="17"/>
      <c r="U1481" s="17"/>
      <c r="V1481" s="17"/>
      <c r="W1481" s="17"/>
      <c r="X1481" s="17"/>
      <c r="Y1481" s="17"/>
      <c r="Z1481" s="17"/>
      <c r="AA1481" s="17"/>
      <c r="AB1481" s="17"/>
      <c r="AC1481" s="17"/>
      <c r="AD1481" s="17"/>
      <c r="AE1481" s="17"/>
      <c r="AF1481" s="17"/>
      <c r="AG1481" s="17"/>
      <c r="AH1481" s="17"/>
      <c r="AI1481" s="17"/>
      <c r="AJ1481" s="17"/>
      <c r="AK1481" s="17"/>
      <c r="AL1481" s="17"/>
      <c r="AM1481" s="17"/>
      <c r="AN1481" s="17"/>
      <c r="AO1481" s="17"/>
      <c r="AP1481" s="17"/>
      <c r="AQ1481" s="17"/>
      <c r="AR1481" s="17"/>
      <c r="AS1481" s="17"/>
      <c r="AT1481" s="17"/>
      <c r="AU1481" s="17"/>
    </row>
    <row r="1482" spans="2:47" x14ac:dyDescent="0.35">
      <c r="B1482" s="6" t="s">
        <v>552</v>
      </c>
      <c r="C1482" s="17"/>
      <c r="D1482" s="17"/>
      <c r="E1482" s="17"/>
      <c r="F1482" s="17"/>
      <c r="G1482" s="17"/>
      <c r="H1482" s="17"/>
      <c r="I1482" s="17"/>
      <c r="J1482" s="17"/>
      <c r="K1482" s="17"/>
      <c r="L1482" s="17"/>
      <c r="M1482" s="17"/>
      <c r="N1482" s="17"/>
      <c r="O1482" s="17"/>
      <c r="P1482" s="17"/>
      <c r="Q1482" s="17"/>
      <c r="R1482" s="17"/>
      <c r="S1482" s="17"/>
      <c r="T1482" s="17"/>
      <c r="U1482" s="17"/>
      <c r="V1482" s="17"/>
      <c r="W1482" s="17"/>
      <c r="X1482" s="17"/>
      <c r="Y1482" s="17"/>
      <c r="Z1482" s="17"/>
      <c r="AA1482" s="17"/>
      <c r="AB1482" s="17"/>
      <c r="AC1482" s="17"/>
      <c r="AD1482" s="17"/>
      <c r="AE1482" s="17"/>
      <c r="AF1482" s="17"/>
      <c r="AG1482" s="17"/>
      <c r="AH1482" s="17"/>
      <c r="AI1482" s="17"/>
      <c r="AJ1482" s="17"/>
      <c r="AK1482" s="17"/>
      <c r="AL1482" s="17"/>
      <c r="AM1482" s="17"/>
      <c r="AN1482" s="17"/>
      <c r="AO1482" s="17"/>
      <c r="AP1482" s="17"/>
      <c r="AQ1482" s="17"/>
      <c r="AR1482" s="17"/>
      <c r="AS1482" s="17"/>
      <c r="AT1482" s="17"/>
      <c r="AU1482" s="17"/>
    </row>
    <row r="1483" spans="2:47" x14ac:dyDescent="0.35">
      <c r="B1483" s="24" t="s">
        <v>65</v>
      </c>
      <c r="C1483" s="17"/>
      <c r="D1483" s="17"/>
      <c r="E1483" s="17"/>
      <c r="F1483" s="17"/>
      <c r="G1483" s="17"/>
      <c r="H1483" s="17"/>
      <c r="I1483" s="17"/>
      <c r="J1483" s="17"/>
      <c r="K1483" s="17"/>
      <c r="L1483" s="17"/>
      <c r="M1483" s="17"/>
      <c r="N1483" s="17"/>
      <c r="O1483" s="17"/>
      <c r="P1483" s="17"/>
      <c r="Q1483" s="17"/>
      <c r="R1483" s="17"/>
      <c r="S1483" s="17"/>
      <c r="T1483" s="17"/>
      <c r="U1483" s="17"/>
      <c r="V1483" s="17"/>
      <c r="W1483" s="17"/>
      <c r="X1483" s="17"/>
      <c r="Y1483" s="17"/>
      <c r="Z1483" s="17"/>
      <c r="AA1483" s="17"/>
      <c r="AB1483" s="17"/>
      <c r="AC1483" s="17"/>
      <c r="AD1483" s="17"/>
      <c r="AE1483" s="17"/>
      <c r="AF1483" s="17"/>
      <c r="AG1483" s="17"/>
      <c r="AH1483" s="17"/>
      <c r="AI1483" s="17"/>
      <c r="AJ1483" s="17"/>
      <c r="AK1483" s="17"/>
      <c r="AL1483" s="17"/>
      <c r="AM1483" s="17"/>
      <c r="AN1483" s="17"/>
      <c r="AO1483" s="17"/>
      <c r="AP1483" s="17"/>
      <c r="AQ1483" s="17"/>
      <c r="AR1483" s="17"/>
      <c r="AS1483" s="17"/>
      <c r="AT1483" s="17"/>
      <c r="AU1483" s="17"/>
    </row>
    <row r="1484" spans="2:47" x14ac:dyDescent="0.35">
      <c r="B1484" t="s">
        <v>549</v>
      </c>
      <c r="C1484" s="17">
        <v>0.282963955866258</v>
      </c>
      <c r="D1484" s="17">
        <v>0.409227548688128</v>
      </c>
      <c r="E1484" s="17">
        <v>0.16048111341160401</v>
      </c>
      <c r="F1484" s="17"/>
      <c r="G1484" s="17">
        <v>0.40470267101653001</v>
      </c>
      <c r="H1484" s="17">
        <v>0.347229017769982</v>
      </c>
      <c r="I1484" s="17">
        <v>0.28831576277271798</v>
      </c>
      <c r="J1484" s="17">
        <v>0.24452298739876099</v>
      </c>
      <c r="K1484" s="17">
        <v>0.218816608603771</v>
      </c>
      <c r="L1484" s="17">
        <v>0.219031524965802</v>
      </c>
      <c r="M1484" s="17"/>
      <c r="N1484" s="17">
        <v>0.257733473700338</v>
      </c>
      <c r="O1484" s="17">
        <v>0.40827748633411598</v>
      </c>
      <c r="P1484" s="17"/>
      <c r="Q1484" s="17">
        <v>0.35987000716690998</v>
      </c>
      <c r="R1484" s="17">
        <v>0.22408081473510699</v>
      </c>
      <c r="S1484" s="17">
        <v>0.24552777702305301</v>
      </c>
      <c r="T1484" s="17">
        <v>0.29809400175071799</v>
      </c>
      <c r="U1484" s="17">
        <v>0.28867507678253701</v>
      </c>
      <c r="V1484" s="17">
        <v>0.295063779617526</v>
      </c>
      <c r="W1484" s="17">
        <v>0.24689843277489501</v>
      </c>
      <c r="X1484" s="17">
        <v>0.33503287235684598</v>
      </c>
      <c r="Y1484" s="17">
        <v>0.325919734568202</v>
      </c>
      <c r="Z1484" s="17">
        <v>0.24549276671902201</v>
      </c>
      <c r="AA1484" s="17">
        <v>0.21438760069311499</v>
      </c>
      <c r="AB1484" s="17">
        <v>0.28142013889872802</v>
      </c>
      <c r="AC1484" s="17"/>
      <c r="AD1484" s="17">
        <v>0.37033351793594099</v>
      </c>
      <c r="AE1484" s="17">
        <v>9.2738306229583498E-2</v>
      </c>
      <c r="AF1484" s="17"/>
      <c r="AG1484" s="17">
        <v>0.508396289106402</v>
      </c>
      <c r="AH1484" s="17">
        <v>0.17602701245268099</v>
      </c>
      <c r="AI1484" s="17"/>
      <c r="AJ1484" s="17">
        <v>0.28667408625741397</v>
      </c>
      <c r="AK1484" s="17">
        <v>0.27950750390289197</v>
      </c>
      <c r="AL1484" s="17"/>
      <c r="AM1484" s="17">
        <v>0.22109654777583701</v>
      </c>
      <c r="AN1484" s="17">
        <v>0.30151596272707798</v>
      </c>
      <c r="AO1484" s="17"/>
      <c r="AP1484" s="17">
        <v>1.3707498692670799E-2</v>
      </c>
      <c r="AQ1484" s="17">
        <v>7.1309466822911796E-2</v>
      </c>
      <c r="AR1484" s="17">
        <v>0.28510937807952502</v>
      </c>
      <c r="AS1484" s="17">
        <v>0.34994079303659498</v>
      </c>
      <c r="AT1484" s="17">
        <v>0.49682983917734302</v>
      </c>
      <c r="AU1484" s="17">
        <v>0.63273769467235597</v>
      </c>
    </row>
    <row r="1485" spans="2:47" x14ac:dyDescent="0.35">
      <c r="B1485" t="s">
        <v>550</v>
      </c>
      <c r="C1485" s="17">
        <v>0.66093712029145602</v>
      </c>
      <c r="D1485" s="17">
        <v>0.53176513117110602</v>
      </c>
      <c r="E1485" s="17">
        <v>0.78575831384910699</v>
      </c>
      <c r="F1485" s="17"/>
      <c r="G1485" s="17">
        <v>0.54054658005767997</v>
      </c>
      <c r="H1485" s="17">
        <v>0.56913288255594596</v>
      </c>
      <c r="I1485" s="17">
        <v>0.62795854645118798</v>
      </c>
      <c r="J1485" s="17">
        <v>0.70593466300086605</v>
      </c>
      <c r="K1485" s="17">
        <v>0.74249401603978404</v>
      </c>
      <c r="L1485" s="17">
        <v>0.75208010434181605</v>
      </c>
      <c r="M1485" s="17"/>
      <c r="N1485" s="17">
        <v>0.68966218993684603</v>
      </c>
      <c r="O1485" s="17">
        <v>0.51826684286563796</v>
      </c>
      <c r="P1485" s="17"/>
      <c r="Q1485" s="17">
        <v>0.55929703941206899</v>
      </c>
      <c r="R1485" s="17">
        <v>0.69865565239125305</v>
      </c>
      <c r="S1485" s="17">
        <v>0.70153796037064597</v>
      </c>
      <c r="T1485" s="17">
        <v>0.64544532405620403</v>
      </c>
      <c r="U1485" s="17">
        <v>0.69046597191475201</v>
      </c>
      <c r="V1485" s="17">
        <v>0.67490425664350395</v>
      </c>
      <c r="W1485" s="17">
        <v>0.71234517731858005</v>
      </c>
      <c r="X1485" s="17">
        <v>0.58145592527641798</v>
      </c>
      <c r="Y1485" s="17">
        <v>0.62686971143413095</v>
      </c>
      <c r="Z1485" s="17">
        <v>0.68663268023732105</v>
      </c>
      <c r="AA1485" s="17">
        <v>0.73232561511258798</v>
      </c>
      <c r="AB1485" s="17">
        <v>0.69494415136072896</v>
      </c>
      <c r="AC1485" s="17"/>
      <c r="AD1485" s="17">
        <v>0.568994736330937</v>
      </c>
      <c r="AE1485" s="17">
        <v>0.86911062645878401</v>
      </c>
      <c r="AF1485" s="17"/>
      <c r="AG1485" s="17">
        <v>0.44287810340788097</v>
      </c>
      <c r="AH1485" s="17">
        <v>0.77295435476788898</v>
      </c>
      <c r="AI1485" s="17"/>
      <c r="AJ1485" s="17">
        <v>0.66062843656555603</v>
      </c>
      <c r="AK1485" s="17">
        <v>0.66398432553064302</v>
      </c>
      <c r="AL1485" s="17"/>
      <c r="AM1485" s="17">
        <v>0.73653033135573698</v>
      </c>
      <c r="AN1485" s="17">
        <v>0.63988522392462399</v>
      </c>
      <c r="AO1485" s="17"/>
      <c r="AP1485" s="17">
        <v>0.91827153387747595</v>
      </c>
      <c r="AQ1485" s="17">
        <v>0.87277138948500999</v>
      </c>
      <c r="AR1485" s="17">
        <v>0.65099870493801804</v>
      </c>
      <c r="AS1485" s="17">
        <v>0.60857240657462497</v>
      </c>
      <c r="AT1485" s="17">
        <v>0.44608685974808798</v>
      </c>
      <c r="AU1485" s="17">
        <v>0.317007647606454</v>
      </c>
    </row>
    <row r="1486" spans="2:47" x14ac:dyDescent="0.35">
      <c r="B1486" t="s">
        <v>122</v>
      </c>
      <c r="C1486" s="17">
        <v>5.6098923842286298E-2</v>
      </c>
      <c r="D1486" s="17">
        <v>5.9007320140765498E-2</v>
      </c>
      <c r="E1486" s="17">
        <v>5.3760572739288998E-2</v>
      </c>
      <c r="F1486" s="17"/>
      <c r="G1486" s="17">
        <v>5.4750748925790203E-2</v>
      </c>
      <c r="H1486" s="17">
        <v>8.3638099674072403E-2</v>
      </c>
      <c r="I1486" s="17">
        <v>8.3725690776094194E-2</v>
      </c>
      <c r="J1486" s="17">
        <v>4.9542349600373098E-2</v>
      </c>
      <c r="K1486" s="17">
        <v>3.8689375356445802E-2</v>
      </c>
      <c r="L1486" s="17">
        <v>2.8888370692381499E-2</v>
      </c>
      <c r="M1486" s="17"/>
      <c r="N1486" s="17">
        <v>5.2604336362816098E-2</v>
      </c>
      <c r="O1486" s="17">
        <v>7.3455670800245607E-2</v>
      </c>
      <c r="P1486" s="17"/>
      <c r="Q1486" s="17">
        <v>8.0832953421020495E-2</v>
      </c>
      <c r="R1486" s="17">
        <v>7.7263532873640295E-2</v>
      </c>
      <c r="S1486" s="17">
        <v>5.2934262606301997E-2</v>
      </c>
      <c r="T1486" s="17">
        <v>5.6460674193078798E-2</v>
      </c>
      <c r="U1486" s="17">
        <v>2.08589513027111E-2</v>
      </c>
      <c r="V1486" s="17">
        <v>3.00319637389698E-2</v>
      </c>
      <c r="W1486" s="17">
        <v>4.07563899065247E-2</v>
      </c>
      <c r="X1486" s="17">
        <v>8.3511202366735995E-2</v>
      </c>
      <c r="Y1486" s="17">
        <v>4.7210553997667201E-2</v>
      </c>
      <c r="Z1486" s="17">
        <v>6.7874553043657498E-2</v>
      </c>
      <c r="AA1486" s="17">
        <v>5.3286784194296298E-2</v>
      </c>
      <c r="AB1486" s="17">
        <v>2.3635709740543399E-2</v>
      </c>
      <c r="AC1486" s="17"/>
      <c r="AD1486" s="17">
        <v>6.0671745733122201E-2</v>
      </c>
      <c r="AE1486" s="17">
        <v>3.81510673116323E-2</v>
      </c>
      <c r="AF1486" s="17"/>
      <c r="AG1486" s="17">
        <v>4.8725607485716797E-2</v>
      </c>
      <c r="AH1486" s="17">
        <v>5.1018632779429703E-2</v>
      </c>
      <c r="AI1486" s="17"/>
      <c r="AJ1486" s="17">
        <v>5.2697477177030501E-2</v>
      </c>
      <c r="AK1486" s="17">
        <v>5.6508170566465003E-2</v>
      </c>
      <c r="AL1486" s="17"/>
      <c r="AM1486" s="17">
        <v>4.2373120868426303E-2</v>
      </c>
      <c r="AN1486" s="17">
        <v>5.8598813348298202E-2</v>
      </c>
      <c r="AO1486" s="17"/>
      <c r="AP1486" s="17">
        <v>6.8020967429853099E-2</v>
      </c>
      <c r="AQ1486" s="17">
        <v>5.5919143692077802E-2</v>
      </c>
      <c r="AR1486" s="17">
        <v>6.3891916982457594E-2</v>
      </c>
      <c r="AS1486" s="17">
        <v>4.1486800388779499E-2</v>
      </c>
      <c r="AT1486" s="17">
        <v>5.70833010745685E-2</v>
      </c>
      <c r="AU1486" s="17">
        <v>5.0254657721189901E-2</v>
      </c>
    </row>
    <row r="1487" spans="2:47" x14ac:dyDescent="0.35">
      <c r="C1487" s="17"/>
      <c r="D1487" s="17"/>
      <c r="E1487" s="17"/>
      <c r="F1487" s="17"/>
      <c r="G1487" s="17"/>
      <c r="H1487" s="17"/>
      <c r="I1487" s="17"/>
      <c r="J1487" s="17"/>
      <c r="K1487" s="17"/>
      <c r="L1487" s="17"/>
      <c r="M1487" s="17"/>
      <c r="N1487" s="17"/>
      <c r="O1487" s="17"/>
      <c r="P1487" s="17"/>
      <c r="Q1487" s="17"/>
      <c r="R1487" s="17"/>
      <c r="S1487" s="17"/>
      <c r="T1487" s="17"/>
      <c r="U1487" s="17"/>
      <c r="V1487" s="17"/>
      <c r="W1487" s="17"/>
      <c r="X1487" s="17"/>
      <c r="Y1487" s="17"/>
      <c r="Z1487" s="17"/>
      <c r="AA1487" s="17"/>
      <c r="AB1487" s="17"/>
      <c r="AC1487" s="17"/>
      <c r="AD1487" s="17"/>
      <c r="AE1487" s="17"/>
      <c r="AF1487" s="17"/>
      <c r="AG1487" s="17"/>
      <c r="AH1487" s="17"/>
      <c r="AI1487" s="17"/>
      <c r="AJ1487" s="17"/>
      <c r="AK1487" s="17"/>
      <c r="AL1487" s="17"/>
      <c r="AM1487" s="17"/>
      <c r="AN1487" s="17"/>
      <c r="AO1487" s="17"/>
      <c r="AP1487" s="17"/>
      <c r="AQ1487" s="17"/>
      <c r="AR1487" s="17"/>
      <c r="AS1487" s="17"/>
      <c r="AT1487" s="17"/>
      <c r="AU1487" s="17"/>
    </row>
    <row r="1488" spans="2:47" x14ac:dyDescent="0.35">
      <c r="B1488" s="6" t="s">
        <v>553</v>
      </c>
      <c r="C1488" s="17"/>
      <c r="D1488" s="17"/>
      <c r="E1488" s="17"/>
      <c r="F1488" s="17"/>
      <c r="G1488" s="17"/>
      <c r="H1488" s="17"/>
      <c r="I1488" s="17"/>
      <c r="J1488" s="17"/>
      <c r="K1488" s="17"/>
      <c r="L1488" s="17"/>
      <c r="M1488" s="17"/>
      <c r="N1488" s="17"/>
      <c r="O1488" s="17"/>
      <c r="P1488" s="17"/>
      <c r="Q1488" s="17"/>
      <c r="R1488" s="17"/>
      <c r="S1488" s="17"/>
      <c r="T1488" s="17"/>
      <c r="U1488" s="17"/>
      <c r="V1488" s="17"/>
      <c r="W1488" s="17"/>
      <c r="X1488" s="17"/>
      <c r="Y1488" s="17"/>
      <c r="Z1488" s="17"/>
      <c r="AA1488" s="17"/>
      <c r="AB1488" s="17"/>
      <c r="AC1488" s="17"/>
      <c r="AD1488" s="17"/>
      <c r="AE1488" s="17"/>
      <c r="AF1488" s="17"/>
      <c r="AG1488" s="17"/>
      <c r="AH1488" s="17"/>
      <c r="AI1488" s="17"/>
      <c r="AJ1488" s="17"/>
      <c r="AK1488" s="17"/>
      <c r="AL1488" s="17"/>
      <c r="AM1488" s="17"/>
      <c r="AN1488" s="17"/>
      <c r="AO1488" s="17"/>
      <c r="AP1488" s="17"/>
      <c r="AQ1488" s="17"/>
      <c r="AR1488" s="17"/>
      <c r="AS1488" s="17"/>
      <c r="AT1488" s="17"/>
      <c r="AU1488" s="17"/>
    </row>
    <row r="1489" spans="2:47" x14ac:dyDescent="0.35">
      <c r="B1489" s="24" t="s">
        <v>65</v>
      </c>
      <c r="C1489" s="17"/>
      <c r="D1489" s="17"/>
      <c r="E1489" s="17"/>
      <c r="F1489" s="17"/>
      <c r="G1489" s="17"/>
      <c r="H1489" s="17"/>
      <c r="I1489" s="17"/>
      <c r="J1489" s="17"/>
      <c r="K1489" s="17"/>
      <c r="L1489" s="17"/>
      <c r="M1489" s="17"/>
      <c r="N1489" s="17"/>
      <c r="O1489" s="17"/>
      <c r="P1489" s="17"/>
      <c r="Q1489" s="17"/>
      <c r="R1489" s="17"/>
      <c r="S1489" s="17"/>
      <c r="T1489" s="17"/>
      <c r="U1489" s="17"/>
      <c r="V1489" s="17"/>
      <c r="W1489" s="17"/>
      <c r="X1489" s="17"/>
      <c r="Y1489" s="17"/>
      <c r="Z1489" s="17"/>
      <c r="AA1489" s="17"/>
      <c r="AB1489" s="17"/>
      <c r="AC1489" s="17"/>
      <c r="AD1489" s="17"/>
      <c r="AE1489" s="17"/>
      <c r="AF1489" s="17"/>
      <c r="AG1489" s="17"/>
      <c r="AH1489" s="17"/>
      <c r="AI1489" s="17"/>
      <c r="AJ1489" s="17"/>
      <c r="AK1489" s="17"/>
      <c r="AL1489" s="17"/>
      <c r="AM1489" s="17"/>
      <c r="AN1489" s="17"/>
      <c r="AO1489" s="17"/>
      <c r="AP1489" s="17"/>
      <c r="AQ1489" s="17"/>
      <c r="AR1489" s="17"/>
      <c r="AS1489" s="17"/>
      <c r="AT1489" s="17"/>
      <c r="AU1489" s="17"/>
    </row>
    <row r="1490" spans="2:47" x14ac:dyDescent="0.35">
      <c r="B1490" t="s">
        <v>549</v>
      </c>
      <c r="C1490" s="17">
        <v>0.58722238448646202</v>
      </c>
      <c r="D1490" s="17">
        <v>0.70444052478818997</v>
      </c>
      <c r="E1490" s="17">
        <v>0.47626532680394301</v>
      </c>
      <c r="F1490" s="17"/>
      <c r="G1490" s="17">
        <v>0.62106830884550401</v>
      </c>
      <c r="H1490" s="17">
        <v>0.64135750478002695</v>
      </c>
      <c r="I1490" s="17">
        <v>0.59468268704923799</v>
      </c>
      <c r="J1490" s="17">
        <v>0.59253390053625199</v>
      </c>
      <c r="K1490" s="17">
        <v>0.57489894779800998</v>
      </c>
      <c r="L1490" s="17">
        <v>0.51828532552751605</v>
      </c>
      <c r="M1490" s="17"/>
      <c r="N1490" s="17">
        <v>0.564339499639953</v>
      </c>
      <c r="O1490" s="17">
        <v>0.700875982881772</v>
      </c>
      <c r="P1490" s="17"/>
      <c r="Q1490" s="17">
        <v>0.62497420047936003</v>
      </c>
      <c r="R1490" s="17">
        <v>0.51386152185211897</v>
      </c>
      <c r="S1490" s="17">
        <v>0.59087393341926497</v>
      </c>
      <c r="T1490" s="17">
        <v>0.55095712583646095</v>
      </c>
      <c r="U1490" s="17">
        <v>0.55650609144371599</v>
      </c>
      <c r="V1490" s="17">
        <v>0.62718593875719897</v>
      </c>
      <c r="W1490" s="17">
        <v>0.58768056985552197</v>
      </c>
      <c r="X1490" s="17">
        <v>0.61195019418262497</v>
      </c>
      <c r="Y1490" s="17">
        <v>0.63331013302506101</v>
      </c>
      <c r="Z1490" s="17">
        <v>0.586876057019599</v>
      </c>
      <c r="AA1490" s="17">
        <v>0.56163824507975102</v>
      </c>
      <c r="AB1490" s="17">
        <v>0.62092229378800101</v>
      </c>
      <c r="AC1490" s="17"/>
      <c r="AD1490" s="17">
        <v>0.76717462625154698</v>
      </c>
      <c r="AE1490" s="17">
        <v>0.21456261524654699</v>
      </c>
      <c r="AF1490" s="17"/>
      <c r="AG1490" s="17">
        <v>0.82269983005997205</v>
      </c>
      <c r="AH1490" s="17">
        <v>0.48617785413985298</v>
      </c>
      <c r="AI1490" s="17"/>
      <c r="AJ1490" s="17">
        <v>0.59987674494406396</v>
      </c>
      <c r="AK1490" s="17">
        <v>0.57586595359436998</v>
      </c>
      <c r="AL1490" s="17"/>
      <c r="AM1490" s="17">
        <v>0.55073168459926203</v>
      </c>
      <c r="AN1490" s="17">
        <v>0.59979515581297005</v>
      </c>
      <c r="AO1490" s="17"/>
      <c r="AP1490" s="17">
        <v>7.2756916461476501E-2</v>
      </c>
      <c r="AQ1490" s="17">
        <v>0.490176620396164</v>
      </c>
      <c r="AR1490" s="17">
        <v>0.65387631563649296</v>
      </c>
      <c r="AS1490" s="17">
        <v>0.79931342918494996</v>
      </c>
      <c r="AT1490" s="17">
        <v>0.88391910324874801</v>
      </c>
      <c r="AU1490" s="17">
        <v>0.89399711195501197</v>
      </c>
    </row>
    <row r="1491" spans="2:47" x14ac:dyDescent="0.35">
      <c r="B1491" t="s">
        <v>550</v>
      </c>
      <c r="C1491" s="17">
        <v>0.34147075687019601</v>
      </c>
      <c r="D1491" s="17">
        <v>0.231379905307114</v>
      </c>
      <c r="E1491" s="17">
        <v>0.44571910382129099</v>
      </c>
      <c r="F1491" s="17"/>
      <c r="G1491" s="17">
        <v>0.33120935394418599</v>
      </c>
      <c r="H1491" s="17">
        <v>0.26660315392509798</v>
      </c>
      <c r="I1491" s="17">
        <v>0.33264988601449103</v>
      </c>
      <c r="J1491" s="17">
        <v>0.33745394701322301</v>
      </c>
      <c r="K1491" s="17">
        <v>0.36004542565601499</v>
      </c>
      <c r="L1491" s="17">
        <v>0.40754396792334702</v>
      </c>
      <c r="M1491" s="17"/>
      <c r="N1491" s="17">
        <v>0.35847929404109302</v>
      </c>
      <c r="O1491" s="17">
        <v>0.25699358251568</v>
      </c>
      <c r="P1491" s="17"/>
      <c r="Q1491" s="17">
        <v>0.30565078058218897</v>
      </c>
      <c r="R1491" s="17">
        <v>0.374691020699498</v>
      </c>
      <c r="S1491" s="17">
        <v>0.36266062737569299</v>
      </c>
      <c r="T1491" s="17">
        <v>0.36747929786001798</v>
      </c>
      <c r="U1491" s="17">
        <v>0.373944838656949</v>
      </c>
      <c r="V1491" s="17">
        <v>0.29203891027155299</v>
      </c>
      <c r="W1491" s="17">
        <v>0.355107170607523</v>
      </c>
      <c r="X1491" s="17">
        <v>0.35629558329137301</v>
      </c>
      <c r="Y1491" s="17">
        <v>0.31837939866318998</v>
      </c>
      <c r="Z1491" s="17">
        <v>0.35402776189859497</v>
      </c>
      <c r="AA1491" s="17">
        <v>0.30452246510872799</v>
      </c>
      <c r="AB1491" s="17">
        <v>0.355214208749492</v>
      </c>
      <c r="AC1491" s="17"/>
      <c r="AD1491" s="17">
        <v>0.17011452920742801</v>
      </c>
      <c r="AE1491" s="17">
        <v>0.71035778451087594</v>
      </c>
      <c r="AF1491" s="17"/>
      <c r="AG1491" s="17">
        <v>0.141874744733611</v>
      </c>
      <c r="AH1491" s="17">
        <v>0.43529132851632402</v>
      </c>
      <c r="AI1491" s="17"/>
      <c r="AJ1491" s="17">
        <v>0.33164080960551801</v>
      </c>
      <c r="AK1491" s="17">
        <v>0.355386557932929</v>
      </c>
      <c r="AL1491" s="17"/>
      <c r="AM1491" s="17">
        <v>0.38284107905380799</v>
      </c>
      <c r="AN1491" s="17">
        <v>0.32838521879294802</v>
      </c>
      <c r="AO1491" s="17"/>
      <c r="AP1491" s="17">
        <v>0.83022332922139697</v>
      </c>
      <c r="AQ1491" s="17">
        <v>0.37703423807213698</v>
      </c>
      <c r="AR1491" s="17">
        <v>0.26545650518319902</v>
      </c>
      <c r="AS1491" s="17">
        <v>0.150774183317051</v>
      </c>
      <c r="AT1491" s="17">
        <v>8.5725329607328302E-2</v>
      </c>
      <c r="AU1491" s="17">
        <v>8.8129183648821094E-2</v>
      </c>
    </row>
    <row r="1492" spans="2:47" x14ac:dyDescent="0.35">
      <c r="B1492" t="s">
        <v>122</v>
      </c>
      <c r="C1492" s="17">
        <v>7.13068586433422E-2</v>
      </c>
      <c r="D1492" s="17">
        <v>6.4179569904695699E-2</v>
      </c>
      <c r="E1492" s="17">
        <v>7.8015569374766003E-2</v>
      </c>
      <c r="F1492" s="17"/>
      <c r="G1492" s="17">
        <v>4.7722337210310002E-2</v>
      </c>
      <c r="H1492" s="17">
        <v>9.2039341294874705E-2</v>
      </c>
      <c r="I1492" s="17">
        <v>7.2667426936270901E-2</v>
      </c>
      <c r="J1492" s="17">
        <v>7.0012152450524695E-2</v>
      </c>
      <c r="K1492" s="17">
        <v>6.5055626545974396E-2</v>
      </c>
      <c r="L1492" s="17">
        <v>7.4170706549136906E-2</v>
      </c>
      <c r="M1492" s="17"/>
      <c r="N1492" s="17">
        <v>7.7181206318953893E-2</v>
      </c>
      <c r="O1492" s="17">
        <v>4.2130434602548499E-2</v>
      </c>
      <c r="P1492" s="17"/>
      <c r="Q1492" s="17">
        <v>6.93750189384503E-2</v>
      </c>
      <c r="R1492" s="17">
        <v>0.111447457448383</v>
      </c>
      <c r="S1492" s="17">
        <v>4.6465439205042001E-2</v>
      </c>
      <c r="T1492" s="17">
        <v>8.1563576303521498E-2</v>
      </c>
      <c r="U1492" s="17">
        <v>6.9549069899335805E-2</v>
      </c>
      <c r="V1492" s="17">
        <v>8.07751509712476E-2</v>
      </c>
      <c r="W1492" s="17">
        <v>5.7212259536954697E-2</v>
      </c>
      <c r="X1492" s="17">
        <v>3.17542225260019E-2</v>
      </c>
      <c r="Y1492" s="17">
        <v>4.8310468311749399E-2</v>
      </c>
      <c r="Z1492" s="17">
        <v>5.9096181081806101E-2</v>
      </c>
      <c r="AA1492" s="17">
        <v>0.13383928981152099</v>
      </c>
      <c r="AB1492" s="17">
        <v>2.38634974625072E-2</v>
      </c>
      <c r="AC1492" s="17"/>
      <c r="AD1492" s="17">
        <v>6.2710844541024699E-2</v>
      </c>
      <c r="AE1492" s="17">
        <v>7.5079600242576497E-2</v>
      </c>
      <c r="AF1492" s="17"/>
      <c r="AG1492" s="17">
        <v>3.5425425206416998E-2</v>
      </c>
      <c r="AH1492" s="17">
        <v>7.8530817343822598E-2</v>
      </c>
      <c r="AI1492" s="17"/>
      <c r="AJ1492" s="17">
        <v>6.8482445450418594E-2</v>
      </c>
      <c r="AK1492" s="17">
        <v>6.8747488472700902E-2</v>
      </c>
      <c r="AL1492" s="17"/>
      <c r="AM1492" s="17">
        <v>6.6427236346930499E-2</v>
      </c>
      <c r="AN1492" s="17">
        <v>7.1819625394082195E-2</v>
      </c>
      <c r="AO1492" s="17"/>
      <c r="AP1492" s="17">
        <v>9.7019754317126894E-2</v>
      </c>
      <c r="AQ1492" s="17">
        <v>0.13278914153169899</v>
      </c>
      <c r="AR1492" s="17">
        <v>8.0667179180308496E-2</v>
      </c>
      <c r="AS1492" s="17">
        <v>4.9912387497998499E-2</v>
      </c>
      <c r="AT1492" s="17">
        <v>3.0355567143924001E-2</v>
      </c>
      <c r="AU1492" s="17">
        <v>1.78737043961665E-2</v>
      </c>
    </row>
    <row r="1493" spans="2:47" x14ac:dyDescent="0.35">
      <c r="C1493" s="17"/>
      <c r="D1493" s="17"/>
      <c r="E1493" s="17"/>
      <c r="F1493" s="17"/>
      <c r="G1493" s="17"/>
      <c r="H1493" s="17"/>
      <c r="I1493" s="17"/>
      <c r="J1493" s="17"/>
      <c r="K1493" s="17"/>
      <c r="L1493" s="17"/>
      <c r="M1493" s="17"/>
      <c r="N1493" s="17"/>
      <c r="O1493" s="17"/>
      <c r="P1493" s="17"/>
      <c r="Q1493" s="17"/>
      <c r="R1493" s="17"/>
      <c r="S1493" s="17"/>
      <c r="T1493" s="17"/>
      <c r="U1493" s="17"/>
      <c r="V1493" s="17"/>
      <c r="W1493" s="17"/>
      <c r="X1493" s="17"/>
      <c r="Y1493" s="17"/>
      <c r="Z1493" s="17"/>
      <c r="AA1493" s="17"/>
      <c r="AB1493" s="17"/>
      <c r="AC1493" s="17"/>
      <c r="AD1493" s="17"/>
      <c r="AE1493" s="17"/>
      <c r="AF1493" s="17"/>
      <c r="AG1493" s="17"/>
      <c r="AH1493" s="17"/>
      <c r="AI1493" s="17"/>
      <c r="AJ1493" s="17"/>
      <c r="AK1493" s="17"/>
      <c r="AL1493" s="17"/>
      <c r="AM1493" s="17"/>
      <c r="AN1493" s="17"/>
      <c r="AO1493" s="17"/>
      <c r="AP1493" s="17"/>
      <c r="AQ1493" s="17"/>
      <c r="AR1493" s="17"/>
      <c r="AS1493" s="17"/>
      <c r="AT1493" s="17"/>
      <c r="AU1493" s="17"/>
    </row>
    <row r="1494" spans="2:47" x14ac:dyDescent="0.35">
      <c r="B1494" s="6" t="s">
        <v>554</v>
      </c>
      <c r="C1494" s="17"/>
      <c r="D1494" s="17"/>
      <c r="E1494" s="17"/>
      <c r="F1494" s="17"/>
      <c r="G1494" s="17"/>
      <c r="H1494" s="17"/>
      <c r="I1494" s="17"/>
      <c r="J1494" s="17"/>
      <c r="K1494" s="17"/>
      <c r="L1494" s="17"/>
      <c r="M1494" s="17"/>
      <c r="N1494" s="17"/>
      <c r="O1494" s="17"/>
      <c r="P1494" s="17"/>
      <c r="Q1494" s="17"/>
      <c r="R1494" s="17"/>
      <c r="S1494" s="17"/>
      <c r="T1494" s="17"/>
      <c r="U1494" s="17"/>
      <c r="V1494" s="17"/>
      <c r="W1494" s="17"/>
      <c r="X1494" s="17"/>
      <c r="Y1494" s="17"/>
      <c r="Z1494" s="17"/>
      <c r="AA1494" s="17"/>
      <c r="AB1494" s="17"/>
      <c r="AC1494" s="17"/>
      <c r="AD1494" s="17"/>
      <c r="AE1494" s="17"/>
      <c r="AF1494" s="17"/>
      <c r="AG1494" s="17"/>
      <c r="AH1494" s="17"/>
      <c r="AI1494" s="17"/>
      <c r="AJ1494" s="17"/>
      <c r="AK1494" s="17"/>
      <c r="AL1494" s="17"/>
      <c r="AM1494" s="17"/>
      <c r="AN1494" s="17"/>
      <c r="AO1494" s="17"/>
      <c r="AP1494" s="17"/>
      <c r="AQ1494" s="17"/>
      <c r="AR1494" s="17"/>
      <c r="AS1494" s="17"/>
      <c r="AT1494" s="17"/>
      <c r="AU1494" s="17"/>
    </row>
    <row r="1495" spans="2:47" x14ac:dyDescent="0.35">
      <c r="B1495" s="24" t="s">
        <v>65</v>
      </c>
      <c r="C1495" s="17"/>
      <c r="D1495" s="17"/>
      <c r="E1495" s="17"/>
      <c r="F1495" s="17"/>
      <c r="G1495" s="17"/>
      <c r="H1495" s="17"/>
      <c r="I1495" s="17"/>
      <c r="J1495" s="17"/>
      <c r="K1495" s="17"/>
      <c r="L1495" s="17"/>
      <c r="M1495" s="17"/>
      <c r="N1495" s="17"/>
      <c r="O1495" s="17"/>
      <c r="P1495" s="17"/>
      <c r="Q1495" s="17"/>
      <c r="R1495" s="17"/>
      <c r="S1495" s="17"/>
      <c r="T1495" s="17"/>
      <c r="U1495" s="17"/>
      <c r="V1495" s="17"/>
      <c r="W1495" s="17"/>
      <c r="X1495" s="17"/>
      <c r="Y1495" s="17"/>
      <c r="Z1495" s="17"/>
      <c r="AA1495" s="17"/>
      <c r="AB1495" s="17"/>
      <c r="AC1495" s="17"/>
      <c r="AD1495" s="17"/>
      <c r="AE1495" s="17"/>
      <c r="AF1495" s="17"/>
      <c r="AG1495" s="17"/>
      <c r="AH1495" s="17"/>
      <c r="AI1495" s="17"/>
      <c r="AJ1495" s="17"/>
      <c r="AK1495" s="17"/>
      <c r="AL1495" s="17"/>
      <c r="AM1495" s="17"/>
      <c r="AN1495" s="17"/>
      <c r="AO1495" s="17"/>
      <c r="AP1495" s="17"/>
      <c r="AQ1495" s="17"/>
      <c r="AR1495" s="17"/>
      <c r="AS1495" s="17"/>
      <c r="AT1495" s="17"/>
      <c r="AU1495" s="17"/>
    </row>
    <row r="1496" spans="2:47" x14ac:dyDescent="0.35">
      <c r="B1496" t="s">
        <v>549</v>
      </c>
      <c r="C1496" s="17">
        <v>0.63729126071259301</v>
      </c>
      <c r="D1496" s="17">
        <v>0.771337375766186</v>
      </c>
      <c r="E1496" s="17">
        <v>0.51036557595415299</v>
      </c>
      <c r="F1496" s="17"/>
      <c r="G1496" s="17">
        <v>0.59417399109381097</v>
      </c>
      <c r="H1496" s="17">
        <v>0.69132466187989206</v>
      </c>
      <c r="I1496" s="17">
        <v>0.64212096403244501</v>
      </c>
      <c r="J1496" s="17">
        <v>0.64050507539319501</v>
      </c>
      <c r="K1496" s="17">
        <v>0.63257176212459598</v>
      </c>
      <c r="L1496" s="17">
        <v>0.61842925262022597</v>
      </c>
      <c r="M1496" s="17"/>
      <c r="N1496" s="17">
        <v>0.62747206960239299</v>
      </c>
      <c r="O1496" s="17">
        <v>0.686060741068375</v>
      </c>
      <c r="P1496" s="17"/>
      <c r="Q1496" s="17">
        <v>0.68732552450395701</v>
      </c>
      <c r="R1496" s="17">
        <v>0.60717010642188696</v>
      </c>
      <c r="S1496" s="17">
        <v>0.59436502403893798</v>
      </c>
      <c r="T1496" s="17">
        <v>0.66883549351705796</v>
      </c>
      <c r="U1496" s="17">
        <v>0.63191103077363497</v>
      </c>
      <c r="V1496" s="17">
        <v>0.64368340094966603</v>
      </c>
      <c r="W1496" s="17">
        <v>0.59599510874558304</v>
      </c>
      <c r="X1496" s="17">
        <v>0.61834909007983296</v>
      </c>
      <c r="Y1496" s="17">
        <v>0.630583262477314</v>
      </c>
      <c r="Z1496" s="17">
        <v>0.66741123524976098</v>
      </c>
      <c r="AA1496" s="17">
        <v>0.61969364073885502</v>
      </c>
      <c r="AB1496" s="17">
        <v>0.64695357684907495</v>
      </c>
      <c r="AC1496" s="17"/>
      <c r="AD1496" s="17">
        <v>0.81485524305034496</v>
      </c>
      <c r="AE1496" s="17">
        <v>0.265869084744151</v>
      </c>
      <c r="AF1496" s="17"/>
      <c r="AG1496" s="17">
        <v>0.85735639625025895</v>
      </c>
      <c r="AH1496" s="17">
        <v>0.54115600413965104</v>
      </c>
      <c r="AI1496" s="17"/>
      <c r="AJ1496" s="17">
        <v>0.66300506514531699</v>
      </c>
      <c r="AK1496" s="17">
        <v>0.60953672416985205</v>
      </c>
      <c r="AL1496" s="17"/>
      <c r="AM1496" s="17">
        <v>0.58382423746496204</v>
      </c>
      <c r="AN1496" s="17">
        <v>0.65448246456239201</v>
      </c>
      <c r="AO1496" s="17"/>
      <c r="AP1496" s="17">
        <v>0.12414901402961399</v>
      </c>
      <c r="AQ1496" s="17">
        <v>0.595533154105511</v>
      </c>
      <c r="AR1496" s="17">
        <v>0.68402028105989598</v>
      </c>
      <c r="AS1496" s="17">
        <v>0.88445341305672298</v>
      </c>
      <c r="AT1496" s="17">
        <v>0.82991957497721103</v>
      </c>
      <c r="AU1496" s="17">
        <v>0.91835100725012198</v>
      </c>
    </row>
    <row r="1497" spans="2:47" x14ac:dyDescent="0.35">
      <c r="B1497" t="s">
        <v>550</v>
      </c>
      <c r="C1497" s="17">
        <v>0.30915158078749599</v>
      </c>
      <c r="D1497" s="17">
        <v>0.18726737175247399</v>
      </c>
      <c r="E1497" s="17">
        <v>0.42478717300558699</v>
      </c>
      <c r="F1497" s="17"/>
      <c r="G1497" s="17">
        <v>0.33659296950719603</v>
      </c>
      <c r="H1497" s="17">
        <v>0.249730034489001</v>
      </c>
      <c r="I1497" s="17">
        <v>0.29954252091432598</v>
      </c>
      <c r="J1497" s="17">
        <v>0.313514892333703</v>
      </c>
      <c r="K1497" s="17">
        <v>0.30639422728218002</v>
      </c>
      <c r="L1497" s="17">
        <v>0.34560080248633601</v>
      </c>
      <c r="M1497" s="17"/>
      <c r="N1497" s="17">
        <v>0.32194228849326201</v>
      </c>
      <c r="O1497" s="17">
        <v>0.24562331647406199</v>
      </c>
      <c r="P1497" s="17"/>
      <c r="Q1497" s="17">
        <v>0.25715962023709599</v>
      </c>
      <c r="R1497" s="17">
        <v>0.30861505638050601</v>
      </c>
      <c r="S1497" s="17">
        <v>0.38617296201142998</v>
      </c>
      <c r="T1497" s="17">
        <v>0.27559779736185203</v>
      </c>
      <c r="U1497" s="17">
        <v>0.332205637843901</v>
      </c>
      <c r="V1497" s="17">
        <v>0.30353031777859801</v>
      </c>
      <c r="W1497" s="17">
        <v>0.355210145736163</v>
      </c>
      <c r="X1497" s="17">
        <v>0.30436872996258801</v>
      </c>
      <c r="Y1497" s="17">
        <v>0.30903509138361202</v>
      </c>
      <c r="Z1497" s="17">
        <v>0.29644885270209398</v>
      </c>
      <c r="AA1497" s="17">
        <v>0.2977277909744</v>
      </c>
      <c r="AB1497" s="17">
        <v>0.35304642315092499</v>
      </c>
      <c r="AC1497" s="17"/>
      <c r="AD1497" s="17">
        <v>0.14230972055733801</v>
      </c>
      <c r="AE1497" s="17">
        <v>0.66916052667540804</v>
      </c>
      <c r="AF1497" s="17"/>
      <c r="AG1497" s="17">
        <v>0.11485133031241899</v>
      </c>
      <c r="AH1497" s="17">
        <v>0.40297319667154402</v>
      </c>
      <c r="AI1497" s="17"/>
      <c r="AJ1497" s="17">
        <v>0.29528979421977197</v>
      </c>
      <c r="AK1497" s="17">
        <v>0.32649110079523103</v>
      </c>
      <c r="AL1497" s="17"/>
      <c r="AM1497" s="17">
        <v>0.36919744566378199</v>
      </c>
      <c r="AN1497" s="17">
        <v>0.29323872736950302</v>
      </c>
      <c r="AO1497" s="17"/>
      <c r="AP1497" s="17">
        <v>0.78217269671431</v>
      </c>
      <c r="AQ1497" s="17">
        <v>0.33313060941082001</v>
      </c>
      <c r="AR1497" s="17">
        <v>0.25568148269332402</v>
      </c>
      <c r="AS1497" s="17">
        <v>9.2237044235969595E-2</v>
      </c>
      <c r="AT1497" s="17">
        <v>0.15203664718280899</v>
      </c>
      <c r="AU1497" s="17">
        <v>5.1151318959298898E-2</v>
      </c>
    </row>
    <row r="1498" spans="2:47" x14ac:dyDescent="0.35">
      <c r="B1498" t="s">
        <v>122</v>
      </c>
      <c r="C1498" s="17">
        <v>5.3557158499911002E-2</v>
      </c>
      <c r="D1498" s="17">
        <v>4.1395252481339198E-2</v>
      </c>
      <c r="E1498" s="17">
        <v>6.4847251040259193E-2</v>
      </c>
      <c r="F1498" s="17"/>
      <c r="G1498" s="17">
        <v>6.9233039398993904E-2</v>
      </c>
      <c r="H1498" s="17">
        <v>5.89453036311069E-2</v>
      </c>
      <c r="I1498" s="17">
        <v>5.8336515053229697E-2</v>
      </c>
      <c r="J1498" s="17">
        <v>4.5980032273101601E-2</v>
      </c>
      <c r="K1498" s="17">
        <v>6.1034010593223699E-2</v>
      </c>
      <c r="L1498" s="17">
        <v>3.5969944893437397E-2</v>
      </c>
      <c r="M1498" s="17"/>
      <c r="N1498" s="17">
        <v>5.0585641904345002E-2</v>
      </c>
      <c r="O1498" s="17">
        <v>6.8315942457562798E-2</v>
      </c>
      <c r="P1498" s="17"/>
      <c r="Q1498" s="17">
        <v>5.5514855258946498E-2</v>
      </c>
      <c r="R1498" s="17">
        <v>8.4214837197607098E-2</v>
      </c>
      <c r="S1498" s="17">
        <v>1.94620139496323E-2</v>
      </c>
      <c r="T1498" s="17">
        <v>5.5566709121090199E-2</v>
      </c>
      <c r="U1498" s="17">
        <v>3.5883331382463697E-2</v>
      </c>
      <c r="V1498" s="17">
        <v>5.2786281271736298E-2</v>
      </c>
      <c r="W1498" s="17">
        <v>4.8794745518253801E-2</v>
      </c>
      <c r="X1498" s="17">
        <v>7.7282179957579397E-2</v>
      </c>
      <c r="Y1498" s="17">
        <v>6.0381646139074499E-2</v>
      </c>
      <c r="Z1498" s="17">
        <v>3.6139912048144998E-2</v>
      </c>
      <c r="AA1498" s="17">
        <v>8.2578568286744397E-2</v>
      </c>
      <c r="AB1498" s="17">
        <v>0</v>
      </c>
      <c r="AC1498" s="17"/>
      <c r="AD1498" s="17">
        <v>4.2835036392317297E-2</v>
      </c>
      <c r="AE1498" s="17">
        <v>6.4970388580441199E-2</v>
      </c>
      <c r="AF1498" s="17"/>
      <c r="AG1498" s="17">
        <v>2.7792273437322601E-2</v>
      </c>
      <c r="AH1498" s="17">
        <v>5.5870799188805401E-2</v>
      </c>
      <c r="AI1498" s="17"/>
      <c r="AJ1498" s="17">
        <v>4.1705140634911798E-2</v>
      </c>
      <c r="AK1498" s="17">
        <v>6.3972175034916604E-2</v>
      </c>
      <c r="AL1498" s="17"/>
      <c r="AM1498" s="17">
        <v>4.6978316871255602E-2</v>
      </c>
      <c r="AN1498" s="17">
        <v>5.2278808068105503E-2</v>
      </c>
      <c r="AO1498" s="17"/>
      <c r="AP1498" s="17">
        <v>9.3678289256076699E-2</v>
      </c>
      <c r="AQ1498" s="17">
        <v>7.1336236483668505E-2</v>
      </c>
      <c r="AR1498" s="17">
        <v>6.0298236246779997E-2</v>
      </c>
      <c r="AS1498" s="17">
        <v>2.33095427073075E-2</v>
      </c>
      <c r="AT1498" s="17">
        <v>1.8043777839979999E-2</v>
      </c>
      <c r="AU1498" s="17">
        <v>3.0497673790579299E-2</v>
      </c>
    </row>
    <row r="1499" spans="2:47" x14ac:dyDescent="0.35">
      <c r="C1499" s="17"/>
      <c r="D1499" s="17"/>
      <c r="E1499" s="17"/>
      <c r="F1499" s="17"/>
      <c r="G1499" s="17"/>
      <c r="H1499" s="17"/>
      <c r="I1499" s="17"/>
      <c r="J1499" s="17"/>
      <c r="K1499" s="17"/>
      <c r="L1499" s="17"/>
      <c r="M1499" s="17"/>
      <c r="N1499" s="17"/>
      <c r="O1499" s="17"/>
      <c r="P1499" s="17"/>
      <c r="Q1499" s="17"/>
      <c r="R1499" s="17"/>
      <c r="S1499" s="17"/>
      <c r="T1499" s="17"/>
      <c r="U1499" s="17"/>
      <c r="V1499" s="17"/>
      <c r="W1499" s="17"/>
      <c r="X1499" s="17"/>
      <c r="Y1499" s="17"/>
      <c r="Z1499" s="17"/>
      <c r="AA1499" s="17"/>
      <c r="AB1499" s="17"/>
      <c r="AC1499" s="17"/>
      <c r="AD1499" s="17"/>
      <c r="AE1499" s="17"/>
      <c r="AF1499" s="17"/>
      <c r="AG1499" s="17"/>
      <c r="AH1499" s="17"/>
      <c r="AI1499" s="17"/>
      <c r="AJ1499" s="17"/>
      <c r="AK1499" s="17"/>
      <c r="AL1499" s="17"/>
      <c r="AM1499" s="17"/>
      <c r="AN1499" s="17"/>
      <c r="AO1499" s="17"/>
      <c r="AP1499" s="17"/>
      <c r="AQ1499" s="17"/>
      <c r="AR1499" s="17"/>
      <c r="AS1499" s="17"/>
      <c r="AT1499" s="17"/>
      <c r="AU1499" s="17"/>
    </row>
    <row r="1500" spans="2:47" x14ac:dyDescent="0.35">
      <c r="B1500" s="6" t="s">
        <v>555</v>
      </c>
      <c r="C1500" s="17"/>
      <c r="D1500" s="17"/>
      <c r="E1500" s="17"/>
      <c r="F1500" s="17"/>
      <c r="G1500" s="17"/>
      <c r="H1500" s="17"/>
      <c r="I1500" s="17"/>
      <c r="J1500" s="17"/>
      <c r="K1500" s="17"/>
      <c r="L1500" s="17"/>
      <c r="M1500" s="17"/>
      <c r="N1500" s="17"/>
      <c r="O1500" s="17"/>
      <c r="P1500" s="17"/>
      <c r="Q1500" s="17"/>
      <c r="R1500" s="17"/>
      <c r="S1500" s="17"/>
      <c r="T1500" s="17"/>
      <c r="U1500" s="17"/>
      <c r="V1500" s="17"/>
      <c r="W1500" s="17"/>
      <c r="X1500" s="17"/>
      <c r="Y1500" s="17"/>
      <c r="Z1500" s="17"/>
      <c r="AA1500" s="17"/>
      <c r="AB1500" s="17"/>
      <c r="AC1500" s="17"/>
      <c r="AD1500" s="17"/>
      <c r="AE1500" s="17"/>
      <c r="AF1500" s="17"/>
      <c r="AG1500" s="17"/>
      <c r="AH1500" s="17"/>
      <c r="AI1500" s="17"/>
      <c r="AJ1500" s="17"/>
      <c r="AK1500" s="17"/>
      <c r="AL1500" s="17"/>
      <c r="AM1500" s="17"/>
      <c r="AN1500" s="17"/>
      <c r="AO1500" s="17"/>
      <c r="AP1500" s="17"/>
      <c r="AQ1500" s="17"/>
      <c r="AR1500" s="17"/>
      <c r="AS1500" s="17"/>
      <c r="AT1500" s="17"/>
      <c r="AU1500" s="17"/>
    </row>
    <row r="1501" spans="2:47" x14ac:dyDescent="0.35">
      <c r="B1501" s="24" t="s">
        <v>65</v>
      </c>
      <c r="C1501" s="17"/>
      <c r="D1501" s="17"/>
      <c r="E1501" s="17"/>
      <c r="F1501" s="17"/>
      <c r="G1501" s="17"/>
      <c r="H1501" s="17"/>
      <c r="I1501" s="17"/>
      <c r="J1501" s="17"/>
      <c r="K1501" s="17"/>
      <c r="L1501" s="17"/>
      <c r="M1501" s="17"/>
      <c r="N1501" s="17"/>
      <c r="O1501" s="17"/>
      <c r="P1501" s="17"/>
      <c r="Q1501" s="17"/>
      <c r="R1501" s="17"/>
      <c r="S1501" s="17"/>
      <c r="T1501" s="17"/>
      <c r="U1501" s="17"/>
      <c r="V1501" s="17"/>
      <c r="W1501" s="17"/>
      <c r="X1501" s="17"/>
      <c r="Y1501" s="17"/>
      <c r="Z1501" s="17"/>
      <c r="AA1501" s="17"/>
      <c r="AB1501" s="17"/>
      <c r="AC1501" s="17"/>
      <c r="AD1501" s="17"/>
      <c r="AE1501" s="17"/>
      <c r="AF1501" s="17"/>
      <c r="AG1501" s="17"/>
      <c r="AH1501" s="17"/>
      <c r="AI1501" s="17"/>
      <c r="AJ1501" s="17"/>
      <c r="AK1501" s="17"/>
      <c r="AL1501" s="17"/>
      <c r="AM1501" s="17"/>
      <c r="AN1501" s="17"/>
      <c r="AO1501" s="17"/>
      <c r="AP1501" s="17"/>
      <c r="AQ1501" s="17"/>
      <c r="AR1501" s="17"/>
      <c r="AS1501" s="17"/>
      <c r="AT1501" s="17"/>
      <c r="AU1501" s="17"/>
    </row>
    <row r="1502" spans="2:47" x14ac:dyDescent="0.35">
      <c r="B1502" t="s">
        <v>549</v>
      </c>
      <c r="C1502" s="17">
        <v>0.59279088251783896</v>
      </c>
      <c r="D1502" s="17">
        <v>0.72558001569386099</v>
      </c>
      <c r="E1502" s="17">
        <v>0.46669585891236498</v>
      </c>
      <c r="F1502" s="17"/>
      <c r="G1502" s="17">
        <v>0.641603551110421</v>
      </c>
      <c r="H1502" s="17">
        <v>0.65175118724900805</v>
      </c>
      <c r="I1502" s="17">
        <v>0.60658067104143898</v>
      </c>
      <c r="J1502" s="17">
        <v>0.58981169245161702</v>
      </c>
      <c r="K1502" s="17">
        <v>0.54409751510956905</v>
      </c>
      <c r="L1502" s="17">
        <v>0.53578866345505305</v>
      </c>
      <c r="M1502" s="17"/>
      <c r="N1502" s="17">
        <v>0.57358471393509303</v>
      </c>
      <c r="O1502" s="17">
        <v>0.68818314557635996</v>
      </c>
      <c r="P1502" s="17"/>
      <c r="Q1502" s="17">
        <v>0.595069929124039</v>
      </c>
      <c r="R1502" s="17">
        <v>0.51311853550043096</v>
      </c>
      <c r="S1502" s="17">
        <v>0.59996035454720498</v>
      </c>
      <c r="T1502" s="17">
        <v>0.59682198463223701</v>
      </c>
      <c r="U1502" s="17">
        <v>0.54781837013634405</v>
      </c>
      <c r="V1502" s="17">
        <v>0.61609726639491103</v>
      </c>
      <c r="W1502" s="17">
        <v>0.56679134400054998</v>
      </c>
      <c r="X1502" s="17">
        <v>0.63172502408236497</v>
      </c>
      <c r="Y1502" s="17">
        <v>0.61510343773467202</v>
      </c>
      <c r="Z1502" s="17">
        <v>0.61618779054165995</v>
      </c>
      <c r="AA1502" s="17">
        <v>0.64741444979221496</v>
      </c>
      <c r="AB1502" s="17">
        <v>0.70583169335910501</v>
      </c>
      <c r="AC1502" s="17"/>
      <c r="AD1502" s="17">
        <v>0.76458806750855801</v>
      </c>
      <c r="AE1502" s="17">
        <v>0.22856697644590401</v>
      </c>
      <c r="AF1502" s="17"/>
      <c r="AG1502" s="17">
        <v>0.83042245896968203</v>
      </c>
      <c r="AH1502" s="17">
        <v>0.48336144573848699</v>
      </c>
      <c r="AI1502" s="17"/>
      <c r="AJ1502" s="17">
        <v>0.61097120903527602</v>
      </c>
      <c r="AK1502" s="17">
        <v>0.57357947044318702</v>
      </c>
      <c r="AL1502" s="17"/>
      <c r="AM1502" s="17">
        <v>0.50984859018778905</v>
      </c>
      <c r="AN1502" s="17">
        <v>0.61933959046153098</v>
      </c>
      <c r="AO1502" s="17"/>
      <c r="AP1502" s="17">
        <v>8.8925854716827804E-2</v>
      </c>
      <c r="AQ1502" s="17">
        <v>0.43138500206597502</v>
      </c>
      <c r="AR1502" s="17">
        <v>0.70950837678379997</v>
      </c>
      <c r="AS1502" s="17">
        <v>0.82399710305254703</v>
      </c>
      <c r="AT1502" s="17">
        <v>0.85159707656246997</v>
      </c>
      <c r="AU1502" s="17">
        <v>0.900980646901412</v>
      </c>
    </row>
    <row r="1503" spans="2:47" x14ac:dyDescent="0.35">
      <c r="B1503" t="s">
        <v>550</v>
      </c>
      <c r="C1503" s="17">
        <v>0.346249966545079</v>
      </c>
      <c r="D1503" s="17">
        <v>0.236836247030181</v>
      </c>
      <c r="E1503" s="17">
        <v>0.450755292584607</v>
      </c>
      <c r="F1503" s="17"/>
      <c r="G1503" s="17">
        <v>0.28757352051798901</v>
      </c>
      <c r="H1503" s="17">
        <v>0.28295377480561301</v>
      </c>
      <c r="I1503" s="17">
        <v>0.315307397705963</v>
      </c>
      <c r="J1503" s="17">
        <v>0.35798258034605401</v>
      </c>
      <c r="K1503" s="17">
        <v>0.40551343888982799</v>
      </c>
      <c r="L1503" s="17">
        <v>0.41320130762695001</v>
      </c>
      <c r="M1503" s="17"/>
      <c r="N1503" s="17">
        <v>0.36721551457173801</v>
      </c>
      <c r="O1503" s="17">
        <v>0.242119303320466</v>
      </c>
      <c r="P1503" s="17"/>
      <c r="Q1503" s="17">
        <v>0.31602643824404703</v>
      </c>
      <c r="R1503" s="17">
        <v>0.43148370344992298</v>
      </c>
      <c r="S1503" s="17">
        <v>0.35115293621714699</v>
      </c>
      <c r="T1503" s="17">
        <v>0.34396516554464102</v>
      </c>
      <c r="U1503" s="17">
        <v>0.403030978725756</v>
      </c>
      <c r="V1503" s="17">
        <v>0.32122843230435499</v>
      </c>
      <c r="W1503" s="17">
        <v>0.40609888917728698</v>
      </c>
      <c r="X1503" s="17">
        <v>0.305481186952891</v>
      </c>
      <c r="Y1503" s="17">
        <v>0.32133220600245199</v>
      </c>
      <c r="Z1503" s="17">
        <v>0.302667986158969</v>
      </c>
      <c r="AA1503" s="17">
        <v>0.29011997692140501</v>
      </c>
      <c r="AB1503" s="17">
        <v>0.26427172028372797</v>
      </c>
      <c r="AC1503" s="17"/>
      <c r="AD1503" s="17">
        <v>0.18317847289079101</v>
      </c>
      <c r="AE1503" s="17">
        <v>0.70158746514487902</v>
      </c>
      <c r="AF1503" s="17"/>
      <c r="AG1503" s="17">
        <v>0.135186850212238</v>
      </c>
      <c r="AH1503" s="17">
        <v>0.45164137470327698</v>
      </c>
      <c r="AI1503" s="17"/>
      <c r="AJ1503" s="17">
        <v>0.33399885030772802</v>
      </c>
      <c r="AK1503" s="17">
        <v>0.36200903105057702</v>
      </c>
      <c r="AL1503" s="17"/>
      <c r="AM1503" s="17">
        <v>0.42405054537734899</v>
      </c>
      <c r="AN1503" s="17">
        <v>0.323751533778809</v>
      </c>
      <c r="AO1503" s="17"/>
      <c r="AP1503" s="17">
        <v>0.81621106437549695</v>
      </c>
      <c r="AQ1503" s="17">
        <v>0.46411371394722001</v>
      </c>
      <c r="AR1503" s="17">
        <v>0.21826161410273201</v>
      </c>
      <c r="AS1503" s="17">
        <v>0.15717437677797799</v>
      </c>
      <c r="AT1503" s="17">
        <v>0.103897987281642</v>
      </c>
      <c r="AU1503" s="17">
        <v>7.6255492174896702E-2</v>
      </c>
    </row>
    <row r="1504" spans="2:47" x14ac:dyDescent="0.35">
      <c r="B1504" t="s">
        <v>122</v>
      </c>
      <c r="C1504" s="17">
        <v>6.0959150937081701E-2</v>
      </c>
      <c r="D1504" s="17">
        <v>3.7583737275958401E-2</v>
      </c>
      <c r="E1504" s="17">
        <v>8.2548848503028696E-2</v>
      </c>
      <c r="F1504" s="17"/>
      <c r="G1504" s="17">
        <v>7.0822928371590294E-2</v>
      </c>
      <c r="H1504" s="17">
        <v>6.5295037945379303E-2</v>
      </c>
      <c r="I1504" s="17">
        <v>7.8111931252597605E-2</v>
      </c>
      <c r="J1504" s="17">
        <v>5.2205727202329098E-2</v>
      </c>
      <c r="K1504" s="17">
        <v>5.0389046000602802E-2</v>
      </c>
      <c r="L1504" s="17">
        <v>5.1010028917997101E-2</v>
      </c>
      <c r="M1504" s="17"/>
      <c r="N1504" s="17">
        <v>5.9199771493168997E-2</v>
      </c>
      <c r="O1504" s="17">
        <v>6.9697551103173994E-2</v>
      </c>
      <c r="P1504" s="17"/>
      <c r="Q1504" s="17">
        <v>8.8903632631914004E-2</v>
      </c>
      <c r="R1504" s="17">
        <v>5.5397761049646298E-2</v>
      </c>
      <c r="S1504" s="17">
        <v>4.8886709235648203E-2</v>
      </c>
      <c r="T1504" s="17">
        <v>5.9212849823121902E-2</v>
      </c>
      <c r="U1504" s="17">
        <v>4.9150651137900001E-2</v>
      </c>
      <c r="V1504" s="17">
        <v>6.2674301300733801E-2</v>
      </c>
      <c r="W1504" s="17">
        <v>2.7109766822162401E-2</v>
      </c>
      <c r="X1504" s="17">
        <v>6.2793788964744093E-2</v>
      </c>
      <c r="Y1504" s="17">
        <v>6.3564356262875807E-2</v>
      </c>
      <c r="Z1504" s="17">
        <v>8.1144223299371099E-2</v>
      </c>
      <c r="AA1504" s="17">
        <v>6.2465573286380201E-2</v>
      </c>
      <c r="AB1504" s="17">
        <v>2.9896586357166698E-2</v>
      </c>
      <c r="AC1504" s="17"/>
      <c r="AD1504" s="17">
        <v>5.2233459600650803E-2</v>
      </c>
      <c r="AE1504" s="17">
        <v>6.9845558409217398E-2</v>
      </c>
      <c r="AF1504" s="17"/>
      <c r="AG1504" s="17">
        <v>3.4390690818080202E-2</v>
      </c>
      <c r="AH1504" s="17">
        <v>6.4997179558236501E-2</v>
      </c>
      <c r="AI1504" s="17"/>
      <c r="AJ1504" s="17">
        <v>5.5029940656996297E-2</v>
      </c>
      <c r="AK1504" s="17">
        <v>6.4411498506235995E-2</v>
      </c>
      <c r="AL1504" s="17"/>
      <c r="AM1504" s="17">
        <v>6.6100864434862197E-2</v>
      </c>
      <c r="AN1504" s="17">
        <v>5.6908875759659999E-2</v>
      </c>
      <c r="AO1504" s="17"/>
      <c r="AP1504" s="17">
        <v>9.4863080907674799E-2</v>
      </c>
      <c r="AQ1504" s="17">
        <v>0.104501283986805</v>
      </c>
      <c r="AR1504" s="17">
        <v>7.2230009113468302E-2</v>
      </c>
      <c r="AS1504" s="17">
        <v>1.8828520169475099E-2</v>
      </c>
      <c r="AT1504" s="17">
        <v>4.4504936155887402E-2</v>
      </c>
      <c r="AU1504" s="17">
        <v>2.2763860923690898E-2</v>
      </c>
    </row>
    <row r="1505" spans="2:47" x14ac:dyDescent="0.35">
      <c r="C1505" s="17"/>
      <c r="D1505" s="17"/>
      <c r="E1505" s="17"/>
      <c r="F1505" s="17"/>
      <c r="G1505" s="17"/>
      <c r="H1505" s="17"/>
      <c r="I1505" s="17"/>
      <c r="J1505" s="17"/>
      <c r="K1505" s="17"/>
      <c r="L1505" s="17"/>
      <c r="M1505" s="17"/>
      <c r="N1505" s="17"/>
      <c r="O1505" s="17"/>
      <c r="P1505" s="17"/>
      <c r="Q1505" s="17"/>
      <c r="R1505" s="17"/>
      <c r="S1505" s="17"/>
      <c r="T1505" s="17"/>
      <c r="U1505" s="17"/>
      <c r="V1505" s="17"/>
      <c r="W1505" s="17"/>
      <c r="X1505" s="17"/>
      <c r="Y1505" s="17"/>
      <c r="Z1505" s="17"/>
      <c r="AA1505" s="17"/>
      <c r="AB1505" s="17"/>
      <c r="AC1505" s="17"/>
      <c r="AD1505" s="17"/>
      <c r="AE1505" s="17"/>
      <c r="AF1505" s="17"/>
      <c r="AG1505" s="17"/>
      <c r="AH1505" s="17"/>
      <c r="AI1505" s="17"/>
      <c r="AJ1505" s="17"/>
      <c r="AK1505" s="17"/>
      <c r="AL1505" s="17"/>
      <c r="AM1505" s="17"/>
      <c r="AN1505" s="17"/>
      <c r="AO1505" s="17"/>
      <c r="AP1505" s="17"/>
      <c r="AQ1505" s="17"/>
      <c r="AR1505" s="17"/>
      <c r="AS1505" s="17"/>
      <c r="AT1505" s="17"/>
      <c r="AU1505" s="17"/>
    </row>
    <row r="1506" spans="2:47" x14ac:dyDescent="0.35">
      <c r="B1506" s="6" t="s">
        <v>556</v>
      </c>
      <c r="C1506" s="17"/>
      <c r="D1506" s="17"/>
      <c r="E1506" s="17"/>
      <c r="F1506" s="17"/>
      <c r="G1506" s="17"/>
      <c r="H1506" s="17"/>
      <c r="I1506" s="17"/>
      <c r="J1506" s="17"/>
      <c r="K1506" s="17"/>
      <c r="L1506" s="17"/>
      <c r="M1506" s="17"/>
      <c r="N1506" s="17"/>
      <c r="O1506" s="17"/>
      <c r="P1506" s="17"/>
      <c r="Q1506" s="17"/>
      <c r="R1506" s="17"/>
      <c r="S1506" s="17"/>
      <c r="T1506" s="17"/>
      <c r="U1506" s="17"/>
      <c r="V1506" s="17"/>
      <c r="W1506" s="17"/>
      <c r="X1506" s="17"/>
      <c r="Y1506" s="17"/>
      <c r="Z1506" s="17"/>
      <c r="AA1506" s="17"/>
      <c r="AB1506" s="17"/>
      <c r="AC1506" s="17"/>
      <c r="AD1506" s="17"/>
      <c r="AE1506" s="17"/>
      <c r="AF1506" s="17"/>
      <c r="AG1506" s="17"/>
      <c r="AH1506" s="17"/>
      <c r="AI1506" s="17"/>
      <c r="AJ1506" s="17"/>
      <c r="AK1506" s="17"/>
      <c r="AL1506" s="17"/>
      <c r="AM1506" s="17"/>
      <c r="AN1506" s="17"/>
      <c r="AO1506" s="17"/>
      <c r="AP1506" s="17"/>
      <c r="AQ1506" s="17"/>
      <c r="AR1506" s="17"/>
      <c r="AS1506" s="17"/>
      <c r="AT1506" s="17"/>
      <c r="AU1506" s="17"/>
    </row>
    <row r="1507" spans="2:47" x14ac:dyDescent="0.35">
      <c r="B1507" s="24" t="s">
        <v>65</v>
      </c>
      <c r="C1507" s="17"/>
      <c r="D1507" s="17"/>
      <c r="E1507" s="17"/>
      <c r="F1507" s="17"/>
      <c r="G1507" s="17"/>
      <c r="H1507" s="17"/>
      <c r="I1507" s="17"/>
      <c r="J1507" s="17"/>
      <c r="K1507" s="17"/>
      <c r="L1507" s="17"/>
      <c r="M1507" s="17"/>
      <c r="N1507" s="17"/>
      <c r="O1507" s="17"/>
      <c r="P1507" s="17"/>
      <c r="Q1507" s="17"/>
      <c r="R1507" s="17"/>
      <c r="S1507" s="17"/>
      <c r="T1507" s="17"/>
      <c r="U1507" s="17"/>
      <c r="V1507" s="17"/>
      <c r="W1507" s="17"/>
      <c r="X1507" s="17"/>
      <c r="Y1507" s="17"/>
      <c r="Z1507" s="17"/>
      <c r="AA1507" s="17"/>
      <c r="AB1507" s="17"/>
      <c r="AC1507" s="17"/>
      <c r="AD1507" s="17"/>
      <c r="AE1507" s="17"/>
      <c r="AF1507" s="17"/>
      <c r="AG1507" s="17"/>
      <c r="AH1507" s="17"/>
      <c r="AI1507" s="17"/>
      <c r="AJ1507" s="17"/>
      <c r="AK1507" s="17"/>
      <c r="AL1507" s="17"/>
      <c r="AM1507" s="17"/>
      <c r="AN1507" s="17"/>
      <c r="AO1507" s="17"/>
      <c r="AP1507" s="17"/>
      <c r="AQ1507" s="17"/>
      <c r="AR1507" s="17"/>
      <c r="AS1507" s="17"/>
      <c r="AT1507" s="17"/>
      <c r="AU1507" s="17"/>
    </row>
    <row r="1508" spans="2:47" x14ac:dyDescent="0.35">
      <c r="B1508" t="s">
        <v>549</v>
      </c>
      <c r="C1508" s="17">
        <v>0.389536223970047</v>
      </c>
      <c r="D1508" s="17">
        <v>0.37290368169857901</v>
      </c>
      <c r="E1508" s="17">
        <v>0.403289364939587</v>
      </c>
      <c r="F1508" s="17"/>
      <c r="G1508" s="17">
        <v>0.516866265830631</v>
      </c>
      <c r="H1508" s="17">
        <v>0.45169803359162902</v>
      </c>
      <c r="I1508" s="17">
        <v>0.361747131384479</v>
      </c>
      <c r="J1508" s="17">
        <v>0.37081123350740403</v>
      </c>
      <c r="K1508" s="17">
        <v>0.29898356956515998</v>
      </c>
      <c r="L1508" s="17">
        <v>0.35228730269680802</v>
      </c>
      <c r="M1508" s="17"/>
      <c r="N1508" s="17">
        <v>0.391380007073099</v>
      </c>
      <c r="O1508" s="17">
        <v>0.38037861181895899</v>
      </c>
      <c r="P1508" s="17"/>
      <c r="Q1508" s="17">
        <v>0.37565208563006602</v>
      </c>
      <c r="R1508" s="17">
        <v>0.38988109293647</v>
      </c>
      <c r="S1508" s="17">
        <v>0.43241333687759698</v>
      </c>
      <c r="T1508" s="17">
        <v>0.34340396872491402</v>
      </c>
      <c r="U1508" s="17">
        <v>0.44309626266055202</v>
      </c>
      <c r="V1508" s="17">
        <v>0.34435088814397502</v>
      </c>
      <c r="W1508" s="17">
        <v>0.36971901028284399</v>
      </c>
      <c r="X1508" s="17">
        <v>0.38170930536207798</v>
      </c>
      <c r="Y1508" s="17">
        <v>0.39278300820543799</v>
      </c>
      <c r="Z1508" s="17">
        <v>0.42673916139490797</v>
      </c>
      <c r="AA1508" s="17">
        <v>0.312703534190231</v>
      </c>
      <c r="AB1508" s="17">
        <v>0.55639257533346997</v>
      </c>
      <c r="AC1508" s="17"/>
      <c r="AD1508" s="17">
        <v>0.36528801770397001</v>
      </c>
      <c r="AE1508" s="17">
        <v>0.44386231493171102</v>
      </c>
      <c r="AF1508" s="17"/>
      <c r="AG1508" s="17">
        <v>0.35496394838439599</v>
      </c>
      <c r="AH1508" s="17">
        <v>0.41027045664376899</v>
      </c>
      <c r="AI1508" s="17"/>
      <c r="AJ1508" s="17">
        <v>0.36269477608052197</v>
      </c>
      <c r="AK1508" s="17">
        <v>0.42328661487877001</v>
      </c>
      <c r="AL1508" s="17"/>
      <c r="AM1508" s="17">
        <v>0.43390595038969099</v>
      </c>
      <c r="AN1508" s="17">
        <v>0.37941582881966301</v>
      </c>
      <c r="AO1508" s="17"/>
      <c r="AP1508" s="17">
        <v>0.40451422375388102</v>
      </c>
      <c r="AQ1508" s="17">
        <v>0.40420044017798401</v>
      </c>
      <c r="AR1508" s="17">
        <v>0.48730795652546999</v>
      </c>
      <c r="AS1508" s="17">
        <v>0.25790690754442402</v>
      </c>
      <c r="AT1508" s="17">
        <v>0.38212470683632999</v>
      </c>
      <c r="AU1508" s="17">
        <v>0.41900372176509798</v>
      </c>
    </row>
    <row r="1509" spans="2:47" x14ac:dyDescent="0.35">
      <c r="B1509" t="s">
        <v>550</v>
      </c>
      <c r="C1509" s="17">
        <v>0.51121720260655801</v>
      </c>
      <c r="D1509" s="17">
        <v>0.538377853310264</v>
      </c>
      <c r="E1509" s="17">
        <v>0.487190075454074</v>
      </c>
      <c r="F1509" s="17"/>
      <c r="G1509" s="17">
        <v>0.39793648231248901</v>
      </c>
      <c r="H1509" s="17">
        <v>0.442823800719788</v>
      </c>
      <c r="I1509" s="17">
        <v>0.53261368256917196</v>
      </c>
      <c r="J1509" s="17">
        <v>0.52335487187790397</v>
      </c>
      <c r="K1509" s="17">
        <v>0.60446569402944295</v>
      </c>
      <c r="L1509" s="17">
        <v>0.552962525164168</v>
      </c>
      <c r="M1509" s="17"/>
      <c r="N1509" s="17">
        <v>0.51554352014313598</v>
      </c>
      <c r="O1509" s="17">
        <v>0.48972945929399397</v>
      </c>
      <c r="P1509" s="17"/>
      <c r="Q1509" s="17">
        <v>0.53014862567404997</v>
      </c>
      <c r="R1509" s="17">
        <v>0.50281380563446199</v>
      </c>
      <c r="S1509" s="17">
        <v>0.46457696423011802</v>
      </c>
      <c r="T1509" s="17">
        <v>0.53164641488059605</v>
      </c>
      <c r="U1509" s="17">
        <v>0.48582679163173398</v>
      </c>
      <c r="V1509" s="17">
        <v>0.53209349620410595</v>
      </c>
      <c r="W1509" s="17">
        <v>0.54795946180852895</v>
      </c>
      <c r="X1509" s="17">
        <v>0.52827789013787796</v>
      </c>
      <c r="Y1509" s="17">
        <v>0.49481165927487802</v>
      </c>
      <c r="Z1509" s="17">
        <v>0.49188093490040902</v>
      </c>
      <c r="AA1509" s="17">
        <v>0.581954415787864</v>
      </c>
      <c r="AB1509" s="17">
        <v>0.39766325013285803</v>
      </c>
      <c r="AC1509" s="17"/>
      <c r="AD1509" s="17">
        <v>0.53676927793178097</v>
      </c>
      <c r="AE1509" s="17">
        <v>0.46623463410086202</v>
      </c>
      <c r="AF1509" s="17"/>
      <c r="AG1509" s="17">
        <v>0.57047970815087501</v>
      </c>
      <c r="AH1509" s="17">
        <v>0.48708325936645303</v>
      </c>
      <c r="AI1509" s="17"/>
      <c r="AJ1509" s="17">
        <v>0.55141030559445003</v>
      </c>
      <c r="AK1509" s="17">
        <v>0.46486455181398501</v>
      </c>
      <c r="AL1509" s="17"/>
      <c r="AM1509" s="17">
        <v>0.466903367408467</v>
      </c>
      <c r="AN1509" s="17">
        <v>0.52176176309407896</v>
      </c>
      <c r="AO1509" s="17"/>
      <c r="AP1509" s="17">
        <v>0.46546633485058603</v>
      </c>
      <c r="AQ1509" s="17">
        <v>0.48264450138616699</v>
      </c>
      <c r="AR1509" s="17">
        <v>0.40135927143875699</v>
      </c>
      <c r="AS1509" s="17">
        <v>0.64951441657141595</v>
      </c>
      <c r="AT1509" s="17">
        <v>0.52034535008257299</v>
      </c>
      <c r="AU1509" s="17">
        <v>0.53331796032807299</v>
      </c>
    </row>
    <row r="1510" spans="2:47" x14ac:dyDescent="0.35">
      <c r="B1510" t="s">
        <v>122</v>
      </c>
      <c r="C1510" s="17">
        <v>9.9246573423394699E-2</v>
      </c>
      <c r="D1510" s="17">
        <v>8.8718464991157098E-2</v>
      </c>
      <c r="E1510" s="17">
        <v>0.109520559606339</v>
      </c>
      <c r="F1510" s="17"/>
      <c r="G1510" s="17">
        <v>8.5197251856879305E-2</v>
      </c>
      <c r="H1510" s="17">
        <v>0.10547816568858399</v>
      </c>
      <c r="I1510" s="17">
        <v>0.105639186046349</v>
      </c>
      <c r="J1510" s="17">
        <v>0.105833894614692</v>
      </c>
      <c r="K1510" s="17">
        <v>9.65507364053972E-2</v>
      </c>
      <c r="L1510" s="17">
        <v>9.4750172139023495E-2</v>
      </c>
      <c r="M1510" s="17"/>
      <c r="N1510" s="17">
        <v>9.3076472783765296E-2</v>
      </c>
      <c r="O1510" s="17">
        <v>0.12989192888704701</v>
      </c>
      <c r="P1510" s="17"/>
      <c r="Q1510" s="17">
        <v>9.4199288695883301E-2</v>
      </c>
      <c r="R1510" s="17">
        <v>0.107305101429068</v>
      </c>
      <c r="S1510" s="17">
        <v>0.10300969889228501</v>
      </c>
      <c r="T1510" s="17">
        <v>0.124949616394489</v>
      </c>
      <c r="U1510" s="17">
        <v>7.1076945707714306E-2</v>
      </c>
      <c r="V1510" s="17">
        <v>0.12355561565192</v>
      </c>
      <c r="W1510" s="17">
        <v>8.2321527908626194E-2</v>
      </c>
      <c r="X1510" s="17">
        <v>9.0012804500043994E-2</v>
      </c>
      <c r="Y1510" s="17">
        <v>0.112405332519684</v>
      </c>
      <c r="Z1510" s="17">
        <v>8.1379903704683093E-2</v>
      </c>
      <c r="AA1510" s="17">
        <v>0.105342050021905</v>
      </c>
      <c r="AB1510" s="17">
        <v>4.5944174533672701E-2</v>
      </c>
      <c r="AC1510" s="17"/>
      <c r="AD1510" s="17">
        <v>9.7942704364248401E-2</v>
      </c>
      <c r="AE1510" s="17">
        <v>8.9903050967426901E-2</v>
      </c>
      <c r="AF1510" s="17"/>
      <c r="AG1510" s="17">
        <v>7.45563434647286E-2</v>
      </c>
      <c r="AH1510" s="17">
        <v>0.102646283989777</v>
      </c>
      <c r="AI1510" s="17"/>
      <c r="AJ1510" s="17">
        <v>8.5894918325028505E-2</v>
      </c>
      <c r="AK1510" s="17">
        <v>0.111848833307245</v>
      </c>
      <c r="AL1510" s="17"/>
      <c r="AM1510" s="17">
        <v>9.9190682201841504E-2</v>
      </c>
      <c r="AN1510" s="17">
        <v>9.8822408086257904E-2</v>
      </c>
      <c r="AO1510" s="17"/>
      <c r="AP1510" s="17">
        <v>0.13001944139553301</v>
      </c>
      <c r="AQ1510" s="17">
        <v>0.113155058435849</v>
      </c>
      <c r="AR1510" s="17">
        <v>0.11133277203577301</v>
      </c>
      <c r="AS1510" s="17">
        <v>9.2578675884159703E-2</v>
      </c>
      <c r="AT1510" s="17">
        <v>9.7529943081096901E-2</v>
      </c>
      <c r="AU1510" s="17">
        <v>4.7678317906828901E-2</v>
      </c>
    </row>
    <row r="1511" spans="2:47" x14ac:dyDescent="0.35">
      <c r="C1511" s="17"/>
      <c r="D1511" s="17"/>
      <c r="E1511" s="17"/>
      <c r="F1511" s="17"/>
      <c r="G1511" s="17"/>
      <c r="H1511" s="17"/>
      <c r="I1511" s="17"/>
      <c r="J1511" s="17"/>
      <c r="K1511" s="17"/>
      <c r="L1511" s="17"/>
      <c r="M1511" s="17"/>
      <c r="N1511" s="17"/>
      <c r="O1511" s="17"/>
      <c r="P1511" s="17"/>
      <c r="Q1511" s="17"/>
      <c r="R1511" s="17"/>
      <c r="S1511" s="17"/>
      <c r="T1511" s="17"/>
      <c r="U1511" s="17"/>
      <c r="V1511" s="17"/>
      <c r="W1511" s="17"/>
      <c r="X1511" s="17"/>
      <c r="Y1511" s="17"/>
      <c r="Z1511" s="17"/>
      <c r="AA1511" s="17"/>
      <c r="AB1511" s="17"/>
      <c r="AC1511" s="17"/>
      <c r="AD1511" s="17"/>
      <c r="AE1511" s="17"/>
      <c r="AF1511" s="17"/>
      <c r="AG1511" s="17"/>
      <c r="AH1511" s="17"/>
      <c r="AI1511" s="17"/>
      <c r="AJ1511" s="17"/>
      <c r="AK1511" s="17"/>
      <c r="AL1511" s="17"/>
      <c r="AM1511" s="17"/>
      <c r="AN1511" s="17"/>
      <c r="AO1511" s="17"/>
      <c r="AP1511" s="17"/>
      <c r="AQ1511" s="17"/>
      <c r="AR1511" s="17"/>
      <c r="AS1511" s="17"/>
      <c r="AT1511" s="17"/>
      <c r="AU1511" s="17"/>
    </row>
    <row r="1512" spans="2:47" x14ac:dyDescent="0.35">
      <c r="B1512" s="6" t="s">
        <v>557</v>
      </c>
      <c r="C1512" s="17"/>
      <c r="D1512" s="17"/>
      <c r="E1512" s="17"/>
      <c r="F1512" s="17"/>
      <c r="G1512" s="17"/>
      <c r="H1512" s="17"/>
      <c r="I1512" s="17"/>
      <c r="J1512" s="17"/>
      <c r="K1512" s="17"/>
      <c r="L1512" s="17"/>
      <c r="M1512" s="17"/>
      <c r="N1512" s="17"/>
      <c r="O1512" s="17"/>
      <c r="P1512" s="17"/>
      <c r="Q1512" s="17"/>
      <c r="R1512" s="17"/>
      <c r="S1512" s="17"/>
      <c r="T1512" s="17"/>
      <c r="U1512" s="17"/>
      <c r="V1512" s="17"/>
      <c r="W1512" s="17"/>
      <c r="X1512" s="17"/>
      <c r="Y1512" s="17"/>
      <c r="Z1512" s="17"/>
      <c r="AA1512" s="17"/>
      <c r="AB1512" s="17"/>
      <c r="AC1512" s="17"/>
      <c r="AD1512" s="17"/>
      <c r="AE1512" s="17"/>
      <c r="AF1512" s="17"/>
      <c r="AG1512" s="17"/>
      <c r="AH1512" s="17"/>
      <c r="AI1512" s="17"/>
      <c r="AJ1512" s="17"/>
      <c r="AK1512" s="17"/>
      <c r="AL1512" s="17"/>
      <c r="AM1512" s="17"/>
      <c r="AN1512" s="17"/>
      <c r="AO1512" s="17"/>
      <c r="AP1512" s="17"/>
      <c r="AQ1512" s="17"/>
      <c r="AR1512" s="17"/>
      <c r="AS1512" s="17"/>
      <c r="AT1512" s="17"/>
      <c r="AU1512" s="17"/>
    </row>
    <row r="1513" spans="2:47" x14ac:dyDescent="0.35">
      <c r="B1513" s="24" t="s">
        <v>65</v>
      </c>
      <c r="C1513" s="17"/>
      <c r="D1513" s="17"/>
      <c r="E1513" s="17"/>
      <c r="F1513" s="17"/>
      <c r="G1513" s="17"/>
      <c r="H1513" s="17"/>
      <c r="I1513" s="17"/>
      <c r="J1513" s="17"/>
      <c r="K1513" s="17"/>
      <c r="L1513" s="17"/>
      <c r="M1513" s="17"/>
      <c r="N1513" s="17"/>
      <c r="O1513" s="17"/>
      <c r="P1513" s="17"/>
      <c r="Q1513" s="17"/>
      <c r="R1513" s="17"/>
      <c r="S1513" s="17"/>
      <c r="T1513" s="17"/>
      <c r="U1513" s="17"/>
      <c r="V1513" s="17"/>
      <c r="W1513" s="17"/>
      <c r="X1513" s="17"/>
      <c r="Y1513" s="17"/>
      <c r="Z1513" s="17"/>
      <c r="AA1513" s="17"/>
      <c r="AB1513" s="17"/>
      <c r="AC1513" s="17"/>
      <c r="AD1513" s="17"/>
      <c r="AE1513" s="17"/>
      <c r="AF1513" s="17"/>
      <c r="AG1513" s="17"/>
      <c r="AH1513" s="17"/>
      <c r="AI1513" s="17"/>
      <c r="AJ1513" s="17"/>
      <c r="AK1513" s="17"/>
      <c r="AL1513" s="17"/>
      <c r="AM1513" s="17"/>
      <c r="AN1513" s="17"/>
      <c r="AO1513" s="17"/>
      <c r="AP1513" s="17"/>
      <c r="AQ1513" s="17"/>
      <c r="AR1513" s="17"/>
      <c r="AS1513" s="17"/>
      <c r="AT1513" s="17"/>
      <c r="AU1513" s="17"/>
    </row>
    <row r="1514" spans="2:47" x14ac:dyDescent="0.35">
      <c r="B1514" t="s">
        <v>549</v>
      </c>
      <c r="C1514" s="17">
        <v>0.36374468516916603</v>
      </c>
      <c r="D1514" s="17">
        <v>0.45854463993148298</v>
      </c>
      <c r="E1514" s="17">
        <v>0.273629081858064</v>
      </c>
      <c r="F1514" s="17"/>
      <c r="G1514" s="17">
        <v>0.60519996608732796</v>
      </c>
      <c r="H1514" s="17">
        <v>0.52024770098481499</v>
      </c>
      <c r="I1514" s="17">
        <v>0.417342299567034</v>
      </c>
      <c r="J1514" s="17">
        <v>0.32422207052211899</v>
      </c>
      <c r="K1514" s="17">
        <v>0.22283417312734199</v>
      </c>
      <c r="L1514" s="17">
        <v>0.15751668000920999</v>
      </c>
      <c r="M1514" s="17"/>
      <c r="N1514" s="17">
        <v>0.31097079737174399</v>
      </c>
      <c r="O1514" s="17">
        <v>0.62585946176833895</v>
      </c>
      <c r="P1514" s="17"/>
      <c r="Q1514" s="17">
        <v>0.45138975373474099</v>
      </c>
      <c r="R1514" s="17">
        <v>0.319117281139771</v>
      </c>
      <c r="S1514" s="17">
        <v>0.34572126640468098</v>
      </c>
      <c r="T1514" s="17">
        <v>0.34519408081235597</v>
      </c>
      <c r="U1514" s="17">
        <v>0.32678357588706303</v>
      </c>
      <c r="V1514" s="17">
        <v>0.391131426344486</v>
      </c>
      <c r="W1514" s="17">
        <v>0.32800668915158798</v>
      </c>
      <c r="X1514" s="17">
        <v>0.48791955794011799</v>
      </c>
      <c r="Y1514" s="17">
        <v>0.385003560580222</v>
      </c>
      <c r="Z1514" s="17">
        <v>0.31887922552589398</v>
      </c>
      <c r="AA1514" s="17">
        <v>0.320345036029278</v>
      </c>
      <c r="AB1514" s="17">
        <v>0.31639914329896901</v>
      </c>
      <c r="AC1514" s="17"/>
      <c r="AD1514" s="17">
        <v>0.46769068797573998</v>
      </c>
      <c r="AE1514" s="17">
        <v>0.14477881664852299</v>
      </c>
      <c r="AF1514" s="17"/>
      <c r="AG1514" s="17">
        <v>0.55602560536020396</v>
      </c>
      <c r="AH1514" s="17">
        <v>0.274376189170423</v>
      </c>
      <c r="AI1514" s="17"/>
      <c r="AJ1514" s="17">
        <v>0.33617495560810501</v>
      </c>
      <c r="AK1514" s="17">
        <v>0.39678235931084699</v>
      </c>
      <c r="AL1514" s="17"/>
      <c r="AM1514" s="17">
        <v>0.25240856449774002</v>
      </c>
      <c r="AN1514" s="17">
        <v>0.39471632348566799</v>
      </c>
      <c r="AO1514" s="17"/>
      <c r="AP1514" s="17">
        <v>6.8984091479527707E-2</v>
      </c>
      <c r="AQ1514" s="17">
        <v>0.16366047016153301</v>
      </c>
      <c r="AR1514" s="17">
        <v>0.496754846761642</v>
      </c>
      <c r="AS1514" s="17">
        <v>0.279925363320295</v>
      </c>
      <c r="AT1514" s="17">
        <v>0.67787919500143801</v>
      </c>
      <c r="AU1514" s="17">
        <v>0.74102108259214505</v>
      </c>
    </row>
    <row r="1515" spans="2:47" x14ac:dyDescent="0.35">
      <c r="B1515" t="s">
        <v>550</v>
      </c>
      <c r="C1515" s="17">
        <v>0.574888559891646</v>
      </c>
      <c r="D1515" s="17">
        <v>0.48229688419393701</v>
      </c>
      <c r="E1515" s="17">
        <v>0.66405657696326104</v>
      </c>
      <c r="F1515" s="17"/>
      <c r="G1515" s="17">
        <v>0.30217844556963702</v>
      </c>
      <c r="H1515" s="17">
        <v>0.41356495750781502</v>
      </c>
      <c r="I1515" s="17">
        <v>0.50032152037998001</v>
      </c>
      <c r="J1515" s="17">
        <v>0.64773267807615098</v>
      </c>
      <c r="K1515" s="17">
        <v>0.71249049188798697</v>
      </c>
      <c r="L1515" s="17">
        <v>0.79816738157276201</v>
      </c>
      <c r="M1515" s="17"/>
      <c r="N1515" s="17">
        <v>0.62797930217823505</v>
      </c>
      <c r="O1515" s="17">
        <v>0.31120004584183703</v>
      </c>
      <c r="P1515" s="17"/>
      <c r="Q1515" s="17">
        <v>0.46842708144872502</v>
      </c>
      <c r="R1515" s="17">
        <v>0.61730403662234801</v>
      </c>
      <c r="S1515" s="17">
        <v>0.59598804659675897</v>
      </c>
      <c r="T1515" s="17">
        <v>0.60359845920911404</v>
      </c>
      <c r="U1515" s="17">
        <v>0.61787445414153097</v>
      </c>
      <c r="V1515" s="17">
        <v>0.55531837508240001</v>
      </c>
      <c r="W1515" s="17">
        <v>0.62526952631215904</v>
      </c>
      <c r="X1515" s="17">
        <v>0.43581886169295903</v>
      </c>
      <c r="Y1515" s="17">
        <v>0.536484695217745</v>
      </c>
      <c r="Z1515" s="17">
        <v>0.63252776368500996</v>
      </c>
      <c r="AA1515" s="17">
        <v>0.59745337068395599</v>
      </c>
      <c r="AB1515" s="17">
        <v>0.68360085670103099</v>
      </c>
      <c r="AC1515" s="17"/>
      <c r="AD1515" s="17">
        <v>0.47273154440182302</v>
      </c>
      <c r="AE1515" s="17">
        <v>0.80020830050717295</v>
      </c>
      <c r="AF1515" s="17"/>
      <c r="AG1515" s="17">
        <v>0.39421962943995897</v>
      </c>
      <c r="AH1515" s="17">
        <v>0.667611971903733</v>
      </c>
      <c r="AI1515" s="17"/>
      <c r="AJ1515" s="17">
        <v>0.60752878669939403</v>
      </c>
      <c r="AK1515" s="17">
        <v>0.53941395214848797</v>
      </c>
      <c r="AL1515" s="17"/>
      <c r="AM1515" s="17">
        <v>0.69820867871678005</v>
      </c>
      <c r="AN1515" s="17">
        <v>0.54349839062643501</v>
      </c>
      <c r="AO1515" s="17"/>
      <c r="AP1515" s="17">
        <v>0.84799245815405999</v>
      </c>
      <c r="AQ1515" s="17">
        <v>0.77199298529285398</v>
      </c>
      <c r="AR1515" s="17">
        <v>0.42134824561939699</v>
      </c>
      <c r="AS1515" s="17">
        <v>0.66615067619185997</v>
      </c>
      <c r="AT1515" s="17">
        <v>0.26605612567440801</v>
      </c>
      <c r="AU1515" s="17">
        <v>0.23282396127145999</v>
      </c>
    </row>
    <row r="1516" spans="2:47" x14ac:dyDescent="0.35">
      <c r="B1516" t="s">
        <v>122</v>
      </c>
      <c r="C1516" s="17">
        <v>6.1366754939188202E-2</v>
      </c>
      <c r="D1516" s="17">
        <v>5.9158475874579501E-2</v>
      </c>
      <c r="E1516" s="17">
        <v>6.2314341178674598E-2</v>
      </c>
      <c r="F1516" s="17"/>
      <c r="G1516" s="17">
        <v>9.2621588343034994E-2</v>
      </c>
      <c r="H1516" s="17">
        <v>6.6187341507369199E-2</v>
      </c>
      <c r="I1516" s="17">
        <v>8.2336180052986499E-2</v>
      </c>
      <c r="J1516" s="17">
        <v>2.8045251401730399E-2</v>
      </c>
      <c r="K1516" s="17">
        <v>6.4675334984671498E-2</v>
      </c>
      <c r="L1516" s="17">
        <v>4.4315938418028E-2</v>
      </c>
      <c r="M1516" s="17"/>
      <c r="N1516" s="17">
        <v>6.1049900450021101E-2</v>
      </c>
      <c r="O1516" s="17">
        <v>6.2940492389824507E-2</v>
      </c>
      <c r="P1516" s="17"/>
      <c r="Q1516" s="17">
        <v>8.01831648165338E-2</v>
      </c>
      <c r="R1516" s="17">
        <v>6.3578682237880796E-2</v>
      </c>
      <c r="S1516" s="17">
        <v>5.8290686998560402E-2</v>
      </c>
      <c r="T1516" s="17">
        <v>5.1207459978529497E-2</v>
      </c>
      <c r="U1516" s="17">
        <v>5.5341969971406398E-2</v>
      </c>
      <c r="V1516" s="17">
        <v>5.3550198573114299E-2</v>
      </c>
      <c r="W1516" s="17">
        <v>4.6723784536252602E-2</v>
      </c>
      <c r="X1516" s="17">
        <v>7.6261580366923196E-2</v>
      </c>
      <c r="Y1516" s="17">
        <v>7.8511744202033398E-2</v>
      </c>
      <c r="Z1516" s="17">
        <v>4.8593010789095802E-2</v>
      </c>
      <c r="AA1516" s="17">
        <v>8.2201593286766197E-2</v>
      </c>
      <c r="AB1516" s="17">
        <v>0</v>
      </c>
      <c r="AC1516" s="17"/>
      <c r="AD1516" s="17">
        <v>5.9577767622437501E-2</v>
      </c>
      <c r="AE1516" s="17">
        <v>5.5012882844303397E-2</v>
      </c>
      <c r="AF1516" s="17"/>
      <c r="AG1516" s="17">
        <v>4.9754765199837098E-2</v>
      </c>
      <c r="AH1516" s="17">
        <v>5.8011838925843703E-2</v>
      </c>
      <c r="AI1516" s="17"/>
      <c r="AJ1516" s="17">
        <v>5.6296257692500198E-2</v>
      </c>
      <c r="AK1516" s="17">
        <v>6.3803688540665704E-2</v>
      </c>
      <c r="AL1516" s="17"/>
      <c r="AM1516" s="17">
        <v>4.9382756785479397E-2</v>
      </c>
      <c r="AN1516" s="17">
        <v>6.1785285887896703E-2</v>
      </c>
      <c r="AO1516" s="17"/>
      <c r="AP1516" s="17">
        <v>8.3023450366412593E-2</v>
      </c>
      <c r="AQ1516" s="17">
        <v>6.4346544545613102E-2</v>
      </c>
      <c r="AR1516" s="17">
        <v>8.1896907618960901E-2</v>
      </c>
      <c r="AS1516" s="17">
        <v>5.3923960487844702E-2</v>
      </c>
      <c r="AT1516" s="17">
        <v>5.6064679324154099E-2</v>
      </c>
      <c r="AU1516" s="17">
        <v>2.6154956136394899E-2</v>
      </c>
    </row>
    <row r="1517" spans="2:47" x14ac:dyDescent="0.35">
      <c r="C1517" s="17"/>
      <c r="D1517" s="17"/>
      <c r="E1517" s="17"/>
      <c r="F1517" s="17"/>
      <c r="G1517" s="17"/>
      <c r="H1517" s="17"/>
      <c r="I1517" s="17"/>
      <c r="J1517" s="17"/>
      <c r="K1517" s="17"/>
      <c r="L1517" s="17"/>
      <c r="M1517" s="17"/>
      <c r="N1517" s="17"/>
      <c r="O1517" s="17"/>
      <c r="P1517" s="17"/>
      <c r="Q1517" s="17"/>
      <c r="R1517" s="17"/>
      <c r="S1517" s="17"/>
      <c r="T1517" s="17"/>
      <c r="U1517" s="17"/>
      <c r="V1517" s="17"/>
      <c r="W1517" s="17"/>
      <c r="X1517" s="17"/>
      <c r="Y1517" s="17"/>
      <c r="Z1517" s="17"/>
      <c r="AA1517" s="17"/>
      <c r="AB1517" s="17"/>
      <c r="AC1517" s="17"/>
      <c r="AD1517" s="17"/>
      <c r="AE1517" s="17"/>
      <c r="AF1517" s="17"/>
      <c r="AG1517" s="17"/>
      <c r="AH1517" s="17"/>
      <c r="AI1517" s="17"/>
      <c r="AJ1517" s="17"/>
      <c r="AK1517" s="17"/>
      <c r="AL1517" s="17"/>
      <c r="AM1517" s="17"/>
      <c r="AN1517" s="17"/>
      <c r="AO1517" s="17"/>
      <c r="AP1517" s="17"/>
      <c r="AQ1517" s="17"/>
      <c r="AR1517" s="17"/>
      <c r="AS1517" s="17"/>
      <c r="AT1517" s="17"/>
      <c r="AU1517" s="17"/>
    </row>
    <row r="1518" spans="2:47" x14ac:dyDescent="0.35">
      <c r="B1518" s="6" t="s">
        <v>562</v>
      </c>
      <c r="C1518" s="17"/>
      <c r="D1518" s="17"/>
      <c r="E1518" s="17"/>
      <c r="F1518" s="17"/>
      <c r="G1518" s="17"/>
      <c r="H1518" s="17"/>
      <c r="I1518" s="17"/>
      <c r="J1518" s="17"/>
      <c r="K1518" s="17"/>
      <c r="L1518" s="17"/>
      <c r="M1518" s="17"/>
      <c r="N1518" s="17"/>
      <c r="O1518" s="17"/>
      <c r="P1518" s="17"/>
      <c r="Q1518" s="17"/>
      <c r="R1518" s="17"/>
      <c r="S1518" s="17"/>
      <c r="T1518" s="17"/>
      <c r="U1518" s="17"/>
      <c r="V1518" s="17"/>
      <c r="W1518" s="17"/>
      <c r="X1518" s="17"/>
      <c r="Y1518" s="17"/>
      <c r="Z1518" s="17"/>
      <c r="AA1518" s="17"/>
      <c r="AB1518" s="17"/>
      <c r="AC1518" s="17"/>
      <c r="AD1518" s="17"/>
      <c r="AE1518" s="17"/>
      <c r="AF1518" s="17"/>
      <c r="AG1518" s="17"/>
      <c r="AH1518" s="17"/>
      <c r="AI1518" s="17"/>
      <c r="AJ1518" s="17"/>
      <c r="AK1518" s="17"/>
      <c r="AL1518" s="17"/>
      <c r="AM1518" s="17"/>
      <c r="AN1518" s="17"/>
      <c r="AO1518" s="17"/>
      <c r="AP1518" s="17"/>
      <c r="AQ1518" s="17"/>
      <c r="AR1518" s="17"/>
      <c r="AS1518" s="17"/>
      <c r="AT1518" s="17"/>
      <c r="AU1518" s="17"/>
    </row>
    <row r="1519" spans="2:47" x14ac:dyDescent="0.35">
      <c r="B1519" s="24" t="s">
        <v>65</v>
      </c>
      <c r="C1519" s="17"/>
      <c r="D1519" s="17"/>
      <c r="E1519" s="17"/>
      <c r="F1519" s="17"/>
      <c r="G1519" s="17"/>
      <c r="H1519" s="17"/>
      <c r="I1519" s="17"/>
      <c r="J1519" s="17"/>
      <c r="K1519" s="17"/>
      <c r="L1519" s="17"/>
      <c r="M1519" s="17"/>
      <c r="N1519" s="17"/>
      <c r="O1519" s="17"/>
      <c r="P1519" s="17"/>
      <c r="Q1519" s="17"/>
      <c r="R1519" s="17"/>
      <c r="S1519" s="17"/>
      <c r="T1519" s="17"/>
      <c r="U1519" s="17"/>
      <c r="V1519" s="17"/>
      <c r="W1519" s="17"/>
      <c r="X1519" s="17"/>
      <c r="Y1519" s="17"/>
      <c r="Z1519" s="17"/>
      <c r="AA1519" s="17"/>
      <c r="AB1519" s="17"/>
      <c r="AC1519" s="17"/>
      <c r="AD1519" s="17"/>
      <c r="AE1519" s="17"/>
      <c r="AF1519" s="17"/>
      <c r="AG1519" s="17"/>
      <c r="AH1519" s="17"/>
      <c r="AI1519" s="17"/>
      <c r="AJ1519" s="17"/>
      <c r="AK1519" s="17"/>
      <c r="AL1519" s="17"/>
      <c r="AM1519" s="17"/>
      <c r="AN1519" s="17"/>
      <c r="AO1519" s="17"/>
      <c r="AP1519" s="17"/>
      <c r="AQ1519" s="17"/>
      <c r="AR1519" s="17"/>
      <c r="AS1519" s="17"/>
      <c r="AT1519" s="17"/>
      <c r="AU1519" s="17"/>
    </row>
    <row r="1520" spans="2:47" x14ac:dyDescent="0.35">
      <c r="B1520" t="s">
        <v>558</v>
      </c>
      <c r="C1520" s="17">
        <v>0.52134243581986195</v>
      </c>
      <c r="D1520" s="17">
        <v>0.441325013621576</v>
      </c>
      <c r="E1520" s="17">
        <v>0.596893681473043</v>
      </c>
      <c r="F1520" s="17"/>
      <c r="G1520" s="17">
        <v>0.30105565352255098</v>
      </c>
      <c r="H1520" s="17">
        <v>0.36387851355505002</v>
      </c>
      <c r="I1520" s="17">
        <v>0.45626824909737601</v>
      </c>
      <c r="J1520" s="17">
        <v>0.55850489454044405</v>
      </c>
      <c r="K1520" s="17">
        <v>0.64314495273395</v>
      </c>
      <c r="L1520" s="17">
        <v>0.73829995559997297</v>
      </c>
      <c r="M1520" s="17"/>
      <c r="N1520" s="17">
        <v>0.55752484254363299</v>
      </c>
      <c r="O1520" s="17">
        <v>0.34163341965590699</v>
      </c>
      <c r="P1520" s="17"/>
      <c r="Q1520" s="17">
        <v>0.41647795971926899</v>
      </c>
      <c r="R1520" s="17">
        <v>0.51987390356751295</v>
      </c>
      <c r="S1520" s="17">
        <v>0.53471127364383197</v>
      </c>
      <c r="T1520" s="17">
        <v>0.51853426902520094</v>
      </c>
      <c r="U1520" s="17">
        <v>0.57904924352421705</v>
      </c>
      <c r="V1520" s="17">
        <v>0.50817600797195295</v>
      </c>
      <c r="W1520" s="17">
        <v>0.60617901742334601</v>
      </c>
      <c r="X1520" s="17">
        <v>0.475833593174394</v>
      </c>
      <c r="Y1520" s="17">
        <v>0.49209663334588699</v>
      </c>
      <c r="Z1520" s="17">
        <v>0.56504702646974603</v>
      </c>
      <c r="AA1520" s="17">
        <v>0.54382026152977803</v>
      </c>
      <c r="AB1520" s="17">
        <v>0.66661260419297497</v>
      </c>
      <c r="AC1520" s="17"/>
      <c r="AD1520" s="17">
        <v>0.43257436464462501</v>
      </c>
      <c r="AE1520" s="17">
        <v>0.715875266643343</v>
      </c>
      <c r="AF1520" s="17"/>
      <c r="AG1520" s="17">
        <v>0.36809672149396799</v>
      </c>
      <c r="AH1520" s="17">
        <v>0.59938328334487101</v>
      </c>
      <c r="AI1520" s="17"/>
      <c r="AJ1520" s="17">
        <v>0.53593625087771501</v>
      </c>
      <c r="AK1520" s="17">
        <v>0.50605190277464196</v>
      </c>
      <c r="AL1520" s="17"/>
      <c r="AM1520" s="17">
        <v>0.67508409427608196</v>
      </c>
      <c r="AN1520" s="17">
        <v>0.48027044543440101</v>
      </c>
      <c r="AO1520" s="17"/>
      <c r="AP1520" s="17">
        <v>0.791391655195123</v>
      </c>
      <c r="AQ1520" s="17">
        <v>0.68417538590829996</v>
      </c>
      <c r="AR1520" s="17">
        <v>0.35635504399967299</v>
      </c>
      <c r="AS1520" s="17">
        <v>0.60839955195523798</v>
      </c>
      <c r="AT1520" s="17">
        <v>0.25719769221523198</v>
      </c>
      <c r="AU1520" s="17">
        <v>0.20749986133068901</v>
      </c>
    </row>
    <row r="1521" spans="2:47" x14ac:dyDescent="0.35">
      <c r="B1521" t="s">
        <v>559</v>
      </c>
      <c r="C1521" s="17">
        <v>0.26352937198173398</v>
      </c>
      <c r="D1521" s="17">
        <v>0.29366590085418698</v>
      </c>
      <c r="E1521" s="17">
        <v>0.234719043456705</v>
      </c>
      <c r="F1521" s="17"/>
      <c r="G1521" s="17">
        <v>0.38196180611351999</v>
      </c>
      <c r="H1521" s="17">
        <v>0.38798859231555699</v>
      </c>
      <c r="I1521" s="17">
        <v>0.33960130127032401</v>
      </c>
      <c r="J1521" s="17">
        <v>0.215909109008595</v>
      </c>
      <c r="K1521" s="17">
        <v>0.18887424739514899</v>
      </c>
      <c r="L1521" s="17">
        <v>0.10936299780011099</v>
      </c>
      <c r="M1521" s="17"/>
      <c r="N1521" s="17">
        <v>0.24049058319456801</v>
      </c>
      <c r="O1521" s="17">
        <v>0.37795730647926401</v>
      </c>
      <c r="P1521" s="17"/>
      <c r="Q1521" s="17">
        <v>0.30730555439106899</v>
      </c>
      <c r="R1521" s="17">
        <v>0.25832452000353401</v>
      </c>
      <c r="S1521" s="17">
        <v>0.27055735154627703</v>
      </c>
      <c r="T1521" s="17">
        <v>0.26299735322756201</v>
      </c>
      <c r="U1521" s="17">
        <v>0.221477329404832</v>
      </c>
      <c r="V1521" s="17">
        <v>0.30098753782547399</v>
      </c>
      <c r="W1521" s="17">
        <v>0.19280639663132501</v>
      </c>
      <c r="X1521" s="17">
        <v>0.371535644844945</v>
      </c>
      <c r="Y1521" s="17">
        <v>0.289910726175509</v>
      </c>
      <c r="Z1521" s="17">
        <v>0.195563811845821</v>
      </c>
      <c r="AA1521" s="17">
        <v>0.23397665594033401</v>
      </c>
      <c r="AB1521" s="17">
        <v>0.253075730798548</v>
      </c>
      <c r="AC1521" s="17"/>
      <c r="AD1521" s="17">
        <v>0.30829261275970199</v>
      </c>
      <c r="AE1521" s="17">
        <v>0.16693244851939801</v>
      </c>
      <c r="AF1521" s="17"/>
      <c r="AG1521" s="17">
        <v>0.32836880906305699</v>
      </c>
      <c r="AH1521" s="17">
        <v>0.232172884309613</v>
      </c>
      <c r="AI1521" s="17"/>
      <c r="AJ1521" s="17">
        <v>0.25540072329770502</v>
      </c>
      <c r="AK1521" s="17">
        <v>0.272876218838152</v>
      </c>
      <c r="AL1521" s="17"/>
      <c r="AM1521" s="17">
        <v>0.189043122527671</v>
      </c>
      <c r="AN1521" s="17">
        <v>0.28462212392844499</v>
      </c>
      <c r="AO1521" s="17"/>
      <c r="AP1521" s="17">
        <v>9.3804213952780602E-2</v>
      </c>
      <c r="AQ1521" s="17">
        <v>0.18379121794410799</v>
      </c>
      <c r="AR1521" s="17">
        <v>0.37329416338865801</v>
      </c>
      <c r="AS1521" s="17">
        <v>0.18596348840399299</v>
      </c>
      <c r="AT1521" s="17">
        <v>0.49540811371833898</v>
      </c>
      <c r="AU1521" s="17">
        <v>0.43062999406576502</v>
      </c>
    </row>
    <row r="1522" spans="2:47" x14ac:dyDescent="0.35">
      <c r="B1522" t="s">
        <v>560</v>
      </c>
      <c r="C1522" s="17">
        <v>0.15511033084634099</v>
      </c>
      <c r="D1522" s="17">
        <v>0.19666286476751699</v>
      </c>
      <c r="E1522" s="17">
        <v>0.115959402737124</v>
      </c>
      <c r="F1522" s="17"/>
      <c r="G1522" s="17">
        <v>0.20695479451795701</v>
      </c>
      <c r="H1522" s="17">
        <v>0.163930333226004</v>
      </c>
      <c r="I1522" s="17">
        <v>0.139532582041101</v>
      </c>
      <c r="J1522" s="17">
        <v>0.18811389463505501</v>
      </c>
      <c r="K1522" s="17">
        <v>0.12986710861096501</v>
      </c>
      <c r="L1522" s="17">
        <v>0.116209818561225</v>
      </c>
      <c r="M1522" s="17"/>
      <c r="N1522" s="17">
        <v>0.14410839998051</v>
      </c>
      <c r="O1522" s="17">
        <v>0.20975418543834201</v>
      </c>
      <c r="P1522" s="17"/>
      <c r="Q1522" s="17">
        <v>0.22184138995164501</v>
      </c>
      <c r="R1522" s="17">
        <v>0.158831093046848</v>
      </c>
      <c r="S1522" s="17">
        <v>0.120842544503605</v>
      </c>
      <c r="T1522" s="17">
        <v>0.176476890731532</v>
      </c>
      <c r="U1522" s="17">
        <v>0.136115229373483</v>
      </c>
      <c r="V1522" s="17">
        <v>0.14039341860143401</v>
      </c>
      <c r="W1522" s="17">
        <v>0.13701735495103801</v>
      </c>
      <c r="X1522" s="17">
        <v>0.105487547260476</v>
      </c>
      <c r="Y1522" s="17">
        <v>0.16135018093190401</v>
      </c>
      <c r="Z1522" s="17">
        <v>0.17691580877740901</v>
      </c>
      <c r="AA1522" s="17">
        <v>0.11098007413039</v>
      </c>
      <c r="AB1522" s="17">
        <v>4.3196951013491899E-2</v>
      </c>
      <c r="AC1522" s="17"/>
      <c r="AD1522" s="17">
        <v>0.19676622182234599</v>
      </c>
      <c r="AE1522" s="17">
        <v>6.7038396314338403E-2</v>
      </c>
      <c r="AF1522" s="17"/>
      <c r="AG1522" s="17">
        <v>0.23213682177466</v>
      </c>
      <c r="AH1522" s="17">
        <v>0.121094673051338</v>
      </c>
      <c r="AI1522" s="17"/>
      <c r="AJ1522" s="17">
        <v>0.15765818916763999</v>
      </c>
      <c r="AK1522" s="17">
        <v>0.15347048610969599</v>
      </c>
      <c r="AL1522" s="17"/>
      <c r="AM1522" s="17">
        <v>8.9672806348772102E-2</v>
      </c>
      <c r="AN1522" s="17">
        <v>0.17283859707750501</v>
      </c>
      <c r="AO1522" s="17"/>
      <c r="AP1522" s="17">
        <v>4.0070932689274599E-2</v>
      </c>
      <c r="AQ1522" s="17">
        <v>0.10559150414655</v>
      </c>
      <c r="AR1522" s="17">
        <v>0.19866024827305701</v>
      </c>
      <c r="AS1522" s="17">
        <v>0.16413933648778201</v>
      </c>
      <c r="AT1522" s="17">
        <v>0.20967707156249499</v>
      </c>
      <c r="AU1522" s="17">
        <v>0.27025535127268902</v>
      </c>
    </row>
    <row r="1523" spans="2:47" x14ac:dyDescent="0.35">
      <c r="B1523" t="s">
        <v>561</v>
      </c>
      <c r="C1523" s="17">
        <v>3.1528725470016901E-2</v>
      </c>
      <c r="D1523" s="17">
        <v>4.6111326055249702E-2</v>
      </c>
      <c r="E1523" s="17">
        <v>1.75854454950683E-2</v>
      </c>
      <c r="F1523" s="17"/>
      <c r="G1523" s="17">
        <v>8.9051999711235202E-2</v>
      </c>
      <c r="H1523" s="17">
        <v>4.9814625672283702E-2</v>
      </c>
      <c r="I1523" s="17">
        <v>1.6558772716553601E-2</v>
      </c>
      <c r="J1523" s="17">
        <v>1.29099951148842E-2</v>
      </c>
      <c r="K1523" s="17">
        <v>1.71777343438754E-2</v>
      </c>
      <c r="L1523" s="17">
        <v>1.5180700768372499E-2</v>
      </c>
      <c r="M1523" s="17"/>
      <c r="N1523" s="17">
        <v>2.9117595157330901E-2</v>
      </c>
      <c r="O1523" s="17">
        <v>4.3504210120440201E-2</v>
      </c>
      <c r="P1523" s="17"/>
      <c r="Q1523" s="17">
        <v>2.94713899079319E-2</v>
      </c>
      <c r="R1523" s="17">
        <v>2.4899297751521901E-2</v>
      </c>
      <c r="S1523" s="17">
        <v>3.5644796349753698E-2</v>
      </c>
      <c r="T1523" s="17">
        <v>2.9809289426506801E-2</v>
      </c>
      <c r="U1523" s="17">
        <v>3.0758564094777601E-2</v>
      </c>
      <c r="V1523" s="17">
        <v>2.6090987725548499E-2</v>
      </c>
      <c r="W1523" s="17">
        <v>2.90484163023432E-2</v>
      </c>
      <c r="X1523" s="17">
        <v>2.5550442415403898E-2</v>
      </c>
      <c r="Y1523" s="17">
        <v>2.4069968103335899E-2</v>
      </c>
      <c r="Z1523" s="17">
        <v>3.4362534382999001E-2</v>
      </c>
      <c r="AA1523" s="17">
        <v>7.8341597134495997E-2</v>
      </c>
      <c r="AB1523" s="17">
        <v>3.7114713994984901E-2</v>
      </c>
      <c r="AC1523" s="17"/>
      <c r="AD1523" s="17">
        <v>4.0262093754303799E-2</v>
      </c>
      <c r="AE1523" s="17">
        <v>1.3239039124719999E-2</v>
      </c>
      <c r="AF1523" s="17"/>
      <c r="AG1523" s="17">
        <v>5.5943526428762103E-2</v>
      </c>
      <c r="AH1523" s="17">
        <v>1.96220484747162E-2</v>
      </c>
      <c r="AI1523" s="17"/>
      <c r="AJ1523" s="17">
        <v>2.6660843320476298E-2</v>
      </c>
      <c r="AK1523" s="17">
        <v>3.7586797704400002E-2</v>
      </c>
      <c r="AL1523" s="17"/>
      <c r="AM1523" s="17">
        <v>2.1438533297495101E-2</v>
      </c>
      <c r="AN1523" s="17">
        <v>3.3256590260156503E-2</v>
      </c>
      <c r="AO1523" s="17"/>
      <c r="AP1523" s="17">
        <v>1.1524572360777001E-2</v>
      </c>
      <c r="AQ1523" s="17">
        <v>8.3180741504988494E-3</v>
      </c>
      <c r="AR1523" s="17">
        <v>3.8983400916207799E-2</v>
      </c>
      <c r="AS1523" s="17">
        <v>2.14549616345872E-2</v>
      </c>
      <c r="AT1523" s="17">
        <v>3.1040172210739899E-2</v>
      </c>
      <c r="AU1523" s="17">
        <v>8.09741935298081E-2</v>
      </c>
    </row>
    <row r="1524" spans="2:47" x14ac:dyDescent="0.35">
      <c r="B1524" t="s">
        <v>122</v>
      </c>
      <c r="C1524" s="17">
        <v>2.8489135882046299E-2</v>
      </c>
      <c r="D1524" s="17">
        <v>2.2234894701470099E-2</v>
      </c>
      <c r="E1524" s="17">
        <v>3.4842426838060103E-2</v>
      </c>
      <c r="F1524" s="17"/>
      <c r="G1524" s="17">
        <v>2.0975746134736701E-2</v>
      </c>
      <c r="H1524" s="17">
        <v>3.4387935231105601E-2</v>
      </c>
      <c r="I1524" s="17">
        <v>4.8039094874645798E-2</v>
      </c>
      <c r="J1524" s="17">
        <v>2.4562106701021699E-2</v>
      </c>
      <c r="K1524" s="17">
        <v>2.0935956916061E-2</v>
      </c>
      <c r="L1524" s="17">
        <v>2.09465272703186E-2</v>
      </c>
      <c r="M1524" s="17"/>
      <c r="N1524" s="17">
        <v>2.8758579123958E-2</v>
      </c>
      <c r="O1524" s="17">
        <v>2.7150878306047E-2</v>
      </c>
      <c r="P1524" s="17"/>
      <c r="Q1524" s="17">
        <v>2.49037060300853E-2</v>
      </c>
      <c r="R1524" s="17">
        <v>3.8071185630583503E-2</v>
      </c>
      <c r="S1524" s="17">
        <v>3.8244033956532399E-2</v>
      </c>
      <c r="T1524" s="17">
        <v>1.21821975891995E-2</v>
      </c>
      <c r="U1524" s="17">
        <v>3.2599633602689602E-2</v>
      </c>
      <c r="V1524" s="17">
        <v>2.43520478755904E-2</v>
      </c>
      <c r="W1524" s="17">
        <v>3.49488146919485E-2</v>
      </c>
      <c r="X1524" s="17">
        <v>2.1592772304780902E-2</v>
      </c>
      <c r="Y1524" s="17">
        <v>3.2572491443364097E-2</v>
      </c>
      <c r="Z1524" s="17">
        <v>2.81108185240245E-2</v>
      </c>
      <c r="AA1524" s="17">
        <v>3.2881411265001999E-2</v>
      </c>
      <c r="AB1524" s="17">
        <v>0</v>
      </c>
      <c r="AC1524" s="17"/>
      <c r="AD1524" s="17">
        <v>2.2104707019023E-2</v>
      </c>
      <c r="AE1524" s="17">
        <v>3.6914849398200701E-2</v>
      </c>
      <c r="AF1524" s="17"/>
      <c r="AG1524" s="17">
        <v>1.54541212395522E-2</v>
      </c>
      <c r="AH1524" s="17">
        <v>2.77271108194619E-2</v>
      </c>
      <c r="AI1524" s="17"/>
      <c r="AJ1524" s="17">
        <v>2.4343993336463601E-2</v>
      </c>
      <c r="AK1524" s="17">
        <v>3.00145945731102E-2</v>
      </c>
      <c r="AL1524" s="17"/>
      <c r="AM1524" s="17">
        <v>2.4761443549979199E-2</v>
      </c>
      <c r="AN1524" s="17">
        <v>2.9012243299492198E-2</v>
      </c>
      <c r="AO1524" s="17"/>
      <c r="AP1524" s="17">
        <v>6.3208625802045199E-2</v>
      </c>
      <c r="AQ1524" s="17">
        <v>1.81238178505429E-2</v>
      </c>
      <c r="AR1524" s="17">
        <v>3.2707143422404203E-2</v>
      </c>
      <c r="AS1524" s="17">
        <v>2.00426615183994E-2</v>
      </c>
      <c r="AT1524" s="17">
        <v>6.6769502931932996E-3</v>
      </c>
      <c r="AU1524" s="17">
        <v>1.0640599801048201E-2</v>
      </c>
    </row>
    <row r="1525" spans="2:47" x14ac:dyDescent="0.35">
      <c r="C1525" s="17"/>
      <c r="D1525" s="17"/>
      <c r="E1525" s="17"/>
      <c r="F1525" s="17"/>
      <c r="G1525" s="17"/>
      <c r="H1525" s="17"/>
      <c r="I1525" s="17"/>
      <c r="J1525" s="17"/>
      <c r="K1525" s="17"/>
      <c r="L1525" s="17"/>
      <c r="M1525" s="17"/>
      <c r="N1525" s="17"/>
      <c r="O1525" s="17"/>
      <c r="P1525" s="17"/>
      <c r="Q1525" s="17"/>
      <c r="R1525" s="17"/>
      <c r="S1525" s="17"/>
      <c r="T1525" s="17"/>
      <c r="U1525" s="17"/>
      <c r="V1525" s="17"/>
      <c r="W1525" s="17"/>
      <c r="X1525" s="17"/>
      <c r="Y1525" s="17"/>
      <c r="Z1525" s="17"/>
      <c r="AA1525" s="17"/>
      <c r="AB1525" s="17"/>
      <c r="AC1525" s="17"/>
      <c r="AD1525" s="17"/>
      <c r="AE1525" s="17"/>
      <c r="AF1525" s="17"/>
      <c r="AG1525" s="17"/>
      <c r="AH1525" s="17"/>
      <c r="AI1525" s="17"/>
      <c r="AJ1525" s="17"/>
      <c r="AK1525" s="17"/>
      <c r="AL1525" s="17"/>
      <c r="AM1525" s="17"/>
      <c r="AN1525" s="17"/>
      <c r="AO1525" s="17"/>
      <c r="AP1525" s="17"/>
      <c r="AQ1525" s="17"/>
      <c r="AR1525" s="17"/>
      <c r="AS1525" s="17"/>
      <c r="AT1525" s="17"/>
      <c r="AU1525" s="17"/>
    </row>
    <row r="1526" spans="2:47" x14ac:dyDescent="0.35">
      <c r="B1526" s="6" t="s">
        <v>573</v>
      </c>
      <c r="C1526" s="17"/>
      <c r="D1526" s="17"/>
      <c r="E1526" s="17"/>
      <c r="F1526" s="17"/>
      <c r="G1526" s="17"/>
      <c r="H1526" s="17"/>
      <c r="I1526" s="17"/>
      <c r="J1526" s="17"/>
      <c r="K1526" s="17"/>
      <c r="L1526" s="17"/>
      <c r="M1526" s="17"/>
      <c r="N1526" s="17"/>
      <c r="O1526" s="17"/>
      <c r="P1526" s="17"/>
      <c r="Q1526" s="17"/>
      <c r="R1526" s="17"/>
      <c r="S1526" s="17"/>
      <c r="T1526" s="17"/>
      <c r="U1526" s="17"/>
      <c r="V1526" s="17"/>
      <c r="W1526" s="17"/>
      <c r="X1526" s="17"/>
      <c r="Y1526" s="17"/>
      <c r="Z1526" s="17"/>
      <c r="AA1526" s="17"/>
      <c r="AB1526" s="17"/>
      <c r="AC1526" s="17"/>
      <c r="AD1526" s="17"/>
      <c r="AE1526" s="17"/>
      <c r="AF1526" s="17"/>
      <c r="AG1526" s="17"/>
      <c r="AH1526" s="17"/>
      <c r="AI1526" s="17"/>
      <c r="AJ1526" s="17"/>
      <c r="AK1526" s="17"/>
      <c r="AL1526" s="17"/>
      <c r="AM1526" s="17"/>
      <c r="AN1526" s="17"/>
      <c r="AO1526" s="17"/>
      <c r="AP1526" s="17"/>
      <c r="AQ1526" s="17"/>
      <c r="AR1526" s="17"/>
      <c r="AS1526" s="17"/>
      <c r="AT1526" s="17"/>
      <c r="AU1526" s="17"/>
    </row>
    <row r="1527" spans="2:47" x14ac:dyDescent="0.35">
      <c r="B1527" s="24" t="s">
        <v>65</v>
      </c>
      <c r="C1527" s="17"/>
      <c r="D1527" s="17"/>
      <c r="E1527" s="17"/>
      <c r="F1527" s="17"/>
      <c r="G1527" s="17"/>
      <c r="H1527" s="17"/>
      <c r="I1527" s="17"/>
      <c r="J1527" s="17"/>
      <c r="K1527" s="17"/>
      <c r="L1527" s="17"/>
      <c r="M1527" s="17"/>
      <c r="N1527" s="17"/>
      <c r="O1527" s="17"/>
      <c r="P1527" s="17"/>
      <c r="Q1527" s="17"/>
      <c r="R1527" s="17"/>
      <c r="S1527" s="17"/>
      <c r="T1527" s="17"/>
      <c r="U1527" s="17"/>
      <c r="V1527" s="17"/>
      <c r="W1527" s="17"/>
      <c r="X1527" s="17"/>
      <c r="Y1527" s="17"/>
      <c r="Z1527" s="17"/>
      <c r="AA1527" s="17"/>
      <c r="AB1527" s="17"/>
      <c r="AC1527" s="17"/>
      <c r="AD1527" s="17"/>
      <c r="AE1527" s="17"/>
      <c r="AF1527" s="17"/>
      <c r="AG1527" s="17"/>
      <c r="AH1527" s="17"/>
      <c r="AI1527" s="17"/>
      <c r="AJ1527" s="17"/>
      <c r="AK1527" s="17"/>
      <c r="AL1527" s="17"/>
      <c r="AM1527" s="17"/>
      <c r="AN1527" s="17"/>
      <c r="AO1527" s="17"/>
      <c r="AP1527" s="17"/>
      <c r="AQ1527" s="17"/>
      <c r="AR1527" s="17"/>
      <c r="AS1527" s="17"/>
      <c r="AT1527" s="17"/>
      <c r="AU1527" s="17"/>
    </row>
    <row r="1528" spans="2:47" x14ac:dyDescent="0.35">
      <c r="B1528" t="s">
        <v>563</v>
      </c>
      <c r="C1528" s="17">
        <v>0.26334686008207803</v>
      </c>
      <c r="D1528" s="17">
        <v>0.20868507376932499</v>
      </c>
      <c r="E1528" s="17">
        <v>0.31403701895770703</v>
      </c>
      <c r="F1528" s="17"/>
      <c r="G1528" s="17">
        <v>0.11290187066921301</v>
      </c>
      <c r="H1528" s="17">
        <v>0.153082450835033</v>
      </c>
      <c r="I1528" s="17">
        <v>0.18801672725538199</v>
      </c>
      <c r="J1528" s="17">
        <v>0.27353835619953598</v>
      </c>
      <c r="K1528" s="17">
        <v>0.357949988838626</v>
      </c>
      <c r="L1528" s="17">
        <v>0.44362698524584598</v>
      </c>
      <c r="M1528" s="17"/>
      <c r="N1528" s="17">
        <v>0.28693791297593402</v>
      </c>
      <c r="O1528" s="17">
        <v>0.14617596710658901</v>
      </c>
      <c r="P1528" s="17"/>
      <c r="Q1528" s="17">
        <v>0.17565294967039599</v>
      </c>
      <c r="R1528" s="17">
        <v>0.30487120562716402</v>
      </c>
      <c r="S1528" s="17">
        <v>0.27537793960093998</v>
      </c>
      <c r="T1528" s="17">
        <v>0.22982079036573699</v>
      </c>
      <c r="U1528" s="17">
        <v>0.28910642083167798</v>
      </c>
      <c r="V1528" s="17">
        <v>0.25409432847966901</v>
      </c>
      <c r="W1528" s="17">
        <v>0.27729163151528602</v>
      </c>
      <c r="X1528" s="17">
        <v>0.208633293175982</v>
      </c>
      <c r="Y1528" s="17">
        <v>0.31858840274927802</v>
      </c>
      <c r="Z1528" s="17">
        <v>0.31576606679222202</v>
      </c>
      <c r="AA1528" s="17">
        <v>0.236565567817898</v>
      </c>
      <c r="AB1528" s="17">
        <v>0.248619892734641</v>
      </c>
      <c r="AC1528" s="17"/>
      <c r="AD1528" s="17">
        <v>0.192506772650306</v>
      </c>
      <c r="AE1528" s="17">
        <v>0.42255044759084998</v>
      </c>
      <c r="AF1528" s="17"/>
      <c r="AG1528" s="17">
        <v>0.16383054574695899</v>
      </c>
      <c r="AH1528" s="17">
        <v>0.31163038478472099</v>
      </c>
      <c r="AI1528" s="17"/>
      <c r="AJ1528" s="17">
        <v>0.29540455235247998</v>
      </c>
      <c r="AK1528" s="17">
        <v>0.225825888830094</v>
      </c>
      <c r="AL1528" s="17"/>
      <c r="AM1528" s="17">
        <v>0.36476598036109498</v>
      </c>
      <c r="AN1528" s="17">
        <v>0.23565318152668399</v>
      </c>
      <c r="AO1528" s="17"/>
      <c r="AP1528" s="17">
        <v>0.45703889846094498</v>
      </c>
      <c r="AQ1528" s="17">
        <v>0.387883736804708</v>
      </c>
      <c r="AR1528" s="17">
        <v>0.12917096892041199</v>
      </c>
      <c r="AS1528" s="17">
        <v>0.33042426610741099</v>
      </c>
      <c r="AT1528" s="17">
        <v>5.2599579744813503E-2</v>
      </c>
      <c r="AU1528" s="17">
        <v>4.8486477351992699E-2</v>
      </c>
    </row>
    <row r="1529" spans="2:47" x14ac:dyDescent="0.35">
      <c r="B1529" t="s">
        <v>564</v>
      </c>
      <c r="C1529" s="17">
        <v>8.3233935146751495E-2</v>
      </c>
      <c r="D1529" s="17">
        <v>8.2110128468834503E-2</v>
      </c>
      <c r="E1529" s="17">
        <v>8.4194569549859197E-2</v>
      </c>
      <c r="F1529" s="17"/>
      <c r="G1529" s="17">
        <v>0.118740128532732</v>
      </c>
      <c r="H1529" s="17">
        <v>7.9513746128063306E-2</v>
      </c>
      <c r="I1529" s="17">
        <v>9.8158880824137998E-2</v>
      </c>
      <c r="J1529" s="17">
        <v>7.12026718631939E-2</v>
      </c>
      <c r="K1529" s="17">
        <v>5.59650709755877E-2</v>
      </c>
      <c r="L1529" s="17">
        <v>7.8426755588607303E-2</v>
      </c>
      <c r="M1529" s="17"/>
      <c r="N1529" s="17">
        <v>8.3208895513662395E-2</v>
      </c>
      <c r="O1529" s="17">
        <v>8.3358300777315805E-2</v>
      </c>
      <c r="P1529" s="17"/>
      <c r="Q1529" s="17">
        <v>8.1984540570867695E-2</v>
      </c>
      <c r="R1529" s="17">
        <v>7.73795217317505E-2</v>
      </c>
      <c r="S1529" s="17">
        <v>9.3650038760211704E-2</v>
      </c>
      <c r="T1529" s="17">
        <v>8.1851988269604103E-2</v>
      </c>
      <c r="U1529" s="17">
        <v>9.8336204545301703E-2</v>
      </c>
      <c r="V1529" s="17">
        <v>8.7253995182442007E-2</v>
      </c>
      <c r="W1529" s="17">
        <v>9.4880470630747699E-2</v>
      </c>
      <c r="X1529" s="17">
        <v>6.4728895609031001E-2</v>
      </c>
      <c r="Y1529" s="17">
        <v>6.2750425922576E-2</v>
      </c>
      <c r="Z1529" s="17">
        <v>6.7939581509458197E-2</v>
      </c>
      <c r="AA1529" s="17">
        <v>7.0157950500116806E-2</v>
      </c>
      <c r="AB1529" s="17">
        <v>0.18017664073499201</v>
      </c>
      <c r="AC1529" s="17"/>
      <c r="AD1529" s="17">
        <v>8.0418174180148905E-2</v>
      </c>
      <c r="AE1529" s="17">
        <v>8.3349626640510002E-2</v>
      </c>
      <c r="AF1529" s="17"/>
      <c r="AG1529" s="17">
        <v>7.1514162076164095E-2</v>
      </c>
      <c r="AH1529" s="17">
        <v>8.8816766036784497E-2</v>
      </c>
      <c r="AI1529" s="17"/>
      <c r="AJ1529" s="17">
        <v>6.8104097931238505E-2</v>
      </c>
      <c r="AK1529" s="17">
        <v>0.101931318171133</v>
      </c>
      <c r="AL1529" s="17"/>
      <c r="AM1529" s="17">
        <v>0.10131261304476299</v>
      </c>
      <c r="AN1529" s="17">
        <v>7.58264953296508E-2</v>
      </c>
      <c r="AO1529" s="17"/>
      <c r="AP1529" s="17">
        <v>7.0144860634496597E-2</v>
      </c>
      <c r="AQ1529" s="17">
        <v>9.9974264342058305E-2</v>
      </c>
      <c r="AR1529" s="17">
        <v>0.139477521311002</v>
      </c>
      <c r="AS1529" s="17">
        <v>6.4364383069446196E-2</v>
      </c>
      <c r="AT1529" s="17">
        <v>5.6490222276029803E-2</v>
      </c>
      <c r="AU1529" s="17">
        <v>7.0284439936481702E-2</v>
      </c>
    </row>
    <row r="1530" spans="2:47" x14ac:dyDescent="0.35">
      <c r="B1530" t="s">
        <v>565</v>
      </c>
      <c r="C1530" s="17">
        <v>9.8489686425678499E-2</v>
      </c>
      <c r="D1530" s="17">
        <v>9.8909276934001894E-2</v>
      </c>
      <c r="E1530" s="17">
        <v>9.8955450664126907E-2</v>
      </c>
      <c r="F1530" s="17"/>
      <c r="G1530" s="17">
        <v>0.11044959216469501</v>
      </c>
      <c r="H1530" s="17">
        <v>0.18672742616485799</v>
      </c>
      <c r="I1530" s="17">
        <v>0.125046583432561</v>
      </c>
      <c r="J1530" s="17">
        <v>6.0429564719451503E-2</v>
      </c>
      <c r="K1530" s="17">
        <v>5.8146899723062598E-2</v>
      </c>
      <c r="L1530" s="17">
        <v>5.45257179632044E-2</v>
      </c>
      <c r="M1530" s="17"/>
      <c r="N1530" s="17">
        <v>9.2944735847942106E-2</v>
      </c>
      <c r="O1530" s="17">
        <v>0.12603007699754501</v>
      </c>
      <c r="P1530" s="17"/>
      <c r="Q1530" s="17">
        <v>0.12585209148324</v>
      </c>
      <c r="R1530" s="17">
        <v>6.59270357374864E-2</v>
      </c>
      <c r="S1530" s="17">
        <v>7.3166865506223103E-2</v>
      </c>
      <c r="T1530" s="17">
        <v>9.1615039428564707E-2</v>
      </c>
      <c r="U1530" s="17">
        <v>0.101210946462142</v>
      </c>
      <c r="V1530" s="17">
        <v>9.8884178868416203E-2</v>
      </c>
      <c r="W1530" s="17">
        <v>6.8365941607477804E-2</v>
      </c>
      <c r="X1530" s="17">
        <v>0.220533107526555</v>
      </c>
      <c r="Y1530" s="17">
        <v>0.10189688047789699</v>
      </c>
      <c r="Z1530" s="17">
        <v>0.10311483265343201</v>
      </c>
      <c r="AA1530" s="17">
        <v>0.129692100024415</v>
      </c>
      <c r="AB1530" s="17">
        <v>3.2178696055129401E-2</v>
      </c>
      <c r="AC1530" s="17"/>
      <c r="AD1530" s="17">
        <v>0.103549586889306</v>
      </c>
      <c r="AE1530" s="17">
        <v>7.3589020240504802E-2</v>
      </c>
      <c r="AF1530" s="17"/>
      <c r="AG1530" s="17">
        <v>0.10408299750854801</v>
      </c>
      <c r="AH1530" s="17">
        <v>9.2347671248532603E-2</v>
      </c>
      <c r="AI1530" s="17"/>
      <c r="AJ1530" s="17">
        <v>8.9384458356353599E-2</v>
      </c>
      <c r="AK1530" s="17">
        <v>0.110173654391791</v>
      </c>
      <c r="AL1530" s="17"/>
      <c r="AM1530" s="17">
        <v>9.5981252092626798E-2</v>
      </c>
      <c r="AN1530" s="17">
        <v>9.9191926202413794E-2</v>
      </c>
      <c r="AO1530" s="17"/>
      <c r="AP1530" s="17">
        <v>7.0897470750388603E-2</v>
      </c>
      <c r="AQ1530" s="17">
        <v>8.1924856011813402E-2</v>
      </c>
      <c r="AR1530" s="17">
        <v>0.152466641901877</v>
      </c>
      <c r="AS1530" s="17">
        <v>6.07900910656681E-2</v>
      </c>
      <c r="AT1530" s="17">
        <v>0.147327056780402</v>
      </c>
      <c r="AU1530" s="17">
        <v>0.120985918434161</v>
      </c>
    </row>
    <row r="1531" spans="2:47" x14ac:dyDescent="0.35">
      <c r="B1531" t="s">
        <v>566</v>
      </c>
      <c r="C1531" s="17">
        <v>0.13520204491573901</v>
      </c>
      <c r="D1531" s="17">
        <v>0.13823319825656</v>
      </c>
      <c r="E1531" s="17">
        <v>0.13344674224921399</v>
      </c>
      <c r="F1531" s="17"/>
      <c r="G1531" s="17">
        <v>0.14842560918311301</v>
      </c>
      <c r="H1531" s="17">
        <v>0.17414578631556801</v>
      </c>
      <c r="I1531" s="17">
        <v>0.15108632926087101</v>
      </c>
      <c r="J1531" s="17">
        <v>0.15518659200669399</v>
      </c>
      <c r="K1531" s="17">
        <v>0.107260730804542</v>
      </c>
      <c r="L1531" s="17">
        <v>8.4071650634324799E-2</v>
      </c>
      <c r="M1531" s="17"/>
      <c r="N1531" s="17">
        <v>0.12607934696397799</v>
      </c>
      <c r="O1531" s="17">
        <v>0.18051221696117301</v>
      </c>
      <c r="P1531" s="17"/>
      <c r="Q1531" s="17">
        <v>0.16391971357117699</v>
      </c>
      <c r="R1531" s="17">
        <v>0.11117999201895699</v>
      </c>
      <c r="S1531" s="17">
        <v>9.4273606138783106E-2</v>
      </c>
      <c r="T1531" s="17">
        <v>0.138319683967738</v>
      </c>
      <c r="U1531" s="17">
        <v>0.10786872035374299</v>
      </c>
      <c r="V1531" s="17">
        <v>0.155873724314292</v>
      </c>
      <c r="W1531" s="17">
        <v>0.14097470004638599</v>
      </c>
      <c r="X1531" s="17">
        <v>0.124381599682199</v>
      </c>
      <c r="Y1531" s="17">
        <v>0.17291293069772901</v>
      </c>
      <c r="Z1531" s="17">
        <v>0.14106937763453301</v>
      </c>
      <c r="AA1531" s="17">
        <v>0.106843813126897</v>
      </c>
      <c r="AB1531" s="17">
        <v>9.7566299241614696E-2</v>
      </c>
      <c r="AC1531" s="17"/>
      <c r="AD1531" s="17">
        <v>0.14351175319992901</v>
      </c>
      <c r="AE1531" s="17">
        <v>0.119266769543261</v>
      </c>
      <c r="AF1531" s="17"/>
      <c r="AG1531" s="17">
        <v>0.15512626109241001</v>
      </c>
      <c r="AH1531" s="17">
        <v>0.127051915228301</v>
      </c>
      <c r="AI1531" s="17"/>
      <c r="AJ1531" s="17">
        <v>0.12891701987725601</v>
      </c>
      <c r="AK1531" s="17">
        <v>0.14228883475582901</v>
      </c>
      <c r="AL1531" s="17"/>
      <c r="AM1531" s="17">
        <v>0.112185756599544</v>
      </c>
      <c r="AN1531" s="17">
        <v>0.142629344737706</v>
      </c>
      <c r="AO1531" s="17"/>
      <c r="AP1531" s="17">
        <v>0.102032242585697</v>
      </c>
      <c r="AQ1531" s="17">
        <v>8.7289660588191195E-2</v>
      </c>
      <c r="AR1531" s="17">
        <v>0.17176819993456199</v>
      </c>
      <c r="AS1531" s="17">
        <v>0.125830137645419</v>
      </c>
      <c r="AT1531" s="17">
        <v>0.209776280589586</v>
      </c>
      <c r="AU1531" s="17">
        <v>0.165902917570763</v>
      </c>
    </row>
    <row r="1532" spans="2:47" x14ac:dyDescent="0.35">
      <c r="B1532" t="s">
        <v>567</v>
      </c>
      <c r="C1532" s="17">
        <v>0.108682245009022</v>
      </c>
      <c r="D1532" s="17">
        <v>0.107461955660625</v>
      </c>
      <c r="E1532" s="17">
        <v>0.108829046651061</v>
      </c>
      <c r="F1532" s="17"/>
      <c r="G1532" s="17">
        <v>0.14272552250187401</v>
      </c>
      <c r="H1532" s="17">
        <v>0.100142773325781</v>
      </c>
      <c r="I1532" s="17">
        <v>0.118260752152682</v>
      </c>
      <c r="J1532" s="17">
        <v>0.117356795693073</v>
      </c>
      <c r="K1532" s="17">
        <v>9.9652675870013196E-2</v>
      </c>
      <c r="L1532" s="17">
        <v>8.4189740946114699E-2</v>
      </c>
      <c r="M1532" s="17"/>
      <c r="N1532" s="17">
        <v>0.10150334579484301</v>
      </c>
      <c r="O1532" s="17">
        <v>0.144338052119074</v>
      </c>
      <c r="P1532" s="17"/>
      <c r="Q1532" s="17">
        <v>0.134561090413611</v>
      </c>
      <c r="R1532" s="17">
        <v>0.12816454502368399</v>
      </c>
      <c r="S1532" s="17">
        <v>0.115489439015689</v>
      </c>
      <c r="T1532" s="17">
        <v>0.11871545570797699</v>
      </c>
      <c r="U1532" s="17">
        <v>0.101035119667436</v>
      </c>
      <c r="V1532" s="17">
        <v>0.12713041074284501</v>
      </c>
      <c r="W1532" s="17">
        <v>6.3706623491715103E-2</v>
      </c>
      <c r="X1532" s="17">
        <v>0.14456348953276599</v>
      </c>
      <c r="Y1532" s="17">
        <v>9.6788153012432807E-2</v>
      </c>
      <c r="Z1532" s="17">
        <v>5.0999939715237197E-2</v>
      </c>
      <c r="AA1532" s="17">
        <v>0.119828336106849</v>
      </c>
      <c r="AB1532" s="17">
        <v>8.8411827965894293E-2</v>
      </c>
      <c r="AC1532" s="17"/>
      <c r="AD1532" s="17">
        <v>0.120018456280599</v>
      </c>
      <c r="AE1532" s="17">
        <v>9.13974053324349E-2</v>
      </c>
      <c r="AF1532" s="17"/>
      <c r="AG1532" s="17">
        <v>0.123850895360312</v>
      </c>
      <c r="AH1532" s="17">
        <v>0.10455473343987</v>
      </c>
      <c r="AI1532" s="17"/>
      <c r="AJ1532" s="17">
        <v>0.11585975792608701</v>
      </c>
      <c r="AK1532" s="17">
        <v>0.10006150239596399</v>
      </c>
      <c r="AL1532" s="17"/>
      <c r="AM1532" s="17">
        <v>8.9491948315407605E-2</v>
      </c>
      <c r="AN1532" s="17">
        <v>0.11439989570593</v>
      </c>
      <c r="AO1532" s="17"/>
      <c r="AP1532" s="17">
        <v>7.2484444376387694E-2</v>
      </c>
      <c r="AQ1532" s="17">
        <v>0.105047951624682</v>
      </c>
      <c r="AR1532" s="17">
        <v>0.124622824950089</v>
      </c>
      <c r="AS1532" s="17">
        <v>9.2291543461215195E-2</v>
      </c>
      <c r="AT1532" s="17">
        <v>0.19375272793381099</v>
      </c>
      <c r="AU1532" s="17">
        <v>0.122706171857938</v>
      </c>
    </row>
    <row r="1533" spans="2:47" x14ac:dyDescent="0.35">
      <c r="B1533" t="s">
        <v>568</v>
      </c>
      <c r="C1533" s="17">
        <v>8.8490219117737301E-2</v>
      </c>
      <c r="D1533" s="17">
        <v>0.10376987546014101</v>
      </c>
      <c r="E1533" s="17">
        <v>7.4373120863932898E-2</v>
      </c>
      <c r="F1533" s="17"/>
      <c r="G1533" s="17">
        <v>6.5484573475957195E-2</v>
      </c>
      <c r="H1533" s="17">
        <v>0.11424186307003199</v>
      </c>
      <c r="I1533" s="17">
        <v>0.10196977418412</v>
      </c>
      <c r="J1533" s="17">
        <v>9.7557860908580402E-2</v>
      </c>
      <c r="K1533" s="17">
        <v>7.0728066118857499E-2</v>
      </c>
      <c r="L1533" s="17">
        <v>7.6267919192984701E-2</v>
      </c>
      <c r="M1533" s="17"/>
      <c r="N1533" s="17">
        <v>8.3629131404897306E-2</v>
      </c>
      <c r="O1533" s="17">
        <v>0.11263403290631099</v>
      </c>
      <c r="P1533" s="17"/>
      <c r="Q1533" s="17">
        <v>8.97631014412823E-2</v>
      </c>
      <c r="R1533" s="17">
        <v>0.10705367370499599</v>
      </c>
      <c r="S1533" s="17">
        <v>0.103345496194184</v>
      </c>
      <c r="T1533" s="17">
        <v>0.10024970044237901</v>
      </c>
      <c r="U1533" s="17">
        <v>6.2676449816534793E-2</v>
      </c>
      <c r="V1533" s="17">
        <v>8.4198275394118505E-2</v>
      </c>
      <c r="W1533" s="17">
        <v>0.113688140195649</v>
      </c>
      <c r="X1533" s="17">
        <v>7.1214556916100097E-2</v>
      </c>
      <c r="Y1533" s="17">
        <v>7.4467406789882604E-2</v>
      </c>
      <c r="Z1533" s="17">
        <v>0.103481788969185</v>
      </c>
      <c r="AA1533" s="17">
        <v>3.9080505952902599E-2</v>
      </c>
      <c r="AB1533" s="17">
        <v>4.5077462770047497E-2</v>
      </c>
      <c r="AC1533" s="17"/>
      <c r="AD1533" s="17">
        <v>0.108085540936621</v>
      </c>
      <c r="AE1533" s="17">
        <v>5.0524759801020301E-2</v>
      </c>
      <c r="AF1533" s="17"/>
      <c r="AG1533" s="17">
        <v>0.111304270905744</v>
      </c>
      <c r="AH1533" s="17">
        <v>7.8436328677105593E-2</v>
      </c>
      <c r="AI1533" s="17"/>
      <c r="AJ1533" s="17">
        <v>9.7069924344117597E-2</v>
      </c>
      <c r="AK1533" s="17">
        <v>7.9097952749571807E-2</v>
      </c>
      <c r="AL1533" s="17"/>
      <c r="AM1533" s="17">
        <v>7.3061032063857598E-2</v>
      </c>
      <c r="AN1533" s="17">
        <v>9.2594224480811296E-2</v>
      </c>
      <c r="AO1533" s="17"/>
      <c r="AP1533" s="17">
        <v>5.0384012106711097E-2</v>
      </c>
      <c r="AQ1533" s="17">
        <v>6.0032797092502699E-2</v>
      </c>
      <c r="AR1533" s="17">
        <v>6.0517977293369898E-2</v>
      </c>
      <c r="AS1533" s="17">
        <v>0.101918729496339</v>
      </c>
      <c r="AT1533" s="17">
        <v>0.153285484694101</v>
      </c>
      <c r="AU1533" s="17">
        <v>0.14012954957187301</v>
      </c>
    </row>
    <row r="1534" spans="2:47" x14ac:dyDescent="0.35">
      <c r="B1534" t="s">
        <v>569</v>
      </c>
      <c r="C1534" s="17">
        <v>6.0567797250872801E-2</v>
      </c>
      <c r="D1534" s="17">
        <v>6.4766348063113502E-2</v>
      </c>
      <c r="E1534" s="17">
        <v>5.5975211427048102E-2</v>
      </c>
      <c r="F1534" s="17"/>
      <c r="G1534" s="17">
        <v>9.6725293069592003E-2</v>
      </c>
      <c r="H1534" s="17">
        <v>4.1341361987905903E-2</v>
      </c>
      <c r="I1534" s="17">
        <v>7.3319516079894398E-2</v>
      </c>
      <c r="J1534" s="17">
        <v>5.6252157762030797E-2</v>
      </c>
      <c r="K1534" s="17">
        <v>7.1939194556865302E-2</v>
      </c>
      <c r="L1534" s="17">
        <v>3.77213995373923E-2</v>
      </c>
      <c r="M1534" s="17"/>
      <c r="N1534" s="17">
        <v>6.1196988224437102E-2</v>
      </c>
      <c r="O1534" s="17">
        <v>5.7442762155730798E-2</v>
      </c>
      <c r="P1534" s="17"/>
      <c r="Q1534" s="17">
        <v>7.2311412790233703E-2</v>
      </c>
      <c r="R1534" s="17">
        <v>4.0266901295314302E-2</v>
      </c>
      <c r="S1534" s="17">
        <v>3.8694218193839197E-2</v>
      </c>
      <c r="T1534" s="17">
        <v>8.4329206315409203E-2</v>
      </c>
      <c r="U1534" s="17">
        <v>5.7930594238986902E-2</v>
      </c>
      <c r="V1534" s="17">
        <v>4.8009656955709801E-2</v>
      </c>
      <c r="W1534" s="17">
        <v>8.6431677192394599E-2</v>
      </c>
      <c r="X1534" s="17">
        <v>1.02023196043807E-2</v>
      </c>
      <c r="Y1534" s="17">
        <v>5.2141747668652302E-2</v>
      </c>
      <c r="Z1534" s="17">
        <v>5.7705233885928103E-2</v>
      </c>
      <c r="AA1534" s="17">
        <v>8.5248837272171002E-2</v>
      </c>
      <c r="AB1534" s="17">
        <v>0.120863686252683</v>
      </c>
      <c r="AC1534" s="17"/>
      <c r="AD1534" s="17">
        <v>6.9377461239378796E-2</v>
      </c>
      <c r="AE1534" s="17">
        <v>4.2425286051707901E-2</v>
      </c>
      <c r="AF1534" s="17"/>
      <c r="AG1534" s="17">
        <v>7.9721998425139398E-2</v>
      </c>
      <c r="AH1534" s="17">
        <v>5.29745599072265E-2</v>
      </c>
      <c r="AI1534" s="17"/>
      <c r="AJ1534" s="17">
        <v>5.8672188691862102E-2</v>
      </c>
      <c r="AK1534" s="17">
        <v>6.3357677462229603E-2</v>
      </c>
      <c r="AL1534" s="17"/>
      <c r="AM1534" s="17">
        <v>6.2405294879949502E-2</v>
      </c>
      <c r="AN1534" s="17">
        <v>6.0150623793630703E-2</v>
      </c>
      <c r="AO1534" s="17"/>
      <c r="AP1534" s="17">
        <v>5.2729804035212297E-2</v>
      </c>
      <c r="AQ1534" s="17">
        <v>3.6544255561682303E-2</v>
      </c>
      <c r="AR1534" s="17">
        <v>7.0125960868933607E-2</v>
      </c>
      <c r="AS1534" s="17">
        <v>5.5144048898573397E-2</v>
      </c>
      <c r="AT1534" s="17">
        <v>5.3906881044998599E-2</v>
      </c>
      <c r="AU1534" s="17">
        <v>9.2279185247650997E-2</v>
      </c>
    </row>
    <row r="1535" spans="2:47" x14ac:dyDescent="0.35">
      <c r="B1535" t="s">
        <v>570</v>
      </c>
      <c r="C1535" s="17">
        <v>6.6731118869220396E-2</v>
      </c>
      <c r="D1535" s="17">
        <v>7.4760688909610504E-2</v>
      </c>
      <c r="E1535" s="17">
        <v>5.9492202335328398E-2</v>
      </c>
      <c r="F1535" s="17"/>
      <c r="G1535" s="17">
        <v>0.100328894398287</v>
      </c>
      <c r="H1535" s="17">
        <v>7.5210717407869193E-2</v>
      </c>
      <c r="I1535" s="17">
        <v>5.9551358702150697E-2</v>
      </c>
      <c r="J1535" s="17">
        <v>7.5709053125236306E-2</v>
      </c>
      <c r="K1535" s="17">
        <v>6.5315764321993694E-2</v>
      </c>
      <c r="L1535" s="17">
        <v>3.6964566763851299E-2</v>
      </c>
      <c r="M1535" s="17"/>
      <c r="N1535" s="17">
        <v>6.3496846675298604E-2</v>
      </c>
      <c r="O1535" s="17">
        <v>8.2794944540448195E-2</v>
      </c>
      <c r="P1535" s="17"/>
      <c r="Q1535" s="17">
        <v>5.1382551155344097E-2</v>
      </c>
      <c r="R1535" s="17">
        <v>8.2553173790798504E-2</v>
      </c>
      <c r="S1535" s="17">
        <v>9.3287237198200104E-2</v>
      </c>
      <c r="T1535" s="17">
        <v>3.1831392178227801E-2</v>
      </c>
      <c r="U1535" s="17">
        <v>9.1452176135723401E-2</v>
      </c>
      <c r="V1535" s="17">
        <v>6.3577185049166096E-2</v>
      </c>
      <c r="W1535" s="17">
        <v>6.8247834571434296E-2</v>
      </c>
      <c r="X1535" s="17">
        <v>8.5598530447547394E-2</v>
      </c>
      <c r="Y1535" s="17">
        <v>5.84429216661215E-2</v>
      </c>
      <c r="Z1535" s="17">
        <v>4.7602801402368097E-2</v>
      </c>
      <c r="AA1535" s="17">
        <v>8.4186188694083897E-2</v>
      </c>
      <c r="AB1535" s="17">
        <v>8.4839769090868794E-2</v>
      </c>
      <c r="AC1535" s="17"/>
      <c r="AD1535" s="17">
        <v>7.5711853415298E-2</v>
      </c>
      <c r="AE1535" s="17">
        <v>4.9727907913910803E-2</v>
      </c>
      <c r="AF1535" s="17"/>
      <c r="AG1535" s="17">
        <v>0.10622567052517</v>
      </c>
      <c r="AH1535" s="17">
        <v>4.8715232902568101E-2</v>
      </c>
      <c r="AI1535" s="17"/>
      <c r="AJ1535" s="17">
        <v>6.2647371391037904E-2</v>
      </c>
      <c r="AK1535" s="17">
        <v>7.1376839415384294E-2</v>
      </c>
      <c r="AL1535" s="17"/>
      <c r="AM1535" s="17">
        <v>3.4161045021605899E-2</v>
      </c>
      <c r="AN1535" s="17">
        <v>7.7179134883936296E-2</v>
      </c>
      <c r="AO1535" s="17"/>
      <c r="AP1535" s="17">
        <v>3.95572647385928E-2</v>
      </c>
      <c r="AQ1535" s="17">
        <v>4.8748252650209399E-2</v>
      </c>
      <c r="AR1535" s="17">
        <v>5.7429081284228398E-2</v>
      </c>
      <c r="AS1535" s="17">
        <v>5.59331669969804E-2</v>
      </c>
      <c r="AT1535" s="17">
        <v>8.0532740741055195E-2</v>
      </c>
      <c r="AU1535" s="17">
        <v>0.128069744507258</v>
      </c>
    </row>
    <row r="1536" spans="2:47" x14ac:dyDescent="0.35">
      <c r="B1536" t="s">
        <v>571</v>
      </c>
      <c r="C1536" s="17">
        <v>3.49317235003304E-2</v>
      </c>
      <c r="D1536" s="17">
        <v>4.9965261656669098E-2</v>
      </c>
      <c r="E1536" s="17">
        <v>2.05788472323085E-2</v>
      </c>
      <c r="F1536" s="17"/>
      <c r="G1536" s="17">
        <v>4.5402092650616302E-2</v>
      </c>
      <c r="H1536" s="17">
        <v>2.0580535757459901E-2</v>
      </c>
      <c r="I1536" s="17">
        <v>2.94853137880523E-2</v>
      </c>
      <c r="J1536" s="17">
        <v>3.7087621798493599E-2</v>
      </c>
      <c r="K1536" s="17">
        <v>5.8505202921865902E-2</v>
      </c>
      <c r="L1536" s="17">
        <v>2.6649197014875899E-2</v>
      </c>
      <c r="M1536" s="17"/>
      <c r="N1536" s="17">
        <v>3.9014154413102797E-2</v>
      </c>
      <c r="O1536" s="17">
        <v>1.4655304397185299E-2</v>
      </c>
      <c r="P1536" s="17"/>
      <c r="Q1536" s="17">
        <v>3.53175475467453E-2</v>
      </c>
      <c r="R1536" s="17">
        <v>3.4780488376117399E-2</v>
      </c>
      <c r="S1536" s="17">
        <v>4.3604901103478297E-2</v>
      </c>
      <c r="T1536" s="17">
        <v>6.8593218670164199E-2</v>
      </c>
      <c r="U1536" s="17">
        <v>3.3129929690290098E-2</v>
      </c>
      <c r="V1536" s="17">
        <v>1.9578176897135299E-2</v>
      </c>
      <c r="W1536" s="17">
        <v>3.0073990355615199E-2</v>
      </c>
      <c r="X1536" s="17">
        <v>2.7498701925931901E-2</v>
      </c>
      <c r="Y1536" s="17">
        <v>2.30914233173844E-2</v>
      </c>
      <c r="Z1536" s="17">
        <v>4.1181758050846402E-2</v>
      </c>
      <c r="AA1536" s="17">
        <v>2.3080901851978499E-2</v>
      </c>
      <c r="AB1536" s="17">
        <v>2.71758319054567E-2</v>
      </c>
      <c r="AC1536" s="17"/>
      <c r="AD1536" s="17">
        <v>4.4407788954456802E-2</v>
      </c>
      <c r="AE1536" s="17">
        <v>1.56263880601221E-2</v>
      </c>
      <c r="AF1536" s="17"/>
      <c r="AG1536" s="17">
        <v>4.1438676041603603E-2</v>
      </c>
      <c r="AH1536" s="17">
        <v>3.2798059831377499E-2</v>
      </c>
      <c r="AI1536" s="17"/>
      <c r="AJ1536" s="17">
        <v>3.6442190684290901E-2</v>
      </c>
      <c r="AK1536" s="17">
        <v>3.3450852007363203E-2</v>
      </c>
      <c r="AL1536" s="17"/>
      <c r="AM1536" s="17">
        <v>2.98472389672041E-2</v>
      </c>
      <c r="AN1536" s="17">
        <v>3.7016922572043101E-2</v>
      </c>
      <c r="AO1536" s="17"/>
      <c r="AP1536" s="17">
        <v>1.92378223205933E-2</v>
      </c>
      <c r="AQ1536" s="17">
        <v>3.3799017581495901E-2</v>
      </c>
      <c r="AR1536" s="17">
        <v>2.9213045090463199E-2</v>
      </c>
      <c r="AS1536" s="17">
        <v>3.5029397497786698E-2</v>
      </c>
      <c r="AT1536" s="17">
        <v>1.1178304951487699E-2</v>
      </c>
      <c r="AU1536" s="17">
        <v>6.9687167998571803E-2</v>
      </c>
    </row>
    <row r="1537" spans="2:47" x14ac:dyDescent="0.35">
      <c r="B1537" t="s">
        <v>572</v>
      </c>
      <c r="C1537" s="17">
        <v>3.8403917189114699E-2</v>
      </c>
      <c r="D1537" s="17">
        <v>5.0299766834584501E-2</v>
      </c>
      <c r="E1537" s="17">
        <v>2.7142288210678E-2</v>
      </c>
      <c r="F1537" s="17"/>
      <c r="G1537" s="17">
        <v>3.4111981337560202E-2</v>
      </c>
      <c r="H1537" s="17">
        <v>1.2769821781409301E-2</v>
      </c>
      <c r="I1537" s="17">
        <v>2.81525920271508E-2</v>
      </c>
      <c r="J1537" s="17">
        <v>4.1582914106157602E-2</v>
      </c>
      <c r="K1537" s="17">
        <v>4.4065028737103398E-2</v>
      </c>
      <c r="L1537" s="17">
        <v>6.4219113664873304E-2</v>
      </c>
      <c r="M1537" s="17"/>
      <c r="N1537" s="17">
        <v>4.2509989401179601E-2</v>
      </c>
      <c r="O1537" s="17">
        <v>1.8010077631626899E-2</v>
      </c>
      <c r="P1537" s="17"/>
      <c r="Q1537" s="17">
        <v>4.5614056252726798E-2</v>
      </c>
      <c r="R1537" s="17">
        <v>2.9671407530343499E-2</v>
      </c>
      <c r="S1537" s="17">
        <v>4.2384312709253601E-2</v>
      </c>
      <c r="T1537" s="17">
        <v>2.8636333446361201E-2</v>
      </c>
      <c r="U1537" s="17">
        <v>3.1280383365681799E-2</v>
      </c>
      <c r="V1537" s="17">
        <v>3.3825560574475402E-2</v>
      </c>
      <c r="W1537" s="17">
        <v>3.6629121162618801E-2</v>
      </c>
      <c r="X1537" s="17">
        <v>4.2645505579506797E-2</v>
      </c>
      <c r="Y1537" s="17">
        <v>2.7571493109319101E-2</v>
      </c>
      <c r="Z1537" s="17">
        <v>4.4065195630597402E-2</v>
      </c>
      <c r="AA1537" s="17">
        <v>6.1460635900360099E-2</v>
      </c>
      <c r="AB1537" s="17">
        <v>7.5089893248672504E-2</v>
      </c>
      <c r="AC1537" s="17"/>
      <c r="AD1537" s="17">
        <v>4.0311776951001202E-2</v>
      </c>
      <c r="AE1537" s="17">
        <v>3.62890358854863E-2</v>
      </c>
      <c r="AF1537" s="17"/>
      <c r="AG1537" s="17">
        <v>3.4334586745632202E-2</v>
      </c>
      <c r="AH1537" s="17">
        <v>4.1609495023804698E-2</v>
      </c>
      <c r="AI1537" s="17"/>
      <c r="AJ1537" s="17">
        <v>2.8754674841373101E-2</v>
      </c>
      <c r="AK1537" s="17">
        <v>5.0197449476591299E-2</v>
      </c>
      <c r="AL1537" s="17"/>
      <c r="AM1537" s="17">
        <v>2.3053316159837901E-2</v>
      </c>
      <c r="AN1537" s="17">
        <v>4.2830407695549903E-2</v>
      </c>
      <c r="AO1537" s="17"/>
      <c r="AP1537" s="17">
        <v>2.5334686059839101E-2</v>
      </c>
      <c r="AQ1537" s="17">
        <v>3.5311789338133802E-2</v>
      </c>
      <c r="AR1537" s="17">
        <v>3.5265877603132503E-2</v>
      </c>
      <c r="AS1537" s="17">
        <v>6.3283735461460003E-2</v>
      </c>
      <c r="AT1537" s="17">
        <v>2.8647333643257999E-2</v>
      </c>
      <c r="AU1537" s="17">
        <v>3.8088443671493298E-2</v>
      </c>
    </row>
    <row r="1538" spans="2:47" x14ac:dyDescent="0.35">
      <c r="B1538" t="s">
        <v>122</v>
      </c>
      <c r="C1538" s="17">
        <v>2.1920452493455301E-2</v>
      </c>
      <c r="D1538" s="17">
        <v>2.1038425986535301E-2</v>
      </c>
      <c r="E1538" s="17">
        <v>2.2975501858736098E-2</v>
      </c>
      <c r="F1538" s="17"/>
      <c r="G1538" s="17">
        <v>2.4704442016359001E-2</v>
      </c>
      <c r="H1538" s="17">
        <v>4.2243517226020898E-2</v>
      </c>
      <c r="I1538" s="17">
        <v>2.6952172292996599E-2</v>
      </c>
      <c r="J1538" s="17">
        <v>1.40964118175526E-2</v>
      </c>
      <c r="K1538" s="17">
        <v>1.04713771314827E-2</v>
      </c>
      <c r="L1538" s="17">
        <v>1.33369534479257E-2</v>
      </c>
      <c r="M1538" s="17"/>
      <c r="N1538" s="17">
        <v>1.9478652784725201E-2</v>
      </c>
      <c r="O1538" s="17">
        <v>3.4048264407001198E-2</v>
      </c>
      <c r="P1538" s="17"/>
      <c r="Q1538" s="17">
        <v>2.3640945104377E-2</v>
      </c>
      <c r="R1538" s="17">
        <v>1.81520551633878E-2</v>
      </c>
      <c r="S1538" s="17">
        <v>2.6725945579198201E-2</v>
      </c>
      <c r="T1538" s="17">
        <v>2.60371912078372E-2</v>
      </c>
      <c r="U1538" s="17">
        <v>2.5973054892481799E-2</v>
      </c>
      <c r="V1538" s="17">
        <v>2.7574507541729801E-2</v>
      </c>
      <c r="W1538" s="17">
        <v>1.97098692306754E-2</v>
      </c>
      <c r="X1538" s="17">
        <v>0</v>
      </c>
      <c r="Y1538" s="17">
        <v>1.1348214588727999E-2</v>
      </c>
      <c r="Z1538" s="17">
        <v>2.7073423756193201E-2</v>
      </c>
      <c r="AA1538" s="17">
        <v>4.38551627523288E-2</v>
      </c>
      <c r="AB1538" s="17">
        <v>0</v>
      </c>
      <c r="AC1538" s="17"/>
      <c r="AD1538" s="17">
        <v>2.2100835302956399E-2</v>
      </c>
      <c r="AE1538" s="17">
        <v>1.5253352940191501E-2</v>
      </c>
      <c r="AF1538" s="17"/>
      <c r="AG1538" s="17">
        <v>8.5699355723184503E-3</v>
      </c>
      <c r="AH1538" s="17">
        <v>2.1064852919708301E-2</v>
      </c>
      <c r="AI1538" s="17"/>
      <c r="AJ1538" s="17">
        <v>1.8743763603903799E-2</v>
      </c>
      <c r="AK1538" s="17">
        <v>2.2238030344048702E-2</v>
      </c>
      <c r="AL1538" s="17"/>
      <c r="AM1538" s="17">
        <v>1.3734522494108699E-2</v>
      </c>
      <c r="AN1538" s="17">
        <v>2.2527843071644401E-2</v>
      </c>
      <c r="AO1538" s="17"/>
      <c r="AP1538" s="17">
        <v>4.0158493931137303E-2</v>
      </c>
      <c r="AQ1538" s="17">
        <v>2.3443418404523301E-2</v>
      </c>
      <c r="AR1538" s="17">
        <v>2.9941900841931102E-2</v>
      </c>
      <c r="AS1538" s="17">
        <v>1.4990500299701E-2</v>
      </c>
      <c r="AT1538" s="17">
        <v>1.2503387600456601E-2</v>
      </c>
      <c r="AU1538" s="17">
        <v>3.3799838518163402E-3</v>
      </c>
    </row>
    <row r="1539" spans="2:47" x14ac:dyDescent="0.35">
      <c r="C1539" s="17"/>
      <c r="D1539" s="17"/>
      <c r="E1539" s="17"/>
      <c r="F1539" s="17"/>
      <c r="G1539" s="17"/>
      <c r="H1539" s="17"/>
      <c r="I1539" s="17"/>
      <c r="J1539" s="17"/>
      <c r="K1539" s="17"/>
      <c r="L1539" s="17"/>
      <c r="M1539" s="17"/>
      <c r="N1539" s="17"/>
      <c r="O1539" s="17"/>
      <c r="P1539" s="17"/>
      <c r="Q1539" s="17"/>
      <c r="R1539" s="17"/>
      <c r="S1539" s="17"/>
      <c r="T1539" s="17"/>
      <c r="U1539" s="17"/>
      <c r="V1539" s="17"/>
      <c r="W1539" s="17"/>
      <c r="X1539" s="17"/>
      <c r="Y1539" s="17"/>
      <c r="Z1539" s="17"/>
      <c r="AA1539" s="17"/>
      <c r="AB1539" s="17"/>
      <c r="AC1539" s="17"/>
      <c r="AD1539" s="17"/>
      <c r="AE1539" s="17"/>
      <c r="AF1539" s="17"/>
      <c r="AG1539" s="17"/>
      <c r="AH1539" s="17"/>
      <c r="AI1539" s="17"/>
      <c r="AJ1539" s="17"/>
      <c r="AK1539" s="17"/>
      <c r="AL1539" s="17"/>
      <c r="AM1539" s="17"/>
      <c r="AN1539" s="17"/>
      <c r="AO1539" s="17"/>
      <c r="AP1539" s="17"/>
      <c r="AQ1539" s="17"/>
      <c r="AR1539" s="17"/>
      <c r="AS1539" s="17"/>
      <c r="AT1539" s="17"/>
      <c r="AU1539" s="17"/>
    </row>
    <row r="1540" spans="2:47" x14ac:dyDescent="0.35">
      <c r="B1540" s="6" t="s">
        <v>579</v>
      </c>
      <c r="C1540" s="17"/>
      <c r="D1540" s="17"/>
      <c r="E1540" s="17"/>
      <c r="F1540" s="17"/>
      <c r="G1540" s="17"/>
      <c r="H1540" s="17"/>
      <c r="I1540" s="17"/>
      <c r="J1540" s="17"/>
      <c r="K1540" s="17"/>
      <c r="L1540" s="17"/>
      <c r="M1540" s="17"/>
      <c r="N1540" s="17"/>
      <c r="O1540" s="17"/>
      <c r="P1540" s="17"/>
      <c r="Q1540" s="17"/>
      <c r="R1540" s="17"/>
      <c r="S1540" s="17"/>
      <c r="T1540" s="17"/>
      <c r="U1540" s="17"/>
      <c r="V1540" s="17"/>
      <c r="W1540" s="17"/>
      <c r="X1540" s="17"/>
      <c r="Y1540" s="17"/>
      <c r="Z1540" s="17"/>
      <c r="AA1540" s="17"/>
      <c r="AB1540" s="17"/>
      <c r="AC1540" s="17"/>
      <c r="AD1540" s="17"/>
      <c r="AE1540" s="17"/>
      <c r="AF1540" s="17"/>
      <c r="AG1540" s="17"/>
      <c r="AH1540" s="17"/>
      <c r="AI1540" s="17"/>
      <c r="AJ1540" s="17"/>
      <c r="AK1540" s="17"/>
      <c r="AL1540" s="17"/>
      <c r="AM1540" s="17"/>
      <c r="AN1540" s="17"/>
      <c r="AO1540" s="17"/>
      <c r="AP1540" s="17"/>
      <c r="AQ1540" s="17"/>
      <c r="AR1540" s="17"/>
      <c r="AS1540" s="17"/>
      <c r="AT1540" s="17"/>
      <c r="AU1540" s="17"/>
    </row>
    <row r="1541" spans="2:47" x14ac:dyDescent="0.35">
      <c r="B1541" s="24" t="s">
        <v>65</v>
      </c>
      <c r="C1541" s="17"/>
      <c r="D1541" s="17"/>
      <c r="E1541" s="17"/>
      <c r="F1541" s="17"/>
      <c r="G1541" s="17"/>
      <c r="H1541" s="17"/>
      <c r="I1541" s="17"/>
      <c r="J1541" s="17"/>
      <c r="K1541" s="17"/>
      <c r="L1541" s="17"/>
      <c r="M1541" s="17"/>
      <c r="N1541" s="17"/>
      <c r="O1541" s="17"/>
      <c r="P1541" s="17"/>
      <c r="Q1541" s="17"/>
      <c r="R1541" s="17"/>
      <c r="S1541" s="17"/>
      <c r="T1541" s="17"/>
      <c r="U1541" s="17"/>
      <c r="V1541" s="17"/>
      <c r="W1541" s="17"/>
      <c r="X1541" s="17"/>
      <c r="Y1541" s="17"/>
      <c r="Z1541" s="17"/>
      <c r="AA1541" s="17"/>
      <c r="AB1541" s="17"/>
      <c r="AC1541" s="17"/>
      <c r="AD1541" s="17"/>
      <c r="AE1541" s="17"/>
      <c r="AF1541" s="17"/>
      <c r="AG1541" s="17"/>
      <c r="AH1541" s="17"/>
      <c r="AI1541" s="17"/>
      <c r="AJ1541" s="17"/>
      <c r="AK1541" s="17"/>
      <c r="AL1541" s="17"/>
      <c r="AM1541" s="17"/>
      <c r="AN1541" s="17"/>
      <c r="AO1541" s="17"/>
      <c r="AP1541" s="17"/>
      <c r="AQ1541" s="17"/>
      <c r="AR1541" s="17"/>
      <c r="AS1541" s="17"/>
      <c r="AT1541" s="17"/>
      <c r="AU1541" s="17"/>
    </row>
    <row r="1542" spans="2:47" x14ac:dyDescent="0.35">
      <c r="B1542" t="s">
        <v>574</v>
      </c>
      <c r="C1542" s="17">
        <v>0.15378115092550401</v>
      </c>
      <c r="D1542" s="17">
        <v>0.16960162515133601</v>
      </c>
      <c r="E1542" s="17">
        <v>0.13883416228696099</v>
      </c>
      <c r="F1542" s="17"/>
      <c r="G1542" s="17">
        <v>0.27665569345732899</v>
      </c>
      <c r="H1542" s="17">
        <v>0.20588367455414</v>
      </c>
      <c r="I1542" s="17">
        <v>0.15165277527344101</v>
      </c>
      <c r="J1542" s="17">
        <v>9.9842050649224995E-2</v>
      </c>
      <c r="K1542" s="17">
        <v>0.121268863316566</v>
      </c>
      <c r="L1542" s="17">
        <v>9.6574076748351306E-2</v>
      </c>
      <c r="M1542" s="17"/>
      <c r="N1542" s="17">
        <v>0.13646473042877399</v>
      </c>
      <c r="O1542" s="17">
        <v>0.239787505193374</v>
      </c>
      <c r="P1542" s="17"/>
      <c r="Q1542" s="17">
        <v>0.18018292934293301</v>
      </c>
      <c r="R1542" s="17">
        <v>0.15600752739149901</v>
      </c>
      <c r="S1542" s="17">
        <v>0.13565389762152699</v>
      </c>
      <c r="T1542" s="17">
        <v>0.145526058083185</v>
      </c>
      <c r="U1542" s="17">
        <v>0.15214279847039699</v>
      </c>
      <c r="V1542" s="17">
        <v>0.179078806777619</v>
      </c>
      <c r="W1542" s="17">
        <v>0.15670997792741501</v>
      </c>
      <c r="X1542" s="17">
        <v>9.8703701335556504E-2</v>
      </c>
      <c r="Y1542" s="17">
        <v>0.17501287698236401</v>
      </c>
      <c r="Z1542" s="17">
        <v>0.11027722841988701</v>
      </c>
      <c r="AA1542" s="17">
        <v>0.17580300523053599</v>
      </c>
      <c r="AB1542" s="17">
        <v>0.103051338264374</v>
      </c>
      <c r="AC1542" s="17"/>
      <c r="AD1542" s="17">
        <v>0.20596715522522699</v>
      </c>
      <c r="AE1542" s="17">
        <v>4.6336527716639E-2</v>
      </c>
      <c r="AF1542" s="17"/>
      <c r="AG1542" s="17">
        <v>0.27872836877100099</v>
      </c>
      <c r="AH1542" s="17">
        <v>9.4124052839745398E-2</v>
      </c>
      <c r="AI1542" s="17"/>
      <c r="AJ1542" s="17">
        <v>0.15031853265317099</v>
      </c>
      <c r="AK1542" s="17">
        <v>0.159262189315415</v>
      </c>
      <c r="AL1542" s="17"/>
      <c r="AM1542" s="17">
        <v>0.14130145077651199</v>
      </c>
      <c r="AN1542" s="17">
        <v>0.15810165949315799</v>
      </c>
      <c r="AO1542" s="17"/>
      <c r="AP1542" s="17">
        <v>2.44123088463374E-2</v>
      </c>
      <c r="AQ1542" s="17">
        <v>6.0020066615479699E-2</v>
      </c>
      <c r="AR1542" s="17">
        <v>0.16634310190628601</v>
      </c>
      <c r="AS1542" s="17">
        <v>0.13543884843317699</v>
      </c>
      <c r="AT1542" s="17">
        <v>0.35256511020000603</v>
      </c>
      <c r="AU1542" s="17">
        <v>0.31573202667012701</v>
      </c>
    </row>
    <row r="1543" spans="2:47" x14ac:dyDescent="0.35">
      <c r="B1543" t="s">
        <v>575</v>
      </c>
      <c r="C1543" s="17">
        <v>0.16978455372737</v>
      </c>
      <c r="D1543" s="17">
        <v>0.17023462530596201</v>
      </c>
      <c r="E1543" s="17">
        <v>0.17085399793469999</v>
      </c>
      <c r="F1543" s="17"/>
      <c r="G1543" s="17">
        <v>0.25049026957580101</v>
      </c>
      <c r="H1543" s="17">
        <v>0.20636451750397899</v>
      </c>
      <c r="I1543" s="17">
        <v>0.18292444681414599</v>
      </c>
      <c r="J1543" s="17">
        <v>0.189097695231459</v>
      </c>
      <c r="K1543" s="17">
        <v>0.11767553044333701</v>
      </c>
      <c r="L1543" s="17">
        <v>9.4592743148444403E-2</v>
      </c>
      <c r="M1543" s="17"/>
      <c r="N1543" s="17">
        <v>0.154570328213362</v>
      </c>
      <c r="O1543" s="17">
        <v>0.245349828301064</v>
      </c>
      <c r="P1543" s="17"/>
      <c r="Q1543" s="17">
        <v>0.23618396494663099</v>
      </c>
      <c r="R1543" s="17">
        <v>0.190530471584241</v>
      </c>
      <c r="S1543" s="17">
        <v>0.20225355306878601</v>
      </c>
      <c r="T1543" s="17">
        <v>0.13878833725609499</v>
      </c>
      <c r="U1543" s="17">
        <v>0.13614787452555599</v>
      </c>
      <c r="V1543" s="17">
        <v>0.15037071299009899</v>
      </c>
      <c r="W1543" s="17">
        <v>0.112207428483438</v>
      </c>
      <c r="X1543" s="17">
        <v>0.22702730471767199</v>
      </c>
      <c r="Y1543" s="17">
        <v>0.164227808019724</v>
      </c>
      <c r="Z1543" s="17">
        <v>0.15215773218939399</v>
      </c>
      <c r="AA1543" s="17">
        <v>0.15942430700601001</v>
      </c>
      <c r="AB1543" s="17">
        <v>8.1841129743467605E-2</v>
      </c>
      <c r="AC1543" s="17"/>
      <c r="AD1543" s="17">
        <v>0.209089088597607</v>
      </c>
      <c r="AE1543" s="17">
        <v>8.2455489576862703E-2</v>
      </c>
      <c r="AF1543" s="17"/>
      <c r="AG1543" s="17">
        <v>0.24361500812571399</v>
      </c>
      <c r="AH1543" s="17">
        <v>0.13595877669603801</v>
      </c>
      <c r="AI1543" s="17"/>
      <c r="AJ1543" s="17">
        <v>0.16446726296928199</v>
      </c>
      <c r="AK1543" s="17">
        <v>0.17760933225539399</v>
      </c>
      <c r="AL1543" s="17"/>
      <c r="AM1543" s="17">
        <v>0.160359523566035</v>
      </c>
      <c r="AN1543" s="17">
        <v>0.17040011204801001</v>
      </c>
      <c r="AO1543" s="17"/>
      <c r="AP1543" s="17">
        <v>3.7349647063043299E-2</v>
      </c>
      <c r="AQ1543" s="17">
        <v>0.13034240782547099</v>
      </c>
      <c r="AR1543" s="17">
        <v>0.23851244075973899</v>
      </c>
      <c r="AS1543" s="17">
        <v>0.14467255337376</v>
      </c>
      <c r="AT1543" s="17">
        <v>0.34112604645922701</v>
      </c>
      <c r="AU1543" s="17">
        <v>0.261131813308699</v>
      </c>
    </row>
    <row r="1544" spans="2:47" x14ac:dyDescent="0.35">
      <c r="B1544" t="s">
        <v>576</v>
      </c>
      <c r="C1544" s="17">
        <v>0.49867608318915801</v>
      </c>
      <c r="D1544" s="17">
        <v>0.50184023053475701</v>
      </c>
      <c r="E1544" s="17">
        <v>0.49505939028728702</v>
      </c>
      <c r="F1544" s="17"/>
      <c r="G1544" s="17">
        <v>0.250531187732836</v>
      </c>
      <c r="H1544" s="17">
        <v>0.39796502095800101</v>
      </c>
      <c r="I1544" s="17">
        <v>0.52191954362714099</v>
      </c>
      <c r="J1544" s="17">
        <v>0.54016550600070901</v>
      </c>
      <c r="K1544" s="17">
        <v>0.61722099106841399</v>
      </c>
      <c r="L1544" s="17">
        <v>0.61441105638125604</v>
      </c>
      <c r="M1544" s="17"/>
      <c r="N1544" s="17">
        <v>0.53727197832046403</v>
      </c>
      <c r="O1544" s="17">
        <v>0.30697987030408402</v>
      </c>
      <c r="P1544" s="17"/>
      <c r="Q1544" s="17">
        <v>0.43029583345211497</v>
      </c>
      <c r="R1544" s="17">
        <v>0.472905726543696</v>
      </c>
      <c r="S1544" s="17">
        <v>0.472557947860273</v>
      </c>
      <c r="T1544" s="17">
        <v>0.55231019498442702</v>
      </c>
      <c r="U1544" s="17">
        <v>0.53252243734413696</v>
      </c>
      <c r="V1544" s="17">
        <v>0.42644280000067902</v>
      </c>
      <c r="W1544" s="17">
        <v>0.57033979125749301</v>
      </c>
      <c r="X1544" s="17">
        <v>0.51108461413735295</v>
      </c>
      <c r="Y1544" s="17">
        <v>0.49375845207980101</v>
      </c>
      <c r="Z1544" s="17">
        <v>0.53912479918546696</v>
      </c>
      <c r="AA1544" s="17">
        <v>0.45860346577348998</v>
      </c>
      <c r="AB1544" s="17">
        <v>0.73238439512805598</v>
      </c>
      <c r="AC1544" s="17"/>
      <c r="AD1544" s="17">
        <v>0.47864557392883</v>
      </c>
      <c r="AE1544" s="17">
        <v>0.55004167203603604</v>
      </c>
      <c r="AF1544" s="17"/>
      <c r="AG1544" s="17">
        <v>0.417766069670996</v>
      </c>
      <c r="AH1544" s="17">
        <v>0.54879551520039405</v>
      </c>
      <c r="AI1544" s="17"/>
      <c r="AJ1544" s="17">
        <v>0.52770953693686296</v>
      </c>
      <c r="AK1544" s="17">
        <v>0.46759765056299302</v>
      </c>
      <c r="AL1544" s="17"/>
      <c r="AM1544" s="17">
        <v>0.49534939247239301</v>
      </c>
      <c r="AN1544" s="17">
        <v>0.50231581349646004</v>
      </c>
      <c r="AO1544" s="17"/>
      <c r="AP1544" s="17">
        <v>0.55487297546361503</v>
      </c>
      <c r="AQ1544" s="17">
        <v>0.612276145492061</v>
      </c>
      <c r="AR1544" s="17">
        <v>0.364998650868325</v>
      </c>
      <c r="AS1544" s="17">
        <v>0.65294573043787096</v>
      </c>
      <c r="AT1544" s="17">
        <v>0.27547949105540398</v>
      </c>
      <c r="AU1544" s="17">
        <v>0.37481988436834601</v>
      </c>
    </row>
    <row r="1545" spans="2:47" x14ac:dyDescent="0.35">
      <c r="B1545" t="s">
        <v>577</v>
      </c>
      <c r="C1545" s="17">
        <v>6.51292121852734E-2</v>
      </c>
      <c r="D1545" s="17">
        <v>7.5117025530206299E-2</v>
      </c>
      <c r="E1545" s="17">
        <v>5.59660570714045E-2</v>
      </c>
      <c r="F1545" s="17"/>
      <c r="G1545" s="17">
        <v>8.0264990084149307E-2</v>
      </c>
      <c r="H1545" s="17">
        <v>6.2897209020713302E-2</v>
      </c>
      <c r="I1545" s="17">
        <v>5.7044239537673597E-2</v>
      </c>
      <c r="J1545" s="17">
        <v>8.7455947516747498E-2</v>
      </c>
      <c r="K1545" s="17">
        <v>3.6378313321107601E-2</v>
      </c>
      <c r="L1545" s="17">
        <v>6.4576955245324197E-2</v>
      </c>
      <c r="M1545" s="17"/>
      <c r="N1545" s="17">
        <v>6.6704524543082996E-2</v>
      </c>
      <c r="O1545" s="17">
        <v>5.7305027461074298E-2</v>
      </c>
      <c r="P1545" s="17"/>
      <c r="Q1545" s="17">
        <v>3.43950784270017E-2</v>
      </c>
      <c r="R1545" s="17">
        <v>4.7042108581857901E-2</v>
      </c>
      <c r="S1545" s="17">
        <v>5.4671215440549897E-2</v>
      </c>
      <c r="T1545" s="17">
        <v>0.103973012848926</v>
      </c>
      <c r="U1545" s="17">
        <v>6.5635732394836596E-2</v>
      </c>
      <c r="V1545" s="17">
        <v>7.0248902895188994E-2</v>
      </c>
      <c r="W1545" s="17">
        <v>6.4855504034260894E-2</v>
      </c>
      <c r="X1545" s="17">
        <v>6.7637671057449195E-2</v>
      </c>
      <c r="Y1545" s="17">
        <v>8.2270087643813702E-2</v>
      </c>
      <c r="Z1545" s="17">
        <v>7.1534185051891006E-2</v>
      </c>
      <c r="AA1545" s="17">
        <v>9.2919577576054693E-2</v>
      </c>
      <c r="AB1545" s="17">
        <v>5.0132517004229098E-2</v>
      </c>
      <c r="AC1545" s="17"/>
      <c r="AD1545" s="17">
        <v>5.5970722681994302E-2</v>
      </c>
      <c r="AE1545" s="17">
        <v>7.7451280731625605E-2</v>
      </c>
      <c r="AF1545" s="17"/>
      <c r="AG1545" s="17">
        <v>3.70749268444234E-2</v>
      </c>
      <c r="AH1545" s="17">
        <v>7.9937052163554304E-2</v>
      </c>
      <c r="AI1545" s="17"/>
      <c r="AJ1545" s="17">
        <v>5.5024578997207398E-2</v>
      </c>
      <c r="AK1545" s="17">
        <v>7.6700118128778402E-2</v>
      </c>
      <c r="AL1545" s="17"/>
      <c r="AM1545" s="17">
        <v>6.9200330795716899E-2</v>
      </c>
      <c r="AN1545" s="17">
        <v>6.5184412002857697E-2</v>
      </c>
      <c r="AO1545" s="17"/>
      <c r="AP1545" s="17">
        <v>4.7650635660358098E-2</v>
      </c>
      <c r="AQ1545" s="17">
        <v>9.60140481694855E-2</v>
      </c>
      <c r="AR1545" s="17">
        <v>0.14528246964438901</v>
      </c>
      <c r="AS1545" s="17">
        <v>4.83445509884428E-2</v>
      </c>
      <c r="AT1545" s="17">
        <v>1.2411395315797699E-2</v>
      </c>
      <c r="AU1545" s="17">
        <v>3.49579587001854E-2</v>
      </c>
    </row>
    <row r="1546" spans="2:47" x14ac:dyDescent="0.35">
      <c r="B1546" t="s">
        <v>578</v>
      </c>
      <c r="C1546" s="17">
        <v>7.1294891137312702E-2</v>
      </c>
      <c r="D1546" s="17">
        <v>5.6253751244961299E-2</v>
      </c>
      <c r="E1546" s="17">
        <v>8.5550883117146995E-2</v>
      </c>
      <c r="F1546" s="17"/>
      <c r="G1546" s="17">
        <v>8.7793431065411001E-2</v>
      </c>
      <c r="H1546" s="17">
        <v>6.8918242010943001E-2</v>
      </c>
      <c r="I1546" s="17">
        <v>3.56789751231451E-2</v>
      </c>
      <c r="J1546" s="17">
        <v>6.6133922740167397E-2</v>
      </c>
      <c r="K1546" s="17">
        <v>7.4088878904334896E-2</v>
      </c>
      <c r="L1546" s="17">
        <v>9.3627095457237394E-2</v>
      </c>
      <c r="M1546" s="17"/>
      <c r="N1546" s="17">
        <v>6.8087432018056102E-2</v>
      </c>
      <c r="O1546" s="17">
        <v>8.7225542934696601E-2</v>
      </c>
      <c r="P1546" s="17"/>
      <c r="Q1546" s="17">
        <v>6.5116160619319796E-2</v>
      </c>
      <c r="R1546" s="17">
        <v>7.7729674985857103E-2</v>
      </c>
      <c r="S1546" s="17">
        <v>9.6110348588678104E-2</v>
      </c>
      <c r="T1546" s="17">
        <v>3.9820812968925597E-2</v>
      </c>
      <c r="U1546" s="17">
        <v>6.6807191642959701E-2</v>
      </c>
      <c r="V1546" s="17">
        <v>0.108722689340228</v>
      </c>
      <c r="W1546" s="17">
        <v>6.3875242522856396E-2</v>
      </c>
      <c r="X1546" s="17">
        <v>7.2270192597825605E-2</v>
      </c>
      <c r="Y1546" s="17">
        <v>3.2586364167202501E-2</v>
      </c>
      <c r="Z1546" s="17">
        <v>0.10125210794461401</v>
      </c>
      <c r="AA1546" s="17">
        <v>9.29662247167133E-2</v>
      </c>
      <c r="AB1546" s="17">
        <v>3.2590619859873098E-2</v>
      </c>
      <c r="AC1546" s="17"/>
      <c r="AD1546" s="17">
        <v>2.9322450159073699E-2</v>
      </c>
      <c r="AE1546" s="17">
        <v>0.16554187555315</v>
      </c>
      <c r="AF1546" s="17"/>
      <c r="AG1546" s="17">
        <v>1.30017067463368E-2</v>
      </c>
      <c r="AH1546" s="17">
        <v>9.5769300878931901E-2</v>
      </c>
      <c r="AI1546" s="17"/>
      <c r="AJ1546" s="17">
        <v>6.7053281978363202E-2</v>
      </c>
      <c r="AK1546" s="17">
        <v>7.2994910941079502E-2</v>
      </c>
      <c r="AL1546" s="17"/>
      <c r="AM1546" s="17">
        <v>0.105510450008306</v>
      </c>
      <c r="AN1546" s="17">
        <v>6.1248029386299002E-2</v>
      </c>
      <c r="AO1546" s="17"/>
      <c r="AP1546" s="17">
        <v>0.21511213610313201</v>
      </c>
      <c r="AQ1546" s="17">
        <v>7.1461611411612003E-2</v>
      </c>
      <c r="AR1546" s="17">
        <v>5.0799569227741898E-2</v>
      </c>
      <c r="AS1546" s="17">
        <v>1.20428631507266E-2</v>
      </c>
      <c r="AT1546" s="17">
        <v>5.1127082007207704E-3</v>
      </c>
      <c r="AU1546" s="17">
        <v>3.70697148550853E-3</v>
      </c>
    </row>
    <row r="1547" spans="2:47" x14ac:dyDescent="0.35">
      <c r="B1547" t="s">
        <v>382</v>
      </c>
      <c r="C1547" s="17">
        <v>4.1334108835382202E-2</v>
      </c>
      <c r="D1547" s="17">
        <v>2.6952742232777702E-2</v>
      </c>
      <c r="E1547" s="17">
        <v>5.3735509302500498E-2</v>
      </c>
      <c r="F1547" s="17"/>
      <c r="G1547" s="17">
        <v>5.42644280844733E-2</v>
      </c>
      <c r="H1547" s="17">
        <v>5.7971335952224499E-2</v>
      </c>
      <c r="I1547" s="17">
        <v>5.0780019624454602E-2</v>
      </c>
      <c r="J1547" s="17">
        <v>1.7304877861691902E-2</v>
      </c>
      <c r="K1547" s="17">
        <v>3.3367422946239997E-2</v>
      </c>
      <c r="L1547" s="17">
        <v>3.62180730193866E-2</v>
      </c>
      <c r="M1547" s="17"/>
      <c r="N1547" s="17">
        <v>3.6901006476260503E-2</v>
      </c>
      <c r="O1547" s="17">
        <v>6.3352225805707305E-2</v>
      </c>
      <c r="P1547" s="17"/>
      <c r="Q1547" s="17">
        <v>5.3826033211999899E-2</v>
      </c>
      <c r="R1547" s="17">
        <v>5.5784490912849698E-2</v>
      </c>
      <c r="S1547" s="17">
        <v>3.87530374201853E-2</v>
      </c>
      <c r="T1547" s="17">
        <v>1.9581583858441401E-2</v>
      </c>
      <c r="U1547" s="17">
        <v>4.6743965622113297E-2</v>
      </c>
      <c r="V1547" s="17">
        <v>6.5136087996186698E-2</v>
      </c>
      <c r="W1547" s="17">
        <v>3.2012055774538001E-2</v>
      </c>
      <c r="X1547" s="17">
        <v>2.3276516154143601E-2</v>
      </c>
      <c r="Y1547" s="17">
        <v>5.2144411107093898E-2</v>
      </c>
      <c r="Z1547" s="17">
        <v>2.56539472087472E-2</v>
      </c>
      <c r="AA1547" s="17">
        <v>2.0283419697196201E-2</v>
      </c>
      <c r="AB1547" s="17">
        <v>0</v>
      </c>
      <c r="AC1547" s="17"/>
      <c r="AD1547" s="17">
        <v>2.1005009407268901E-2</v>
      </c>
      <c r="AE1547" s="17">
        <v>7.81731543856862E-2</v>
      </c>
      <c r="AF1547" s="17"/>
      <c r="AG1547" s="17">
        <v>9.8139198415286601E-3</v>
      </c>
      <c r="AH1547" s="17">
        <v>4.5415302221336697E-2</v>
      </c>
      <c r="AI1547" s="17"/>
      <c r="AJ1547" s="17">
        <v>3.5426806465113099E-2</v>
      </c>
      <c r="AK1547" s="17">
        <v>4.5835798796339797E-2</v>
      </c>
      <c r="AL1547" s="17"/>
      <c r="AM1547" s="17">
        <v>2.8278852381036602E-2</v>
      </c>
      <c r="AN1547" s="17">
        <v>4.2749973573215402E-2</v>
      </c>
      <c r="AO1547" s="17"/>
      <c r="AP1547" s="17">
        <v>0.12060229686351399</v>
      </c>
      <c r="AQ1547" s="17">
        <v>2.9885720485890301E-2</v>
      </c>
      <c r="AR1547" s="17">
        <v>3.4063767593519201E-2</v>
      </c>
      <c r="AS1547" s="17">
        <v>6.5554536160223201E-3</v>
      </c>
      <c r="AT1547" s="17">
        <v>1.3305248768843999E-2</v>
      </c>
      <c r="AU1547" s="17">
        <v>9.6513454671336308E-3</v>
      </c>
    </row>
    <row r="1548" spans="2:47" x14ac:dyDescent="0.35">
      <c r="C1548" s="17"/>
      <c r="D1548" s="17"/>
      <c r="E1548" s="17"/>
      <c r="F1548" s="17"/>
      <c r="G1548" s="17"/>
      <c r="H1548" s="17"/>
      <c r="I1548" s="17"/>
      <c r="J1548" s="17"/>
      <c r="K1548" s="17"/>
      <c r="L1548" s="17"/>
      <c r="M1548" s="17"/>
      <c r="N1548" s="17"/>
      <c r="O1548" s="17"/>
      <c r="P1548" s="17"/>
      <c r="Q1548" s="17"/>
      <c r="R1548" s="17"/>
      <c r="S1548" s="17"/>
      <c r="T1548" s="17"/>
      <c r="U1548" s="17"/>
      <c r="V1548" s="17"/>
      <c r="W1548" s="17"/>
      <c r="X1548" s="17"/>
      <c r="Y1548" s="17"/>
      <c r="Z1548" s="17"/>
      <c r="AA1548" s="17"/>
      <c r="AB1548" s="17"/>
      <c r="AC1548" s="17"/>
      <c r="AD1548" s="17"/>
      <c r="AE1548" s="17"/>
      <c r="AF1548" s="17"/>
      <c r="AG1548" s="17"/>
      <c r="AH1548" s="17"/>
      <c r="AI1548" s="17"/>
      <c r="AJ1548" s="17"/>
      <c r="AK1548" s="17"/>
      <c r="AL1548" s="17"/>
      <c r="AM1548" s="17"/>
      <c r="AN1548" s="17"/>
      <c r="AO1548" s="17"/>
      <c r="AP1548" s="17"/>
      <c r="AQ1548" s="17"/>
      <c r="AR1548" s="17"/>
      <c r="AS1548" s="17"/>
      <c r="AT1548" s="17"/>
      <c r="AU1548" s="17"/>
    </row>
    <row r="1549" spans="2:47" x14ac:dyDescent="0.35">
      <c r="B1549" s="6" t="s">
        <v>590</v>
      </c>
      <c r="C1549" s="17"/>
      <c r="D1549" s="17"/>
      <c r="E1549" s="17"/>
      <c r="F1549" s="17"/>
      <c r="G1549" s="17"/>
      <c r="H1549" s="17"/>
      <c r="I1549" s="17"/>
      <c r="J1549" s="17"/>
      <c r="K1549" s="17"/>
      <c r="L1549" s="17"/>
      <c r="M1549" s="17"/>
      <c r="N1549" s="17"/>
      <c r="O1549" s="17"/>
      <c r="P1549" s="17"/>
      <c r="Q1549" s="17"/>
      <c r="R1549" s="17"/>
      <c r="S1549" s="17"/>
      <c r="T1549" s="17"/>
      <c r="U1549" s="17"/>
      <c r="V1549" s="17"/>
      <c r="W1549" s="17"/>
      <c r="X1549" s="17"/>
      <c r="Y1549" s="17"/>
      <c r="Z1549" s="17"/>
      <c r="AA1549" s="17"/>
      <c r="AB1549" s="17"/>
      <c r="AC1549" s="17"/>
      <c r="AD1549" s="17"/>
      <c r="AE1549" s="17"/>
      <c r="AF1549" s="17"/>
      <c r="AG1549" s="17"/>
      <c r="AH1549" s="17"/>
      <c r="AI1549" s="17"/>
      <c r="AJ1549" s="17"/>
      <c r="AK1549" s="17"/>
      <c r="AL1549" s="17"/>
      <c r="AM1549" s="17"/>
      <c r="AN1549" s="17"/>
      <c r="AO1549" s="17"/>
      <c r="AP1549" s="17"/>
      <c r="AQ1549" s="17"/>
      <c r="AR1549" s="17"/>
      <c r="AS1549" s="17"/>
      <c r="AT1549" s="17"/>
      <c r="AU1549" s="17"/>
    </row>
    <row r="1550" spans="2:47" x14ac:dyDescent="0.35">
      <c r="B1550" s="24" t="s">
        <v>65</v>
      </c>
      <c r="C1550" s="17"/>
      <c r="D1550" s="17"/>
      <c r="E1550" s="17"/>
      <c r="F1550" s="17"/>
      <c r="G1550" s="17"/>
      <c r="H1550" s="17"/>
      <c r="I1550" s="17"/>
      <c r="J1550" s="17"/>
      <c r="K1550" s="17"/>
      <c r="L1550" s="17"/>
      <c r="M1550" s="17"/>
      <c r="N1550" s="17"/>
      <c r="O1550" s="17"/>
      <c r="P1550" s="17"/>
      <c r="Q1550" s="17"/>
      <c r="R1550" s="17"/>
      <c r="S1550" s="17"/>
      <c r="T1550" s="17"/>
      <c r="U1550" s="17"/>
      <c r="V1550" s="17"/>
      <c r="W1550" s="17"/>
      <c r="X1550" s="17"/>
      <c r="Y1550" s="17"/>
      <c r="Z1550" s="17"/>
      <c r="AA1550" s="17"/>
      <c r="AB1550" s="17"/>
      <c r="AC1550" s="17"/>
      <c r="AD1550" s="17"/>
      <c r="AE1550" s="17"/>
      <c r="AF1550" s="17"/>
      <c r="AG1550" s="17"/>
      <c r="AH1550" s="17"/>
      <c r="AI1550" s="17"/>
      <c r="AJ1550" s="17"/>
      <c r="AK1550" s="17"/>
      <c r="AL1550" s="17"/>
      <c r="AM1550" s="17"/>
      <c r="AN1550" s="17"/>
      <c r="AO1550" s="17"/>
      <c r="AP1550" s="17"/>
      <c r="AQ1550" s="17"/>
      <c r="AR1550" s="17"/>
      <c r="AS1550" s="17"/>
      <c r="AT1550" s="17"/>
      <c r="AU1550" s="17"/>
    </row>
    <row r="1551" spans="2:47" x14ac:dyDescent="0.35">
      <c r="B1551" t="s">
        <v>586</v>
      </c>
      <c r="C1551" s="17">
        <v>0.21766351656177499</v>
      </c>
      <c r="D1551" s="17">
        <v>0.28596647789655399</v>
      </c>
      <c r="E1551" s="17">
        <v>0.15297683997689401</v>
      </c>
      <c r="F1551" s="17"/>
      <c r="G1551" s="17">
        <v>0.35891271251884799</v>
      </c>
      <c r="H1551" s="17">
        <v>0.27104336229361198</v>
      </c>
      <c r="I1551" s="17">
        <v>0.24701835276159301</v>
      </c>
      <c r="J1551" s="17">
        <v>0.20501751192406101</v>
      </c>
      <c r="K1551" s="17">
        <v>0.16240556130168701</v>
      </c>
      <c r="L1551" s="17">
        <v>0.103222050018814</v>
      </c>
      <c r="M1551" s="17"/>
      <c r="N1551" s="17">
        <v>0.20195394887536799</v>
      </c>
      <c r="O1551" s="17">
        <v>0.29568903252145701</v>
      </c>
      <c r="P1551" s="17"/>
      <c r="Q1551" s="17">
        <v>0.236892020760193</v>
      </c>
      <c r="R1551" s="17">
        <v>0.14227165686541701</v>
      </c>
      <c r="S1551" s="17">
        <v>0.18831946098934199</v>
      </c>
      <c r="T1551" s="17">
        <v>0.17059779393879901</v>
      </c>
      <c r="U1551" s="17">
        <v>0.14966813384809799</v>
      </c>
      <c r="V1551" s="17">
        <v>0.28021404604101902</v>
      </c>
      <c r="W1551" s="17">
        <v>0.22930144026398699</v>
      </c>
      <c r="X1551" s="17">
        <v>0.32085988851027902</v>
      </c>
      <c r="Y1551" s="17">
        <v>0.28326806027357099</v>
      </c>
      <c r="Z1551" s="17">
        <v>0.24290737306080801</v>
      </c>
      <c r="AA1551" s="17">
        <v>0.17520188118089799</v>
      </c>
      <c r="AB1551" s="17">
        <v>0.23222964445238001</v>
      </c>
      <c r="AC1551" s="17"/>
      <c r="AD1551" s="17">
        <v>0.28923884166594199</v>
      </c>
      <c r="AE1551" s="17">
        <v>6.5134095354991997E-2</v>
      </c>
      <c r="AF1551" s="17"/>
      <c r="AG1551" s="17">
        <v>0.420833958922467</v>
      </c>
      <c r="AH1551" s="17">
        <v>0.120945622627933</v>
      </c>
      <c r="AI1551" s="17"/>
      <c r="AJ1551" s="17">
        <v>0.23831629017432299</v>
      </c>
      <c r="AK1551" s="17">
        <v>0.193518377383259</v>
      </c>
      <c r="AL1551" s="17"/>
      <c r="AM1551" s="17">
        <v>0.199409935295462</v>
      </c>
      <c r="AN1551" s="17">
        <v>0.225000020424622</v>
      </c>
      <c r="AO1551" s="17"/>
      <c r="AP1551" s="17">
        <v>2.52854049678094E-2</v>
      </c>
      <c r="AQ1551" s="17">
        <v>6.99745616929182E-2</v>
      </c>
      <c r="AR1551" s="17">
        <v>0.18385260454239499</v>
      </c>
      <c r="AS1551" s="17">
        <v>0.23240623027778201</v>
      </c>
      <c r="AT1551" s="17">
        <v>0.457548021621203</v>
      </c>
      <c r="AU1551" s="17">
        <v>0.48877905084516399</v>
      </c>
    </row>
    <row r="1552" spans="2:47" x14ac:dyDescent="0.35">
      <c r="B1552" t="s">
        <v>587</v>
      </c>
      <c r="C1552" s="17">
        <v>0.29444473156194501</v>
      </c>
      <c r="D1552" s="17">
        <v>0.33474102514429899</v>
      </c>
      <c r="E1552" s="17">
        <v>0.256874534852637</v>
      </c>
      <c r="F1552" s="17"/>
      <c r="G1552" s="17">
        <v>0.25464162230515303</v>
      </c>
      <c r="H1552" s="17">
        <v>0.27354796571175</v>
      </c>
      <c r="I1552" s="17">
        <v>0.32063910174605897</v>
      </c>
      <c r="J1552" s="17">
        <v>0.340544229801375</v>
      </c>
      <c r="K1552" s="17">
        <v>0.32412158471597902</v>
      </c>
      <c r="L1552" s="17">
        <v>0.25947208362909902</v>
      </c>
      <c r="M1552" s="17"/>
      <c r="N1552" s="17">
        <v>0.30398325381799701</v>
      </c>
      <c r="O1552" s="17">
        <v>0.24706926360649301</v>
      </c>
      <c r="P1552" s="17"/>
      <c r="Q1552" s="17">
        <v>0.23831200370319999</v>
      </c>
      <c r="R1552" s="17">
        <v>0.342266548623964</v>
      </c>
      <c r="S1552" s="17">
        <v>0.248222480264259</v>
      </c>
      <c r="T1552" s="17">
        <v>0.36671932725763701</v>
      </c>
      <c r="U1552" s="17">
        <v>0.31588170579313202</v>
      </c>
      <c r="V1552" s="17">
        <v>0.31206107033260599</v>
      </c>
      <c r="W1552" s="17">
        <v>0.30295606725159602</v>
      </c>
      <c r="X1552" s="17">
        <v>0.25225342134134099</v>
      </c>
      <c r="Y1552" s="17">
        <v>0.26170019698325803</v>
      </c>
      <c r="Z1552" s="17">
        <v>0.31143262836590702</v>
      </c>
      <c r="AA1552" s="17">
        <v>0.27728062198962</v>
      </c>
      <c r="AB1552" s="17">
        <v>0.28344878125482798</v>
      </c>
      <c r="AC1552" s="17"/>
      <c r="AD1552" s="17">
        <v>0.35027872135994298</v>
      </c>
      <c r="AE1552" s="17">
        <v>0.17451722686870599</v>
      </c>
      <c r="AF1552" s="17"/>
      <c r="AG1552" s="17">
        <v>0.31790656565935499</v>
      </c>
      <c r="AH1552" s="17">
        <v>0.28690998633472897</v>
      </c>
      <c r="AI1552" s="17"/>
      <c r="AJ1552" s="17">
        <v>0.300632136428783</v>
      </c>
      <c r="AK1552" s="17">
        <v>0.28838188386949698</v>
      </c>
      <c r="AL1552" s="17"/>
      <c r="AM1552" s="17">
        <v>0.28269507619911399</v>
      </c>
      <c r="AN1552" s="17">
        <v>0.29626051756124999</v>
      </c>
      <c r="AO1552" s="17"/>
      <c r="AP1552" s="17">
        <v>9.1534880501759799E-2</v>
      </c>
      <c r="AQ1552" s="17">
        <v>0.30138898872313602</v>
      </c>
      <c r="AR1552" s="17">
        <v>0.37790487413638801</v>
      </c>
      <c r="AS1552" s="17">
        <v>0.39783000284050701</v>
      </c>
      <c r="AT1552" s="17">
        <v>0.30181585173445902</v>
      </c>
      <c r="AU1552" s="17">
        <v>0.356964108847318</v>
      </c>
    </row>
    <row r="1553" spans="2:47" x14ac:dyDescent="0.35">
      <c r="B1553" t="s">
        <v>588</v>
      </c>
      <c r="C1553" s="17">
        <v>0.47061754998794902</v>
      </c>
      <c r="D1553" s="17">
        <v>0.365599252230141</v>
      </c>
      <c r="E1553" s="17">
        <v>0.56922820401969298</v>
      </c>
      <c r="F1553" s="17"/>
      <c r="G1553" s="17">
        <v>0.34358233707484898</v>
      </c>
      <c r="H1553" s="17">
        <v>0.43402058153456802</v>
      </c>
      <c r="I1553" s="17">
        <v>0.40384296535332698</v>
      </c>
      <c r="J1553" s="17">
        <v>0.44306953972881802</v>
      </c>
      <c r="K1553" s="17">
        <v>0.51052328730233698</v>
      </c>
      <c r="L1553" s="17">
        <v>0.63523147516726397</v>
      </c>
      <c r="M1553" s="17"/>
      <c r="N1553" s="17">
        <v>0.47786815439346397</v>
      </c>
      <c r="O1553" s="17">
        <v>0.43460560102455498</v>
      </c>
      <c r="P1553" s="17"/>
      <c r="Q1553" s="17">
        <v>0.48748006528201399</v>
      </c>
      <c r="R1553" s="17">
        <v>0.49701324028272398</v>
      </c>
      <c r="S1553" s="17">
        <v>0.55746004318574105</v>
      </c>
      <c r="T1553" s="17">
        <v>0.45786040603232397</v>
      </c>
      <c r="U1553" s="17">
        <v>0.52834069059283695</v>
      </c>
      <c r="V1553" s="17">
        <v>0.398524690298936</v>
      </c>
      <c r="W1553" s="17">
        <v>0.44803262325374199</v>
      </c>
      <c r="X1553" s="17">
        <v>0.42688669014838099</v>
      </c>
      <c r="Y1553" s="17">
        <v>0.42882492068075601</v>
      </c>
      <c r="Z1553" s="17">
        <v>0.43341962990658101</v>
      </c>
      <c r="AA1553" s="17">
        <v>0.523327372187951</v>
      </c>
      <c r="AB1553" s="17">
        <v>0.46045904674485</v>
      </c>
      <c r="AC1553" s="17"/>
      <c r="AD1553" s="17">
        <v>0.348220759179941</v>
      </c>
      <c r="AE1553" s="17">
        <v>0.74158503695840705</v>
      </c>
      <c r="AF1553" s="17"/>
      <c r="AG1553" s="17">
        <v>0.25386388480662198</v>
      </c>
      <c r="AH1553" s="17">
        <v>0.57638825866002397</v>
      </c>
      <c r="AI1553" s="17"/>
      <c r="AJ1553" s="17">
        <v>0.44583598434377802</v>
      </c>
      <c r="AK1553" s="17">
        <v>0.49952789069068698</v>
      </c>
      <c r="AL1553" s="17"/>
      <c r="AM1553" s="17">
        <v>0.51584326014947701</v>
      </c>
      <c r="AN1553" s="17">
        <v>0.45914940289932998</v>
      </c>
      <c r="AO1553" s="17"/>
      <c r="AP1553" s="17">
        <v>0.84490605687982601</v>
      </c>
      <c r="AQ1553" s="17">
        <v>0.62579911723562898</v>
      </c>
      <c r="AR1553" s="17">
        <v>0.39680053351456201</v>
      </c>
      <c r="AS1553" s="17">
        <v>0.36487608950086198</v>
      </c>
      <c r="AT1553" s="17">
        <v>0.227392956763906</v>
      </c>
      <c r="AU1553" s="17">
        <v>0.15425684030751799</v>
      </c>
    </row>
    <row r="1554" spans="2:47" x14ac:dyDescent="0.35">
      <c r="B1554" t="s">
        <v>122</v>
      </c>
      <c r="C1554" s="17">
        <v>1.72742018883307E-2</v>
      </c>
      <c r="D1554" s="17">
        <v>1.3693244729006199E-2</v>
      </c>
      <c r="E1554" s="17">
        <v>2.09204211507759E-2</v>
      </c>
      <c r="F1554" s="17"/>
      <c r="G1554" s="17">
        <v>4.28633281011499E-2</v>
      </c>
      <c r="H1554" s="17">
        <v>2.1388090460069301E-2</v>
      </c>
      <c r="I1554" s="17">
        <v>2.8499580139021801E-2</v>
      </c>
      <c r="J1554" s="17">
        <v>1.1368718545745801E-2</v>
      </c>
      <c r="K1554" s="17">
        <v>2.94956667999628E-3</v>
      </c>
      <c r="L1554" s="17">
        <v>2.0743911848243E-3</v>
      </c>
      <c r="M1554" s="17"/>
      <c r="N1554" s="17">
        <v>1.6194642913170201E-2</v>
      </c>
      <c r="O1554" s="17">
        <v>2.2636102847495301E-2</v>
      </c>
      <c r="P1554" s="17"/>
      <c r="Q1554" s="17">
        <v>3.7315910254593597E-2</v>
      </c>
      <c r="R1554" s="17">
        <v>1.8448554227895101E-2</v>
      </c>
      <c r="S1554" s="17">
        <v>5.9980155606574404E-3</v>
      </c>
      <c r="T1554" s="17">
        <v>4.8224727712393401E-3</v>
      </c>
      <c r="U1554" s="17">
        <v>6.1094697659319899E-3</v>
      </c>
      <c r="V1554" s="17">
        <v>9.2001933274385404E-3</v>
      </c>
      <c r="W1554" s="17">
        <v>1.97098692306754E-2</v>
      </c>
      <c r="X1554" s="17">
        <v>0</v>
      </c>
      <c r="Y1554" s="17">
        <v>2.6206822062415001E-2</v>
      </c>
      <c r="Z1554" s="17">
        <v>1.2240368666704599E-2</v>
      </c>
      <c r="AA1554" s="17">
        <v>2.4190124641532001E-2</v>
      </c>
      <c r="AB1554" s="17">
        <v>2.3862527547941999E-2</v>
      </c>
      <c r="AC1554" s="17"/>
      <c r="AD1554" s="17">
        <v>1.2261677794173901E-2</v>
      </c>
      <c r="AE1554" s="17">
        <v>1.8763640817895399E-2</v>
      </c>
      <c r="AF1554" s="17"/>
      <c r="AG1554" s="17">
        <v>7.3955906115556998E-3</v>
      </c>
      <c r="AH1554" s="17">
        <v>1.5756132377314099E-2</v>
      </c>
      <c r="AI1554" s="17"/>
      <c r="AJ1554" s="17">
        <v>1.5215589053116299E-2</v>
      </c>
      <c r="AK1554" s="17">
        <v>1.8571848056556699E-2</v>
      </c>
      <c r="AL1554" s="17"/>
      <c r="AM1554" s="17">
        <v>2.0517283559472301E-3</v>
      </c>
      <c r="AN1554" s="17">
        <v>1.9590059114798501E-2</v>
      </c>
      <c r="AO1554" s="17"/>
      <c r="AP1554" s="17">
        <v>3.8273657650604899E-2</v>
      </c>
      <c r="AQ1554" s="17">
        <v>2.83733234831665E-3</v>
      </c>
      <c r="AR1554" s="17">
        <v>4.1441987806655103E-2</v>
      </c>
      <c r="AS1554" s="17">
        <v>4.8876773808493798E-3</v>
      </c>
      <c r="AT1554" s="17">
        <v>1.3243169880430899E-2</v>
      </c>
      <c r="AU1554" s="17">
        <v>0</v>
      </c>
    </row>
    <row r="1555" spans="2:47" x14ac:dyDescent="0.35">
      <c r="C1555" s="17"/>
      <c r="D1555" s="17"/>
      <c r="E1555" s="17"/>
      <c r="F1555" s="17"/>
      <c r="G1555" s="17"/>
      <c r="H1555" s="17"/>
      <c r="I1555" s="17"/>
      <c r="J1555" s="17"/>
      <c r="K1555" s="17"/>
      <c r="L1555" s="17"/>
      <c r="M1555" s="17"/>
      <c r="N1555" s="17"/>
      <c r="O1555" s="17"/>
      <c r="P1555" s="17"/>
      <c r="Q1555" s="17"/>
      <c r="R1555" s="17"/>
      <c r="S1555" s="17"/>
      <c r="T1555" s="17"/>
      <c r="U1555" s="17"/>
      <c r="V1555" s="17"/>
      <c r="W1555" s="17"/>
      <c r="X1555" s="17"/>
      <c r="Y1555" s="17"/>
      <c r="Z1555" s="17"/>
      <c r="AA1555" s="17"/>
      <c r="AB1555" s="17"/>
      <c r="AC1555" s="17"/>
      <c r="AD1555" s="17"/>
      <c r="AE1555" s="17"/>
      <c r="AF1555" s="17"/>
      <c r="AG1555" s="17"/>
      <c r="AH1555" s="17"/>
      <c r="AI1555" s="17"/>
      <c r="AJ1555" s="17"/>
      <c r="AK1555" s="17"/>
      <c r="AL1555" s="17"/>
      <c r="AM1555" s="17"/>
      <c r="AN1555" s="17"/>
      <c r="AO1555" s="17"/>
      <c r="AP1555" s="17"/>
      <c r="AQ1555" s="17"/>
      <c r="AR1555" s="17"/>
      <c r="AS1555" s="17"/>
      <c r="AT1555" s="17"/>
      <c r="AU1555" s="17"/>
    </row>
    <row r="1556" spans="2:47" x14ac:dyDescent="0.35">
      <c r="B1556" s="6" t="s">
        <v>591</v>
      </c>
      <c r="C1556" s="17"/>
      <c r="D1556" s="17"/>
      <c r="E1556" s="17"/>
      <c r="F1556" s="17"/>
      <c r="G1556" s="17"/>
      <c r="H1556" s="17"/>
      <c r="I1556" s="17"/>
      <c r="J1556" s="17"/>
      <c r="K1556" s="17"/>
      <c r="L1556" s="17"/>
      <c r="M1556" s="17"/>
      <c r="N1556" s="17"/>
      <c r="O1556" s="17"/>
      <c r="P1556" s="17"/>
      <c r="Q1556" s="17"/>
      <c r="R1556" s="17"/>
      <c r="S1556" s="17"/>
      <c r="T1556" s="17"/>
      <c r="U1556" s="17"/>
      <c r="V1556" s="17"/>
      <c r="W1556" s="17"/>
      <c r="X1556" s="17"/>
      <c r="Y1556" s="17"/>
      <c r="Z1556" s="17"/>
      <c r="AA1556" s="17"/>
      <c r="AB1556" s="17"/>
      <c r="AC1556" s="17"/>
      <c r="AD1556" s="17"/>
      <c r="AE1556" s="17"/>
      <c r="AF1556" s="17"/>
      <c r="AG1556" s="17"/>
      <c r="AH1556" s="17"/>
      <c r="AI1556" s="17"/>
      <c r="AJ1556" s="17"/>
      <c r="AK1556" s="17"/>
      <c r="AL1556" s="17"/>
      <c r="AM1556" s="17"/>
      <c r="AN1556" s="17"/>
      <c r="AO1556" s="17"/>
      <c r="AP1556" s="17"/>
      <c r="AQ1556" s="17"/>
      <c r="AR1556" s="17"/>
      <c r="AS1556" s="17"/>
      <c r="AT1556" s="17"/>
      <c r="AU1556" s="17"/>
    </row>
    <row r="1557" spans="2:47" x14ac:dyDescent="0.35">
      <c r="B1557" s="24" t="s">
        <v>65</v>
      </c>
      <c r="C1557" s="17"/>
      <c r="D1557" s="17"/>
      <c r="E1557" s="17"/>
      <c r="F1557" s="17"/>
      <c r="G1557" s="17"/>
      <c r="H1557" s="17"/>
      <c r="I1557" s="17"/>
      <c r="J1557" s="17"/>
      <c r="K1557" s="17"/>
      <c r="L1557" s="17"/>
      <c r="M1557" s="17"/>
      <c r="N1557" s="17"/>
      <c r="O1557" s="17"/>
      <c r="P1557" s="17"/>
      <c r="Q1557" s="17"/>
      <c r="R1557" s="17"/>
      <c r="S1557" s="17"/>
      <c r="T1557" s="17"/>
      <c r="U1557" s="17"/>
      <c r="V1557" s="17"/>
      <c r="W1557" s="17"/>
      <c r="X1557" s="17"/>
      <c r="Y1557" s="17"/>
      <c r="Z1557" s="17"/>
      <c r="AA1557" s="17"/>
      <c r="AB1557" s="17"/>
      <c r="AC1557" s="17"/>
      <c r="AD1557" s="17"/>
      <c r="AE1557" s="17"/>
      <c r="AF1557" s="17"/>
      <c r="AG1557" s="17"/>
      <c r="AH1557" s="17"/>
      <c r="AI1557" s="17"/>
      <c r="AJ1557" s="17"/>
      <c r="AK1557" s="17"/>
      <c r="AL1557" s="17"/>
      <c r="AM1557" s="17"/>
      <c r="AN1557" s="17"/>
      <c r="AO1557" s="17"/>
      <c r="AP1557" s="17"/>
      <c r="AQ1557" s="17"/>
      <c r="AR1557" s="17"/>
      <c r="AS1557" s="17"/>
      <c r="AT1557" s="17"/>
      <c r="AU1557" s="17"/>
    </row>
    <row r="1558" spans="2:47" x14ac:dyDescent="0.35">
      <c r="B1558" t="s">
        <v>586</v>
      </c>
      <c r="C1558" s="17">
        <v>0.113148443299455</v>
      </c>
      <c r="D1558" s="17">
        <v>0.15898857180686701</v>
      </c>
      <c r="E1558" s="17">
        <v>6.9442730217863E-2</v>
      </c>
      <c r="F1558" s="17"/>
      <c r="G1558" s="17">
        <v>0.21212563997206399</v>
      </c>
      <c r="H1558" s="17">
        <v>0.18248169992107499</v>
      </c>
      <c r="I1558" s="17">
        <v>0.108006221088742</v>
      </c>
      <c r="J1558" s="17">
        <v>7.4651167964034204E-2</v>
      </c>
      <c r="K1558" s="17">
        <v>7.8410496401478097E-2</v>
      </c>
      <c r="L1558" s="17">
        <v>4.9191925093141298E-2</v>
      </c>
      <c r="M1558" s="17"/>
      <c r="N1558" s="17">
        <v>0.100115439404724</v>
      </c>
      <c r="O1558" s="17">
        <v>0.17788013252797699</v>
      </c>
      <c r="P1558" s="17"/>
      <c r="Q1558" s="17">
        <v>0.13945844525661799</v>
      </c>
      <c r="R1558" s="17">
        <v>6.8775065545074301E-2</v>
      </c>
      <c r="S1558" s="17">
        <v>0.124680364631319</v>
      </c>
      <c r="T1558" s="17">
        <v>9.8330111557185504E-2</v>
      </c>
      <c r="U1558" s="17">
        <v>0.104314812443488</v>
      </c>
      <c r="V1558" s="17">
        <v>0.107874404824473</v>
      </c>
      <c r="W1558" s="17">
        <v>0.13277373415309801</v>
      </c>
      <c r="X1558" s="17">
        <v>9.9705490440755398E-2</v>
      </c>
      <c r="Y1558" s="17">
        <v>0.127640157407692</v>
      </c>
      <c r="Z1558" s="17">
        <v>0.144159451371415</v>
      </c>
      <c r="AA1558" s="17">
        <v>8.0994050748421503E-2</v>
      </c>
      <c r="AB1558" s="17">
        <v>0.105860170866936</v>
      </c>
      <c r="AC1558" s="17"/>
      <c r="AD1558" s="17">
        <v>0.15173839855159599</v>
      </c>
      <c r="AE1558" s="17">
        <v>3.6016150366860997E-2</v>
      </c>
      <c r="AF1558" s="17"/>
      <c r="AG1558" s="17">
        <v>0.236695170199515</v>
      </c>
      <c r="AH1558" s="17">
        <v>5.2636868313148601E-2</v>
      </c>
      <c r="AI1558" s="17"/>
      <c r="AJ1558" s="17">
        <v>0.117575486074448</v>
      </c>
      <c r="AK1558" s="17">
        <v>0.108904193094366</v>
      </c>
      <c r="AL1558" s="17"/>
      <c r="AM1558" s="17">
        <v>7.7959159847314399E-2</v>
      </c>
      <c r="AN1558" s="17">
        <v>0.123020860705437</v>
      </c>
      <c r="AO1558" s="17"/>
      <c r="AP1558" s="17">
        <v>6.7890342495236502E-3</v>
      </c>
      <c r="AQ1558" s="17">
        <v>1.20192927709648E-2</v>
      </c>
      <c r="AR1558" s="17">
        <v>8.4283489311575296E-2</v>
      </c>
      <c r="AS1558" s="17">
        <v>8.6724531089050497E-2</v>
      </c>
      <c r="AT1558" s="17">
        <v>0.27262965070641898</v>
      </c>
      <c r="AU1558" s="17">
        <v>0.31238400529964699</v>
      </c>
    </row>
    <row r="1559" spans="2:47" x14ac:dyDescent="0.35">
      <c r="B1559" t="s">
        <v>587</v>
      </c>
      <c r="C1559" s="17">
        <v>0.181486437663573</v>
      </c>
      <c r="D1559" s="17">
        <v>0.233519279385562</v>
      </c>
      <c r="E1559" s="17">
        <v>0.13146523109198899</v>
      </c>
      <c r="F1559" s="17"/>
      <c r="G1559" s="17">
        <v>0.29121823009695302</v>
      </c>
      <c r="H1559" s="17">
        <v>0.174527584383593</v>
      </c>
      <c r="I1559" s="17">
        <v>0.194235667126745</v>
      </c>
      <c r="J1559" s="17">
        <v>0.18045205584055399</v>
      </c>
      <c r="K1559" s="17">
        <v>0.146007397957684</v>
      </c>
      <c r="L1559" s="17">
        <v>0.128269600956123</v>
      </c>
      <c r="M1559" s="17"/>
      <c r="N1559" s="17">
        <v>0.176772831092776</v>
      </c>
      <c r="O1559" s="17">
        <v>0.20489774929601101</v>
      </c>
      <c r="P1559" s="17"/>
      <c r="Q1559" s="17">
        <v>0.17324412505994199</v>
      </c>
      <c r="R1559" s="17">
        <v>0.171070257112969</v>
      </c>
      <c r="S1559" s="17">
        <v>0.18015687283739301</v>
      </c>
      <c r="T1559" s="17">
        <v>0.13635630519290201</v>
      </c>
      <c r="U1559" s="17">
        <v>0.18117475248256901</v>
      </c>
      <c r="V1559" s="17">
        <v>0.23334249064353199</v>
      </c>
      <c r="W1559" s="17">
        <v>0.13541843447267701</v>
      </c>
      <c r="X1559" s="17">
        <v>0.27413893743435602</v>
      </c>
      <c r="Y1559" s="17">
        <v>0.24084721412662299</v>
      </c>
      <c r="Z1559" s="17">
        <v>0.14578145733564199</v>
      </c>
      <c r="AA1559" s="17">
        <v>0.113771426267294</v>
      </c>
      <c r="AB1559" s="17">
        <v>0.25249818722734801</v>
      </c>
      <c r="AC1559" s="17"/>
      <c r="AD1559" s="17">
        <v>0.236319983261364</v>
      </c>
      <c r="AE1559" s="17">
        <v>5.28555862568688E-2</v>
      </c>
      <c r="AF1559" s="17"/>
      <c r="AG1559" s="17">
        <v>0.25815533937072999</v>
      </c>
      <c r="AH1559" s="17">
        <v>0.14660568176719299</v>
      </c>
      <c r="AI1559" s="17"/>
      <c r="AJ1559" s="17">
        <v>0.19234151990943099</v>
      </c>
      <c r="AK1559" s="17">
        <v>0.16864565826063199</v>
      </c>
      <c r="AL1559" s="17"/>
      <c r="AM1559" s="17">
        <v>0.18332600433938301</v>
      </c>
      <c r="AN1559" s="17">
        <v>0.17902150797900601</v>
      </c>
      <c r="AO1559" s="17"/>
      <c r="AP1559" s="17">
        <v>1.4000408509793401E-2</v>
      </c>
      <c r="AQ1559" s="17">
        <v>0.100526883086201</v>
      </c>
      <c r="AR1559" s="17">
        <v>0.24836746488254499</v>
      </c>
      <c r="AS1559" s="17">
        <v>0.19003061406966901</v>
      </c>
      <c r="AT1559" s="17">
        <v>0.31176240424252499</v>
      </c>
      <c r="AU1559" s="17">
        <v>0.33685012119247698</v>
      </c>
    </row>
    <row r="1560" spans="2:47" x14ac:dyDescent="0.35">
      <c r="B1560" t="s">
        <v>588</v>
      </c>
      <c r="C1560" s="17">
        <v>0.686227006205817</v>
      </c>
      <c r="D1560" s="17">
        <v>0.58759350849428804</v>
      </c>
      <c r="E1560" s="17">
        <v>0.78052568942001099</v>
      </c>
      <c r="F1560" s="17"/>
      <c r="G1560" s="17">
        <v>0.47135519900665501</v>
      </c>
      <c r="H1560" s="17">
        <v>0.61846699588138598</v>
      </c>
      <c r="I1560" s="17">
        <v>0.65189896411708903</v>
      </c>
      <c r="J1560" s="17">
        <v>0.73204329182919003</v>
      </c>
      <c r="K1560" s="17">
        <v>0.76553409774764503</v>
      </c>
      <c r="L1560" s="17">
        <v>0.82253847395073498</v>
      </c>
      <c r="M1560" s="17"/>
      <c r="N1560" s="17">
        <v>0.70434457000522099</v>
      </c>
      <c r="O1560" s="17">
        <v>0.59624157238613595</v>
      </c>
      <c r="P1560" s="17"/>
      <c r="Q1560" s="17">
        <v>0.66060360050520595</v>
      </c>
      <c r="R1560" s="17">
        <v>0.74073213749885103</v>
      </c>
      <c r="S1560" s="17">
        <v>0.68946589600640795</v>
      </c>
      <c r="T1560" s="17">
        <v>0.76077143093891597</v>
      </c>
      <c r="U1560" s="17">
        <v>0.70616341555131701</v>
      </c>
      <c r="V1560" s="17">
        <v>0.63032299517999002</v>
      </c>
      <c r="W1560" s="17">
        <v>0.70680520807013303</v>
      </c>
      <c r="X1560" s="17">
        <v>0.60883785518581701</v>
      </c>
      <c r="Y1560" s="17">
        <v>0.60887166348965505</v>
      </c>
      <c r="Z1560" s="17">
        <v>0.69781872262623801</v>
      </c>
      <c r="AA1560" s="17">
        <v>0.78104439834275297</v>
      </c>
      <c r="AB1560" s="17">
        <v>0.59569746737204399</v>
      </c>
      <c r="AC1560" s="17"/>
      <c r="AD1560" s="17">
        <v>0.59643645429579595</v>
      </c>
      <c r="AE1560" s="17">
        <v>0.89635968424622103</v>
      </c>
      <c r="AF1560" s="17"/>
      <c r="AG1560" s="17">
        <v>0.495221800257582</v>
      </c>
      <c r="AH1560" s="17">
        <v>0.78435963021866095</v>
      </c>
      <c r="AI1560" s="17"/>
      <c r="AJ1560" s="17">
        <v>0.67391491387769398</v>
      </c>
      <c r="AK1560" s="17">
        <v>0.70091616327775497</v>
      </c>
      <c r="AL1560" s="17"/>
      <c r="AM1560" s="17">
        <v>0.731119385843086</v>
      </c>
      <c r="AN1560" s="17">
        <v>0.67694475093337603</v>
      </c>
      <c r="AO1560" s="17"/>
      <c r="AP1560" s="17">
        <v>0.94175599558687695</v>
      </c>
      <c r="AQ1560" s="17">
        <v>0.87796664781608202</v>
      </c>
      <c r="AR1560" s="17">
        <v>0.63556355673462905</v>
      </c>
      <c r="AS1560" s="17">
        <v>0.71694403011525298</v>
      </c>
      <c r="AT1560" s="17">
        <v>0.40893099475786199</v>
      </c>
      <c r="AU1560" s="17">
        <v>0.33659835335571298</v>
      </c>
    </row>
    <row r="1561" spans="2:47" x14ac:dyDescent="0.35">
      <c r="B1561" t="s">
        <v>122</v>
      </c>
      <c r="C1561" s="17">
        <v>1.9138112831155098E-2</v>
      </c>
      <c r="D1561" s="17">
        <v>1.98986403132832E-2</v>
      </c>
      <c r="E1561" s="17">
        <v>1.85663492701372E-2</v>
      </c>
      <c r="F1561" s="17"/>
      <c r="G1561" s="17">
        <v>2.53009309243282E-2</v>
      </c>
      <c r="H1561" s="17">
        <v>2.4523719813946899E-2</v>
      </c>
      <c r="I1561" s="17">
        <v>4.58591476674245E-2</v>
      </c>
      <c r="J1561" s="17">
        <v>1.28534843662216E-2</v>
      </c>
      <c r="K1561" s="17">
        <v>1.0048007893193101E-2</v>
      </c>
      <c r="L1561" s="17">
        <v>0</v>
      </c>
      <c r="M1561" s="17"/>
      <c r="N1561" s="17">
        <v>1.87671594972783E-2</v>
      </c>
      <c r="O1561" s="17">
        <v>2.09805457898763E-2</v>
      </c>
      <c r="P1561" s="17"/>
      <c r="Q1561" s="17">
        <v>2.6693829178234301E-2</v>
      </c>
      <c r="R1561" s="17">
        <v>1.94225398431053E-2</v>
      </c>
      <c r="S1561" s="17">
        <v>5.6968665248801802E-3</v>
      </c>
      <c r="T1561" s="17">
        <v>4.5421523109961202E-3</v>
      </c>
      <c r="U1561" s="17">
        <v>8.3470195226260594E-3</v>
      </c>
      <c r="V1561" s="17">
        <v>2.84601093520058E-2</v>
      </c>
      <c r="W1561" s="17">
        <v>2.5002623304091701E-2</v>
      </c>
      <c r="X1561" s="17">
        <v>1.73177169390712E-2</v>
      </c>
      <c r="Y1561" s="17">
        <v>2.2640964976030301E-2</v>
      </c>
      <c r="Z1561" s="17">
        <v>1.2240368666704599E-2</v>
      </c>
      <c r="AA1561" s="17">
        <v>2.4190124641532001E-2</v>
      </c>
      <c r="AB1561" s="17">
        <v>4.5944174533672701E-2</v>
      </c>
      <c r="AC1561" s="17"/>
      <c r="AD1561" s="17">
        <v>1.55051638912436E-2</v>
      </c>
      <c r="AE1561" s="17">
        <v>1.47685791300488E-2</v>
      </c>
      <c r="AF1561" s="17"/>
      <c r="AG1561" s="17">
        <v>9.9276901721726905E-3</v>
      </c>
      <c r="AH1561" s="17">
        <v>1.6397819700997698E-2</v>
      </c>
      <c r="AI1561" s="17"/>
      <c r="AJ1561" s="17">
        <v>1.6168080138426799E-2</v>
      </c>
      <c r="AK1561" s="17">
        <v>2.15339853672478E-2</v>
      </c>
      <c r="AL1561" s="17"/>
      <c r="AM1561" s="17">
        <v>7.5954499702168303E-3</v>
      </c>
      <c r="AN1561" s="17">
        <v>2.1012880382181201E-2</v>
      </c>
      <c r="AO1561" s="17"/>
      <c r="AP1561" s="17">
        <v>3.7454561653805798E-2</v>
      </c>
      <c r="AQ1561" s="17">
        <v>9.4871763267518599E-3</v>
      </c>
      <c r="AR1561" s="17">
        <v>3.1785489071251102E-2</v>
      </c>
      <c r="AS1561" s="17">
        <v>6.3008247260275601E-3</v>
      </c>
      <c r="AT1561" s="17">
        <v>6.6769502931932996E-3</v>
      </c>
      <c r="AU1561" s="17">
        <v>1.4167520152162201E-2</v>
      </c>
    </row>
    <row r="1562" spans="2:47" x14ac:dyDescent="0.35">
      <c r="C1562" s="17"/>
      <c r="D1562" s="17"/>
      <c r="E1562" s="17"/>
      <c r="F1562" s="17"/>
      <c r="G1562" s="17"/>
      <c r="H1562" s="17"/>
      <c r="I1562" s="17"/>
      <c r="J1562" s="17"/>
      <c r="K1562" s="17"/>
      <c r="L1562" s="17"/>
      <c r="M1562" s="17"/>
      <c r="N1562" s="17"/>
      <c r="O1562" s="17"/>
      <c r="P1562" s="17"/>
      <c r="Q1562" s="17"/>
      <c r="R1562" s="17"/>
      <c r="S1562" s="17"/>
      <c r="T1562" s="17"/>
      <c r="U1562" s="17"/>
      <c r="V1562" s="17"/>
      <c r="W1562" s="17"/>
      <c r="X1562" s="17"/>
      <c r="Y1562" s="17"/>
      <c r="Z1562" s="17"/>
      <c r="AA1562" s="17"/>
      <c r="AB1562" s="17"/>
      <c r="AC1562" s="17"/>
      <c r="AD1562" s="17"/>
      <c r="AE1562" s="17"/>
      <c r="AF1562" s="17"/>
      <c r="AG1562" s="17"/>
      <c r="AH1562" s="17"/>
      <c r="AI1562" s="17"/>
      <c r="AJ1562" s="17"/>
      <c r="AK1562" s="17"/>
      <c r="AL1562" s="17"/>
      <c r="AM1562" s="17"/>
      <c r="AN1562" s="17"/>
      <c r="AO1562" s="17"/>
      <c r="AP1562" s="17"/>
      <c r="AQ1562" s="17"/>
      <c r="AR1562" s="17"/>
      <c r="AS1562" s="17"/>
      <c r="AT1562" s="17"/>
      <c r="AU1562" s="17"/>
    </row>
    <row r="1563" spans="2:47" x14ac:dyDescent="0.35">
      <c r="B1563" s="6" t="s">
        <v>592</v>
      </c>
      <c r="C1563" s="17"/>
      <c r="D1563" s="17"/>
      <c r="E1563" s="17"/>
      <c r="F1563" s="17"/>
      <c r="G1563" s="17"/>
      <c r="H1563" s="17"/>
      <c r="I1563" s="17"/>
      <c r="J1563" s="17"/>
      <c r="K1563" s="17"/>
      <c r="L1563" s="17"/>
      <c r="M1563" s="17"/>
      <c r="N1563" s="17"/>
      <c r="O1563" s="17"/>
      <c r="P1563" s="17"/>
      <c r="Q1563" s="17"/>
      <c r="R1563" s="17"/>
      <c r="S1563" s="17"/>
      <c r="T1563" s="17"/>
      <c r="U1563" s="17"/>
      <c r="V1563" s="17"/>
      <c r="W1563" s="17"/>
      <c r="X1563" s="17"/>
      <c r="Y1563" s="17"/>
      <c r="Z1563" s="17"/>
      <c r="AA1563" s="17"/>
      <c r="AB1563" s="17"/>
      <c r="AC1563" s="17"/>
      <c r="AD1563" s="17"/>
      <c r="AE1563" s="17"/>
      <c r="AF1563" s="17"/>
      <c r="AG1563" s="17"/>
      <c r="AH1563" s="17"/>
      <c r="AI1563" s="17"/>
      <c r="AJ1563" s="17"/>
      <c r="AK1563" s="17"/>
      <c r="AL1563" s="17"/>
      <c r="AM1563" s="17"/>
      <c r="AN1563" s="17"/>
      <c r="AO1563" s="17"/>
      <c r="AP1563" s="17"/>
      <c r="AQ1563" s="17"/>
      <c r="AR1563" s="17"/>
      <c r="AS1563" s="17"/>
      <c r="AT1563" s="17"/>
      <c r="AU1563" s="17"/>
    </row>
    <row r="1564" spans="2:47" x14ac:dyDescent="0.35">
      <c r="B1564" s="24" t="s">
        <v>65</v>
      </c>
      <c r="C1564" s="17"/>
      <c r="D1564" s="17"/>
      <c r="E1564" s="17"/>
      <c r="F1564" s="17"/>
      <c r="G1564" s="17"/>
      <c r="H1564" s="17"/>
      <c r="I1564" s="17"/>
      <c r="J1564" s="17"/>
      <c r="K1564" s="17"/>
      <c r="L1564" s="17"/>
      <c r="M1564" s="17"/>
      <c r="N1564" s="17"/>
      <c r="O1564" s="17"/>
      <c r="P1564" s="17"/>
      <c r="Q1564" s="17"/>
      <c r="R1564" s="17"/>
      <c r="S1564" s="17"/>
      <c r="T1564" s="17"/>
      <c r="U1564" s="17"/>
      <c r="V1564" s="17"/>
      <c r="W1564" s="17"/>
      <c r="X1564" s="17"/>
      <c r="Y1564" s="17"/>
      <c r="Z1564" s="17"/>
      <c r="AA1564" s="17"/>
      <c r="AB1564" s="17"/>
      <c r="AC1564" s="17"/>
      <c r="AD1564" s="17"/>
      <c r="AE1564" s="17"/>
      <c r="AF1564" s="17"/>
      <c r="AG1564" s="17"/>
      <c r="AH1564" s="17"/>
      <c r="AI1564" s="17"/>
      <c r="AJ1564" s="17"/>
      <c r="AK1564" s="17"/>
      <c r="AL1564" s="17"/>
      <c r="AM1564" s="17"/>
      <c r="AN1564" s="17"/>
      <c r="AO1564" s="17"/>
      <c r="AP1564" s="17"/>
      <c r="AQ1564" s="17"/>
      <c r="AR1564" s="17"/>
      <c r="AS1564" s="17"/>
      <c r="AT1564" s="17"/>
      <c r="AU1564" s="17"/>
    </row>
    <row r="1565" spans="2:47" x14ac:dyDescent="0.35">
      <c r="B1565" t="s">
        <v>586</v>
      </c>
      <c r="C1565" s="17">
        <v>0.21549085360871101</v>
      </c>
      <c r="D1565" s="17">
        <v>0.293203572874014</v>
      </c>
      <c r="E1565" s="17">
        <v>0.14160690332765799</v>
      </c>
      <c r="F1565" s="17"/>
      <c r="G1565" s="17">
        <v>0.300641038028644</v>
      </c>
      <c r="H1565" s="17">
        <v>0.27165382544046301</v>
      </c>
      <c r="I1565" s="17">
        <v>0.201454531046278</v>
      </c>
      <c r="J1565" s="17">
        <v>0.165877774699213</v>
      </c>
      <c r="K1565" s="17">
        <v>0.218649801117869</v>
      </c>
      <c r="L1565" s="17">
        <v>0.162462667840753</v>
      </c>
      <c r="M1565" s="17"/>
      <c r="N1565" s="17">
        <v>0.20929342347924099</v>
      </c>
      <c r="O1565" s="17">
        <v>0.24627194785196299</v>
      </c>
      <c r="P1565" s="17"/>
      <c r="Q1565" s="17">
        <v>0.21300741097742801</v>
      </c>
      <c r="R1565" s="17">
        <v>0.1887958782518</v>
      </c>
      <c r="S1565" s="17">
        <v>0.232321517563468</v>
      </c>
      <c r="T1565" s="17">
        <v>0.240362694149545</v>
      </c>
      <c r="U1565" s="17">
        <v>0.194875930767099</v>
      </c>
      <c r="V1565" s="17">
        <v>0.23019879342667601</v>
      </c>
      <c r="W1565" s="17">
        <v>0.223102854436799</v>
      </c>
      <c r="X1565" s="17">
        <v>0.15414475195982899</v>
      </c>
      <c r="Y1565" s="17">
        <v>0.245285769674468</v>
      </c>
      <c r="Z1565" s="17">
        <v>0.20820119345197899</v>
      </c>
      <c r="AA1565" s="17">
        <v>0.18032492377387299</v>
      </c>
      <c r="AB1565" s="17">
        <v>0.259932944519285</v>
      </c>
      <c r="AC1565" s="17"/>
      <c r="AD1565" s="17">
        <v>0.28428330130920598</v>
      </c>
      <c r="AE1565" s="17">
        <v>7.2621826943457798E-2</v>
      </c>
      <c r="AF1565" s="17"/>
      <c r="AG1565" s="17">
        <v>0.405082463797656</v>
      </c>
      <c r="AH1565" s="17">
        <v>0.127336156045952</v>
      </c>
      <c r="AI1565" s="17"/>
      <c r="AJ1565" s="17">
        <v>0.22497352394601799</v>
      </c>
      <c r="AK1565" s="17">
        <v>0.204582094692662</v>
      </c>
      <c r="AL1565" s="17"/>
      <c r="AM1565" s="17">
        <v>0.158890205338858</v>
      </c>
      <c r="AN1565" s="17">
        <v>0.23187123556150799</v>
      </c>
      <c r="AO1565" s="17"/>
      <c r="AP1565" s="17">
        <v>2.1734369071691399E-2</v>
      </c>
      <c r="AQ1565" s="17">
        <v>6.4714478344850002E-2</v>
      </c>
      <c r="AR1565" s="17">
        <v>0.17167770086490799</v>
      </c>
      <c r="AS1565" s="17">
        <v>0.26642340292413402</v>
      </c>
      <c r="AT1565" s="17">
        <v>0.45828695384283202</v>
      </c>
      <c r="AU1565" s="17">
        <v>0.46050494180940399</v>
      </c>
    </row>
    <row r="1566" spans="2:47" x14ac:dyDescent="0.35">
      <c r="B1566" t="s">
        <v>587</v>
      </c>
      <c r="C1566" s="17">
        <v>0.274073681513542</v>
      </c>
      <c r="D1566" s="17">
        <v>0.32850263957210402</v>
      </c>
      <c r="E1566" s="17">
        <v>0.22253796085721</v>
      </c>
      <c r="F1566" s="17"/>
      <c r="G1566" s="17">
        <v>0.27668768161646401</v>
      </c>
      <c r="H1566" s="17">
        <v>0.22442935985477699</v>
      </c>
      <c r="I1566" s="17">
        <v>0.26498008017013103</v>
      </c>
      <c r="J1566" s="17">
        <v>0.28307671035224702</v>
      </c>
      <c r="K1566" s="17">
        <v>0.30879129655336002</v>
      </c>
      <c r="L1566" s="17">
        <v>0.28985270125510898</v>
      </c>
      <c r="M1566" s="17"/>
      <c r="N1566" s="17">
        <v>0.27445902476754103</v>
      </c>
      <c r="O1566" s="17">
        <v>0.27215977740013703</v>
      </c>
      <c r="P1566" s="17"/>
      <c r="Q1566" s="17">
        <v>0.30217082172545801</v>
      </c>
      <c r="R1566" s="17">
        <v>0.25594635602178101</v>
      </c>
      <c r="S1566" s="17">
        <v>0.2340629479063</v>
      </c>
      <c r="T1566" s="17">
        <v>0.28927395909621301</v>
      </c>
      <c r="U1566" s="17">
        <v>0.297987585828903</v>
      </c>
      <c r="V1566" s="17">
        <v>0.297097682995273</v>
      </c>
      <c r="W1566" s="17">
        <v>0.236644953396936</v>
      </c>
      <c r="X1566" s="17">
        <v>0.33259751596173898</v>
      </c>
      <c r="Y1566" s="17">
        <v>0.240218998261537</v>
      </c>
      <c r="Z1566" s="17">
        <v>0.27699880602875199</v>
      </c>
      <c r="AA1566" s="17">
        <v>0.28072319604363</v>
      </c>
      <c r="AB1566" s="17">
        <v>0.28429521801556201</v>
      </c>
      <c r="AC1566" s="17"/>
      <c r="AD1566" s="17">
        <v>0.33624240307786901</v>
      </c>
      <c r="AE1566" s="17">
        <v>0.137556419011446</v>
      </c>
      <c r="AF1566" s="17"/>
      <c r="AG1566" s="17">
        <v>0.32053213873473702</v>
      </c>
      <c r="AH1566" s="17">
        <v>0.25326630413263002</v>
      </c>
      <c r="AI1566" s="17"/>
      <c r="AJ1566" s="17">
        <v>0.29492428111015001</v>
      </c>
      <c r="AK1566" s="17">
        <v>0.25177492033204302</v>
      </c>
      <c r="AL1566" s="17"/>
      <c r="AM1566" s="17">
        <v>0.255460953322176</v>
      </c>
      <c r="AN1566" s="17">
        <v>0.278288523570204</v>
      </c>
      <c r="AO1566" s="17"/>
      <c r="AP1566" s="17">
        <v>7.0551527368313993E-2</v>
      </c>
      <c r="AQ1566" s="17">
        <v>0.31113682118491998</v>
      </c>
      <c r="AR1566" s="17">
        <v>0.26642153331332702</v>
      </c>
      <c r="AS1566" s="17">
        <v>0.39511941348131802</v>
      </c>
      <c r="AT1566" s="17">
        <v>0.282297378921124</v>
      </c>
      <c r="AU1566" s="17">
        <v>0.36468163720909302</v>
      </c>
    </row>
    <row r="1567" spans="2:47" x14ac:dyDescent="0.35">
      <c r="B1567" t="s">
        <v>588</v>
      </c>
      <c r="C1567" s="17">
        <v>0.49509968002781701</v>
      </c>
      <c r="D1567" s="17">
        <v>0.36724872008507697</v>
      </c>
      <c r="E1567" s="17">
        <v>0.6161980763546</v>
      </c>
      <c r="F1567" s="17"/>
      <c r="G1567" s="17">
        <v>0.39769334975646597</v>
      </c>
      <c r="H1567" s="17">
        <v>0.48481337446148598</v>
      </c>
      <c r="I1567" s="17">
        <v>0.50523593871628703</v>
      </c>
      <c r="J1567" s="17">
        <v>0.53378049467899802</v>
      </c>
      <c r="K1567" s="17">
        <v>0.46669464752067702</v>
      </c>
      <c r="L1567" s="17">
        <v>0.54768463090413799</v>
      </c>
      <c r="M1567" s="17"/>
      <c r="N1567" s="17">
        <v>0.49960555271242502</v>
      </c>
      <c r="O1567" s="17">
        <v>0.47272013094771498</v>
      </c>
      <c r="P1567" s="17"/>
      <c r="Q1567" s="17">
        <v>0.46115426592339898</v>
      </c>
      <c r="R1567" s="17">
        <v>0.529837583866413</v>
      </c>
      <c r="S1567" s="17">
        <v>0.53361553453023203</v>
      </c>
      <c r="T1567" s="17">
        <v>0.45994726323051099</v>
      </c>
      <c r="U1567" s="17">
        <v>0.49946751111929499</v>
      </c>
      <c r="V1567" s="17">
        <v>0.45782465283393098</v>
      </c>
      <c r="W1567" s="17">
        <v>0.520542322935589</v>
      </c>
      <c r="X1567" s="17">
        <v>0.51325773207843195</v>
      </c>
      <c r="Y1567" s="17">
        <v>0.491537869532156</v>
      </c>
      <c r="Z1567" s="17">
        <v>0.50822689470441296</v>
      </c>
      <c r="AA1567" s="17">
        <v>0.51476175554096504</v>
      </c>
      <c r="AB1567" s="17">
        <v>0.45577183746515298</v>
      </c>
      <c r="AC1567" s="17"/>
      <c r="AD1567" s="17">
        <v>0.36908601180872502</v>
      </c>
      <c r="AE1567" s="17">
        <v>0.77506098028453196</v>
      </c>
      <c r="AF1567" s="17"/>
      <c r="AG1567" s="17">
        <v>0.26852381304043299</v>
      </c>
      <c r="AH1567" s="17">
        <v>0.60747036739308302</v>
      </c>
      <c r="AI1567" s="17"/>
      <c r="AJ1567" s="17">
        <v>0.46465907937268103</v>
      </c>
      <c r="AK1567" s="17">
        <v>0.52959721085643596</v>
      </c>
      <c r="AL1567" s="17"/>
      <c r="AM1567" s="17">
        <v>0.57678556334670605</v>
      </c>
      <c r="AN1567" s="17">
        <v>0.47482455750758401</v>
      </c>
      <c r="AO1567" s="17"/>
      <c r="AP1567" s="17">
        <v>0.87198046205790303</v>
      </c>
      <c r="AQ1567" s="17">
        <v>0.62169737273314096</v>
      </c>
      <c r="AR1567" s="17">
        <v>0.52885204906661498</v>
      </c>
      <c r="AS1567" s="17">
        <v>0.33363206057295602</v>
      </c>
      <c r="AT1567" s="17">
        <v>0.25328493261598301</v>
      </c>
      <c r="AU1567" s="17">
        <v>0.17193395402320999</v>
      </c>
    </row>
    <row r="1568" spans="2:47" x14ac:dyDescent="0.35">
      <c r="B1568" t="s">
        <v>122</v>
      </c>
      <c r="C1568" s="17">
        <v>1.53357848499293E-2</v>
      </c>
      <c r="D1568" s="17">
        <v>1.10450674688049E-2</v>
      </c>
      <c r="E1568" s="17">
        <v>1.9657059460531499E-2</v>
      </c>
      <c r="F1568" s="17"/>
      <c r="G1568" s="17">
        <v>2.49779305984268E-2</v>
      </c>
      <c r="H1568" s="17">
        <v>1.9103440243274102E-2</v>
      </c>
      <c r="I1568" s="17">
        <v>2.83294500673049E-2</v>
      </c>
      <c r="J1568" s="17">
        <v>1.7265020269542301E-2</v>
      </c>
      <c r="K1568" s="17">
        <v>5.8642548080933303E-3</v>
      </c>
      <c r="L1568" s="17">
        <v>0</v>
      </c>
      <c r="M1568" s="17"/>
      <c r="N1568" s="17">
        <v>1.6641999040793901E-2</v>
      </c>
      <c r="O1568" s="17">
        <v>8.8481438001851102E-3</v>
      </c>
      <c r="P1568" s="17"/>
      <c r="Q1568" s="17">
        <v>2.36675013737144E-2</v>
      </c>
      <c r="R1568" s="17">
        <v>2.5420181860005601E-2</v>
      </c>
      <c r="S1568" s="17">
        <v>0</v>
      </c>
      <c r="T1568" s="17">
        <v>1.04160835237303E-2</v>
      </c>
      <c r="U1568" s="17">
        <v>7.66897228470297E-3</v>
      </c>
      <c r="V1568" s="17">
        <v>1.4878870744119799E-2</v>
      </c>
      <c r="W1568" s="17">
        <v>1.97098692306754E-2</v>
      </c>
      <c r="X1568" s="17">
        <v>0</v>
      </c>
      <c r="Y1568" s="17">
        <v>2.29573625318392E-2</v>
      </c>
      <c r="Z1568" s="17">
        <v>6.5731058148561401E-3</v>
      </c>
      <c r="AA1568" s="17">
        <v>2.4190124641532001E-2</v>
      </c>
      <c r="AB1568" s="17">
        <v>0</v>
      </c>
      <c r="AC1568" s="17"/>
      <c r="AD1568" s="17">
        <v>1.03882838041994E-2</v>
      </c>
      <c r="AE1568" s="17">
        <v>1.4760773760564099E-2</v>
      </c>
      <c r="AF1568" s="17"/>
      <c r="AG1568" s="17">
        <v>5.86158442717356E-3</v>
      </c>
      <c r="AH1568" s="17">
        <v>1.19271724283354E-2</v>
      </c>
      <c r="AI1568" s="17"/>
      <c r="AJ1568" s="17">
        <v>1.54431155711512E-2</v>
      </c>
      <c r="AK1568" s="17">
        <v>1.4045774118858901E-2</v>
      </c>
      <c r="AL1568" s="17"/>
      <c r="AM1568" s="17">
        <v>8.8632779922593295E-3</v>
      </c>
      <c r="AN1568" s="17">
        <v>1.50156833607041E-2</v>
      </c>
      <c r="AO1568" s="17"/>
      <c r="AP1568" s="17">
        <v>3.5733641502092003E-2</v>
      </c>
      <c r="AQ1568" s="17">
        <v>2.4513277370891602E-3</v>
      </c>
      <c r="AR1568" s="17">
        <v>3.3048716755148998E-2</v>
      </c>
      <c r="AS1568" s="17">
        <v>4.8251230215918496E-3</v>
      </c>
      <c r="AT1568" s="17">
        <v>6.1307346200614801E-3</v>
      </c>
      <c r="AU1568" s="17">
        <v>2.8794669582936101E-3</v>
      </c>
    </row>
    <row r="1569" spans="2:47" x14ac:dyDescent="0.35">
      <c r="C1569" s="17"/>
      <c r="D1569" s="17"/>
      <c r="E1569" s="17"/>
      <c r="F1569" s="17"/>
      <c r="G1569" s="17"/>
      <c r="H1569" s="17"/>
      <c r="I1569" s="17"/>
      <c r="J1569" s="17"/>
      <c r="K1569" s="17"/>
      <c r="L1569" s="17"/>
      <c r="M1569" s="17"/>
      <c r="N1569" s="17"/>
      <c r="O1569" s="17"/>
      <c r="P1569" s="17"/>
      <c r="Q1569" s="17"/>
      <c r="R1569" s="17"/>
      <c r="S1569" s="17"/>
      <c r="T1569" s="17"/>
      <c r="U1569" s="17"/>
      <c r="V1569" s="17"/>
      <c r="W1569" s="17"/>
      <c r="X1569" s="17"/>
      <c r="Y1569" s="17"/>
      <c r="Z1569" s="17"/>
      <c r="AA1569" s="17"/>
      <c r="AB1569" s="17"/>
      <c r="AC1569" s="17"/>
      <c r="AD1569" s="17"/>
      <c r="AE1569" s="17"/>
      <c r="AF1569" s="17"/>
      <c r="AG1569" s="17"/>
      <c r="AH1569" s="17"/>
      <c r="AI1569" s="17"/>
      <c r="AJ1569" s="17"/>
      <c r="AK1569" s="17"/>
      <c r="AL1569" s="17"/>
      <c r="AM1569" s="17"/>
      <c r="AN1569" s="17"/>
      <c r="AO1569" s="17"/>
      <c r="AP1569" s="17"/>
      <c r="AQ1569" s="17"/>
      <c r="AR1569" s="17"/>
      <c r="AS1569" s="17"/>
      <c r="AT1569" s="17"/>
      <c r="AU1569" s="17"/>
    </row>
    <row r="1570" spans="2:47" x14ac:dyDescent="0.35">
      <c r="B1570" s="6" t="s">
        <v>593</v>
      </c>
      <c r="C1570" s="17"/>
      <c r="D1570" s="17"/>
      <c r="E1570" s="17"/>
      <c r="F1570" s="17"/>
      <c r="G1570" s="17"/>
      <c r="H1570" s="17"/>
      <c r="I1570" s="17"/>
      <c r="J1570" s="17"/>
      <c r="K1570" s="17"/>
      <c r="L1570" s="17"/>
      <c r="M1570" s="17"/>
      <c r="N1570" s="17"/>
      <c r="O1570" s="17"/>
      <c r="P1570" s="17"/>
      <c r="Q1570" s="17"/>
      <c r="R1570" s="17"/>
      <c r="S1570" s="17"/>
      <c r="T1570" s="17"/>
      <c r="U1570" s="17"/>
      <c r="V1570" s="17"/>
      <c r="W1570" s="17"/>
      <c r="X1570" s="17"/>
      <c r="Y1570" s="17"/>
      <c r="Z1570" s="17"/>
      <c r="AA1570" s="17"/>
      <c r="AB1570" s="17"/>
      <c r="AC1570" s="17"/>
      <c r="AD1570" s="17"/>
      <c r="AE1570" s="17"/>
      <c r="AF1570" s="17"/>
      <c r="AG1570" s="17"/>
      <c r="AH1570" s="17"/>
      <c r="AI1570" s="17"/>
      <c r="AJ1570" s="17"/>
      <c r="AK1570" s="17"/>
      <c r="AL1570" s="17"/>
      <c r="AM1570" s="17"/>
      <c r="AN1570" s="17"/>
      <c r="AO1570" s="17"/>
      <c r="AP1570" s="17"/>
      <c r="AQ1570" s="17"/>
      <c r="AR1570" s="17"/>
      <c r="AS1570" s="17"/>
      <c r="AT1570" s="17"/>
      <c r="AU1570" s="17"/>
    </row>
    <row r="1571" spans="2:47" x14ac:dyDescent="0.35">
      <c r="B1571" s="24" t="s">
        <v>65</v>
      </c>
      <c r="C1571" s="17"/>
      <c r="D1571" s="17"/>
      <c r="E1571" s="17"/>
      <c r="F1571" s="17"/>
      <c r="G1571" s="17"/>
      <c r="H1571" s="17"/>
      <c r="I1571" s="17"/>
      <c r="J1571" s="17"/>
      <c r="K1571" s="17"/>
      <c r="L1571" s="17"/>
      <c r="M1571" s="17"/>
      <c r="N1571" s="17"/>
      <c r="O1571" s="17"/>
      <c r="P1571" s="17"/>
      <c r="Q1571" s="17"/>
      <c r="R1571" s="17"/>
      <c r="S1571" s="17"/>
      <c r="T1571" s="17"/>
      <c r="U1571" s="17"/>
      <c r="V1571" s="17"/>
      <c r="W1571" s="17"/>
      <c r="X1571" s="17"/>
      <c r="Y1571" s="17"/>
      <c r="Z1571" s="17"/>
      <c r="AA1571" s="17"/>
      <c r="AB1571" s="17"/>
      <c r="AC1571" s="17"/>
      <c r="AD1571" s="17"/>
      <c r="AE1571" s="17"/>
      <c r="AF1571" s="17"/>
      <c r="AG1571" s="17"/>
      <c r="AH1571" s="17"/>
      <c r="AI1571" s="17"/>
      <c r="AJ1571" s="17"/>
      <c r="AK1571" s="17"/>
      <c r="AL1571" s="17"/>
      <c r="AM1571" s="17"/>
      <c r="AN1571" s="17"/>
      <c r="AO1571" s="17"/>
      <c r="AP1571" s="17"/>
      <c r="AQ1571" s="17"/>
      <c r="AR1571" s="17"/>
      <c r="AS1571" s="17"/>
      <c r="AT1571" s="17"/>
      <c r="AU1571" s="17"/>
    </row>
    <row r="1572" spans="2:47" x14ac:dyDescent="0.35">
      <c r="B1572" t="s">
        <v>586</v>
      </c>
      <c r="C1572" s="17">
        <v>8.68295383975249E-2</v>
      </c>
      <c r="D1572" s="17">
        <v>0.13026997607935001</v>
      </c>
      <c r="E1572" s="17">
        <v>4.5230578497275499E-2</v>
      </c>
      <c r="F1572" s="17"/>
      <c r="G1572" s="17">
        <v>0.19628406054346001</v>
      </c>
      <c r="H1572" s="17">
        <v>0.13871440006834701</v>
      </c>
      <c r="I1572" s="17">
        <v>6.1032186891642901E-2</v>
      </c>
      <c r="J1572" s="17">
        <v>4.4008024323931999E-2</v>
      </c>
      <c r="K1572" s="17">
        <v>6.5131849109832302E-2</v>
      </c>
      <c r="L1572" s="17">
        <v>4.18084797696349E-2</v>
      </c>
      <c r="M1572" s="17"/>
      <c r="N1572" s="17">
        <v>7.95150226358428E-2</v>
      </c>
      <c r="O1572" s="17">
        <v>0.123158919173184</v>
      </c>
      <c r="P1572" s="17"/>
      <c r="Q1572" s="17">
        <v>0.13682027274124001</v>
      </c>
      <c r="R1572" s="17">
        <v>5.2195014781433798E-2</v>
      </c>
      <c r="S1572" s="17">
        <v>6.9633281589513402E-2</v>
      </c>
      <c r="T1572" s="17">
        <v>4.1622485038928701E-2</v>
      </c>
      <c r="U1572" s="17">
        <v>8.3560200389109093E-2</v>
      </c>
      <c r="V1572" s="17">
        <v>8.2096263930722002E-2</v>
      </c>
      <c r="W1572" s="17">
        <v>7.6838562088097306E-2</v>
      </c>
      <c r="X1572" s="17">
        <v>8.1767927472348095E-2</v>
      </c>
      <c r="Y1572" s="17">
        <v>0.121736796954399</v>
      </c>
      <c r="Z1572" s="17">
        <v>8.6981016893407204E-2</v>
      </c>
      <c r="AA1572" s="17">
        <v>5.8138403395865901E-2</v>
      </c>
      <c r="AB1572" s="17">
        <v>0.16068303819832599</v>
      </c>
      <c r="AC1572" s="17"/>
      <c r="AD1572" s="17">
        <v>0.110676719490876</v>
      </c>
      <c r="AE1572" s="17">
        <v>3.74382478641535E-2</v>
      </c>
      <c r="AF1572" s="17"/>
      <c r="AG1572" s="17">
        <v>0.165399955124335</v>
      </c>
      <c r="AH1572" s="17">
        <v>5.0662578646218599E-2</v>
      </c>
      <c r="AI1572" s="17"/>
      <c r="AJ1572" s="17">
        <v>7.9208611835115003E-2</v>
      </c>
      <c r="AK1572" s="17">
        <v>9.6648038459739793E-2</v>
      </c>
      <c r="AL1572" s="17"/>
      <c r="AM1572" s="17">
        <v>6.6140698909690696E-2</v>
      </c>
      <c r="AN1572" s="17">
        <v>9.3269974765714303E-2</v>
      </c>
      <c r="AO1572" s="17"/>
      <c r="AP1572" s="17">
        <v>1.5511083192891901E-2</v>
      </c>
      <c r="AQ1572" s="17">
        <v>1.4142947830696501E-2</v>
      </c>
      <c r="AR1572" s="17">
        <v>8.4358452437795994E-2</v>
      </c>
      <c r="AS1572" s="17">
        <v>6.5939932467286494E-2</v>
      </c>
      <c r="AT1572" s="17">
        <v>0.14983223587486699</v>
      </c>
      <c r="AU1572" s="17">
        <v>0.23368456121050801</v>
      </c>
    </row>
    <row r="1573" spans="2:47" x14ac:dyDescent="0.35">
      <c r="B1573" t="s">
        <v>587</v>
      </c>
      <c r="C1573" s="17">
        <v>0.15720913387346999</v>
      </c>
      <c r="D1573" s="17">
        <v>0.22169697066989999</v>
      </c>
      <c r="E1573" s="17">
        <v>9.3707630653840093E-2</v>
      </c>
      <c r="F1573" s="17"/>
      <c r="G1573" s="17">
        <v>0.195067298045976</v>
      </c>
      <c r="H1573" s="17">
        <v>0.16957977701834701</v>
      </c>
      <c r="I1573" s="17">
        <v>0.156990964359566</v>
      </c>
      <c r="J1573" s="17">
        <v>0.16418365430273599</v>
      </c>
      <c r="K1573" s="17">
        <v>0.15408424981925301</v>
      </c>
      <c r="L1573" s="17">
        <v>0.118512959712996</v>
      </c>
      <c r="M1573" s="17"/>
      <c r="N1573" s="17">
        <v>0.151940972914967</v>
      </c>
      <c r="O1573" s="17">
        <v>0.183374779240116</v>
      </c>
      <c r="P1573" s="17"/>
      <c r="Q1573" s="17">
        <v>0.229556179353437</v>
      </c>
      <c r="R1573" s="17">
        <v>0.17196758295412501</v>
      </c>
      <c r="S1573" s="17">
        <v>0.10369146134546101</v>
      </c>
      <c r="T1573" s="17">
        <v>0.13830874018138201</v>
      </c>
      <c r="U1573" s="17">
        <v>0.16603019840365199</v>
      </c>
      <c r="V1573" s="17">
        <v>0.15589840759836199</v>
      </c>
      <c r="W1573" s="17">
        <v>9.5210886659778005E-2</v>
      </c>
      <c r="X1573" s="17">
        <v>0.145427009658852</v>
      </c>
      <c r="Y1573" s="17">
        <v>0.13332383679013399</v>
      </c>
      <c r="Z1573" s="17">
        <v>0.182826531149513</v>
      </c>
      <c r="AA1573" s="17">
        <v>0.12835460452365199</v>
      </c>
      <c r="AB1573" s="17">
        <v>0.179422625495893</v>
      </c>
      <c r="AC1573" s="17"/>
      <c r="AD1573" s="17">
        <v>0.20155518500976399</v>
      </c>
      <c r="AE1573" s="17">
        <v>5.33306317709396E-2</v>
      </c>
      <c r="AF1573" s="17"/>
      <c r="AG1573" s="17">
        <v>0.25031794116575501</v>
      </c>
      <c r="AH1573" s="17">
        <v>0.112706170304072</v>
      </c>
      <c r="AI1573" s="17"/>
      <c r="AJ1573" s="17">
        <v>0.16901027180600001</v>
      </c>
      <c r="AK1573" s="17">
        <v>0.143029074490897</v>
      </c>
      <c r="AL1573" s="17"/>
      <c r="AM1573" s="17">
        <v>0.12258988033224399</v>
      </c>
      <c r="AN1573" s="17">
        <v>0.16488696582477499</v>
      </c>
      <c r="AO1573" s="17"/>
      <c r="AP1573" s="17">
        <v>1.75643094673146E-2</v>
      </c>
      <c r="AQ1573" s="17">
        <v>6.90953631464572E-2</v>
      </c>
      <c r="AR1573" s="17">
        <v>0.17142060596561301</v>
      </c>
      <c r="AS1573" s="17">
        <v>0.19529704239252699</v>
      </c>
      <c r="AT1573" s="17">
        <v>0.24681014094159801</v>
      </c>
      <c r="AU1573" s="17">
        <v>0.31469871170367902</v>
      </c>
    </row>
    <row r="1574" spans="2:47" x14ac:dyDescent="0.35">
      <c r="B1574" t="s">
        <v>588</v>
      </c>
      <c r="C1574" s="17">
        <v>0.740638053992969</v>
      </c>
      <c r="D1574" s="17">
        <v>0.63249673972454001</v>
      </c>
      <c r="E1574" s="17">
        <v>0.84581017149202797</v>
      </c>
      <c r="F1574" s="17"/>
      <c r="G1574" s="17">
        <v>0.58351742376153903</v>
      </c>
      <c r="H1574" s="17">
        <v>0.66476479872493699</v>
      </c>
      <c r="I1574" s="17">
        <v>0.75601953491872498</v>
      </c>
      <c r="J1574" s="17">
        <v>0.78043960282758595</v>
      </c>
      <c r="K1574" s="17">
        <v>0.77783433439091898</v>
      </c>
      <c r="L1574" s="17">
        <v>0.837586755866633</v>
      </c>
      <c r="M1574" s="17"/>
      <c r="N1574" s="17">
        <v>0.75208033717932599</v>
      </c>
      <c r="O1574" s="17">
        <v>0.683807078934072</v>
      </c>
      <c r="P1574" s="17"/>
      <c r="Q1574" s="17">
        <v>0.62383102047670802</v>
      </c>
      <c r="R1574" s="17">
        <v>0.75332786629841997</v>
      </c>
      <c r="S1574" s="17">
        <v>0.82667525706502598</v>
      </c>
      <c r="T1574" s="17">
        <v>0.81520581978608597</v>
      </c>
      <c r="U1574" s="17">
        <v>0.73371556216198697</v>
      </c>
      <c r="V1574" s="17">
        <v>0.75280513514347702</v>
      </c>
      <c r="W1574" s="17">
        <v>0.80824068202144905</v>
      </c>
      <c r="X1574" s="17">
        <v>0.77280506286880002</v>
      </c>
      <c r="Y1574" s="17">
        <v>0.71489117871739005</v>
      </c>
      <c r="Z1574" s="17">
        <v>0.70247707408157101</v>
      </c>
      <c r="AA1574" s="17">
        <v>0.78931686743895002</v>
      </c>
      <c r="AB1574" s="17">
        <v>0.65989433630578098</v>
      </c>
      <c r="AC1574" s="17"/>
      <c r="AD1574" s="17">
        <v>0.67427775381794397</v>
      </c>
      <c r="AE1574" s="17">
        <v>0.89807759275696197</v>
      </c>
      <c r="AF1574" s="17"/>
      <c r="AG1574" s="17">
        <v>0.57029830498737599</v>
      </c>
      <c r="AH1574" s="17">
        <v>0.82711039645638595</v>
      </c>
      <c r="AI1574" s="17"/>
      <c r="AJ1574" s="17">
        <v>0.74020927824562399</v>
      </c>
      <c r="AK1574" s="17">
        <v>0.741710468162739</v>
      </c>
      <c r="AL1574" s="17"/>
      <c r="AM1574" s="17">
        <v>0.80525279079534895</v>
      </c>
      <c r="AN1574" s="17">
        <v>0.72534810197814603</v>
      </c>
      <c r="AO1574" s="17"/>
      <c r="AP1574" s="17">
        <v>0.93795884655642503</v>
      </c>
      <c r="AQ1574" s="17">
        <v>0.91676168902284605</v>
      </c>
      <c r="AR1574" s="17">
        <v>0.70808048969596005</v>
      </c>
      <c r="AS1574" s="17">
        <v>0.733856354652756</v>
      </c>
      <c r="AT1574" s="17">
        <v>0.58656792590893003</v>
      </c>
      <c r="AU1574" s="17">
        <v>0.44564500580713701</v>
      </c>
    </row>
    <row r="1575" spans="2:47" x14ac:dyDescent="0.35">
      <c r="B1575" t="s">
        <v>122</v>
      </c>
      <c r="C1575" s="17">
        <v>1.5323273736036E-2</v>
      </c>
      <c r="D1575" s="17">
        <v>1.55363135262107E-2</v>
      </c>
      <c r="E1575" s="17">
        <v>1.52516193568565E-2</v>
      </c>
      <c r="F1575" s="17"/>
      <c r="G1575" s="17">
        <v>2.5131217649025699E-2</v>
      </c>
      <c r="H1575" s="17">
        <v>2.6941024188368801E-2</v>
      </c>
      <c r="I1575" s="17">
        <v>2.5957313830066098E-2</v>
      </c>
      <c r="J1575" s="17">
        <v>1.1368718545745801E-2</v>
      </c>
      <c r="K1575" s="17">
        <v>2.94956667999628E-3</v>
      </c>
      <c r="L1575" s="17">
        <v>2.09180465073612E-3</v>
      </c>
      <c r="M1575" s="17"/>
      <c r="N1575" s="17">
        <v>1.6463667269864701E-2</v>
      </c>
      <c r="O1575" s="17">
        <v>9.6592226526281601E-3</v>
      </c>
      <c r="P1575" s="17"/>
      <c r="Q1575" s="17">
        <v>9.7925274286153208E-3</v>
      </c>
      <c r="R1575" s="17">
        <v>2.2509535966021201E-2</v>
      </c>
      <c r="S1575" s="17">
        <v>0</v>
      </c>
      <c r="T1575" s="17">
        <v>4.8629549936026898E-3</v>
      </c>
      <c r="U1575" s="17">
        <v>1.6694039045252101E-2</v>
      </c>
      <c r="V1575" s="17">
        <v>9.2001933274385404E-3</v>
      </c>
      <c r="W1575" s="17">
        <v>1.97098692306754E-2</v>
      </c>
      <c r="X1575" s="17">
        <v>0</v>
      </c>
      <c r="Y1575" s="17">
        <v>3.0048187538077802E-2</v>
      </c>
      <c r="Z1575" s="17">
        <v>2.7715377875508401E-2</v>
      </c>
      <c r="AA1575" s="17">
        <v>2.4190124641532001E-2</v>
      </c>
      <c r="AB1575" s="17">
        <v>0</v>
      </c>
      <c r="AC1575" s="17"/>
      <c r="AD1575" s="17">
        <v>1.3490341681415999E-2</v>
      </c>
      <c r="AE1575" s="17">
        <v>1.1153527607944301E-2</v>
      </c>
      <c r="AF1575" s="17"/>
      <c r="AG1575" s="17">
        <v>1.39837987225332E-2</v>
      </c>
      <c r="AH1575" s="17">
        <v>9.5208545933228202E-3</v>
      </c>
      <c r="AI1575" s="17"/>
      <c r="AJ1575" s="17">
        <v>1.1571838113261099E-2</v>
      </c>
      <c r="AK1575" s="17">
        <v>1.8612418886624401E-2</v>
      </c>
      <c r="AL1575" s="17"/>
      <c r="AM1575" s="17">
        <v>6.0166299627155998E-3</v>
      </c>
      <c r="AN1575" s="17">
        <v>1.6494957431364698E-2</v>
      </c>
      <c r="AO1575" s="17"/>
      <c r="AP1575" s="17">
        <v>2.89657607833681E-2</v>
      </c>
      <c r="AQ1575" s="17">
        <v>0</v>
      </c>
      <c r="AR1575" s="17">
        <v>3.6140451900630803E-2</v>
      </c>
      <c r="AS1575" s="17">
        <v>4.9066704874310904E-3</v>
      </c>
      <c r="AT1575" s="17">
        <v>1.6789697274605199E-2</v>
      </c>
      <c r="AU1575" s="17">
        <v>5.9717212786759098E-3</v>
      </c>
    </row>
    <row r="1576" spans="2:47" x14ac:dyDescent="0.35">
      <c r="C1576" s="17"/>
      <c r="D1576" s="17"/>
      <c r="E1576" s="17"/>
      <c r="F1576" s="17"/>
      <c r="G1576" s="17"/>
      <c r="H1576" s="17"/>
      <c r="I1576" s="17"/>
      <c r="J1576" s="17"/>
      <c r="K1576" s="17"/>
      <c r="L1576" s="17"/>
      <c r="M1576" s="17"/>
      <c r="N1576" s="17"/>
      <c r="O1576" s="17"/>
      <c r="P1576" s="17"/>
      <c r="Q1576" s="17"/>
      <c r="R1576" s="17"/>
      <c r="S1576" s="17"/>
      <c r="T1576" s="17"/>
      <c r="U1576" s="17"/>
      <c r="V1576" s="17"/>
      <c r="W1576" s="17"/>
      <c r="X1576" s="17"/>
      <c r="Y1576" s="17"/>
      <c r="Z1576" s="17"/>
      <c r="AA1576" s="17"/>
      <c r="AB1576" s="17"/>
      <c r="AC1576" s="17"/>
      <c r="AD1576" s="17"/>
      <c r="AE1576" s="17"/>
      <c r="AF1576" s="17"/>
      <c r="AG1576" s="17"/>
      <c r="AH1576" s="17"/>
      <c r="AI1576" s="17"/>
      <c r="AJ1576" s="17"/>
      <c r="AK1576" s="17"/>
      <c r="AL1576" s="17"/>
      <c r="AM1576" s="17"/>
      <c r="AN1576" s="17"/>
      <c r="AO1576" s="17"/>
      <c r="AP1576" s="17"/>
      <c r="AQ1576" s="17"/>
      <c r="AR1576" s="17"/>
      <c r="AS1576" s="17"/>
      <c r="AT1576" s="17"/>
      <c r="AU1576" s="17"/>
    </row>
    <row r="1577" spans="2:47" x14ac:dyDescent="0.35">
      <c r="B1577" s="6" t="s">
        <v>594</v>
      </c>
      <c r="C1577" s="17"/>
      <c r="D1577" s="17"/>
      <c r="E1577" s="17"/>
      <c r="F1577" s="17"/>
      <c r="G1577" s="17"/>
      <c r="H1577" s="17"/>
      <c r="I1577" s="17"/>
      <c r="J1577" s="17"/>
      <c r="K1577" s="17"/>
      <c r="L1577" s="17"/>
      <c r="M1577" s="17"/>
      <c r="N1577" s="17"/>
      <c r="O1577" s="17"/>
      <c r="P1577" s="17"/>
      <c r="Q1577" s="17"/>
      <c r="R1577" s="17"/>
      <c r="S1577" s="17"/>
      <c r="T1577" s="17"/>
      <c r="U1577" s="17"/>
      <c r="V1577" s="17"/>
      <c r="W1577" s="17"/>
      <c r="X1577" s="17"/>
      <c r="Y1577" s="17"/>
      <c r="Z1577" s="17"/>
      <c r="AA1577" s="17"/>
      <c r="AB1577" s="17"/>
      <c r="AC1577" s="17"/>
      <c r="AD1577" s="17"/>
      <c r="AE1577" s="17"/>
      <c r="AF1577" s="17"/>
      <c r="AG1577" s="17"/>
      <c r="AH1577" s="17"/>
      <c r="AI1577" s="17"/>
      <c r="AJ1577" s="17"/>
      <c r="AK1577" s="17"/>
      <c r="AL1577" s="17"/>
      <c r="AM1577" s="17"/>
      <c r="AN1577" s="17"/>
      <c r="AO1577" s="17"/>
      <c r="AP1577" s="17"/>
      <c r="AQ1577" s="17"/>
      <c r="AR1577" s="17"/>
      <c r="AS1577" s="17"/>
      <c r="AT1577" s="17"/>
      <c r="AU1577" s="17"/>
    </row>
    <row r="1578" spans="2:47" x14ac:dyDescent="0.35">
      <c r="B1578" s="24" t="s">
        <v>65</v>
      </c>
      <c r="C1578" s="17"/>
      <c r="D1578" s="17"/>
      <c r="E1578" s="17"/>
      <c r="F1578" s="17"/>
      <c r="G1578" s="17"/>
      <c r="H1578" s="17"/>
      <c r="I1578" s="17"/>
      <c r="J1578" s="17"/>
      <c r="K1578" s="17"/>
      <c r="L1578" s="17"/>
      <c r="M1578" s="17"/>
      <c r="N1578" s="17"/>
      <c r="O1578" s="17"/>
      <c r="P1578" s="17"/>
      <c r="Q1578" s="17"/>
      <c r="R1578" s="17"/>
      <c r="S1578" s="17"/>
      <c r="T1578" s="17"/>
      <c r="U1578" s="17"/>
      <c r="V1578" s="17"/>
      <c r="W1578" s="17"/>
      <c r="X1578" s="17"/>
      <c r="Y1578" s="17"/>
      <c r="Z1578" s="17"/>
      <c r="AA1578" s="17"/>
      <c r="AB1578" s="17"/>
      <c r="AC1578" s="17"/>
      <c r="AD1578" s="17"/>
      <c r="AE1578" s="17"/>
      <c r="AF1578" s="17"/>
      <c r="AG1578" s="17"/>
      <c r="AH1578" s="17"/>
      <c r="AI1578" s="17"/>
      <c r="AJ1578" s="17"/>
      <c r="AK1578" s="17"/>
      <c r="AL1578" s="17"/>
      <c r="AM1578" s="17"/>
      <c r="AN1578" s="17"/>
      <c r="AO1578" s="17"/>
      <c r="AP1578" s="17"/>
      <c r="AQ1578" s="17"/>
      <c r="AR1578" s="17"/>
      <c r="AS1578" s="17"/>
      <c r="AT1578" s="17"/>
      <c r="AU1578" s="17"/>
    </row>
    <row r="1579" spans="2:47" x14ac:dyDescent="0.35">
      <c r="B1579" t="s">
        <v>586</v>
      </c>
      <c r="C1579" s="17">
        <v>8.1023947259356202E-2</v>
      </c>
      <c r="D1579" s="17">
        <v>0.110649441815103</v>
      </c>
      <c r="E1579" s="17">
        <v>5.2848053214764802E-2</v>
      </c>
      <c r="F1579" s="17"/>
      <c r="G1579" s="17">
        <v>0.19542696065273499</v>
      </c>
      <c r="H1579" s="17">
        <v>0.13641222697118099</v>
      </c>
      <c r="I1579" s="17">
        <v>4.2281852336385803E-2</v>
      </c>
      <c r="J1579" s="17">
        <v>5.3676194878389802E-2</v>
      </c>
      <c r="K1579" s="17">
        <v>4.9585779301622897E-2</v>
      </c>
      <c r="L1579" s="17">
        <v>3.43680349491014E-2</v>
      </c>
      <c r="M1579" s="17"/>
      <c r="N1579" s="17">
        <v>6.6844163760666195E-2</v>
      </c>
      <c r="O1579" s="17">
        <v>0.15145140559350101</v>
      </c>
      <c r="P1579" s="17"/>
      <c r="Q1579" s="17">
        <v>0.109664441720023</v>
      </c>
      <c r="R1579" s="17">
        <v>6.0589183974542597E-2</v>
      </c>
      <c r="S1579" s="17">
        <v>7.2398348687772798E-2</v>
      </c>
      <c r="T1579" s="17">
        <v>5.8196816027834303E-2</v>
      </c>
      <c r="U1579" s="17">
        <v>6.5671539566888606E-2</v>
      </c>
      <c r="V1579" s="17">
        <v>0.101301327399566</v>
      </c>
      <c r="W1579" s="17">
        <v>7.58201577927098E-2</v>
      </c>
      <c r="X1579" s="17">
        <v>6.9011094701386694E-2</v>
      </c>
      <c r="Y1579" s="17">
        <v>8.7238422316792394E-2</v>
      </c>
      <c r="Z1579" s="17">
        <v>7.4569286670391394E-2</v>
      </c>
      <c r="AA1579" s="17">
        <v>0.116170417771454</v>
      </c>
      <c r="AB1579" s="17">
        <v>7.0105334556953197E-2</v>
      </c>
      <c r="AC1579" s="17"/>
      <c r="AD1579" s="17">
        <v>0.10605758300750499</v>
      </c>
      <c r="AE1579" s="17">
        <v>2.80396464057775E-2</v>
      </c>
      <c r="AF1579" s="17"/>
      <c r="AG1579" s="17">
        <v>0.15995357598186299</v>
      </c>
      <c r="AH1579" s="17">
        <v>4.2351978912813698E-2</v>
      </c>
      <c r="AI1579" s="17"/>
      <c r="AJ1579" s="17">
        <v>8.7371526016577203E-2</v>
      </c>
      <c r="AK1579" s="17">
        <v>7.4213978690939694E-2</v>
      </c>
      <c r="AL1579" s="17"/>
      <c r="AM1579" s="17">
        <v>4.75780119753429E-2</v>
      </c>
      <c r="AN1579" s="17">
        <v>9.1280665503529299E-2</v>
      </c>
      <c r="AO1579" s="17"/>
      <c r="AP1579" s="17">
        <v>1.6947568217188499E-2</v>
      </c>
      <c r="AQ1579" s="17">
        <v>3.4734890002107201E-2</v>
      </c>
      <c r="AR1579" s="17">
        <v>7.4832389019991494E-2</v>
      </c>
      <c r="AS1579" s="17">
        <v>6.6391595646852403E-2</v>
      </c>
      <c r="AT1579" s="17">
        <v>0.131374370549732</v>
      </c>
      <c r="AU1579" s="17">
        <v>0.19766405631822501</v>
      </c>
    </row>
    <row r="1580" spans="2:47" x14ac:dyDescent="0.35">
      <c r="B1580" t="s">
        <v>587</v>
      </c>
      <c r="C1580" s="17">
        <v>0.152757833842496</v>
      </c>
      <c r="D1580" s="17">
        <v>0.20656211232431401</v>
      </c>
      <c r="E1580" s="17">
        <v>0.100753589999299</v>
      </c>
      <c r="F1580" s="17"/>
      <c r="G1580" s="17">
        <v>0.21877814387133801</v>
      </c>
      <c r="H1580" s="17">
        <v>0.176657436569429</v>
      </c>
      <c r="I1580" s="17">
        <v>0.17231429238527099</v>
      </c>
      <c r="J1580" s="17">
        <v>0.1343830133743</v>
      </c>
      <c r="K1580" s="17">
        <v>8.3513897752673094E-2</v>
      </c>
      <c r="L1580" s="17">
        <v>0.13445566338370299</v>
      </c>
      <c r="M1580" s="17"/>
      <c r="N1580" s="17">
        <v>0.14163845263142499</v>
      </c>
      <c r="O1580" s="17">
        <v>0.20798503509112701</v>
      </c>
      <c r="P1580" s="17"/>
      <c r="Q1580" s="17">
        <v>0.189722480406088</v>
      </c>
      <c r="R1580" s="17">
        <v>0.18418218099344799</v>
      </c>
      <c r="S1580" s="17">
        <v>0.108377931937022</v>
      </c>
      <c r="T1580" s="17">
        <v>0.14123241079325699</v>
      </c>
      <c r="U1580" s="17">
        <v>0.147894946639891</v>
      </c>
      <c r="V1580" s="17">
        <v>0.114334334840896</v>
      </c>
      <c r="W1580" s="17">
        <v>0.138757325911289</v>
      </c>
      <c r="X1580" s="17">
        <v>0.208770743541139</v>
      </c>
      <c r="Y1580" s="17">
        <v>0.15517351848045399</v>
      </c>
      <c r="Z1580" s="17">
        <v>0.13029124371011999</v>
      </c>
      <c r="AA1580" s="17">
        <v>0.152616531919059</v>
      </c>
      <c r="AB1580" s="17">
        <v>0.14614050895591699</v>
      </c>
      <c r="AC1580" s="17"/>
      <c r="AD1580" s="17">
        <v>0.19343960929749801</v>
      </c>
      <c r="AE1580" s="17">
        <v>6.5442954258546002E-2</v>
      </c>
      <c r="AF1580" s="17"/>
      <c r="AG1580" s="17">
        <v>0.24210612967412001</v>
      </c>
      <c r="AH1580" s="17">
        <v>0.113307346684038</v>
      </c>
      <c r="AI1580" s="17"/>
      <c r="AJ1580" s="17">
        <v>0.16288895182898999</v>
      </c>
      <c r="AK1580" s="17">
        <v>0.14051990699604</v>
      </c>
      <c r="AL1580" s="17"/>
      <c r="AM1580" s="17">
        <v>0.12823767331623401</v>
      </c>
      <c r="AN1580" s="17">
        <v>0.15823926496522001</v>
      </c>
      <c r="AO1580" s="17"/>
      <c r="AP1580" s="17">
        <v>3.2453759524564002E-2</v>
      </c>
      <c r="AQ1580" s="17">
        <v>8.2809827462803201E-2</v>
      </c>
      <c r="AR1580" s="17">
        <v>0.190183741635087</v>
      </c>
      <c r="AS1580" s="17">
        <v>0.13538647507179499</v>
      </c>
      <c r="AT1580" s="17">
        <v>0.227898217195593</v>
      </c>
      <c r="AU1580" s="17">
        <v>0.31554534091863401</v>
      </c>
    </row>
    <row r="1581" spans="2:47" x14ac:dyDescent="0.35">
      <c r="B1581" t="s">
        <v>588</v>
      </c>
      <c r="C1581" s="17">
        <v>0.74892399276215904</v>
      </c>
      <c r="D1581" s="17">
        <v>0.66380096004537603</v>
      </c>
      <c r="E1581" s="17">
        <v>0.83060203254871601</v>
      </c>
      <c r="F1581" s="17"/>
      <c r="G1581" s="17">
        <v>0.55883717681071898</v>
      </c>
      <c r="H1581" s="17">
        <v>0.66584985853328305</v>
      </c>
      <c r="I1581" s="17">
        <v>0.74815527853527797</v>
      </c>
      <c r="J1581" s="17">
        <v>0.79641391691164098</v>
      </c>
      <c r="K1581" s="17">
        <v>0.86395075626570805</v>
      </c>
      <c r="L1581" s="17">
        <v>0.82867564475098099</v>
      </c>
      <c r="M1581" s="17"/>
      <c r="N1581" s="17">
        <v>0.77518185507499204</v>
      </c>
      <c r="O1581" s="17">
        <v>0.618507720598934</v>
      </c>
      <c r="P1581" s="17"/>
      <c r="Q1581" s="17">
        <v>0.67630742448521497</v>
      </c>
      <c r="R1581" s="17">
        <v>0.74034377662171902</v>
      </c>
      <c r="S1581" s="17">
        <v>0.813526852850325</v>
      </c>
      <c r="T1581" s="17">
        <v>0.80057077317890801</v>
      </c>
      <c r="U1581" s="17">
        <v>0.78643351379322002</v>
      </c>
      <c r="V1581" s="17">
        <v>0.76052622199935005</v>
      </c>
      <c r="W1581" s="17">
        <v>0.75335141667868299</v>
      </c>
      <c r="X1581" s="17">
        <v>0.71029655315332596</v>
      </c>
      <c r="Y1581" s="17">
        <v>0.73748303777373503</v>
      </c>
      <c r="Z1581" s="17">
        <v>0.77708492390867101</v>
      </c>
      <c r="AA1581" s="17">
        <v>0.69588180764337404</v>
      </c>
      <c r="AB1581" s="17">
        <v>0.76011844674658602</v>
      </c>
      <c r="AC1581" s="17"/>
      <c r="AD1581" s="17">
        <v>0.684512943561425</v>
      </c>
      <c r="AE1581" s="17">
        <v>0.89680386305956905</v>
      </c>
      <c r="AF1581" s="17"/>
      <c r="AG1581" s="17">
        <v>0.58898672394380303</v>
      </c>
      <c r="AH1581" s="17">
        <v>0.82932462292359699</v>
      </c>
      <c r="AI1581" s="17"/>
      <c r="AJ1581" s="17">
        <v>0.73494787253857596</v>
      </c>
      <c r="AK1581" s="17">
        <v>0.76614720367377898</v>
      </c>
      <c r="AL1581" s="17"/>
      <c r="AM1581" s="17">
        <v>0.81718399977685996</v>
      </c>
      <c r="AN1581" s="17">
        <v>0.733686625549127</v>
      </c>
      <c r="AO1581" s="17"/>
      <c r="AP1581" s="17">
        <v>0.92163291147487902</v>
      </c>
      <c r="AQ1581" s="17">
        <v>0.87918272051343105</v>
      </c>
      <c r="AR1581" s="17">
        <v>0.70708915805737005</v>
      </c>
      <c r="AS1581" s="17">
        <v>0.78919360369050695</v>
      </c>
      <c r="AT1581" s="17">
        <v>0.63472435752376499</v>
      </c>
      <c r="AU1581" s="17">
        <v>0.46613244170727203</v>
      </c>
    </row>
    <row r="1582" spans="2:47" x14ac:dyDescent="0.35">
      <c r="B1582" t="s">
        <v>122</v>
      </c>
      <c r="C1582" s="17">
        <v>1.7294226135988501E-2</v>
      </c>
      <c r="D1582" s="17">
        <v>1.89874858152063E-2</v>
      </c>
      <c r="E1582" s="17">
        <v>1.5796324237219401E-2</v>
      </c>
      <c r="F1582" s="17"/>
      <c r="G1582" s="17">
        <v>2.69577186652077E-2</v>
      </c>
      <c r="H1582" s="17">
        <v>2.1080477926107701E-2</v>
      </c>
      <c r="I1582" s="17">
        <v>3.7248576743065302E-2</v>
      </c>
      <c r="J1582" s="17">
        <v>1.5526874835669301E-2</v>
      </c>
      <c r="K1582" s="17">
        <v>2.94956667999628E-3</v>
      </c>
      <c r="L1582" s="17">
        <v>2.5006569162148002E-3</v>
      </c>
      <c r="M1582" s="17"/>
      <c r="N1582" s="17">
        <v>1.63355285329164E-2</v>
      </c>
      <c r="O1582" s="17">
        <v>2.20558387164373E-2</v>
      </c>
      <c r="P1582" s="17"/>
      <c r="Q1582" s="17">
        <v>2.4305653388674301E-2</v>
      </c>
      <c r="R1582" s="17">
        <v>1.4884858410290301E-2</v>
      </c>
      <c r="S1582" s="17">
        <v>5.6968665248801802E-3</v>
      </c>
      <c r="T1582" s="17">
        <v>0</v>
      </c>
      <c r="U1582" s="17">
        <v>0</v>
      </c>
      <c r="V1582" s="17">
        <v>2.3838115760187899E-2</v>
      </c>
      <c r="W1582" s="17">
        <v>3.2071099617318397E-2</v>
      </c>
      <c r="X1582" s="17">
        <v>1.1921608604148599E-2</v>
      </c>
      <c r="Y1582" s="17">
        <v>2.0105021429017999E-2</v>
      </c>
      <c r="Z1582" s="17">
        <v>1.8054545710818201E-2</v>
      </c>
      <c r="AA1582" s="17">
        <v>3.5331242666112199E-2</v>
      </c>
      <c r="AB1582" s="17">
        <v>2.3635709740543399E-2</v>
      </c>
      <c r="AC1582" s="17"/>
      <c r="AD1582" s="17">
        <v>1.5989864133571601E-2</v>
      </c>
      <c r="AE1582" s="17">
        <v>9.7135362761072899E-3</v>
      </c>
      <c r="AF1582" s="17"/>
      <c r="AG1582" s="17">
        <v>8.9535704002141094E-3</v>
      </c>
      <c r="AH1582" s="17">
        <v>1.50160514795515E-2</v>
      </c>
      <c r="AI1582" s="17"/>
      <c r="AJ1582" s="17">
        <v>1.47916496158562E-2</v>
      </c>
      <c r="AK1582" s="17">
        <v>1.9118910639241701E-2</v>
      </c>
      <c r="AL1582" s="17"/>
      <c r="AM1582" s="17">
        <v>7.00031493156266E-3</v>
      </c>
      <c r="AN1582" s="17">
        <v>1.6793443982123599E-2</v>
      </c>
      <c r="AO1582" s="17"/>
      <c r="AP1582" s="17">
        <v>2.89657607833681E-2</v>
      </c>
      <c r="AQ1582" s="17">
        <v>3.2725620216579499E-3</v>
      </c>
      <c r="AR1582" s="17">
        <v>2.78947112875517E-2</v>
      </c>
      <c r="AS1582" s="17">
        <v>9.02832559084581E-3</v>
      </c>
      <c r="AT1582" s="17">
        <v>6.0030547309105403E-3</v>
      </c>
      <c r="AU1582" s="17">
        <v>2.06581610558688E-2</v>
      </c>
    </row>
    <row r="1583" spans="2:47" x14ac:dyDescent="0.35">
      <c r="C1583" s="17"/>
      <c r="D1583" s="17"/>
      <c r="E1583" s="17"/>
      <c r="F1583" s="17"/>
      <c r="G1583" s="17"/>
      <c r="H1583" s="17"/>
      <c r="I1583" s="17"/>
      <c r="J1583" s="17"/>
      <c r="K1583" s="17"/>
      <c r="L1583" s="17"/>
      <c r="M1583" s="17"/>
      <c r="N1583" s="17"/>
      <c r="O1583" s="17"/>
      <c r="P1583" s="17"/>
      <c r="Q1583" s="17"/>
      <c r="R1583" s="17"/>
      <c r="S1583" s="17"/>
      <c r="T1583" s="17"/>
      <c r="U1583" s="17"/>
      <c r="V1583" s="17"/>
      <c r="W1583" s="17"/>
      <c r="X1583" s="17"/>
      <c r="Y1583" s="17"/>
      <c r="Z1583" s="17"/>
      <c r="AA1583" s="17"/>
      <c r="AB1583" s="17"/>
      <c r="AC1583" s="17"/>
      <c r="AD1583" s="17"/>
      <c r="AE1583" s="17"/>
      <c r="AF1583" s="17"/>
      <c r="AG1583" s="17"/>
      <c r="AH1583" s="17"/>
      <c r="AI1583" s="17"/>
      <c r="AJ1583" s="17"/>
      <c r="AK1583" s="17"/>
      <c r="AL1583" s="17"/>
      <c r="AM1583" s="17"/>
      <c r="AN1583" s="17"/>
      <c r="AO1583" s="17"/>
      <c r="AP1583" s="17"/>
      <c r="AQ1583" s="17"/>
      <c r="AR1583" s="17"/>
      <c r="AS1583" s="17"/>
      <c r="AT1583" s="17"/>
      <c r="AU1583" s="17"/>
    </row>
    <row r="1584" spans="2:47" x14ac:dyDescent="0.35">
      <c r="B1584" s="6" t="s">
        <v>595</v>
      </c>
      <c r="C1584" s="17"/>
      <c r="D1584" s="17"/>
      <c r="E1584" s="17"/>
      <c r="F1584" s="17"/>
      <c r="G1584" s="17"/>
      <c r="H1584" s="17"/>
      <c r="I1584" s="17"/>
      <c r="J1584" s="17"/>
      <c r="K1584" s="17"/>
      <c r="L1584" s="17"/>
      <c r="M1584" s="17"/>
      <c r="N1584" s="17"/>
      <c r="O1584" s="17"/>
      <c r="P1584" s="17"/>
      <c r="Q1584" s="17"/>
      <c r="R1584" s="17"/>
      <c r="S1584" s="17"/>
      <c r="T1584" s="17"/>
      <c r="U1584" s="17"/>
      <c r="V1584" s="17"/>
      <c r="W1584" s="17"/>
      <c r="X1584" s="17"/>
      <c r="Y1584" s="17"/>
      <c r="Z1584" s="17"/>
      <c r="AA1584" s="17"/>
      <c r="AB1584" s="17"/>
      <c r="AC1584" s="17"/>
      <c r="AD1584" s="17"/>
      <c r="AE1584" s="17"/>
      <c r="AF1584" s="17"/>
      <c r="AG1584" s="17"/>
      <c r="AH1584" s="17"/>
      <c r="AI1584" s="17"/>
      <c r="AJ1584" s="17"/>
      <c r="AK1584" s="17"/>
      <c r="AL1584" s="17"/>
      <c r="AM1584" s="17"/>
      <c r="AN1584" s="17"/>
      <c r="AO1584" s="17"/>
      <c r="AP1584" s="17"/>
      <c r="AQ1584" s="17"/>
      <c r="AR1584" s="17"/>
      <c r="AS1584" s="17"/>
      <c r="AT1584" s="17"/>
      <c r="AU1584" s="17"/>
    </row>
    <row r="1585" spans="2:47" x14ac:dyDescent="0.35">
      <c r="B1585" s="24" t="s">
        <v>65</v>
      </c>
      <c r="C1585" s="17"/>
      <c r="D1585" s="17"/>
      <c r="E1585" s="17"/>
      <c r="F1585" s="17"/>
      <c r="G1585" s="17"/>
      <c r="H1585" s="17"/>
      <c r="I1585" s="17"/>
      <c r="J1585" s="17"/>
      <c r="K1585" s="17"/>
      <c r="L1585" s="17"/>
      <c r="M1585" s="17"/>
      <c r="N1585" s="17"/>
      <c r="O1585" s="17"/>
      <c r="P1585" s="17"/>
      <c r="Q1585" s="17"/>
      <c r="R1585" s="17"/>
      <c r="S1585" s="17"/>
      <c r="T1585" s="17"/>
      <c r="U1585" s="17"/>
      <c r="V1585" s="17"/>
      <c r="W1585" s="17"/>
      <c r="X1585" s="17"/>
      <c r="Y1585" s="17"/>
      <c r="Z1585" s="17"/>
      <c r="AA1585" s="17"/>
      <c r="AB1585" s="17"/>
      <c r="AC1585" s="17"/>
      <c r="AD1585" s="17"/>
      <c r="AE1585" s="17"/>
      <c r="AF1585" s="17"/>
      <c r="AG1585" s="17"/>
      <c r="AH1585" s="17"/>
      <c r="AI1585" s="17"/>
      <c r="AJ1585" s="17"/>
      <c r="AK1585" s="17"/>
      <c r="AL1585" s="17"/>
      <c r="AM1585" s="17"/>
      <c r="AN1585" s="17"/>
      <c r="AO1585" s="17"/>
      <c r="AP1585" s="17"/>
      <c r="AQ1585" s="17"/>
      <c r="AR1585" s="17"/>
      <c r="AS1585" s="17"/>
      <c r="AT1585" s="17"/>
      <c r="AU1585" s="17"/>
    </row>
    <row r="1586" spans="2:47" x14ac:dyDescent="0.35">
      <c r="B1586" t="s">
        <v>586</v>
      </c>
      <c r="C1586" s="17">
        <v>0.19163287312793101</v>
      </c>
      <c r="D1586" s="17">
        <v>0.28358933718493401</v>
      </c>
      <c r="E1586" s="17">
        <v>0.103644075592072</v>
      </c>
      <c r="F1586" s="17"/>
      <c r="G1586" s="17">
        <v>0.30382134621949503</v>
      </c>
      <c r="H1586" s="17">
        <v>0.28222600507861001</v>
      </c>
      <c r="I1586" s="17">
        <v>0.19754689285796301</v>
      </c>
      <c r="J1586" s="17">
        <v>0.15679072509235201</v>
      </c>
      <c r="K1586" s="17">
        <v>0.133927060310605</v>
      </c>
      <c r="L1586" s="17">
        <v>0.104860451788059</v>
      </c>
      <c r="M1586" s="17"/>
      <c r="N1586" s="17">
        <v>0.17783293134623099</v>
      </c>
      <c r="O1586" s="17">
        <v>0.260173752114845</v>
      </c>
      <c r="P1586" s="17"/>
      <c r="Q1586" s="17">
        <v>0.21581840041088801</v>
      </c>
      <c r="R1586" s="17">
        <v>0.15938114460880201</v>
      </c>
      <c r="S1586" s="17">
        <v>0.180653937400894</v>
      </c>
      <c r="T1586" s="17">
        <v>0.21047026287603701</v>
      </c>
      <c r="U1586" s="17">
        <v>0.18870035835361501</v>
      </c>
      <c r="V1586" s="17">
        <v>0.20700067704188099</v>
      </c>
      <c r="W1586" s="17">
        <v>0.130419337460496</v>
      </c>
      <c r="X1586" s="17">
        <v>0.22211061005775101</v>
      </c>
      <c r="Y1586" s="17">
        <v>0.20423296768230301</v>
      </c>
      <c r="Z1586" s="17">
        <v>0.207954965899037</v>
      </c>
      <c r="AA1586" s="17">
        <v>0.204983142007159</v>
      </c>
      <c r="AB1586" s="17">
        <v>0.15733754306477499</v>
      </c>
      <c r="AC1586" s="17"/>
      <c r="AD1586" s="17">
        <v>0.25180120401643902</v>
      </c>
      <c r="AE1586" s="17">
        <v>6.6221724622368403E-2</v>
      </c>
      <c r="AF1586" s="17"/>
      <c r="AG1586" s="17">
        <v>0.33310121117776598</v>
      </c>
      <c r="AH1586" s="17">
        <v>0.12550366559548801</v>
      </c>
      <c r="AI1586" s="17"/>
      <c r="AJ1586" s="17">
        <v>0.19614429596222699</v>
      </c>
      <c r="AK1586" s="17">
        <v>0.18798864988952799</v>
      </c>
      <c r="AL1586" s="17"/>
      <c r="AM1586" s="17">
        <v>0.111215425330978</v>
      </c>
      <c r="AN1586" s="17">
        <v>0.21738579252489801</v>
      </c>
      <c r="AO1586" s="17"/>
      <c r="AP1586" s="17">
        <v>3.5668126367255498E-2</v>
      </c>
      <c r="AQ1586" s="17">
        <v>5.1413099946837203E-2</v>
      </c>
      <c r="AR1586" s="17">
        <v>0.16946112730257001</v>
      </c>
      <c r="AS1586" s="17">
        <v>0.190776921385645</v>
      </c>
      <c r="AT1586" s="17">
        <v>0.28982996110813602</v>
      </c>
      <c r="AU1586" s="17">
        <v>0.48059586502984802</v>
      </c>
    </row>
    <row r="1587" spans="2:47" x14ac:dyDescent="0.35">
      <c r="B1587" t="s">
        <v>587</v>
      </c>
      <c r="C1587" s="17">
        <v>0.30489959087489099</v>
      </c>
      <c r="D1587" s="17">
        <v>0.34568117312579499</v>
      </c>
      <c r="E1587" s="17">
        <v>0.26607397298188001</v>
      </c>
      <c r="F1587" s="17"/>
      <c r="G1587" s="17">
        <v>0.31102804139628598</v>
      </c>
      <c r="H1587" s="17">
        <v>0.27797611797187899</v>
      </c>
      <c r="I1587" s="17">
        <v>0.31548421841262803</v>
      </c>
      <c r="J1587" s="17">
        <v>0.31761057996101599</v>
      </c>
      <c r="K1587" s="17">
        <v>0.300268711127608</v>
      </c>
      <c r="L1587" s="17">
        <v>0.30698344466873001</v>
      </c>
      <c r="M1587" s="17"/>
      <c r="N1587" s="17">
        <v>0.30308453286785603</v>
      </c>
      <c r="O1587" s="17">
        <v>0.31391453261756902</v>
      </c>
      <c r="P1587" s="17"/>
      <c r="Q1587" s="17">
        <v>0.32428203300724001</v>
      </c>
      <c r="R1587" s="17">
        <v>0.26776454839851399</v>
      </c>
      <c r="S1587" s="17">
        <v>0.29030443282546597</v>
      </c>
      <c r="T1587" s="17">
        <v>0.31005090913801597</v>
      </c>
      <c r="U1587" s="17">
        <v>0.28431421897912601</v>
      </c>
      <c r="V1587" s="17">
        <v>0.28308020103616199</v>
      </c>
      <c r="W1587" s="17">
        <v>0.35587865735751401</v>
      </c>
      <c r="X1587" s="17">
        <v>0.32762759036762801</v>
      </c>
      <c r="Y1587" s="17">
        <v>0.332251871327154</v>
      </c>
      <c r="Z1587" s="17">
        <v>0.25024697313414002</v>
      </c>
      <c r="AA1587" s="17">
        <v>0.32636392616308602</v>
      </c>
      <c r="AB1587" s="17">
        <v>0.37435799166556899</v>
      </c>
      <c r="AC1587" s="17"/>
      <c r="AD1587" s="17">
        <v>0.349324890186124</v>
      </c>
      <c r="AE1587" s="17">
        <v>0.202289029111651</v>
      </c>
      <c r="AF1587" s="17"/>
      <c r="AG1587" s="17">
        <v>0.33648302828243898</v>
      </c>
      <c r="AH1587" s="17">
        <v>0.29222686298485201</v>
      </c>
      <c r="AI1587" s="17"/>
      <c r="AJ1587" s="17">
        <v>0.31506617880153498</v>
      </c>
      <c r="AK1587" s="17">
        <v>0.29555473769667101</v>
      </c>
      <c r="AL1587" s="17"/>
      <c r="AM1587" s="17">
        <v>0.31830693291036199</v>
      </c>
      <c r="AN1587" s="17">
        <v>0.30168302403592001</v>
      </c>
      <c r="AO1587" s="17"/>
      <c r="AP1587" s="17">
        <v>0.14133145582527101</v>
      </c>
      <c r="AQ1587" s="17">
        <v>0.286746642560816</v>
      </c>
      <c r="AR1587" s="17">
        <v>0.36367392729349401</v>
      </c>
      <c r="AS1587" s="17">
        <v>0.41207015332775099</v>
      </c>
      <c r="AT1587" s="17">
        <v>0.38458569957546601</v>
      </c>
      <c r="AU1587" s="17">
        <v>0.32661873715429401</v>
      </c>
    </row>
    <row r="1588" spans="2:47" x14ac:dyDescent="0.35">
      <c r="B1588" t="s">
        <v>588</v>
      </c>
      <c r="C1588" s="17">
        <v>0.48412953058316099</v>
      </c>
      <c r="D1588" s="17">
        <v>0.35614841309162598</v>
      </c>
      <c r="E1588" s="17">
        <v>0.60613238675364101</v>
      </c>
      <c r="F1588" s="17"/>
      <c r="G1588" s="17">
        <v>0.359978739881121</v>
      </c>
      <c r="H1588" s="17">
        <v>0.41243847859106902</v>
      </c>
      <c r="I1588" s="17">
        <v>0.45021195184431301</v>
      </c>
      <c r="J1588" s="17">
        <v>0.51422997640088697</v>
      </c>
      <c r="K1588" s="17">
        <v>0.55111223580619895</v>
      </c>
      <c r="L1588" s="17">
        <v>0.58390562580765804</v>
      </c>
      <c r="M1588" s="17"/>
      <c r="N1588" s="17">
        <v>0.49888174165432603</v>
      </c>
      <c r="O1588" s="17">
        <v>0.41085896685085599</v>
      </c>
      <c r="P1588" s="17"/>
      <c r="Q1588" s="17">
        <v>0.44230939479366699</v>
      </c>
      <c r="R1588" s="17">
        <v>0.54165196881281996</v>
      </c>
      <c r="S1588" s="17">
        <v>0.50478940802272099</v>
      </c>
      <c r="T1588" s="17">
        <v>0.46797523464963298</v>
      </c>
      <c r="U1588" s="17">
        <v>0.51437785549104698</v>
      </c>
      <c r="V1588" s="17">
        <v>0.50071892859451805</v>
      </c>
      <c r="W1588" s="17">
        <v>0.49399213595131503</v>
      </c>
      <c r="X1588" s="17">
        <v>0.45026179957462098</v>
      </c>
      <c r="Y1588" s="17">
        <v>0.43053917512103801</v>
      </c>
      <c r="Z1588" s="17">
        <v>0.52274459683734598</v>
      </c>
      <c r="AA1588" s="17">
        <v>0.44446280718822301</v>
      </c>
      <c r="AB1588" s="17">
        <v>0.46830446526965602</v>
      </c>
      <c r="AC1588" s="17"/>
      <c r="AD1588" s="17">
        <v>0.38443732099478201</v>
      </c>
      <c r="AE1588" s="17">
        <v>0.71298701236566597</v>
      </c>
      <c r="AF1588" s="17"/>
      <c r="AG1588" s="17">
        <v>0.32098175747892499</v>
      </c>
      <c r="AH1588" s="17">
        <v>0.56613195195773203</v>
      </c>
      <c r="AI1588" s="17"/>
      <c r="AJ1588" s="17">
        <v>0.46973037621422697</v>
      </c>
      <c r="AK1588" s="17">
        <v>0.49926151311564398</v>
      </c>
      <c r="AL1588" s="17"/>
      <c r="AM1588" s="17">
        <v>0.55346437343306998</v>
      </c>
      <c r="AN1588" s="17">
        <v>0.463012235403092</v>
      </c>
      <c r="AO1588" s="17"/>
      <c r="AP1588" s="17">
        <v>0.78974184469976105</v>
      </c>
      <c r="AQ1588" s="17">
        <v>0.65543616164190999</v>
      </c>
      <c r="AR1588" s="17">
        <v>0.42063339302241498</v>
      </c>
      <c r="AS1588" s="17">
        <v>0.38776791952475897</v>
      </c>
      <c r="AT1588" s="17">
        <v>0.31392201895247002</v>
      </c>
      <c r="AU1588" s="17">
        <v>0.18660934409219401</v>
      </c>
    </row>
    <row r="1589" spans="2:47" x14ac:dyDescent="0.35">
      <c r="B1589" t="s">
        <v>122</v>
      </c>
      <c r="C1589" s="17">
        <v>1.9338005414017399E-2</v>
      </c>
      <c r="D1589" s="17">
        <v>1.45810765976451E-2</v>
      </c>
      <c r="E1589" s="17">
        <v>2.4149564672406601E-2</v>
      </c>
      <c r="F1589" s="17"/>
      <c r="G1589" s="17">
        <v>2.5171872503098099E-2</v>
      </c>
      <c r="H1589" s="17">
        <v>2.7359398358440801E-2</v>
      </c>
      <c r="I1589" s="17">
        <v>3.6756936885096098E-2</v>
      </c>
      <c r="J1589" s="17">
        <v>1.1368718545745801E-2</v>
      </c>
      <c r="K1589" s="17">
        <v>1.4691992755587101E-2</v>
      </c>
      <c r="L1589" s="17">
        <v>4.2504777355532901E-3</v>
      </c>
      <c r="M1589" s="17"/>
      <c r="N1589" s="17">
        <v>2.0200794131586701E-2</v>
      </c>
      <c r="O1589" s="17">
        <v>1.50527484167302E-2</v>
      </c>
      <c r="P1589" s="17"/>
      <c r="Q1589" s="17">
        <v>1.75901717882039E-2</v>
      </c>
      <c r="R1589" s="17">
        <v>3.1202338179864099E-2</v>
      </c>
      <c r="S1589" s="17">
        <v>2.42522217509188E-2</v>
      </c>
      <c r="T1589" s="17">
        <v>1.15035933363148E-2</v>
      </c>
      <c r="U1589" s="17">
        <v>1.26075671762117E-2</v>
      </c>
      <c r="V1589" s="17">
        <v>9.2001933274385404E-3</v>
      </c>
      <c r="W1589" s="17">
        <v>1.97098692306754E-2</v>
      </c>
      <c r="X1589" s="17">
        <v>0</v>
      </c>
      <c r="Y1589" s="17">
        <v>3.2975985869505099E-2</v>
      </c>
      <c r="Z1589" s="17">
        <v>1.90534641294774E-2</v>
      </c>
      <c r="AA1589" s="17">
        <v>2.4190124641532001E-2</v>
      </c>
      <c r="AB1589" s="17">
        <v>0</v>
      </c>
      <c r="AC1589" s="17"/>
      <c r="AD1589" s="17">
        <v>1.44365848026547E-2</v>
      </c>
      <c r="AE1589" s="17">
        <v>1.8502233900314798E-2</v>
      </c>
      <c r="AF1589" s="17"/>
      <c r="AG1589" s="17">
        <v>9.4340030608702705E-3</v>
      </c>
      <c r="AH1589" s="17">
        <v>1.61375194619276E-2</v>
      </c>
      <c r="AI1589" s="17"/>
      <c r="AJ1589" s="17">
        <v>1.9059149022010599E-2</v>
      </c>
      <c r="AK1589" s="17">
        <v>1.7195099298156699E-2</v>
      </c>
      <c r="AL1589" s="17"/>
      <c r="AM1589" s="17">
        <v>1.70132683255898E-2</v>
      </c>
      <c r="AN1589" s="17">
        <v>1.7918948036090201E-2</v>
      </c>
      <c r="AO1589" s="17"/>
      <c r="AP1589" s="17">
        <v>3.3258573107712602E-2</v>
      </c>
      <c r="AQ1589" s="17">
        <v>6.4040958504374898E-3</v>
      </c>
      <c r="AR1589" s="17">
        <v>4.62315523815202E-2</v>
      </c>
      <c r="AS1589" s="17">
        <v>9.3850057618447801E-3</v>
      </c>
      <c r="AT1589" s="17">
        <v>1.1662320363928599E-2</v>
      </c>
      <c r="AU1589" s="17">
        <v>6.1760537236640097E-3</v>
      </c>
    </row>
    <row r="1590" spans="2:47" x14ac:dyDescent="0.35">
      <c r="C1590" s="17"/>
      <c r="D1590" s="17"/>
      <c r="E1590" s="17"/>
      <c r="F1590" s="17"/>
      <c r="G1590" s="17"/>
      <c r="H1590" s="17"/>
      <c r="I1590" s="17"/>
      <c r="J1590" s="17"/>
      <c r="K1590" s="17"/>
      <c r="L1590" s="17"/>
      <c r="M1590" s="17"/>
      <c r="N1590" s="17"/>
      <c r="O1590" s="17"/>
      <c r="P1590" s="17"/>
      <c r="Q1590" s="17"/>
      <c r="R1590" s="17"/>
      <c r="S1590" s="17"/>
      <c r="T1590" s="17"/>
      <c r="U1590" s="17"/>
      <c r="V1590" s="17"/>
      <c r="W1590" s="17"/>
      <c r="X1590" s="17"/>
      <c r="Y1590" s="17"/>
      <c r="Z1590" s="17"/>
      <c r="AA1590" s="17"/>
      <c r="AB1590" s="17"/>
      <c r="AC1590" s="17"/>
      <c r="AD1590" s="17"/>
      <c r="AE1590" s="17"/>
      <c r="AF1590" s="17"/>
      <c r="AG1590" s="17"/>
      <c r="AH1590" s="17"/>
      <c r="AI1590" s="17"/>
      <c r="AJ1590" s="17"/>
      <c r="AK1590" s="17"/>
      <c r="AL1590" s="17"/>
      <c r="AM1590" s="17"/>
      <c r="AN1590" s="17"/>
      <c r="AO1590" s="17"/>
      <c r="AP1590" s="17"/>
      <c r="AQ1590" s="17"/>
      <c r="AR1590" s="17"/>
      <c r="AS1590" s="17"/>
      <c r="AT1590" s="17"/>
      <c r="AU1590" s="17"/>
    </row>
    <row r="1591" spans="2:47" x14ac:dyDescent="0.35">
      <c r="B1591" s="6" t="s">
        <v>602</v>
      </c>
      <c r="C1591" s="17"/>
      <c r="D1591" s="17"/>
      <c r="E1591" s="17"/>
      <c r="F1591" s="17"/>
      <c r="G1591" s="17"/>
      <c r="H1591" s="17"/>
      <c r="I1591" s="17"/>
      <c r="J1591" s="17"/>
      <c r="K1591" s="17"/>
      <c r="L1591" s="17"/>
      <c r="M1591" s="17"/>
      <c r="N1591" s="17"/>
      <c r="O1591" s="17"/>
      <c r="P1591" s="17"/>
      <c r="Q1591" s="17"/>
      <c r="R1591" s="17"/>
      <c r="S1591" s="17"/>
      <c r="T1591" s="17"/>
      <c r="U1591" s="17"/>
      <c r="V1591" s="17"/>
      <c r="W1591" s="17"/>
      <c r="X1591" s="17"/>
      <c r="Y1591" s="17"/>
      <c r="Z1591" s="17"/>
      <c r="AA1591" s="17"/>
      <c r="AB1591" s="17"/>
      <c r="AC1591" s="17"/>
      <c r="AD1591" s="17"/>
      <c r="AE1591" s="17"/>
      <c r="AF1591" s="17"/>
      <c r="AG1591" s="17"/>
      <c r="AH1591" s="17"/>
      <c r="AI1591" s="17"/>
      <c r="AJ1591" s="17"/>
      <c r="AK1591" s="17"/>
      <c r="AL1591" s="17"/>
      <c r="AM1591" s="17"/>
      <c r="AN1591" s="17"/>
      <c r="AO1591" s="17"/>
      <c r="AP1591" s="17"/>
      <c r="AQ1591" s="17"/>
      <c r="AR1591" s="17"/>
      <c r="AS1591" s="17"/>
      <c r="AT1591" s="17"/>
      <c r="AU1591" s="17"/>
    </row>
    <row r="1592" spans="2:47" x14ac:dyDescent="0.35">
      <c r="B1592" s="24" t="s">
        <v>65</v>
      </c>
      <c r="C1592" s="17"/>
      <c r="D1592" s="17"/>
      <c r="E1592" s="17"/>
      <c r="F1592" s="17"/>
      <c r="G1592" s="17"/>
      <c r="H1592" s="17"/>
      <c r="I1592" s="17"/>
      <c r="J1592" s="17"/>
      <c r="K1592" s="17"/>
      <c r="L1592" s="17"/>
      <c r="M1592" s="17"/>
      <c r="N1592" s="17"/>
      <c r="O1592" s="17"/>
      <c r="P1592" s="17"/>
      <c r="Q1592" s="17"/>
      <c r="R1592" s="17"/>
      <c r="S1592" s="17"/>
      <c r="T1592" s="17"/>
      <c r="U1592" s="17"/>
      <c r="V1592" s="17"/>
      <c r="W1592" s="17"/>
      <c r="X1592" s="17"/>
      <c r="Y1592" s="17"/>
      <c r="Z1592" s="17"/>
      <c r="AA1592" s="17"/>
      <c r="AB1592" s="17"/>
      <c r="AC1592" s="17"/>
      <c r="AD1592" s="17"/>
      <c r="AE1592" s="17"/>
      <c r="AF1592" s="17"/>
      <c r="AG1592" s="17"/>
      <c r="AH1592" s="17"/>
      <c r="AI1592" s="17"/>
      <c r="AJ1592" s="17"/>
      <c r="AK1592" s="17"/>
      <c r="AL1592" s="17"/>
      <c r="AM1592" s="17"/>
      <c r="AN1592" s="17"/>
      <c r="AO1592" s="17"/>
      <c r="AP1592" s="17"/>
      <c r="AQ1592" s="17"/>
      <c r="AR1592" s="17"/>
      <c r="AS1592" s="17"/>
      <c r="AT1592" s="17"/>
      <c r="AU1592" s="17"/>
    </row>
    <row r="1593" spans="2:47" x14ac:dyDescent="0.35">
      <c r="B1593" t="s">
        <v>586</v>
      </c>
      <c r="C1593" s="17">
        <v>0.347590509756244</v>
      </c>
      <c r="D1593" s="17">
        <v>0.45293206062487801</v>
      </c>
      <c r="E1593" s="17">
        <v>0.24689635777476401</v>
      </c>
      <c r="F1593" s="17"/>
      <c r="G1593" s="17">
        <v>0.46342505531258998</v>
      </c>
      <c r="H1593" s="17">
        <v>0.37627196441406702</v>
      </c>
      <c r="I1593" s="17">
        <v>0.413850859299006</v>
      </c>
      <c r="J1593" s="17">
        <v>0.37338861683359797</v>
      </c>
      <c r="K1593" s="17">
        <v>0.29400379104930402</v>
      </c>
      <c r="L1593" s="17">
        <v>0.20787352695167599</v>
      </c>
      <c r="M1593" s="17"/>
      <c r="N1593" s="17">
        <v>0.33942589584576899</v>
      </c>
      <c r="O1593" s="17">
        <v>0.388142116630037</v>
      </c>
      <c r="P1593" s="17"/>
      <c r="Q1593" s="17">
        <v>0.39146882677789202</v>
      </c>
      <c r="R1593" s="17">
        <v>0.26796188485790001</v>
      </c>
      <c r="S1593" s="17">
        <v>0.27357156737833399</v>
      </c>
      <c r="T1593" s="17">
        <v>0.30888730706136902</v>
      </c>
      <c r="U1593" s="17">
        <v>0.31686470739950701</v>
      </c>
      <c r="V1593" s="17">
        <v>0.33645740199990498</v>
      </c>
      <c r="W1593" s="17">
        <v>0.30408846399768502</v>
      </c>
      <c r="X1593" s="17">
        <v>0.47271608903790802</v>
      </c>
      <c r="Y1593" s="17">
        <v>0.43273562342671801</v>
      </c>
      <c r="Z1593" s="17">
        <v>0.34805249365704699</v>
      </c>
      <c r="AA1593" s="17">
        <v>0.39446253187859698</v>
      </c>
      <c r="AB1593" s="17">
        <v>0.46562852474392102</v>
      </c>
      <c r="AC1593" s="17"/>
      <c r="AD1593" s="17">
        <v>0.44426279386993101</v>
      </c>
      <c r="AE1593" s="17">
        <v>0.140773909074069</v>
      </c>
      <c r="AF1593" s="17"/>
      <c r="AG1593" s="17">
        <v>0.568463953458754</v>
      </c>
      <c r="AH1593" s="17">
        <v>0.24336810825510799</v>
      </c>
      <c r="AI1593" s="17"/>
      <c r="AJ1593" s="17">
        <v>0.35562366937372197</v>
      </c>
      <c r="AK1593" s="17">
        <v>0.33958037689168602</v>
      </c>
      <c r="AL1593" s="17"/>
      <c r="AM1593" s="17">
        <v>0.277439172953243</v>
      </c>
      <c r="AN1593" s="17">
        <v>0.37188678123287999</v>
      </c>
      <c r="AO1593" s="17"/>
      <c r="AP1593" s="17">
        <v>5.48811143739057E-2</v>
      </c>
      <c r="AQ1593" s="17">
        <v>0.15852884808923901</v>
      </c>
      <c r="AR1593" s="17">
        <v>0.38542032187024799</v>
      </c>
      <c r="AS1593" s="17">
        <v>0.407696940372409</v>
      </c>
      <c r="AT1593" s="17">
        <v>0.58448945128252405</v>
      </c>
      <c r="AU1593" s="17">
        <v>0.67410131944778495</v>
      </c>
    </row>
    <row r="1594" spans="2:47" x14ac:dyDescent="0.35">
      <c r="B1594" t="s">
        <v>599</v>
      </c>
      <c r="C1594" s="17">
        <v>0.25297557315814301</v>
      </c>
      <c r="D1594" s="17">
        <v>0.25678434088333502</v>
      </c>
      <c r="E1594" s="17">
        <v>0.24878977343365899</v>
      </c>
      <c r="F1594" s="17"/>
      <c r="G1594" s="17">
        <v>0.19540953484061599</v>
      </c>
      <c r="H1594" s="17">
        <v>0.27468897815431298</v>
      </c>
      <c r="I1594" s="17">
        <v>0.25816963824897798</v>
      </c>
      <c r="J1594" s="17">
        <v>0.28322138310875999</v>
      </c>
      <c r="K1594" s="17">
        <v>0.26142116630242501</v>
      </c>
      <c r="L1594" s="17">
        <v>0.23915183420107999</v>
      </c>
      <c r="M1594" s="17"/>
      <c r="N1594" s="17">
        <v>0.258221618261532</v>
      </c>
      <c r="O1594" s="17">
        <v>0.22691977174396</v>
      </c>
      <c r="P1594" s="17"/>
      <c r="Q1594" s="17">
        <v>0.24314398953841199</v>
      </c>
      <c r="R1594" s="17">
        <v>0.28710779052753599</v>
      </c>
      <c r="S1594" s="17">
        <v>0.265569795895575</v>
      </c>
      <c r="T1594" s="17">
        <v>0.29076412445642102</v>
      </c>
      <c r="U1594" s="17">
        <v>0.258004417588237</v>
      </c>
      <c r="V1594" s="17">
        <v>0.24660541297000499</v>
      </c>
      <c r="W1594" s="17">
        <v>0.287660256070081</v>
      </c>
      <c r="X1594" s="17">
        <v>0.179255395896815</v>
      </c>
      <c r="Y1594" s="17">
        <v>0.24316982173643001</v>
      </c>
      <c r="Z1594" s="17">
        <v>0.21687318967119201</v>
      </c>
      <c r="AA1594" s="17">
        <v>0.1923975147491</v>
      </c>
      <c r="AB1594" s="17">
        <v>0.26235886116042201</v>
      </c>
      <c r="AC1594" s="17"/>
      <c r="AD1594" s="17">
        <v>0.281377173715052</v>
      </c>
      <c r="AE1594" s="17">
        <v>0.19652196798657301</v>
      </c>
      <c r="AF1594" s="17"/>
      <c r="AG1594" s="17">
        <v>0.24377362599949601</v>
      </c>
      <c r="AH1594" s="17">
        <v>0.26044478120020598</v>
      </c>
      <c r="AI1594" s="17"/>
      <c r="AJ1594" s="17">
        <v>0.25935921752799002</v>
      </c>
      <c r="AK1594" s="17">
        <v>0.24658417439413499</v>
      </c>
      <c r="AL1594" s="17"/>
      <c r="AM1594" s="17">
        <v>0.23350884788776899</v>
      </c>
      <c r="AN1594" s="17">
        <v>0.25709236851167799</v>
      </c>
      <c r="AO1594" s="17"/>
      <c r="AP1594" s="17">
        <v>0.147571486513117</v>
      </c>
      <c r="AQ1594" s="17">
        <v>0.271554766265095</v>
      </c>
      <c r="AR1594" s="17">
        <v>0.30870362989303501</v>
      </c>
      <c r="AS1594" s="17">
        <v>0.34865891474377902</v>
      </c>
      <c r="AT1594" s="17">
        <v>0.25224437634969399</v>
      </c>
      <c r="AU1594" s="17">
        <v>0.22103838294179501</v>
      </c>
    </row>
    <row r="1595" spans="2:47" x14ac:dyDescent="0.35">
      <c r="B1595" t="s">
        <v>600</v>
      </c>
      <c r="C1595" s="17">
        <v>0.38589938180307298</v>
      </c>
      <c r="D1595" s="17">
        <v>0.27691184393226798</v>
      </c>
      <c r="E1595" s="17">
        <v>0.49138017630174802</v>
      </c>
      <c r="F1595" s="17"/>
      <c r="G1595" s="17">
        <v>0.31687538365003398</v>
      </c>
      <c r="H1595" s="17">
        <v>0.32839307366256898</v>
      </c>
      <c r="I1595" s="17">
        <v>0.30578342599306801</v>
      </c>
      <c r="J1595" s="17">
        <v>0.33215766302795802</v>
      </c>
      <c r="K1595" s="17">
        <v>0.43798411468068599</v>
      </c>
      <c r="L1595" s="17">
        <v>0.55297463884724396</v>
      </c>
      <c r="M1595" s="17"/>
      <c r="N1595" s="17">
        <v>0.39080168577428998</v>
      </c>
      <c r="O1595" s="17">
        <v>0.36155085710902102</v>
      </c>
      <c r="P1595" s="17"/>
      <c r="Q1595" s="17">
        <v>0.340138237223096</v>
      </c>
      <c r="R1595" s="17">
        <v>0.43334006324208801</v>
      </c>
      <c r="S1595" s="17">
        <v>0.45516177020121001</v>
      </c>
      <c r="T1595" s="17">
        <v>0.3944567358562</v>
      </c>
      <c r="U1595" s="17">
        <v>0.41787565457276099</v>
      </c>
      <c r="V1595" s="17">
        <v>0.40295715334569099</v>
      </c>
      <c r="W1595" s="17">
        <v>0.38854141070155801</v>
      </c>
      <c r="X1595" s="17">
        <v>0.34802851506527699</v>
      </c>
      <c r="Y1595" s="17">
        <v>0.31162851915077</v>
      </c>
      <c r="Z1595" s="17">
        <v>0.41711818713162502</v>
      </c>
      <c r="AA1595" s="17">
        <v>0.389679828764256</v>
      </c>
      <c r="AB1595" s="17">
        <v>0.27201261409565602</v>
      </c>
      <c r="AC1595" s="17"/>
      <c r="AD1595" s="17">
        <v>0.26594388891759901</v>
      </c>
      <c r="AE1595" s="17">
        <v>0.65005343145791294</v>
      </c>
      <c r="AF1595" s="17"/>
      <c r="AG1595" s="17">
        <v>0.184601104447082</v>
      </c>
      <c r="AH1595" s="17">
        <v>0.48584472868543799</v>
      </c>
      <c r="AI1595" s="17"/>
      <c r="AJ1595" s="17">
        <v>0.375519374709816</v>
      </c>
      <c r="AK1595" s="17">
        <v>0.39668908232012301</v>
      </c>
      <c r="AL1595" s="17"/>
      <c r="AM1595" s="17">
        <v>0.484240401560944</v>
      </c>
      <c r="AN1595" s="17">
        <v>0.35657805034447199</v>
      </c>
      <c r="AO1595" s="17"/>
      <c r="AP1595" s="17">
        <v>0.76458572340650199</v>
      </c>
      <c r="AQ1595" s="17">
        <v>0.56685390707755501</v>
      </c>
      <c r="AR1595" s="17">
        <v>0.27536849036952599</v>
      </c>
      <c r="AS1595" s="17">
        <v>0.241401487444728</v>
      </c>
      <c r="AT1595" s="17">
        <v>0.16326617236778301</v>
      </c>
      <c r="AU1595" s="17">
        <v>0.101480313758604</v>
      </c>
    </row>
    <row r="1596" spans="2:47" x14ac:dyDescent="0.35">
      <c r="B1596" t="s">
        <v>122</v>
      </c>
      <c r="C1596" s="17">
        <v>1.35345352825391E-2</v>
      </c>
      <c r="D1596" s="17">
        <v>1.33717545595181E-2</v>
      </c>
      <c r="E1596" s="17">
        <v>1.29336924898292E-2</v>
      </c>
      <c r="F1596" s="17"/>
      <c r="G1596" s="17">
        <v>2.42900261967595E-2</v>
      </c>
      <c r="H1596" s="17">
        <v>2.0645983769050399E-2</v>
      </c>
      <c r="I1596" s="17">
        <v>2.2196076458948499E-2</v>
      </c>
      <c r="J1596" s="17">
        <v>1.1232337029683299E-2</v>
      </c>
      <c r="K1596" s="17">
        <v>6.5909279675838098E-3</v>
      </c>
      <c r="L1596" s="17">
        <v>0</v>
      </c>
      <c r="M1596" s="17"/>
      <c r="N1596" s="17">
        <v>1.1550800118408699E-2</v>
      </c>
      <c r="O1596" s="17">
        <v>2.3387254516981301E-2</v>
      </c>
      <c r="P1596" s="17"/>
      <c r="Q1596" s="17">
        <v>2.52489464605994E-2</v>
      </c>
      <c r="R1596" s="17">
        <v>1.1590261372476301E-2</v>
      </c>
      <c r="S1596" s="17">
        <v>5.6968665248801802E-3</v>
      </c>
      <c r="T1596" s="17">
        <v>5.8918326260102198E-3</v>
      </c>
      <c r="U1596" s="17">
        <v>7.2552204394959298E-3</v>
      </c>
      <c r="V1596" s="17">
        <v>1.3980031684398E-2</v>
      </c>
      <c r="W1596" s="17">
        <v>1.97098692306754E-2</v>
      </c>
      <c r="X1596" s="17">
        <v>0</v>
      </c>
      <c r="Y1596" s="17">
        <v>1.24660356860814E-2</v>
      </c>
      <c r="Z1596" s="17">
        <v>1.7956129540136801E-2</v>
      </c>
      <c r="AA1596" s="17">
        <v>2.3460124608048201E-2</v>
      </c>
      <c r="AB1596" s="17">
        <v>0</v>
      </c>
      <c r="AC1596" s="17"/>
      <c r="AD1596" s="17">
        <v>8.4161434974182499E-3</v>
      </c>
      <c r="AE1596" s="17">
        <v>1.2650691481445899E-2</v>
      </c>
      <c r="AF1596" s="17"/>
      <c r="AG1596" s="17">
        <v>3.1613160946685698E-3</v>
      </c>
      <c r="AH1596" s="17">
        <v>1.03423818592485E-2</v>
      </c>
      <c r="AI1596" s="17"/>
      <c r="AJ1596" s="17">
        <v>9.4977383884720101E-3</v>
      </c>
      <c r="AK1596" s="17">
        <v>1.7146366394055899E-2</v>
      </c>
      <c r="AL1596" s="17"/>
      <c r="AM1596" s="17">
        <v>4.8115775980442704E-3</v>
      </c>
      <c r="AN1596" s="17">
        <v>1.444279991097E-2</v>
      </c>
      <c r="AO1596" s="17"/>
      <c r="AP1596" s="17">
        <v>3.2961675706475201E-2</v>
      </c>
      <c r="AQ1596" s="17">
        <v>3.0624785681114298E-3</v>
      </c>
      <c r="AR1596" s="17">
        <v>3.0507557867191299E-2</v>
      </c>
      <c r="AS1596" s="17">
        <v>2.24265743908347E-3</v>
      </c>
      <c r="AT1596" s="17">
        <v>0</v>
      </c>
      <c r="AU1596" s="17">
        <v>3.3799838518163402E-3</v>
      </c>
    </row>
    <row r="1597" spans="2:47" x14ac:dyDescent="0.35">
      <c r="C1597" s="17"/>
      <c r="D1597" s="17"/>
      <c r="E1597" s="17"/>
      <c r="F1597" s="17"/>
      <c r="G1597" s="17"/>
      <c r="H1597" s="17"/>
      <c r="I1597" s="17"/>
      <c r="J1597" s="17"/>
      <c r="K1597" s="17"/>
      <c r="L1597" s="17"/>
      <c r="M1597" s="17"/>
      <c r="N1597" s="17"/>
      <c r="O1597" s="17"/>
      <c r="P1597" s="17"/>
      <c r="Q1597" s="17"/>
      <c r="R1597" s="17"/>
      <c r="S1597" s="17"/>
      <c r="T1597" s="17"/>
      <c r="U1597" s="17"/>
      <c r="V1597" s="17"/>
      <c r="W1597" s="17"/>
      <c r="X1597" s="17"/>
      <c r="Y1597" s="17"/>
      <c r="Z1597" s="17"/>
      <c r="AA1597" s="17"/>
      <c r="AB1597" s="17"/>
      <c r="AC1597" s="17"/>
      <c r="AD1597" s="17"/>
      <c r="AE1597" s="17"/>
      <c r="AF1597" s="17"/>
      <c r="AG1597" s="17"/>
      <c r="AH1597" s="17"/>
      <c r="AI1597" s="17"/>
      <c r="AJ1597" s="17"/>
      <c r="AK1597" s="17"/>
      <c r="AL1597" s="17"/>
      <c r="AM1597" s="17"/>
      <c r="AN1597" s="17"/>
      <c r="AO1597" s="17"/>
      <c r="AP1597" s="17"/>
      <c r="AQ1597" s="17"/>
      <c r="AR1597" s="17"/>
      <c r="AS1597" s="17"/>
      <c r="AT1597" s="17"/>
      <c r="AU1597" s="17"/>
    </row>
    <row r="1598" spans="2:47" x14ac:dyDescent="0.35">
      <c r="B1598" s="6" t="s">
        <v>603</v>
      </c>
      <c r="C1598" s="17"/>
      <c r="D1598" s="17"/>
      <c r="E1598" s="17"/>
      <c r="F1598" s="17"/>
      <c r="G1598" s="17"/>
      <c r="H1598" s="17"/>
      <c r="I1598" s="17"/>
      <c r="J1598" s="17"/>
      <c r="K1598" s="17"/>
      <c r="L1598" s="17"/>
      <c r="M1598" s="17"/>
      <c r="N1598" s="17"/>
      <c r="O1598" s="17"/>
      <c r="P1598" s="17"/>
      <c r="Q1598" s="17"/>
      <c r="R1598" s="17"/>
      <c r="S1598" s="17"/>
      <c r="T1598" s="17"/>
      <c r="U1598" s="17"/>
      <c r="V1598" s="17"/>
      <c r="W1598" s="17"/>
      <c r="X1598" s="17"/>
      <c r="Y1598" s="17"/>
      <c r="Z1598" s="17"/>
      <c r="AA1598" s="17"/>
      <c r="AB1598" s="17"/>
      <c r="AC1598" s="17"/>
      <c r="AD1598" s="17"/>
      <c r="AE1598" s="17"/>
      <c r="AF1598" s="17"/>
      <c r="AG1598" s="17"/>
      <c r="AH1598" s="17"/>
      <c r="AI1598" s="17"/>
      <c r="AJ1598" s="17"/>
      <c r="AK1598" s="17"/>
      <c r="AL1598" s="17"/>
      <c r="AM1598" s="17"/>
      <c r="AN1598" s="17"/>
      <c r="AO1598" s="17"/>
      <c r="AP1598" s="17"/>
      <c r="AQ1598" s="17"/>
      <c r="AR1598" s="17"/>
      <c r="AS1598" s="17"/>
      <c r="AT1598" s="17"/>
      <c r="AU1598" s="17"/>
    </row>
    <row r="1599" spans="2:47" x14ac:dyDescent="0.35">
      <c r="B1599" s="24" t="s">
        <v>65</v>
      </c>
      <c r="C1599" s="17"/>
      <c r="D1599" s="17"/>
      <c r="E1599" s="17"/>
      <c r="F1599" s="17"/>
      <c r="G1599" s="17"/>
      <c r="H1599" s="17"/>
      <c r="I1599" s="17"/>
      <c r="J1599" s="17"/>
      <c r="K1599" s="17"/>
      <c r="L1599" s="17"/>
      <c r="M1599" s="17"/>
      <c r="N1599" s="17"/>
      <c r="O1599" s="17"/>
      <c r="P1599" s="17"/>
      <c r="Q1599" s="17"/>
      <c r="R1599" s="17"/>
      <c r="S1599" s="17"/>
      <c r="T1599" s="17"/>
      <c r="U1599" s="17"/>
      <c r="V1599" s="17"/>
      <c r="W1599" s="17"/>
      <c r="X1599" s="17"/>
      <c r="Y1599" s="17"/>
      <c r="Z1599" s="17"/>
      <c r="AA1599" s="17"/>
      <c r="AB1599" s="17"/>
      <c r="AC1599" s="17"/>
      <c r="AD1599" s="17"/>
      <c r="AE1599" s="17"/>
      <c r="AF1599" s="17"/>
      <c r="AG1599" s="17"/>
      <c r="AH1599" s="17"/>
      <c r="AI1599" s="17"/>
      <c r="AJ1599" s="17"/>
      <c r="AK1599" s="17"/>
      <c r="AL1599" s="17"/>
      <c r="AM1599" s="17"/>
      <c r="AN1599" s="17"/>
      <c r="AO1599" s="17"/>
      <c r="AP1599" s="17"/>
      <c r="AQ1599" s="17"/>
      <c r="AR1599" s="17"/>
      <c r="AS1599" s="17"/>
      <c r="AT1599" s="17"/>
      <c r="AU1599" s="17"/>
    </row>
    <row r="1600" spans="2:47" x14ac:dyDescent="0.35">
      <c r="B1600" t="s">
        <v>586</v>
      </c>
      <c r="C1600" s="17">
        <v>0.293190656752088</v>
      </c>
      <c r="D1600" s="17">
        <v>0.38918472602534099</v>
      </c>
      <c r="E1600" s="17">
        <v>0.20216598804557101</v>
      </c>
      <c r="F1600" s="17"/>
      <c r="G1600" s="17">
        <v>0.39535549435826101</v>
      </c>
      <c r="H1600" s="17">
        <v>0.34968717862305998</v>
      </c>
      <c r="I1600" s="17">
        <v>0.26130422391226099</v>
      </c>
      <c r="J1600" s="17">
        <v>0.30000885566032398</v>
      </c>
      <c r="K1600" s="17">
        <v>0.274068115738347</v>
      </c>
      <c r="L1600" s="17">
        <v>0.212268586532916</v>
      </c>
      <c r="M1600" s="17"/>
      <c r="N1600" s="17">
        <v>0.28555508422282699</v>
      </c>
      <c r="O1600" s="17">
        <v>0.33111464665020901</v>
      </c>
      <c r="P1600" s="17"/>
      <c r="Q1600" s="17">
        <v>0.32104573082620003</v>
      </c>
      <c r="R1600" s="17">
        <v>0.249262102650645</v>
      </c>
      <c r="S1600" s="17">
        <v>0.237859118273614</v>
      </c>
      <c r="T1600" s="17">
        <v>0.28328551289162202</v>
      </c>
      <c r="U1600" s="17">
        <v>0.27428800022794098</v>
      </c>
      <c r="V1600" s="17">
        <v>0.29748881319335901</v>
      </c>
      <c r="W1600" s="17">
        <v>0.25853925926607702</v>
      </c>
      <c r="X1600" s="17">
        <v>0.29674670937254399</v>
      </c>
      <c r="Y1600" s="17">
        <v>0.34771641978755802</v>
      </c>
      <c r="Z1600" s="17">
        <v>0.32283534622312698</v>
      </c>
      <c r="AA1600" s="17">
        <v>0.29448839023447199</v>
      </c>
      <c r="AB1600" s="17">
        <v>0.35943929362430699</v>
      </c>
      <c r="AC1600" s="17"/>
      <c r="AD1600" s="17">
        <v>0.38015138860421699</v>
      </c>
      <c r="AE1600" s="17">
        <v>0.119289661209988</v>
      </c>
      <c r="AF1600" s="17"/>
      <c r="AG1600" s="17">
        <v>0.497028779538984</v>
      </c>
      <c r="AH1600" s="17">
        <v>0.19758567102909</v>
      </c>
      <c r="AI1600" s="17"/>
      <c r="AJ1600" s="17">
        <v>0.31675953414084002</v>
      </c>
      <c r="AK1600" s="17">
        <v>0.266258704940256</v>
      </c>
      <c r="AL1600" s="17"/>
      <c r="AM1600" s="17">
        <v>0.221634396383908</v>
      </c>
      <c r="AN1600" s="17">
        <v>0.31489271986518802</v>
      </c>
      <c r="AO1600" s="17"/>
      <c r="AP1600" s="17">
        <v>4.1043806141883098E-2</v>
      </c>
      <c r="AQ1600" s="17">
        <v>0.120698723568659</v>
      </c>
      <c r="AR1600" s="17">
        <v>0.26098573046471801</v>
      </c>
      <c r="AS1600" s="17">
        <v>0.39336828854398997</v>
      </c>
      <c r="AT1600" s="17">
        <v>0.48304064035212202</v>
      </c>
      <c r="AU1600" s="17">
        <v>0.59114513638287103</v>
      </c>
    </row>
    <row r="1601" spans="2:47" x14ac:dyDescent="0.35">
      <c r="B1601" t="s">
        <v>599</v>
      </c>
      <c r="C1601" s="17">
        <v>0.27632541456927501</v>
      </c>
      <c r="D1601" s="17">
        <v>0.29597533539544602</v>
      </c>
      <c r="E1601" s="17">
        <v>0.25873203760538499</v>
      </c>
      <c r="F1601" s="17"/>
      <c r="G1601" s="17">
        <v>0.235489667543099</v>
      </c>
      <c r="H1601" s="17">
        <v>0.257435325098822</v>
      </c>
      <c r="I1601" s="17">
        <v>0.34828036304788301</v>
      </c>
      <c r="J1601" s="17">
        <v>0.24629315249608</v>
      </c>
      <c r="K1601" s="17">
        <v>0.28554385632504298</v>
      </c>
      <c r="L1601" s="17">
        <v>0.278432950193853</v>
      </c>
      <c r="M1601" s="17"/>
      <c r="N1601" s="17">
        <v>0.27700064615912001</v>
      </c>
      <c r="O1601" s="17">
        <v>0.27297170718269298</v>
      </c>
      <c r="P1601" s="17"/>
      <c r="Q1601" s="17">
        <v>0.25163897957521902</v>
      </c>
      <c r="R1601" s="17">
        <v>0.26679648301895398</v>
      </c>
      <c r="S1601" s="17">
        <v>0.28238639189599501</v>
      </c>
      <c r="T1601" s="17">
        <v>0.30611687977079899</v>
      </c>
      <c r="U1601" s="17">
        <v>0.23901443754761401</v>
      </c>
      <c r="V1601" s="17">
        <v>0.25560289819697601</v>
      </c>
      <c r="W1601" s="17">
        <v>0.32254957350615998</v>
      </c>
      <c r="X1601" s="17">
        <v>0.37879133026195499</v>
      </c>
      <c r="Y1601" s="17">
        <v>0.24928988472678401</v>
      </c>
      <c r="Z1601" s="17">
        <v>0.28033866539635099</v>
      </c>
      <c r="AA1601" s="17">
        <v>0.26444281695737298</v>
      </c>
      <c r="AB1601" s="17">
        <v>0.32427210171937199</v>
      </c>
      <c r="AC1601" s="17"/>
      <c r="AD1601" s="17">
        <v>0.31409083857772202</v>
      </c>
      <c r="AE1601" s="17">
        <v>0.18899921973144099</v>
      </c>
      <c r="AF1601" s="17"/>
      <c r="AG1601" s="17">
        <v>0.29688850004735701</v>
      </c>
      <c r="AH1601" s="17">
        <v>0.26939611656773998</v>
      </c>
      <c r="AI1601" s="17"/>
      <c r="AJ1601" s="17">
        <v>0.296570559428187</v>
      </c>
      <c r="AK1601" s="17">
        <v>0.25476524521378402</v>
      </c>
      <c r="AL1601" s="17"/>
      <c r="AM1601" s="17">
        <v>0.26635822946093302</v>
      </c>
      <c r="AN1601" s="17">
        <v>0.28063215864082097</v>
      </c>
      <c r="AO1601" s="17"/>
      <c r="AP1601" s="17">
        <v>0.13041854272266301</v>
      </c>
      <c r="AQ1601" s="17">
        <v>0.30396459581912799</v>
      </c>
      <c r="AR1601" s="17">
        <v>0.36722293474609302</v>
      </c>
      <c r="AS1601" s="17">
        <v>0.32170349785844399</v>
      </c>
      <c r="AT1601" s="17">
        <v>0.31071403193264002</v>
      </c>
      <c r="AU1601" s="17">
        <v>0.29359032281668901</v>
      </c>
    </row>
    <row r="1602" spans="2:47" x14ac:dyDescent="0.35">
      <c r="B1602" t="s">
        <v>600</v>
      </c>
      <c r="C1602" s="17">
        <v>0.41273594677797198</v>
      </c>
      <c r="D1602" s="17">
        <v>0.29739881979060001</v>
      </c>
      <c r="E1602" s="17">
        <v>0.52089700848318299</v>
      </c>
      <c r="F1602" s="17"/>
      <c r="G1602" s="17">
        <v>0.33387057267897402</v>
      </c>
      <c r="H1602" s="17">
        <v>0.360722968651983</v>
      </c>
      <c r="I1602" s="17">
        <v>0.367544511946649</v>
      </c>
      <c r="J1602" s="17">
        <v>0.44183633633042402</v>
      </c>
      <c r="K1602" s="17">
        <v>0.43028908750975298</v>
      </c>
      <c r="L1602" s="17">
        <v>0.50929846327323103</v>
      </c>
      <c r="M1602" s="17"/>
      <c r="N1602" s="17">
        <v>0.42221416563384001</v>
      </c>
      <c r="O1602" s="17">
        <v>0.36565999081466899</v>
      </c>
      <c r="P1602" s="17"/>
      <c r="Q1602" s="17">
        <v>0.39246456880070502</v>
      </c>
      <c r="R1602" s="17">
        <v>0.46839043952062998</v>
      </c>
      <c r="S1602" s="17">
        <v>0.473756474269734</v>
      </c>
      <c r="T1602" s="17">
        <v>0.39704069115708501</v>
      </c>
      <c r="U1602" s="17">
        <v>0.46078270546789701</v>
      </c>
      <c r="V1602" s="17">
        <v>0.43770809528222598</v>
      </c>
      <c r="W1602" s="17">
        <v>0.39920129799708698</v>
      </c>
      <c r="X1602" s="17">
        <v>0.32446196036550101</v>
      </c>
      <c r="Y1602" s="17">
        <v>0.38017186355812199</v>
      </c>
      <c r="Z1602" s="17">
        <v>0.383439787102893</v>
      </c>
      <c r="AA1602" s="17">
        <v>0.416878668166622</v>
      </c>
      <c r="AB1602" s="17">
        <v>0.31628860465632103</v>
      </c>
      <c r="AC1602" s="17"/>
      <c r="AD1602" s="17">
        <v>0.29151711467066799</v>
      </c>
      <c r="AE1602" s="17">
        <v>0.68038302088595104</v>
      </c>
      <c r="AF1602" s="17"/>
      <c r="AG1602" s="17">
        <v>0.20261949597508899</v>
      </c>
      <c r="AH1602" s="17">
        <v>0.518196551895303</v>
      </c>
      <c r="AI1602" s="17"/>
      <c r="AJ1602" s="17">
        <v>0.37609373302580301</v>
      </c>
      <c r="AK1602" s="17">
        <v>0.45520516835362201</v>
      </c>
      <c r="AL1602" s="17"/>
      <c r="AM1602" s="17">
        <v>0.50624450861876902</v>
      </c>
      <c r="AN1602" s="17">
        <v>0.38601268292505497</v>
      </c>
      <c r="AO1602" s="17"/>
      <c r="AP1602" s="17">
        <v>0.79515402019474501</v>
      </c>
      <c r="AQ1602" s="17">
        <v>0.56858320108637095</v>
      </c>
      <c r="AR1602" s="17">
        <v>0.32887984387404701</v>
      </c>
      <c r="AS1602" s="17">
        <v>0.28492821359756498</v>
      </c>
      <c r="AT1602" s="17">
        <v>0.20624532771523801</v>
      </c>
      <c r="AU1602" s="17">
        <v>0.100690662806433</v>
      </c>
    </row>
    <row r="1603" spans="2:47" x14ac:dyDescent="0.35">
      <c r="B1603" t="s">
        <v>122</v>
      </c>
      <c r="C1603" s="17">
        <v>1.77479819006643E-2</v>
      </c>
      <c r="D1603" s="17">
        <v>1.7441118788613302E-2</v>
      </c>
      <c r="E1603" s="17">
        <v>1.8204965865861199E-2</v>
      </c>
      <c r="F1603" s="17"/>
      <c r="G1603" s="17">
        <v>3.5284265419666803E-2</v>
      </c>
      <c r="H1603" s="17">
        <v>3.2154527626135201E-2</v>
      </c>
      <c r="I1603" s="17">
        <v>2.2870901093207E-2</v>
      </c>
      <c r="J1603" s="17">
        <v>1.18616555131717E-2</v>
      </c>
      <c r="K1603" s="17">
        <v>1.0098940426857101E-2</v>
      </c>
      <c r="L1603" s="17">
        <v>0</v>
      </c>
      <c r="M1603" s="17"/>
      <c r="N1603" s="17">
        <v>1.5230103984212999E-2</v>
      </c>
      <c r="O1603" s="17">
        <v>3.0253655352428799E-2</v>
      </c>
      <c r="P1603" s="17"/>
      <c r="Q1603" s="17">
        <v>3.4850720797875698E-2</v>
      </c>
      <c r="R1603" s="17">
        <v>1.55509748097706E-2</v>
      </c>
      <c r="S1603" s="17">
        <v>5.9980155606574404E-3</v>
      </c>
      <c r="T1603" s="17">
        <v>1.3556916180494E-2</v>
      </c>
      <c r="U1603" s="17">
        <v>2.5914856756547699E-2</v>
      </c>
      <c r="V1603" s="17">
        <v>9.2001933274385404E-3</v>
      </c>
      <c r="W1603" s="17">
        <v>1.97098692306754E-2</v>
      </c>
      <c r="X1603" s="17">
        <v>0</v>
      </c>
      <c r="Y1603" s="17">
        <v>2.2821831927536201E-2</v>
      </c>
      <c r="Z1603" s="17">
        <v>1.3386201277628899E-2</v>
      </c>
      <c r="AA1603" s="17">
        <v>2.4190124641532001E-2</v>
      </c>
      <c r="AB1603" s="17">
        <v>0</v>
      </c>
      <c r="AC1603" s="17"/>
      <c r="AD1603" s="17">
        <v>1.4240658147393E-2</v>
      </c>
      <c r="AE1603" s="17">
        <v>1.13280981726195E-2</v>
      </c>
      <c r="AF1603" s="17"/>
      <c r="AG1603" s="17">
        <v>3.4632244385695799E-3</v>
      </c>
      <c r="AH1603" s="17">
        <v>1.48216605078669E-2</v>
      </c>
      <c r="AI1603" s="17"/>
      <c r="AJ1603" s="17">
        <v>1.05761734051704E-2</v>
      </c>
      <c r="AK1603" s="17">
        <v>2.37708814923378E-2</v>
      </c>
      <c r="AL1603" s="17"/>
      <c r="AM1603" s="17">
        <v>5.7628655363902402E-3</v>
      </c>
      <c r="AN1603" s="17">
        <v>1.8462438568936399E-2</v>
      </c>
      <c r="AO1603" s="17"/>
      <c r="AP1603" s="17">
        <v>3.3383630940709702E-2</v>
      </c>
      <c r="AQ1603" s="17">
        <v>6.7534795258422297E-3</v>
      </c>
      <c r="AR1603" s="17">
        <v>4.2911490915142202E-2</v>
      </c>
      <c r="AS1603" s="17">
        <v>0</v>
      </c>
      <c r="AT1603" s="17">
        <v>0</v>
      </c>
      <c r="AU1603" s="17">
        <v>1.45738779940064E-2</v>
      </c>
    </row>
    <row r="1604" spans="2:47" x14ac:dyDescent="0.35">
      <c r="C1604" s="17"/>
      <c r="D1604" s="17"/>
      <c r="E1604" s="17"/>
      <c r="F1604" s="17"/>
      <c r="G1604" s="17"/>
      <c r="H1604" s="17"/>
      <c r="I1604" s="17"/>
      <c r="J1604" s="17"/>
      <c r="K1604" s="17"/>
      <c r="L1604" s="17"/>
      <c r="M1604" s="17"/>
      <c r="N1604" s="17"/>
      <c r="O1604" s="17"/>
      <c r="P1604" s="17"/>
      <c r="Q1604" s="17"/>
      <c r="R1604" s="17"/>
      <c r="S1604" s="17"/>
      <c r="T1604" s="17"/>
      <c r="U1604" s="17"/>
      <c r="V1604" s="17"/>
      <c r="W1604" s="17"/>
      <c r="X1604" s="17"/>
      <c r="Y1604" s="17"/>
      <c r="Z1604" s="17"/>
      <c r="AA1604" s="17"/>
      <c r="AB1604" s="17"/>
      <c r="AC1604" s="17"/>
      <c r="AD1604" s="17"/>
      <c r="AE1604" s="17"/>
      <c r="AF1604" s="17"/>
      <c r="AG1604" s="17"/>
      <c r="AH1604" s="17"/>
      <c r="AI1604" s="17"/>
      <c r="AJ1604" s="17"/>
      <c r="AK1604" s="17"/>
      <c r="AL1604" s="17"/>
      <c r="AM1604" s="17"/>
      <c r="AN1604" s="17"/>
      <c r="AO1604" s="17"/>
      <c r="AP1604" s="17"/>
      <c r="AQ1604" s="17"/>
      <c r="AR1604" s="17"/>
      <c r="AS1604" s="17"/>
      <c r="AT1604" s="17"/>
      <c r="AU1604" s="17"/>
    </row>
    <row r="1605" spans="2:47" x14ac:dyDescent="0.35">
      <c r="B1605" s="6" t="s">
        <v>604</v>
      </c>
      <c r="C1605" s="17"/>
      <c r="D1605" s="17"/>
      <c r="E1605" s="17"/>
      <c r="F1605" s="17"/>
      <c r="G1605" s="17"/>
      <c r="H1605" s="17"/>
      <c r="I1605" s="17"/>
      <c r="J1605" s="17"/>
      <c r="K1605" s="17"/>
      <c r="L1605" s="17"/>
      <c r="M1605" s="17"/>
      <c r="N1605" s="17"/>
      <c r="O1605" s="17"/>
      <c r="P1605" s="17"/>
      <c r="Q1605" s="17"/>
      <c r="R1605" s="17"/>
      <c r="S1605" s="17"/>
      <c r="T1605" s="17"/>
      <c r="U1605" s="17"/>
      <c r="V1605" s="17"/>
      <c r="W1605" s="17"/>
      <c r="X1605" s="17"/>
      <c r="Y1605" s="17"/>
      <c r="Z1605" s="17"/>
      <c r="AA1605" s="17"/>
      <c r="AB1605" s="17"/>
      <c r="AC1605" s="17"/>
      <c r="AD1605" s="17"/>
      <c r="AE1605" s="17"/>
      <c r="AF1605" s="17"/>
      <c r="AG1605" s="17"/>
      <c r="AH1605" s="17"/>
      <c r="AI1605" s="17"/>
      <c r="AJ1605" s="17"/>
      <c r="AK1605" s="17"/>
      <c r="AL1605" s="17"/>
      <c r="AM1605" s="17"/>
      <c r="AN1605" s="17"/>
      <c r="AO1605" s="17"/>
      <c r="AP1605" s="17"/>
      <c r="AQ1605" s="17"/>
      <c r="AR1605" s="17"/>
      <c r="AS1605" s="17"/>
      <c r="AT1605" s="17"/>
      <c r="AU1605" s="17"/>
    </row>
    <row r="1606" spans="2:47" x14ac:dyDescent="0.35">
      <c r="B1606" s="24" t="s">
        <v>65</v>
      </c>
      <c r="C1606" s="17"/>
      <c r="D1606" s="17"/>
      <c r="E1606" s="17"/>
      <c r="F1606" s="17"/>
      <c r="G1606" s="17"/>
      <c r="H1606" s="17"/>
      <c r="I1606" s="17"/>
      <c r="J1606" s="17"/>
      <c r="K1606" s="17"/>
      <c r="L1606" s="17"/>
      <c r="M1606" s="17"/>
      <c r="N1606" s="17"/>
      <c r="O1606" s="17"/>
      <c r="P1606" s="17"/>
      <c r="Q1606" s="17"/>
      <c r="R1606" s="17"/>
      <c r="S1606" s="17"/>
      <c r="T1606" s="17"/>
      <c r="U1606" s="17"/>
      <c r="V1606" s="17"/>
      <c r="W1606" s="17"/>
      <c r="X1606" s="17"/>
      <c r="Y1606" s="17"/>
      <c r="Z1606" s="17"/>
      <c r="AA1606" s="17"/>
      <c r="AB1606" s="17"/>
      <c r="AC1606" s="17"/>
      <c r="AD1606" s="17"/>
      <c r="AE1606" s="17"/>
      <c r="AF1606" s="17"/>
      <c r="AG1606" s="17"/>
      <c r="AH1606" s="17"/>
      <c r="AI1606" s="17"/>
      <c r="AJ1606" s="17"/>
      <c r="AK1606" s="17"/>
      <c r="AL1606" s="17"/>
      <c r="AM1606" s="17"/>
      <c r="AN1606" s="17"/>
      <c r="AO1606" s="17"/>
      <c r="AP1606" s="17"/>
      <c r="AQ1606" s="17"/>
      <c r="AR1606" s="17"/>
      <c r="AS1606" s="17"/>
      <c r="AT1606" s="17"/>
      <c r="AU1606" s="17"/>
    </row>
    <row r="1607" spans="2:47" x14ac:dyDescent="0.35">
      <c r="B1607" t="s">
        <v>586</v>
      </c>
      <c r="C1607" s="17">
        <v>0.33710857038970099</v>
      </c>
      <c r="D1607" s="17">
        <v>0.40492995436844298</v>
      </c>
      <c r="E1607" s="17">
        <v>0.27395280308807302</v>
      </c>
      <c r="F1607" s="17"/>
      <c r="G1607" s="17">
        <v>0.50305250465192197</v>
      </c>
      <c r="H1607" s="17">
        <v>0.420928858164271</v>
      </c>
      <c r="I1607" s="17">
        <v>0.36933588936162298</v>
      </c>
      <c r="J1607" s="17">
        <v>0.34084789840290097</v>
      </c>
      <c r="K1607" s="17">
        <v>0.242673764580078</v>
      </c>
      <c r="L1607" s="17">
        <v>0.19188543625936999</v>
      </c>
      <c r="M1607" s="17"/>
      <c r="N1607" s="17">
        <v>0.315881880474013</v>
      </c>
      <c r="O1607" s="17">
        <v>0.44253626043497502</v>
      </c>
      <c r="P1607" s="17"/>
      <c r="Q1607" s="17">
        <v>0.38549179912522702</v>
      </c>
      <c r="R1607" s="17">
        <v>0.25327588627397402</v>
      </c>
      <c r="S1607" s="17">
        <v>0.327928833880333</v>
      </c>
      <c r="T1607" s="17">
        <v>0.38235089523325</v>
      </c>
      <c r="U1607" s="17">
        <v>0.29165216711508002</v>
      </c>
      <c r="V1607" s="17">
        <v>0.33376882751429499</v>
      </c>
      <c r="W1607" s="17">
        <v>0.35307086153891398</v>
      </c>
      <c r="X1607" s="17">
        <v>0.41594238054796501</v>
      </c>
      <c r="Y1607" s="17">
        <v>0.387082807024065</v>
      </c>
      <c r="Z1607" s="17">
        <v>0.27960037232360202</v>
      </c>
      <c r="AA1607" s="17">
        <v>0.29275093235152599</v>
      </c>
      <c r="AB1607" s="17">
        <v>0.39635606063916301</v>
      </c>
      <c r="AC1607" s="17"/>
      <c r="AD1607" s="17">
        <v>0.42922761650376201</v>
      </c>
      <c r="AE1607" s="17">
        <v>0.14546321182328301</v>
      </c>
      <c r="AF1607" s="17"/>
      <c r="AG1607" s="17">
        <v>0.55060455351710202</v>
      </c>
      <c r="AH1607" s="17">
        <v>0.23514108972843301</v>
      </c>
      <c r="AI1607" s="17"/>
      <c r="AJ1607" s="17">
        <v>0.33855922292939</v>
      </c>
      <c r="AK1607" s="17">
        <v>0.33574389058173798</v>
      </c>
      <c r="AL1607" s="17"/>
      <c r="AM1607" s="17">
        <v>0.244981729669416</v>
      </c>
      <c r="AN1607" s="17">
        <v>0.36480145720530499</v>
      </c>
      <c r="AO1607" s="17"/>
      <c r="AP1607" s="17">
        <v>5.1872219825529198E-2</v>
      </c>
      <c r="AQ1607" s="17">
        <v>0.140603855030587</v>
      </c>
      <c r="AR1607" s="17">
        <v>0.39072010163041998</v>
      </c>
      <c r="AS1607" s="17">
        <v>0.362199572697539</v>
      </c>
      <c r="AT1607" s="17">
        <v>0.64970622852429705</v>
      </c>
      <c r="AU1607" s="17">
        <v>0.65169875146149103</v>
      </c>
    </row>
    <row r="1608" spans="2:47" x14ac:dyDescent="0.35">
      <c r="B1608" t="s">
        <v>599</v>
      </c>
      <c r="C1608" s="17">
        <v>0.26068748840961098</v>
      </c>
      <c r="D1608" s="17">
        <v>0.28121558183963002</v>
      </c>
      <c r="E1608" s="17">
        <v>0.24113769061371801</v>
      </c>
      <c r="F1608" s="17"/>
      <c r="G1608" s="17">
        <v>0.218948260442591</v>
      </c>
      <c r="H1608" s="17">
        <v>0.256948410102877</v>
      </c>
      <c r="I1608" s="17">
        <v>0.29312864790370202</v>
      </c>
      <c r="J1608" s="17">
        <v>0.26013833535153702</v>
      </c>
      <c r="K1608" s="17">
        <v>0.29809701332542998</v>
      </c>
      <c r="L1608" s="17">
        <v>0.24052716408153799</v>
      </c>
      <c r="M1608" s="17"/>
      <c r="N1608" s="17">
        <v>0.26086625268234298</v>
      </c>
      <c r="O1608" s="17">
        <v>0.25979961072300101</v>
      </c>
      <c r="P1608" s="17"/>
      <c r="Q1608" s="17">
        <v>0.28923454497100098</v>
      </c>
      <c r="R1608" s="17">
        <v>0.27254556766706101</v>
      </c>
      <c r="S1608" s="17">
        <v>0.24332707547447999</v>
      </c>
      <c r="T1608" s="17">
        <v>0.233892046860422</v>
      </c>
      <c r="U1608" s="17">
        <v>0.27179202718226497</v>
      </c>
      <c r="V1608" s="17">
        <v>0.303055120474086</v>
      </c>
      <c r="W1608" s="17">
        <v>0.220237077980037</v>
      </c>
      <c r="X1608" s="17">
        <v>0.22205064765763999</v>
      </c>
      <c r="Y1608" s="17">
        <v>0.238974679503351</v>
      </c>
      <c r="Z1608" s="17">
        <v>0.26760911992514902</v>
      </c>
      <c r="AA1608" s="17">
        <v>0.285468576536684</v>
      </c>
      <c r="AB1608" s="17">
        <v>0.226378423919852</v>
      </c>
      <c r="AC1608" s="17"/>
      <c r="AD1608" s="17">
        <v>0.29834830815613</v>
      </c>
      <c r="AE1608" s="17">
        <v>0.168996088174026</v>
      </c>
      <c r="AF1608" s="17"/>
      <c r="AG1608" s="17">
        <v>0.25882230475309398</v>
      </c>
      <c r="AH1608" s="17">
        <v>0.26727066748017803</v>
      </c>
      <c r="AI1608" s="17"/>
      <c r="AJ1608" s="17">
        <v>0.27070804149351502</v>
      </c>
      <c r="AK1608" s="17">
        <v>0.24977462518680499</v>
      </c>
      <c r="AL1608" s="17"/>
      <c r="AM1608" s="17">
        <v>0.242075227945803</v>
      </c>
      <c r="AN1608" s="17">
        <v>0.264025638942192</v>
      </c>
      <c r="AO1608" s="17"/>
      <c r="AP1608" s="17">
        <v>0.119829251700889</v>
      </c>
      <c r="AQ1608" s="17">
        <v>0.30244821993744803</v>
      </c>
      <c r="AR1608" s="17">
        <v>0.343045878367159</v>
      </c>
      <c r="AS1608" s="17">
        <v>0.326273185771075</v>
      </c>
      <c r="AT1608" s="17">
        <v>0.25642304894351597</v>
      </c>
      <c r="AU1608" s="17">
        <v>0.26213532692610197</v>
      </c>
    </row>
    <row r="1609" spans="2:47" x14ac:dyDescent="0.35">
      <c r="B1609" t="s">
        <v>600</v>
      </c>
      <c r="C1609" s="17">
        <v>0.38955692382339102</v>
      </c>
      <c r="D1609" s="17">
        <v>0.299749211776973</v>
      </c>
      <c r="E1609" s="17">
        <v>0.473572442597544</v>
      </c>
      <c r="F1609" s="17"/>
      <c r="G1609" s="17">
        <v>0.25616982706317798</v>
      </c>
      <c r="H1609" s="17">
        <v>0.307181925460979</v>
      </c>
      <c r="I1609" s="17">
        <v>0.31562338397668399</v>
      </c>
      <c r="J1609" s="17">
        <v>0.38986888345894599</v>
      </c>
      <c r="K1609" s="17">
        <v>0.44667011549505697</v>
      </c>
      <c r="L1609" s="17">
        <v>0.567587399659091</v>
      </c>
      <c r="M1609" s="17"/>
      <c r="N1609" s="17">
        <v>0.41227986605306599</v>
      </c>
      <c r="O1609" s="17">
        <v>0.27669772063051701</v>
      </c>
      <c r="P1609" s="17"/>
      <c r="Q1609" s="17">
        <v>0.30884556380436701</v>
      </c>
      <c r="R1609" s="17">
        <v>0.45420275991485898</v>
      </c>
      <c r="S1609" s="17">
        <v>0.42874409064518698</v>
      </c>
      <c r="T1609" s="17">
        <v>0.38375705790632803</v>
      </c>
      <c r="U1609" s="17">
        <v>0.420953565740533</v>
      </c>
      <c r="V1609" s="17">
        <v>0.34593596224709</v>
      </c>
      <c r="W1609" s="17">
        <v>0.40698219125037399</v>
      </c>
      <c r="X1609" s="17">
        <v>0.362006971794395</v>
      </c>
      <c r="Y1609" s="17">
        <v>0.35257602858582698</v>
      </c>
      <c r="Z1609" s="17">
        <v>0.44621740193639398</v>
      </c>
      <c r="AA1609" s="17">
        <v>0.41005042880776599</v>
      </c>
      <c r="AB1609" s="17">
        <v>0.37726551544098402</v>
      </c>
      <c r="AC1609" s="17"/>
      <c r="AD1609" s="17">
        <v>0.26012780899687299</v>
      </c>
      <c r="AE1609" s="17">
        <v>0.67923939772716602</v>
      </c>
      <c r="AF1609" s="17"/>
      <c r="AG1609" s="17">
        <v>0.183626269736377</v>
      </c>
      <c r="AH1609" s="17">
        <v>0.48981797255210502</v>
      </c>
      <c r="AI1609" s="17"/>
      <c r="AJ1609" s="17">
        <v>0.38255721655824598</v>
      </c>
      <c r="AK1609" s="17">
        <v>0.397714685266296</v>
      </c>
      <c r="AL1609" s="17"/>
      <c r="AM1609" s="17">
        <v>0.509484345653483</v>
      </c>
      <c r="AN1609" s="17">
        <v>0.35622939675301402</v>
      </c>
      <c r="AO1609" s="17"/>
      <c r="AP1609" s="17">
        <v>0.80132106604862297</v>
      </c>
      <c r="AQ1609" s="17">
        <v>0.54940283880665097</v>
      </c>
      <c r="AR1609" s="17">
        <v>0.24394591757968601</v>
      </c>
      <c r="AS1609" s="17">
        <v>0.30879731451902298</v>
      </c>
      <c r="AT1609" s="17">
        <v>8.1737825022894103E-2</v>
      </c>
      <c r="AU1609" s="17">
        <v>8.3537695598405098E-2</v>
      </c>
    </row>
    <row r="1610" spans="2:47" x14ac:dyDescent="0.35">
      <c r="B1610" t="s">
        <v>122</v>
      </c>
      <c r="C1610" s="17">
        <v>1.2647017377296199E-2</v>
      </c>
      <c r="D1610" s="17">
        <v>1.4105252014954E-2</v>
      </c>
      <c r="E1610" s="17">
        <v>1.1337063700665E-2</v>
      </c>
      <c r="F1610" s="17"/>
      <c r="G1610" s="17">
        <v>2.1829407842308201E-2</v>
      </c>
      <c r="H1610" s="17">
        <v>1.4940806271873899E-2</v>
      </c>
      <c r="I1610" s="17">
        <v>2.1912078757990901E-2</v>
      </c>
      <c r="J1610" s="17">
        <v>9.1448827866161906E-3</v>
      </c>
      <c r="K1610" s="17">
        <v>1.2559106599434801E-2</v>
      </c>
      <c r="L1610" s="17">
        <v>0</v>
      </c>
      <c r="M1610" s="17"/>
      <c r="N1610" s="17">
        <v>1.0972000790577899E-2</v>
      </c>
      <c r="O1610" s="17">
        <v>2.09664082115073E-2</v>
      </c>
      <c r="P1610" s="17"/>
      <c r="Q1610" s="17">
        <v>1.6428092099405101E-2</v>
      </c>
      <c r="R1610" s="17">
        <v>1.9975786144106E-2</v>
      </c>
      <c r="S1610" s="17">
        <v>0</v>
      </c>
      <c r="T1610" s="17">
        <v>0</v>
      </c>
      <c r="U1610" s="17">
        <v>1.5602239962122001E-2</v>
      </c>
      <c r="V1610" s="17">
        <v>1.7240089764529801E-2</v>
      </c>
      <c r="W1610" s="17">
        <v>1.97098692306754E-2</v>
      </c>
      <c r="X1610" s="17">
        <v>0</v>
      </c>
      <c r="Y1610" s="17">
        <v>2.13664848867565E-2</v>
      </c>
      <c r="Z1610" s="17">
        <v>6.5731058148561401E-3</v>
      </c>
      <c r="AA1610" s="17">
        <v>1.17300623040241E-2</v>
      </c>
      <c r="AB1610" s="17">
        <v>0</v>
      </c>
      <c r="AC1610" s="17"/>
      <c r="AD1610" s="17">
        <v>1.2296266343234399E-2</v>
      </c>
      <c r="AE1610" s="17">
        <v>6.3013022755252397E-3</v>
      </c>
      <c r="AF1610" s="17"/>
      <c r="AG1610" s="17">
        <v>6.94687199342762E-3</v>
      </c>
      <c r="AH1610" s="17">
        <v>7.7702702392838698E-3</v>
      </c>
      <c r="AI1610" s="17"/>
      <c r="AJ1610" s="17">
        <v>8.1755190188487897E-3</v>
      </c>
      <c r="AK1610" s="17">
        <v>1.6766798965160899E-2</v>
      </c>
      <c r="AL1610" s="17"/>
      <c r="AM1610" s="17">
        <v>3.4586967312984201E-3</v>
      </c>
      <c r="AN1610" s="17">
        <v>1.49435070994886E-2</v>
      </c>
      <c r="AO1610" s="17"/>
      <c r="AP1610" s="17">
        <v>2.6977462424959301E-2</v>
      </c>
      <c r="AQ1610" s="17">
        <v>7.5450862253142103E-3</v>
      </c>
      <c r="AR1610" s="17">
        <v>2.2288102422735798E-2</v>
      </c>
      <c r="AS1610" s="17">
        <v>2.7299270123623399E-3</v>
      </c>
      <c r="AT1610" s="17">
        <v>1.21328975092921E-2</v>
      </c>
      <c r="AU1610" s="17">
        <v>2.6282260140017498E-3</v>
      </c>
    </row>
    <row r="1611" spans="2:47" x14ac:dyDescent="0.35">
      <c r="C1611" s="17"/>
      <c r="D1611" s="17"/>
      <c r="E1611" s="17"/>
      <c r="F1611" s="17"/>
      <c r="G1611" s="17"/>
      <c r="H1611" s="17"/>
      <c r="I1611" s="17"/>
      <c r="J1611" s="17"/>
      <c r="K1611" s="17"/>
      <c r="L1611" s="17"/>
      <c r="M1611" s="17"/>
      <c r="N1611" s="17"/>
      <c r="O1611" s="17"/>
      <c r="P1611" s="17"/>
      <c r="Q1611" s="17"/>
      <c r="R1611" s="17"/>
      <c r="S1611" s="17"/>
      <c r="T1611" s="17"/>
      <c r="U1611" s="17"/>
      <c r="V1611" s="17"/>
      <c r="W1611" s="17"/>
      <c r="X1611" s="17"/>
      <c r="Y1611" s="17"/>
      <c r="Z1611" s="17"/>
      <c r="AA1611" s="17"/>
      <c r="AB1611" s="17"/>
      <c r="AC1611" s="17"/>
      <c r="AD1611" s="17"/>
      <c r="AE1611" s="17"/>
      <c r="AF1611" s="17"/>
      <c r="AG1611" s="17"/>
      <c r="AH1611" s="17"/>
      <c r="AI1611" s="17"/>
      <c r="AJ1611" s="17"/>
      <c r="AK1611" s="17"/>
      <c r="AL1611" s="17"/>
      <c r="AM1611" s="17"/>
      <c r="AN1611" s="17"/>
      <c r="AO1611" s="17"/>
      <c r="AP1611" s="17"/>
      <c r="AQ1611" s="17"/>
      <c r="AR1611" s="17"/>
      <c r="AS1611" s="17"/>
      <c r="AT1611" s="17"/>
      <c r="AU1611" s="17"/>
    </row>
    <row r="1612" spans="2:47" x14ac:dyDescent="0.35">
      <c r="B1612" s="6" t="s">
        <v>611</v>
      </c>
      <c r="C1612" s="17"/>
      <c r="D1612" s="17"/>
      <c r="E1612" s="17"/>
      <c r="F1612" s="17"/>
      <c r="G1612" s="17"/>
      <c r="H1612" s="17"/>
      <c r="I1612" s="17"/>
      <c r="J1612" s="17"/>
      <c r="K1612" s="17"/>
      <c r="L1612" s="17"/>
      <c r="M1612" s="17"/>
      <c r="N1612" s="17"/>
      <c r="O1612" s="17"/>
      <c r="P1612" s="17"/>
      <c r="Q1612" s="17"/>
      <c r="R1612" s="17"/>
      <c r="S1612" s="17"/>
      <c r="T1612" s="17"/>
      <c r="U1612" s="17"/>
      <c r="V1612" s="17"/>
      <c r="W1612" s="17"/>
      <c r="X1612" s="17"/>
      <c r="Y1612" s="17"/>
      <c r="Z1612" s="17"/>
      <c r="AA1612" s="17"/>
      <c r="AB1612" s="17"/>
      <c r="AC1612" s="17"/>
      <c r="AD1612" s="17"/>
      <c r="AE1612" s="17"/>
      <c r="AF1612" s="17"/>
      <c r="AG1612" s="17"/>
      <c r="AH1612" s="17"/>
      <c r="AI1612" s="17"/>
      <c r="AJ1612" s="17"/>
      <c r="AK1612" s="17"/>
      <c r="AL1612" s="17"/>
      <c r="AM1612" s="17"/>
      <c r="AN1612" s="17"/>
      <c r="AO1612" s="17"/>
      <c r="AP1612" s="17"/>
      <c r="AQ1612" s="17"/>
      <c r="AR1612" s="17"/>
      <c r="AS1612" s="17"/>
      <c r="AT1612" s="17"/>
      <c r="AU1612" s="17"/>
    </row>
    <row r="1613" spans="2:47" x14ac:dyDescent="0.35">
      <c r="B1613" s="24" t="s">
        <v>65</v>
      </c>
      <c r="C1613" s="17"/>
      <c r="D1613" s="17"/>
      <c r="E1613" s="17"/>
      <c r="F1613" s="17"/>
      <c r="G1613" s="17"/>
      <c r="H1613" s="17"/>
      <c r="I1613" s="17"/>
      <c r="J1613" s="17"/>
      <c r="K1613" s="17"/>
      <c r="L1613" s="17"/>
      <c r="M1613" s="17"/>
      <c r="N1613" s="17"/>
      <c r="O1613" s="17"/>
      <c r="P1613" s="17"/>
      <c r="Q1613" s="17"/>
      <c r="R1613" s="17"/>
      <c r="S1613" s="17"/>
      <c r="T1613" s="17"/>
      <c r="U1613" s="17"/>
      <c r="V1613" s="17"/>
      <c r="W1613" s="17"/>
      <c r="X1613" s="17"/>
      <c r="Y1613" s="17"/>
      <c r="Z1613" s="17"/>
      <c r="AA1613" s="17"/>
      <c r="AB1613" s="17"/>
      <c r="AC1613" s="17"/>
      <c r="AD1613" s="17"/>
      <c r="AE1613" s="17"/>
      <c r="AF1613" s="17"/>
      <c r="AG1613" s="17"/>
      <c r="AH1613" s="17"/>
      <c r="AI1613" s="17"/>
      <c r="AJ1613" s="17"/>
      <c r="AK1613" s="17"/>
      <c r="AL1613" s="17"/>
      <c r="AM1613" s="17"/>
      <c r="AN1613" s="17"/>
      <c r="AO1613" s="17"/>
      <c r="AP1613" s="17"/>
      <c r="AQ1613" s="17"/>
      <c r="AR1613" s="17"/>
      <c r="AS1613" s="17"/>
      <c r="AT1613" s="17"/>
      <c r="AU1613" s="17"/>
    </row>
    <row r="1614" spans="2:47" x14ac:dyDescent="0.35">
      <c r="B1614" t="s">
        <v>605</v>
      </c>
      <c r="C1614" s="17">
        <v>6.7733219315047902E-2</v>
      </c>
      <c r="D1614" s="17">
        <v>0.10211247271375801</v>
      </c>
      <c r="E1614" s="17">
        <v>3.4802584170800697E-2</v>
      </c>
      <c r="F1614" s="17"/>
      <c r="G1614" s="17">
        <v>9.5163149037742395E-2</v>
      </c>
      <c r="H1614" s="17">
        <v>9.3363296411842295E-2</v>
      </c>
      <c r="I1614" s="17">
        <v>7.7372377732944697E-2</v>
      </c>
      <c r="J1614" s="17">
        <v>7.0573776356117598E-2</v>
      </c>
      <c r="K1614" s="17">
        <v>3.0592811731547199E-2</v>
      </c>
      <c r="L1614" s="17">
        <v>4.3160974109323902E-2</v>
      </c>
      <c r="M1614" s="17"/>
      <c r="N1614" s="17">
        <v>6.3825598940773803E-2</v>
      </c>
      <c r="O1614" s="17">
        <v>8.7141397946285407E-2</v>
      </c>
      <c r="P1614" s="17"/>
      <c r="Q1614" s="17">
        <v>8.2712146426573804E-2</v>
      </c>
      <c r="R1614" s="17">
        <v>5.0084286359804997E-2</v>
      </c>
      <c r="S1614" s="17">
        <v>5.8044773465803501E-2</v>
      </c>
      <c r="T1614" s="17">
        <v>6.4334235832053194E-2</v>
      </c>
      <c r="U1614" s="17">
        <v>4.8409532244894603E-2</v>
      </c>
      <c r="V1614" s="17">
        <v>7.3519261349314996E-2</v>
      </c>
      <c r="W1614" s="17">
        <v>6.3825463923425196E-2</v>
      </c>
      <c r="X1614" s="17">
        <v>8.4166958411727499E-2</v>
      </c>
      <c r="Y1614" s="17">
        <v>8.7197080912733205E-2</v>
      </c>
      <c r="Z1614" s="17">
        <v>6.6528903778168696E-2</v>
      </c>
      <c r="AA1614" s="17">
        <v>3.3448808495417398E-2</v>
      </c>
      <c r="AB1614" s="17">
        <v>0.11679164733859999</v>
      </c>
      <c r="AC1614" s="17"/>
      <c r="AD1614" s="17">
        <v>9.3472784927215599E-2</v>
      </c>
      <c r="AE1614" s="17">
        <v>1.3658135402527799E-2</v>
      </c>
      <c r="AF1614" s="17"/>
      <c r="AG1614" s="17">
        <v>0.14752631044436099</v>
      </c>
      <c r="AH1614" s="17">
        <v>2.9558920844756E-2</v>
      </c>
      <c r="AI1614" s="17"/>
      <c r="AJ1614" s="17">
        <v>7.75506456919349E-2</v>
      </c>
      <c r="AK1614" s="17">
        <v>5.5109048434176203E-2</v>
      </c>
      <c r="AL1614" s="17"/>
      <c r="AM1614" s="17">
        <v>5.9199340754505801E-2</v>
      </c>
      <c r="AN1614" s="17">
        <v>7.0711257907752997E-2</v>
      </c>
      <c r="AO1614" s="17"/>
      <c r="AP1614" s="17">
        <v>3.1633239726363799E-3</v>
      </c>
      <c r="AQ1614" s="17">
        <v>3.2396009126315298E-3</v>
      </c>
      <c r="AR1614" s="17">
        <v>4.25254175487546E-2</v>
      </c>
      <c r="AS1614" s="17">
        <v>7.3447540692309105E-2</v>
      </c>
      <c r="AT1614" s="17">
        <v>0.16187337673594099</v>
      </c>
      <c r="AU1614" s="17">
        <v>0.17636587780391</v>
      </c>
    </row>
    <row r="1615" spans="2:47" x14ac:dyDescent="0.35">
      <c r="B1615" t="s">
        <v>606</v>
      </c>
      <c r="C1615" s="17">
        <v>0.149974488362872</v>
      </c>
      <c r="D1615" s="17">
        <v>0.21058818656603101</v>
      </c>
      <c r="E1615" s="17">
        <v>9.1303830360555394E-2</v>
      </c>
      <c r="F1615" s="17"/>
      <c r="G1615" s="17">
        <v>0.24796247114537101</v>
      </c>
      <c r="H1615" s="17">
        <v>0.17795384921769999</v>
      </c>
      <c r="I1615" s="17">
        <v>0.14994357439155601</v>
      </c>
      <c r="J1615" s="17">
        <v>0.160013769086817</v>
      </c>
      <c r="K1615" s="17">
        <v>0.117603780622728</v>
      </c>
      <c r="L1615" s="17">
        <v>7.5391156902192696E-2</v>
      </c>
      <c r="M1615" s="17"/>
      <c r="N1615" s="17">
        <v>0.13340279204695599</v>
      </c>
      <c r="O1615" s="17">
        <v>0.23228198282660001</v>
      </c>
      <c r="P1615" s="17"/>
      <c r="Q1615" s="17">
        <v>0.208575959879509</v>
      </c>
      <c r="R1615" s="17">
        <v>9.9103757610549098E-2</v>
      </c>
      <c r="S1615" s="17">
        <v>0.100327305088562</v>
      </c>
      <c r="T1615" s="17">
        <v>0.10674814945057901</v>
      </c>
      <c r="U1615" s="17">
        <v>0.16183733671044701</v>
      </c>
      <c r="V1615" s="17">
        <v>0.146443731573945</v>
      </c>
      <c r="W1615" s="17">
        <v>0.13973519574016399</v>
      </c>
      <c r="X1615" s="17">
        <v>0.200724715479243</v>
      </c>
      <c r="Y1615" s="17">
        <v>0.16959493727112801</v>
      </c>
      <c r="Z1615" s="17">
        <v>0.154548047537994</v>
      </c>
      <c r="AA1615" s="17">
        <v>0.187698653467882</v>
      </c>
      <c r="AB1615" s="17">
        <v>0.153462311056414</v>
      </c>
      <c r="AC1615" s="17"/>
      <c r="AD1615" s="17">
        <v>0.191118653441678</v>
      </c>
      <c r="AE1615" s="17">
        <v>5.95914128689983E-2</v>
      </c>
      <c r="AF1615" s="17"/>
      <c r="AG1615" s="17">
        <v>0.27740426329250001</v>
      </c>
      <c r="AH1615" s="17">
        <v>9.1601113720429297E-2</v>
      </c>
      <c r="AI1615" s="17"/>
      <c r="AJ1615" s="17">
        <v>0.14517738098892199</v>
      </c>
      <c r="AK1615" s="17">
        <v>0.15700522962798499</v>
      </c>
      <c r="AL1615" s="17"/>
      <c r="AM1615" s="17">
        <v>0.100223673335902</v>
      </c>
      <c r="AN1615" s="17">
        <v>0.16580431434112999</v>
      </c>
      <c r="AO1615" s="17"/>
      <c r="AP1615" s="17">
        <v>1.07869067311615E-2</v>
      </c>
      <c r="AQ1615" s="17">
        <v>4.9519194870010601E-2</v>
      </c>
      <c r="AR1615" s="17">
        <v>0.13374612206494299</v>
      </c>
      <c r="AS1615" s="17">
        <v>0.15613501129931101</v>
      </c>
      <c r="AT1615" s="17">
        <v>0.26025855334699399</v>
      </c>
      <c r="AU1615" s="17">
        <v>0.36604190893826799</v>
      </c>
    </row>
    <row r="1616" spans="2:47" x14ac:dyDescent="0.35">
      <c r="B1616" t="s">
        <v>607</v>
      </c>
      <c r="C1616" s="17">
        <v>0.118344078335333</v>
      </c>
      <c r="D1616" s="17">
        <v>0.13923588012268201</v>
      </c>
      <c r="E1616" s="17">
        <v>9.9018309305337907E-2</v>
      </c>
      <c r="F1616" s="17"/>
      <c r="G1616" s="17">
        <v>0.15332612473892199</v>
      </c>
      <c r="H1616" s="17">
        <v>0.17098698333378501</v>
      </c>
      <c r="I1616" s="17">
        <v>0.160293420925501</v>
      </c>
      <c r="J1616" s="17">
        <v>0.116736116752029</v>
      </c>
      <c r="K1616" s="17">
        <v>8.7155347011070805E-2</v>
      </c>
      <c r="L1616" s="17">
        <v>3.9940919327033399E-2</v>
      </c>
      <c r="M1616" s="17"/>
      <c r="N1616" s="17">
        <v>0.11458180899054</v>
      </c>
      <c r="O1616" s="17">
        <v>0.13703033454979999</v>
      </c>
      <c r="P1616" s="17"/>
      <c r="Q1616" s="17">
        <v>0.105445406325493</v>
      </c>
      <c r="R1616" s="17">
        <v>0.11759252625823199</v>
      </c>
      <c r="S1616" s="17">
        <v>7.9186783277878897E-2</v>
      </c>
      <c r="T1616" s="17">
        <v>0.12903806737666401</v>
      </c>
      <c r="U1616" s="17">
        <v>0.145745585950316</v>
      </c>
      <c r="V1616" s="17">
        <v>9.9757319443978296E-2</v>
      </c>
      <c r="W1616" s="17">
        <v>9.4749607533118202E-2</v>
      </c>
      <c r="X1616" s="17">
        <v>0.150789568564383</v>
      </c>
      <c r="Y1616" s="17">
        <v>0.14789412048574599</v>
      </c>
      <c r="Z1616" s="17">
        <v>9.8963608387488897E-2</v>
      </c>
      <c r="AA1616" s="17">
        <v>0.155821743535976</v>
      </c>
      <c r="AB1616" s="17">
        <v>0.15307629798835101</v>
      </c>
      <c r="AC1616" s="17"/>
      <c r="AD1616" s="17">
        <v>0.149393095780329</v>
      </c>
      <c r="AE1616" s="17">
        <v>5.1514546815225999E-2</v>
      </c>
      <c r="AF1616" s="17"/>
      <c r="AG1616" s="17">
        <v>0.139824501400023</v>
      </c>
      <c r="AH1616" s="17">
        <v>0.109910444517266</v>
      </c>
      <c r="AI1616" s="17"/>
      <c r="AJ1616" s="17">
        <v>0.10391511219180199</v>
      </c>
      <c r="AK1616" s="17">
        <v>0.136522943837003</v>
      </c>
      <c r="AL1616" s="17"/>
      <c r="AM1616" s="17">
        <v>0.10598226250423</v>
      </c>
      <c r="AN1616" s="17">
        <v>0.122269683523067</v>
      </c>
      <c r="AO1616" s="17"/>
      <c r="AP1616" s="17">
        <v>1.3928253159519999E-2</v>
      </c>
      <c r="AQ1616" s="17">
        <v>6.5905235133376594E-2</v>
      </c>
      <c r="AR1616" s="17">
        <v>0.20539866642263199</v>
      </c>
      <c r="AS1616" s="17">
        <v>0.108004874173366</v>
      </c>
      <c r="AT1616" s="17">
        <v>0.19894322421247301</v>
      </c>
      <c r="AU1616" s="17">
        <v>0.19713740053920001</v>
      </c>
    </row>
    <row r="1617" spans="2:47" x14ac:dyDescent="0.35">
      <c r="B1617" t="s">
        <v>608</v>
      </c>
      <c r="C1617" s="17">
        <v>6.7620427242720299E-2</v>
      </c>
      <c r="D1617" s="17">
        <v>7.0030100668161899E-2</v>
      </c>
      <c r="E1617" s="17">
        <v>6.4909928751733403E-2</v>
      </c>
      <c r="F1617" s="17"/>
      <c r="G1617" s="17">
        <v>0.11492570117201301</v>
      </c>
      <c r="H1617" s="17">
        <v>7.43756208913635E-2</v>
      </c>
      <c r="I1617" s="17">
        <v>6.1357895508960397E-2</v>
      </c>
      <c r="J1617" s="17">
        <v>6.8621908129903195E-2</v>
      </c>
      <c r="K1617" s="17">
        <v>5.9047474520997102E-2</v>
      </c>
      <c r="L1617" s="17">
        <v>4.0635731090693898E-2</v>
      </c>
      <c r="M1617" s="17"/>
      <c r="N1617" s="17">
        <v>6.6294268943029894E-2</v>
      </c>
      <c r="O1617" s="17">
        <v>7.4207125721195297E-2</v>
      </c>
      <c r="P1617" s="17"/>
      <c r="Q1617" s="17">
        <v>7.9000932180339406E-2</v>
      </c>
      <c r="R1617" s="17">
        <v>6.5911374825636498E-2</v>
      </c>
      <c r="S1617" s="17">
        <v>6.1650333644165903E-2</v>
      </c>
      <c r="T1617" s="17">
        <v>8.6584513314216904E-2</v>
      </c>
      <c r="U1617" s="17">
        <v>5.1739250511010998E-2</v>
      </c>
      <c r="V1617" s="17">
        <v>5.0821567443033101E-2</v>
      </c>
      <c r="W1617" s="17">
        <v>9.0761694131746506E-2</v>
      </c>
      <c r="X1617" s="17">
        <v>7.4563095490466899E-2</v>
      </c>
      <c r="Y1617" s="17">
        <v>5.9081953233313202E-2</v>
      </c>
      <c r="Z1617" s="17">
        <v>5.3091636875242203E-2</v>
      </c>
      <c r="AA1617" s="17">
        <v>8.2412053919914102E-2</v>
      </c>
      <c r="AB1617" s="17">
        <v>4.7593449023019499E-2</v>
      </c>
      <c r="AC1617" s="17"/>
      <c r="AD1617" s="17">
        <v>7.8603186956437601E-2</v>
      </c>
      <c r="AE1617" s="17">
        <v>4.0294904665770299E-2</v>
      </c>
      <c r="AF1617" s="17"/>
      <c r="AG1617" s="17">
        <v>8.7687164350797098E-2</v>
      </c>
      <c r="AH1617" s="17">
        <v>5.7557244307967499E-2</v>
      </c>
      <c r="AI1617" s="17"/>
      <c r="AJ1617" s="17">
        <v>6.7762944451981805E-2</v>
      </c>
      <c r="AK1617" s="17">
        <v>6.8054543665522702E-2</v>
      </c>
      <c r="AL1617" s="17"/>
      <c r="AM1617" s="17">
        <v>4.7133111325501999E-2</v>
      </c>
      <c r="AN1617" s="17">
        <v>7.1145971032038804E-2</v>
      </c>
      <c r="AO1617" s="17"/>
      <c r="AP1617" s="17">
        <v>2.2049767126088301E-2</v>
      </c>
      <c r="AQ1617" s="17">
        <v>2.38450360846078E-2</v>
      </c>
      <c r="AR1617" s="17">
        <v>0.138735253616246</v>
      </c>
      <c r="AS1617" s="17">
        <v>8.5580796762227102E-2</v>
      </c>
      <c r="AT1617" s="17">
        <v>9.8156207402495504E-2</v>
      </c>
      <c r="AU1617" s="17">
        <v>7.3083329085027599E-2</v>
      </c>
    </row>
    <row r="1618" spans="2:47" x14ac:dyDescent="0.35">
      <c r="B1618" t="s">
        <v>609</v>
      </c>
      <c r="C1618" s="17">
        <v>5.3732521634679703E-2</v>
      </c>
      <c r="D1618" s="17">
        <v>4.7011648527169103E-2</v>
      </c>
      <c r="E1618" s="17">
        <v>5.9729658580681702E-2</v>
      </c>
      <c r="F1618" s="17"/>
      <c r="G1618" s="17">
        <v>4.9768149581184799E-2</v>
      </c>
      <c r="H1618" s="17">
        <v>5.8565866053498103E-2</v>
      </c>
      <c r="I1618" s="17">
        <v>6.2525873221746894E-2</v>
      </c>
      <c r="J1618" s="17">
        <v>5.18473499512139E-2</v>
      </c>
      <c r="K1618" s="17">
        <v>5.5333602650147903E-2</v>
      </c>
      <c r="L1618" s="17">
        <v>4.5706176256613801E-2</v>
      </c>
      <c r="M1618" s="17"/>
      <c r="N1618" s="17">
        <v>5.7173395300846898E-2</v>
      </c>
      <c r="O1618" s="17">
        <v>3.6642557829559698E-2</v>
      </c>
      <c r="P1618" s="17"/>
      <c r="Q1618" s="17">
        <v>7.2981903576119597E-2</v>
      </c>
      <c r="R1618" s="17">
        <v>5.8083141799848997E-2</v>
      </c>
      <c r="S1618" s="17">
        <v>3.6635034466147201E-2</v>
      </c>
      <c r="T1618" s="17">
        <v>5.4821823827888902E-2</v>
      </c>
      <c r="U1618" s="17">
        <v>2.42781621603687E-2</v>
      </c>
      <c r="V1618" s="17">
        <v>8.1324106238265095E-2</v>
      </c>
      <c r="W1618" s="17">
        <v>5.0526282733416999E-2</v>
      </c>
      <c r="X1618" s="17">
        <v>2.2631750651616499E-2</v>
      </c>
      <c r="Y1618" s="17">
        <v>4.3499299925178203E-2</v>
      </c>
      <c r="Z1618" s="17">
        <v>5.2253581232360402E-2</v>
      </c>
      <c r="AA1618" s="17">
        <v>4.9281655859113899E-2</v>
      </c>
      <c r="AB1618" s="17">
        <v>7.2962221542896499E-2</v>
      </c>
      <c r="AC1618" s="17"/>
      <c r="AD1618" s="17">
        <v>5.7070169557459798E-2</v>
      </c>
      <c r="AE1618" s="17">
        <v>4.4656980385886003E-2</v>
      </c>
      <c r="AF1618" s="17"/>
      <c r="AG1618" s="17">
        <v>5.5851655421406403E-2</v>
      </c>
      <c r="AH1618" s="17">
        <v>5.2851941088647103E-2</v>
      </c>
      <c r="AI1618" s="17"/>
      <c r="AJ1618" s="17">
        <v>5.9262872023270997E-2</v>
      </c>
      <c r="AK1618" s="17">
        <v>4.7648904936542703E-2</v>
      </c>
      <c r="AL1618" s="17"/>
      <c r="AM1618" s="17">
        <v>5.5419764092176402E-2</v>
      </c>
      <c r="AN1618" s="17">
        <v>5.3702716943726601E-2</v>
      </c>
      <c r="AO1618" s="17"/>
      <c r="AP1618" s="17">
        <v>3.71765667941545E-2</v>
      </c>
      <c r="AQ1618" s="17">
        <v>4.83272415497778E-2</v>
      </c>
      <c r="AR1618" s="17">
        <v>8.8003416499535803E-2</v>
      </c>
      <c r="AS1618" s="17">
        <v>6.3907554045507201E-2</v>
      </c>
      <c r="AT1618" s="17">
        <v>6.9342741068518995E-2</v>
      </c>
      <c r="AU1618" s="17">
        <v>3.3911521837964503E-2</v>
      </c>
    </row>
    <row r="1619" spans="2:47" x14ac:dyDescent="0.35">
      <c r="B1619" t="s">
        <v>610</v>
      </c>
      <c r="C1619" s="17">
        <v>0.20901712110867901</v>
      </c>
      <c r="D1619" s="17">
        <v>0.20031044953958699</v>
      </c>
      <c r="E1619" s="17">
        <v>0.21936631066895701</v>
      </c>
      <c r="F1619" s="17"/>
      <c r="G1619" s="17">
        <v>6.0862918839465201E-2</v>
      </c>
      <c r="H1619" s="17">
        <v>0.174220338611389</v>
      </c>
      <c r="I1619" s="17">
        <v>0.211195797991067</v>
      </c>
      <c r="J1619" s="17">
        <v>0.25902650321064502</v>
      </c>
      <c r="K1619" s="17">
        <v>0.24644423853807701</v>
      </c>
      <c r="L1619" s="17">
        <v>0.26876609281350899</v>
      </c>
      <c r="M1619" s="17"/>
      <c r="N1619" s="17">
        <v>0.22526930889847999</v>
      </c>
      <c r="O1619" s="17">
        <v>0.12829654603708801</v>
      </c>
      <c r="P1619" s="17"/>
      <c r="Q1619" s="17">
        <v>0.17282379339211601</v>
      </c>
      <c r="R1619" s="17">
        <v>0.24686507907342001</v>
      </c>
      <c r="S1619" s="17">
        <v>0.23794105187164799</v>
      </c>
      <c r="T1619" s="17">
        <v>0.23236724050982299</v>
      </c>
      <c r="U1619" s="17">
        <v>0.17876094013129501</v>
      </c>
      <c r="V1619" s="17">
        <v>0.18952674671924499</v>
      </c>
      <c r="W1619" s="17">
        <v>0.20397935868907</v>
      </c>
      <c r="X1619" s="17">
        <v>0.22181695377489899</v>
      </c>
      <c r="Y1619" s="17">
        <v>0.206679827947507</v>
      </c>
      <c r="Z1619" s="17">
        <v>0.20648836712869101</v>
      </c>
      <c r="AA1619" s="17">
        <v>0.161224281332565</v>
      </c>
      <c r="AB1619" s="17">
        <v>0.28886556831451599</v>
      </c>
      <c r="AC1619" s="17"/>
      <c r="AD1619" s="17">
        <v>0.21734947774567601</v>
      </c>
      <c r="AE1619" s="17">
        <v>0.19565426312850001</v>
      </c>
      <c r="AF1619" s="17"/>
      <c r="AG1619" s="17">
        <v>0.146832241099666</v>
      </c>
      <c r="AH1619" s="17">
        <v>0.240488635477526</v>
      </c>
      <c r="AI1619" s="17"/>
      <c r="AJ1619" s="17">
        <v>0.220882220954318</v>
      </c>
      <c r="AK1619" s="17">
        <v>0.19579977830987999</v>
      </c>
      <c r="AL1619" s="17"/>
      <c r="AM1619" s="17">
        <v>0.217283944429284</v>
      </c>
      <c r="AN1619" s="17">
        <v>0.20613636078294401</v>
      </c>
      <c r="AO1619" s="17"/>
      <c r="AP1619" s="17">
        <v>0.17819489586211901</v>
      </c>
      <c r="AQ1619" s="17">
        <v>0.30046541765736201</v>
      </c>
      <c r="AR1619" s="17">
        <v>0.19689387059701199</v>
      </c>
      <c r="AS1619" s="17">
        <v>0.32151833446957301</v>
      </c>
      <c r="AT1619" s="17">
        <v>0.121636395916656</v>
      </c>
      <c r="AU1619" s="17">
        <v>9.6735077498374206E-2</v>
      </c>
    </row>
    <row r="1620" spans="2:47" x14ac:dyDescent="0.35">
      <c r="B1620" t="s">
        <v>600</v>
      </c>
      <c r="C1620" s="17">
        <v>0.310760037118264</v>
      </c>
      <c r="D1620" s="17">
        <v>0.21229120548918001</v>
      </c>
      <c r="E1620" s="17">
        <v>0.403558831695562</v>
      </c>
      <c r="F1620" s="17"/>
      <c r="G1620" s="17">
        <v>0.24216703450844701</v>
      </c>
      <c r="H1620" s="17">
        <v>0.236293199411406</v>
      </c>
      <c r="I1620" s="17">
        <v>0.24235081071130801</v>
      </c>
      <c r="J1620" s="17">
        <v>0.25210953192281899</v>
      </c>
      <c r="K1620" s="17">
        <v>0.37701741438995101</v>
      </c>
      <c r="L1620" s="17">
        <v>0.476377438116453</v>
      </c>
      <c r="M1620" s="17"/>
      <c r="N1620" s="17">
        <v>0.31734127505330301</v>
      </c>
      <c r="O1620" s="17">
        <v>0.27807266495211602</v>
      </c>
      <c r="P1620" s="17"/>
      <c r="Q1620" s="17">
        <v>0.25363376398339799</v>
      </c>
      <c r="R1620" s="17">
        <v>0.34479988686275498</v>
      </c>
      <c r="S1620" s="17">
        <v>0.41565757371513001</v>
      </c>
      <c r="T1620" s="17">
        <v>0.32145451724267499</v>
      </c>
      <c r="U1620" s="17">
        <v>0.33612889465831503</v>
      </c>
      <c r="V1620" s="17">
        <v>0.32583742230082702</v>
      </c>
      <c r="W1620" s="17">
        <v>0.33671252801838297</v>
      </c>
      <c r="X1620" s="17">
        <v>0.23338534902351599</v>
      </c>
      <c r="Y1620" s="17">
        <v>0.25773387359883798</v>
      </c>
      <c r="Z1620" s="17">
        <v>0.33597291501396398</v>
      </c>
      <c r="AA1620" s="17">
        <v>0.30892867899855397</v>
      </c>
      <c r="AB1620" s="17">
        <v>0.16724850473620301</v>
      </c>
      <c r="AC1620" s="17"/>
      <c r="AD1620" s="17">
        <v>0.191655750321227</v>
      </c>
      <c r="AE1620" s="17">
        <v>0.57776889607408899</v>
      </c>
      <c r="AF1620" s="17"/>
      <c r="AG1620" s="17">
        <v>0.12767234707599701</v>
      </c>
      <c r="AH1620" s="17">
        <v>0.40279634536801601</v>
      </c>
      <c r="AI1620" s="17"/>
      <c r="AJ1620" s="17">
        <v>0.30725904432474899</v>
      </c>
      <c r="AK1620" s="17">
        <v>0.31264481410178702</v>
      </c>
      <c r="AL1620" s="17"/>
      <c r="AM1620" s="17">
        <v>0.39322776056481701</v>
      </c>
      <c r="AN1620" s="17">
        <v>0.28833447701862502</v>
      </c>
      <c r="AO1620" s="17"/>
      <c r="AP1620" s="17">
        <v>0.69915654025486296</v>
      </c>
      <c r="AQ1620" s="17">
        <v>0.47657139449588698</v>
      </c>
      <c r="AR1620" s="17">
        <v>0.17025520871425101</v>
      </c>
      <c r="AS1620" s="17">
        <v>0.17065247961889099</v>
      </c>
      <c r="AT1620" s="17">
        <v>8.3112551023728498E-2</v>
      </c>
      <c r="AU1620" s="17">
        <v>4.97017648441231E-2</v>
      </c>
    </row>
    <row r="1621" spans="2:47" x14ac:dyDescent="0.35">
      <c r="B1621" t="s">
        <v>122</v>
      </c>
      <c r="C1621" s="17">
        <v>2.28181068824049E-2</v>
      </c>
      <c r="D1621" s="17">
        <v>1.8420056373430499E-2</v>
      </c>
      <c r="E1621" s="17">
        <v>2.7310546466372401E-2</v>
      </c>
      <c r="F1621" s="17"/>
      <c r="G1621" s="17">
        <v>3.5824450976854903E-2</v>
      </c>
      <c r="H1621" s="17">
        <v>1.42408460690169E-2</v>
      </c>
      <c r="I1621" s="17">
        <v>3.4960249516915697E-2</v>
      </c>
      <c r="J1621" s="17">
        <v>2.10710445904547E-2</v>
      </c>
      <c r="K1621" s="17">
        <v>2.68053305354818E-2</v>
      </c>
      <c r="L1621" s="17">
        <v>1.0021511384180301E-2</v>
      </c>
      <c r="M1621" s="17"/>
      <c r="N1621" s="17">
        <v>2.21115518260704E-2</v>
      </c>
      <c r="O1621" s="17">
        <v>2.6327390137355501E-2</v>
      </c>
      <c r="P1621" s="17"/>
      <c r="Q1621" s="17">
        <v>2.4826094236451698E-2</v>
      </c>
      <c r="R1621" s="17">
        <v>1.75599472097532E-2</v>
      </c>
      <c r="S1621" s="17">
        <v>1.05571444706646E-2</v>
      </c>
      <c r="T1621" s="17">
        <v>4.6514524460999499E-3</v>
      </c>
      <c r="U1621" s="17">
        <v>5.3100297633352798E-2</v>
      </c>
      <c r="V1621" s="17">
        <v>3.2769844931391699E-2</v>
      </c>
      <c r="W1621" s="17">
        <v>1.97098692306754E-2</v>
      </c>
      <c r="X1621" s="17">
        <v>1.1921608604148599E-2</v>
      </c>
      <c r="Y1621" s="17">
        <v>2.8318906625556899E-2</v>
      </c>
      <c r="Z1621" s="17">
        <v>3.2152940046091302E-2</v>
      </c>
      <c r="AA1621" s="17">
        <v>2.11841243905781E-2</v>
      </c>
      <c r="AB1621" s="17">
        <v>0</v>
      </c>
      <c r="AC1621" s="17"/>
      <c r="AD1621" s="17">
        <v>2.13368812699768E-2</v>
      </c>
      <c r="AE1621" s="17">
        <v>1.6860860659002601E-2</v>
      </c>
      <c r="AF1621" s="17"/>
      <c r="AG1621" s="17">
        <v>1.7201516915250299E-2</v>
      </c>
      <c r="AH1621" s="17">
        <v>1.52353546753922E-2</v>
      </c>
      <c r="AI1621" s="17"/>
      <c r="AJ1621" s="17">
        <v>1.81897793730223E-2</v>
      </c>
      <c r="AK1621" s="17">
        <v>2.7214737087103001E-2</v>
      </c>
      <c r="AL1621" s="17"/>
      <c r="AM1621" s="17">
        <v>2.1530142993582801E-2</v>
      </c>
      <c r="AN1621" s="17">
        <v>2.1895218450715601E-2</v>
      </c>
      <c r="AO1621" s="17"/>
      <c r="AP1621" s="17">
        <v>3.5543746099457499E-2</v>
      </c>
      <c r="AQ1621" s="17">
        <v>3.2126879296346701E-2</v>
      </c>
      <c r="AR1621" s="17">
        <v>2.44420445366259E-2</v>
      </c>
      <c r="AS1621" s="17">
        <v>2.07534089388157E-2</v>
      </c>
      <c r="AT1621" s="17">
        <v>6.6769502931932996E-3</v>
      </c>
      <c r="AU1621" s="17">
        <v>7.0231194531318797E-3</v>
      </c>
    </row>
    <row r="1622" spans="2:47" x14ac:dyDescent="0.35">
      <c r="C1622" s="17"/>
      <c r="D1622" s="17"/>
      <c r="E1622" s="17"/>
      <c r="F1622" s="17"/>
      <c r="G1622" s="17"/>
      <c r="H1622" s="17"/>
      <c r="I1622" s="17"/>
      <c r="J1622" s="17"/>
      <c r="K1622" s="17"/>
      <c r="L1622" s="17"/>
      <c r="M1622" s="17"/>
      <c r="N1622" s="17"/>
      <c r="O1622" s="17"/>
      <c r="P1622" s="17"/>
      <c r="Q1622" s="17"/>
      <c r="R1622" s="17"/>
      <c r="S1622" s="17"/>
      <c r="T1622" s="17"/>
      <c r="U1622" s="17"/>
      <c r="V1622" s="17"/>
      <c r="W1622" s="17"/>
      <c r="X1622" s="17"/>
      <c r="Y1622" s="17"/>
      <c r="Z1622" s="17"/>
      <c r="AA1622" s="17"/>
      <c r="AB1622" s="17"/>
      <c r="AC1622" s="17"/>
      <c r="AD1622" s="17"/>
      <c r="AE1622" s="17"/>
      <c r="AF1622" s="17"/>
      <c r="AG1622" s="17"/>
      <c r="AH1622" s="17"/>
      <c r="AI1622" s="17"/>
      <c r="AJ1622" s="17"/>
      <c r="AK1622" s="17"/>
      <c r="AL1622" s="17"/>
      <c r="AM1622" s="17"/>
      <c r="AN1622" s="17"/>
      <c r="AO1622" s="17"/>
      <c r="AP1622" s="17"/>
      <c r="AQ1622" s="17"/>
      <c r="AR1622" s="17"/>
      <c r="AS1622" s="17"/>
      <c r="AT1622" s="17"/>
      <c r="AU1622" s="17"/>
    </row>
    <row r="1623" spans="2:47" x14ac:dyDescent="0.35">
      <c r="B1623" s="6" t="s">
        <v>621</v>
      </c>
      <c r="C1623" s="17"/>
      <c r="D1623" s="17"/>
      <c r="E1623" s="17"/>
      <c r="F1623" s="17"/>
      <c r="G1623" s="17"/>
      <c r="H1623" s="17"/>
      <c r="I1623" s="17"/>
      <c r="J1623" s="17"/>
      <c r="K1623" s="17"/>
      <c r="L1623" s="17"/>
      <c r="M1623" s="17"/>
      <c r="N1623" s="17"/>
      <c r="O1623" s="17"/>
      <c r="P1623" s="17"/>
      <c r="Q1623" s="17"/>
      <c r="R1623" s="17"/>
      <c r="S1623" s="17"/>
      <c r="T1623" s="17"/>
      <c r="U1623" s="17"/>
      <c r="V1623" s="17"/>
      <c r="W1623" s="17"/>
      <c r="X1623" s="17"/>
      <c r="Y1623" s="17"/>
      <c r="Z1623" s="17"/>
      <c r="AA1623" s="17"/>
      <c r="AB1623" s="17"/>
      <c r="AC1623" s="17"/>
      <c r="AD1623" s="17"/>
      <c r="AE1623" s="17"/>
      <c r="AF1623" s="17"/>
      <c r="AG1623" s="17"/>
      <c r="AH1623" s="17"/>
      <c r="AI1623" s="17"/>
      <c r="AJ1623" s="17"/>
      <c r="AK1623" s="17"/>
      <c r="AL1623" s="17"/>
      <c r="AM1623" s="17"/>
      <c r="AN1623" s="17"/>
      <c r="AO1623" s="17"/>
      <c r="AP1623" s="17"/>
      <c r="AQ1623" s="17"/>
      <c r="AR1623" s="17"/>
      <c r="AS1623" s="17"/>
      <c r="AT1623" s="17"/>
      <c r="AU1623" s="17"/>
    </row>
    <row r="1624" spans="2:47" x14ac:dyDescent="0.35">
      <c r="B1624" s="24" t="s">
        <v>751</v>
      </c>
      <c r="C1624" s="17"/>
      <c r="D1624" s="17"/>
      <c r="E1624" s="17"/>
      <c r="F1624" s="17"/>
      <c r="G1624" s="17"/>
      <c r="H1624" s="17"/>
      <c r="I1624" s="17"/>
      <c r="J1624" s="17"/>
      <c r="K1624" s="17"/>
      <c r="L1624" s="17"/>
      <c r="M1624" s="17"/>
      <c r="N1624" s="17"/>
      <c r="O1624" s="17"/>
      <c r="P1624" s="17"/>
      <c r="Q1624" s="17"/>
      <c r="R1624" s="17"/>
      <c r="S1624" s="17"/>
      <c r="T1624" s="17"/>
      <c r="U1624" s="17"/>
      <c r="V1624" s="17"/>
      <c r="W1624" s="17"/>
      <c r="X1624" s="17"/>
      <c r="Y1624" s="17"/>
      <c r="Z1624" s="17"/>
      <c r="AA1624" s="17"/>
      <c r="AB1624" s="17"/>
      <c r="AC1624" s="17"/>
      <c r="AD1624" s="17"/>
      <c r="AE1624" s="17"/>
      <c r="AF1624" s="17"/>
      <c r="AG1624" s="17"/>
      <c r="AH1624" s="17"/>
      <c r="AI1624" s="17"/>
      <c r="AJ1624" s="17"/>
      <c r="AK1624" s="17"/>
      <c r="AL1624" s="17"/>
      <c r="AM1624" s="17"/>
      <c r="AN1624" s="17"/>
      <c r="AO1624" s="17"/>
      <c r="AP1624" s="17"/>
      <c r="AQ1624" s="17"/>
      <c r="AR1624" s="17"/>
      <c r="AS1624" s="17"/>
      <c r="AT1624" s="17"/>
      <c r="AU1624" s="17"/>
    </row>
    <row r="1625" spans="2:47" x14ac:dyDescent="0.35">
      <c r="B1625" t="s">
        <v>617</v>
      </c>
      <c r="C1625" s="17">
        <v>0.45899071884961701</v>
      </c>
      <c r="D1625" s="17">
        <v>0.44416799173152099</v>
      </c>
      <c r="E1625" s="17">
        <v>0.48265411260358398</v>
      </c>
      <c r="F1625" s="17"/>
      <c r="G1625" s="17">
        <v>0.56768542990041204</v>
      </c>
      <c r="H1625" s="17">
        <v>0.58956296053795099</v>
      </c>
      <c r="I1625" s="17">
        <v>0.52507491501185399</v>
      </c>
      <c r="J1625" s="17">
        <v>0.42067454019359501</v>
      </c>
      <c r="K1625" s="17">
        <v>0.31387424239317502</v>
      </c>
      <c r="L1625" s="17">
        <v>0.29417135642277698</v>
      </c>
      <c r="M1625" s="17"/>
      <c r="N1625" s="17">
        <v>0.42889221283395901</v>
      </c>
      <c r="O1625" s="17">
        <v>0.60507858895062305</v>
      </c>
      <c r="P1625" s="17"/>
      <c r="Q1625" s="17">
        <v>0.52015779175907195</v>
      </c>
      <c r="R1625" s="17">
        <v>0.47513743681176801</v>
      </c>
      <c r="S1625" s="17">
        <v>0.44720639309666399</v>
      </c>
      <c r="T1625" s="17">
        <v>0.450400950660726</v>
      </c>
      <c r="U1625" s="17">
        <v>0.456058970109749</v>
      </c>
      <c r="V1625" s="17">
        <v>0.47477880858749</v>
      </c>
      <c r="W1625" s="17">
        <v>0.34761248274320899</v>
      </c>
      <c r="X1625" s="17">
        <v>0.48954775638123599</v>
      </c>
      <c r="Y1625" s="17">
        <v>0.448688252153295</v>
      </c>
      <c r="Z1625" s="17">
        <v>0.44038512611646002</v>
      </c>
      <c r="AA1625" s="17">
        <v>0.40585390373156799</v>
      </c>
      <c r="AB1625" s="17">
        <v>0.52996044773749396</v>
      </c>
      <c r="AC1625" s="17"/>
      <c r="AD1625" s="17">
        <v>0.47630105197178102</v>
      </c>
      <c r="AE1625" s="17">
        <v>0.37970563785242201</v>
      </c>
      <c r="AF1625" s="17"/>
      <c r="AG1625" s="17">
        <v>0.53891736619513297</v>
      </c>
      <c r="AH1625" s="17">
        <v>0.39492263581596698</v>
      </c>
      <c r="AI1625" s="17"/>
      <c r="AJ1625" s="17">
        <v>0.46143172099781199</v>
      </c>
      <c r="AK1625" s="17">
        <v>0.45872047300788799</v>
      </c>
      <c r="AL1625" s="17"/>
      <c r="AM1625" s="17">
        <v>0.43623001878127099</v>
      </c>
      <c r="AN1625" s="17">
        <v>0.46650811404516002</v>
      </c>
      <c r="AO1625" s="17"/>
      <c r="AP1625" s="17">
        <v>0.28581940377589599</v>
      </c>
      <c r="AQ1625" s="17">
        <v>0.32631167101273101</v>
      </c>
      <c r="AR1625" s="17">
        <v>0.47934785534637397</v>
      </c>
      <c r="AS1625" s="17">
        <v>0.26663887925340901</v>
      </c>
      <c r="AT1625" s="17">
        <v>0.76491096901752798</v>
      </c>
      <c r="AU1625" s="17">
        <v>0.60818023701209101</v>
      </c>
    </row>
    <row r="1626" spans="2:47" x14ac:dyDescent="0.35">
      <c r="B1626" t="s">
        <v>618</v>
      </c>
      <c r="C1626" s="17">
        <v>0.51948766178172201</v>
      </c>
      <c r="D1626" s="17">
        <v>0.54434832396377597</v>
      </c>
      <c r="E1626" s="17">
        <v>0.48189367090643298</v>
      </c>
      <c r="F1626" s="17"/>
      <c r="G1626" s="17">
        <v>0.41085961091103201</v>
      </c>
      <c r="H1626" s="17">
        <v>0.39483627497687301</v>
      </c>
      <c r="I1626" s="17">
        <v>0.45489387578860901</v>
      </c>
      <c r="J1626" s="17">
        <v>0.55604612764882499</v>
      </c>
      <c r="K1626" s="17">
        <v>0.67007211589845495</v>
      </c>
      <c r="L1626" s="17">
        <v>0.67322090266926404</v>
      </c>
      <c r="M1626" s="17"/>
      <c r="N1626" s="17">
        <v>0.55126764547700102</v>
      </c>
      <c r="O1626" s="17">
        <v>0.36523847321824898</v>
      </c>
      <c r="P1626" s="17"/>
      <c r="Q1626" s="17">
        <v>0.43567458441739998</v>
      </c>
      <c r="R1626" s="17">
        <v>0.47629555685876601</v>
      </c>
      <c r="S1626" s="17">
        <v>0.55279360690333501</v>
      </c>
      <c r="T1626" s="17">
        <v>0.53299257779120301</v>
      </c>
      <c r="U1626" s="17">
        <v>0.53405430949160404</v>
      </c>
      <c r="V1626" s="17">
        <v>0.51607812929008501</v>
      </c>
      <c r="W1626" s="17">
        <v>0.63573807800789695</v>
      </c>
      <c r="X1626" s="17">
        <v>0.51045224361876396</v>
      </c>
      <c r="Y1626" s="17">
        <v>0.52677527598387797</v>
      </c>
      <c r="Z1626" s="17">
        <v>0.55961487388354003</v>
      </c>
      <c r="AA1626" s="17">
        <v>0.55809663782313401</v>
      </c>
      <c r="AB1626" s="17">
        <v>0.47003955226250599</v>
      </c>
      <c r="AC1626" s="17"/>
      <c r="AD1626" s="17">
        <v>0.50677834258306198</v>
      </c>
      <c r="AE1626" s="17">
        <v>0.57892847819295401</v>
      </c>
      <c r="AF1626" s="17"/>
      <c r="AG1626" s="17">
        <v>0.44316613235179803</v>
      </c>
      <c r="AH1626" s="17">
        <v>0.58149116642964105</v>
      </c>
      <c r="AI1626" s="17"/>
      <c r="AJ1626" s="17">
        <v>0.51840588071909199</v>
      </c>
      <c r="AK1626" s="17">
        <v>0.51794247331501297</v>
      </c>
      <c r="AL1626" s="17"/>
      <c r="AM1626" s="17">
        <v>0.54453187227704603</v>
      </c>
      <c r="AN1626" s="17">
        <v>0.51117447390714899</v>
      </c>
      <c r="AO1626" s="17"/>
      <c r="AP1626" s="17">
        <v>0.66927511248533</v>
      </c>
      <c r="AQ1626" s="17">
        <v>0.63138581900048596</v>
      </c>
      <c r="AR1626" s="17">
        <v>0.489122197026504</v>
      </c>
      <c r="AS1626" s="17">
        <v>0.71043441285091702</v>
      </c>
      <c r="AT1626" s="17">
        <v>0.22012554461280201</v>
      </c>
      <c r="AU1626" s="17">
        <v>0.39181976298790899</v>
      </c>
    </row>
    <row r="1627" spans="2:47" x14ac:dyDescent="0.35">
      <c r="B1627" t="s">
        <v>122</v>
      </c>
      <c r="C1627" s="17">
        <v>2.15216193686611E-2</v>
      </c>
      <c r="D1627" s="17">
        <v>1.1483684304703401E-2</v>
      </c>
      <c r="E1627" s="17">
        <v>3.5452216489982799E-2</v>
      </c>
      <c r="F1627" s="17"/>
      <c r="G1627" s="17">
        <v>2.1454959188555701E-2</v>
      </c>
      <c r="H1627" s="17">
        <v>1.56007644851764E-2</v>
      </c>
      <c r="I1627" s="17">
        <v>2.0031209199536399E-2</v>
      </c>
      <c r="J1627" s="17">
        <v>2.3279332157579699E-2</v>
      </c>
      <c r="K1627" s="17">
        <v>1.6053641708370099E-2</v>
      </c>
      <c r="L1627" s="17">
        <v>3.2607740907959197E-2</v>
      </c>
      <c r="M1627" s="17"/>
      <c r="N1627" s="17">
        <v>1.9840141689040101E-2</v>
      </c>
      <c r="O1627" s="17">
        <v>2.9682937831127101E-2</v>
      </c>
      <c r="P1627" s="17"/>
      <c r="Q1627" s="17">
        <v>4.4167623823527999E-2</v>
      </c>
      <c r="R1627" s="17">
        <v>4.8567006329466401E-2</v>
      </c>
      <c r="S1627" s="17">
        <v>0</v>
      </c>
      <c r="T1627" s="17">
        <v>1.6606471548070999E-2</v>
      </c>
      <c r="U1627" s="17">
        <v>9.8867203986469504E-3</v>
      </c>
      <c r="V1627" s="17">
        <v>9.1430621224245605E-3</v>
      </c>
      <c r="W1627" s="17">
        <v>1.6649439248893901E-2</v>
      </c>
      <c r="X1627" s="17">
        <v>0</v>
      </c>
      <c r="Y1627" s="17">
        <v>2.4536471862826901E-2</v>
      </c>
      <c r="Z1627" s="17">
        <v>0</v>
      </c>
      <c r="AA1627" s="17">
        <v>3.6049458445298103E-2</v>
      </c>
      <c r="AB1627" s="17">
        <v>0</v>
      </c>
      <c r="AC1627" s="17"/>
      <c r="AD1627" s="17">
        <v>1.6920605445157499E-2</v>
      </c>
      <c r="AE1627" s="17">
        <v>4.1365883954623602E-2</v>
      </c>
      <c r="AF1627" s="17"/>
      <c r="AG1627" s="17">
        <v>1.7916501453068199E-2</v>
      </c>
      <c r="AH1627" s="17">
        <v>2.3586197754392E-2</v>
      </c>
      <c r="AI1627" s="17"/>
      <c r="AJ1627" s="17">
        <v>2.01623982830961E-2</v>
      </c>
      <c r="AK1627" s="17">
        <v>2.33370536770992E-2</v>
      </c>
      <c r="AL1627" s="17"/>
      <c r="AM1627" s="17">
        <v>1.9238108941682999E-2</v>
      </c>
      <c r="AN1627" s="17">
        <v>2.2317412047690999E-2</v>
      </c>
      <c r="AO1627" s="17"/>
      <c r="AP1627" s="17">
        <v>4.4905483738774302E-2</v>
      </c>
      <c r="AQ1627" s="17">
        <v>4.2302509986783102E-2</v>
      </c>
      <c r="AR1627" s="17">
        <v>3.1529947627121697E-2</v>
      </c>
      <c r="AS1627" s="17">
        <v>2.2926707895674199E-2</v>
      </c>
      <c r="AT1627" s="17">
        <v>1.49634863696693E-2</v>
      </c>
      <c r="AU1627" s="17">
        <v>0</v>
      </c>
    </row>
    <row r="1628" spans="2:47" x14ac:dyDescent="0.35">
      <c r="C1628" s="17"/>
      <c r="D1628" s="17"/>
      <c r="E1628" s="17"/>
      <c r="F1628" s="17"/>
      <c r="G1628" s="17"/>
      <c r="H1628" s="17"/>
      <c r="I1628" s="17"/>
      <c r="J1628" s="17"/>
      <c r="K1628" s="17"/>
      <c r="L1628" s="17"/>
      <c r="M1628" s="17"/>
      <c r="N1628" s="17"/>
      <c r="O1628" s="17"/>
      <c r="P1628" s="17"/>
      <c r="Q1628" s="17"/>
      <c r="R1628" s="17"/>
      <c r="S1628" s="17"/>
      <c r="T1628" s="17"/>
      <c r="U1628" s="17"/>
      <c r="V1628" s="17"/>
      <c r="W1628" s="17"/>
      <c r="X1628" s="17"/>
      <c r="Y1628" s="17"/>
      <c r="Z1628" s="17"/>
      <c r="AA1628" s="17"/>
      <c r="AB1628" s="17"/>
      <c r="AC1628" s="17"/>
      <c r="AD1628" s="17"/>
      <c r="AE1628" s="17"/>
      <c r="AF1628" s="17"/>
      <c r="AG1628" s="17"/>
      <c r="AH1628" s="17"/>
      <c r="AI1628" s="17"/>
      <c r="AJ1628" s="17"/>
      <c r="AK1628" s="17"/>
      <c r="AL1628" s="17"/>
      <c r="AM1628" s="17"/>
      <c r="AN1628" s="17"/>
      <c r="AO1628" s="17"/>
      <c r="AP1628" s="17"/>
      <c r="AQ1628" s="17"/>
      <c r="AR1628" s="17"/>
      <c r="AS1628" s="17"/>
      <c r="AT1628" s="17"/>
      <c r="AU1628" s="17"/>
    </row>
    <row r="1629" spans="2:47" x14ac:dyDescent="0.35">
      <c r="B1629" s="6" t="s">
        <v>622</v>
      </c>
      <c r="C1629" s="17"/>
      <c r="D1629" s="17"/>
      <c r="E1629" s="17"/>
      <c r="F1629" s="17"/>
      <c r="G1629" s="17"/>
      <c r="H1629" s="17"/>
      <c r="I1629" s="17"/>
      <c r="J1629" s="17"/>
      <c r="K1629" s="17"/>
      <c r="L1629" s="17"/>
      <c r="M1629" s="17"/>
      <c r="N1629" s="17"/>
      <c r="O1629" s="17"/>
      <c r="P1629" s="17"/>
      <c r="Q1629" s="17"/>
      <c r="R1629" s="17"/>
      <c r="S1629" s="17"/>
      <c r="T1629" s="17"/>
      <c r="U1629" s="17"/>
      <c r="V1629" s="17"/>
      <c r="W1629" s="17"/>
      <c r="X1629" s="17"/>
      <c r="Y1629" s="17"/>
      <c r="Z1629" s="17"/>
      <c r="AA1629" s="17"/>
      <c r="AB1629" s="17"/>
      <c r="AC1629" s="17"/>
      <c r="AD1629" s="17"/>
      <c r="AE1629" s="17"/>
      <c r="AF1629" s="17"/>
      <c r="AG1629" s="17"/>
      <c r="AH1629" s="17"/>
      <c r="AI1629" s="17"/>
      <c r="AJ1629" s="17"/>
      <c r="AK1629" s="17"/>
      <c r="AL1629" s="17"/>
      <c r="AM1629" s="17"/>
      <c r="AN1629" s="17"/>
      <c r="AO1629" s="17"/>
      <c r="AP1629" s="17"/>
      <c r="AQ1629" s="17"/>
      <c r="AR1629" s="17"/>
      <c r="AS1629" s="17"/>
      <c r="AT1629" s="17"/>
      <c r="AU1629" s="17"/>
    </row>
    <row r="1630" spans="2:47" x14ac:dyDescent="0.35">
      <c r="B1630" s="24" t="s">
        <v>751</v>
      </c>
      <c r="C1630" s="17"/>
      <c r="D1630" s="17"/>
      <c r="E1630" s="17"/>
      <c r="F1630" s="17"/>
      <c r="G1630" s="17"/>
      <c r="H1630" s="17"/>
      <c r="I1630" s="17"/>
      <c r="J1630" s="17"/>
      <c r="K1630" s="17"/>
      <c r="L1630" s="17"/>
      <c r="M1630" s="17"/>
      <c r="N1630" s="17"/>
      <c r="O1630" s="17"/>
      <c r="P1630" s="17"/>
      <c r="Q1630" s="17"/>
      <c r="R1630" s="17"/>
      <c r="S1630" s="17"/>
      <c r="T1630" s="17"/>
      <c r="U1630" s="17"/>
      <c r="V1630" s="17"/>
      <c r="W1630" s="17"/>
      <c r="X1630" s="17"/>
      <c r="Y1630" s="17"/>
      <c r="Z1630" s="17"/>
      <c r="AA1630" s="17"/>
      <c r="AB1630" s="17"/>
      <c r="AC1630" s="17"/>
      <c r="AD1630" s="17"/>
      <c r="AE1630" s="17"/>
      <c r="AF1630" s="17"/>
      <c r="AG1630" s="17"/>
      <c r="AH1630" s="17"/>
      <c r="AI1630" s="17"/>
      <c r="AJ1630" s="17"/>
      <c r="AK1630" s="17"/>
      <c r="AL1630" s="17"/>
      <c r="AM1630" s="17"/>
      <c r="AN1630" s="17"/>
      <c r="AO1630" s="17"/>
      <c r="AP1630" s="17"/>
      <c r="AQ1630" s="17"/>
      <c r="AR1630" s="17"/>
      <c r="AS1630" s="17"/>
      <c r="AT1630" s="17"/>
      <c r="AU1630" s="17"/>
    </row>
    <row r="1631" spans="2:47" x14ac:dyDescent="0.35">
      <c r="B1631" t="s">
        <v>617</v>
      </c>
      <c r="C1631" s="17">
        <v>0.57873203549883101</v>
      </c>
      <c r="D1631" s="17">
        <v>0.57393223122579196</v>
      </c>
      <c r="E1631" s="17">
        <v>0.58397088418888099</v>
      </c>
      <c r="F1631" s="17"/>
      <c r="G1631" s="17">
        <v>0.62967006152878402</v>
      </c>
      <c r="H1631" s="17">
        <v>0.63395599296620597</v>
      </c>
      <c r="I1631" s="17">
        <v>0.657177878090215</v>
      </c>
      <c r="J1631" s="17">
        <v>0.57049609866082995</v>
      </c>
      <c r="K1631" s="17">
        <v>0.48896361362735202</v>
      </c>
      <c r="L1631" s="17">
        <v>0.45983452859409202</v>
      </c>
      <c r="M1631" s="17"/>
      <c r="N1631" s="17">
        <v>0.56290407827079003</v>
      </c>
      <c r="O1631" s="17">
        <v>0.65555553492074703</v>
      </c>
      <c r="P1631" s="17"/>
      <c r="Q1631" s="17">
        <v>0.58459386936580604</v>
      </c>
      <c r="R1631" s="17">
        <v>0.57623637672819406</v>
      </c>
      <c r="S1631" s="17">
        <v>0.51785344419739099</v>
      </c>
      <c r="T1631" s="17">
        <v>0.53149170190778805</v>
      </c>
      <c r="U1631" s="17">
        <v>0.57150066065267702</v>
      </c>
      <c r="V1631" s="17">
        <v>0.64238195993723002</v>
      </c>
      <c r="W1631" s="17">
        <v>0.56241590005967801</v>
      </c>
      <c r="X1631" s="17">
        <v>0.60546432315648502</v>
      </c>
      <c r="Y1631" s="17">
        <v>0.644785814943027</v>
      </c>
      <c r="Z1631" s="17">
        <v>0.528990018633265</v>
      </c>
      <c r="AA1631" s="17">
        <v>0.53847558778512405</v>
      </c>
      <c r="AB1631" s="17">
        <v>0.624712931296453</v>
      </c>
      <c r="AC1631" s="17"/>
      <c r="AD1631" s="17">
        <v>0.60863673701714505</v>
      </c>
      <c r="AE1631" s="17">
        <v>0.44957614212444003</v>
      </c>
      <c r="AF1631" s="17"/>
      <c r="AG1631" s="17">
        <v>0.66355322754788704</v>
      </c>
      <c r="AH1631" s="17">
        <v>0.51243308236433005</v>
      </c>
      <c r="AI1631" s="17"/>
      <c r="AJ1631" s="17">
        <v>0.60012355151868202</v>
      </c>
      <c r="AK1631" s="17">
        <v>0.553076954963031</v>
      </c>
      <c r="AL1631" s="17"/>
      <c r="AM1631" s="17">
        <v>0.56732746939535705</v>
      </c>
      <c r="AN1631" s="17">
        <v>0.58523064553164295</v>
      </c>
      <c r="AO1631" s="17"/>
      <c r="AP1631" s="17">
        <v>0.32711470990999197</v>
      </c>
      <c r="AQ1631" s="17">
        <v>0.40049068182637698</v>
      </c>
      <c r="AR1631" s="17">
        <v>0.61323333364534705</v>
      </c>
      <c r="AS1631" s="17">
        <v>0.48675567178208301</v>
      </c>
      <c r="AT1631" s="17">
        <v>0.81415512600543904</v>
      </c>
      <c r="AU1631" s="17">
        <v>0.703441286782859</v>
      </c>
    </row>
    <row r="1632" spans="2:47" x14ac:dyDescent="0.35">
      <c r="B1632" t="s">
        <v>618</v>
      </c>
      <c r="C1632" s="17">
        <v>0.38901062257429803</v>
      </c>
      <c r="D1632" s="17">
        <v>0.39677173367423302</v>
      </c>
      <c r="E1632" s="17">
        <v>0.379474542671008</v>
      </c>
      <c r="F1632" s="17"/>
      <c r="G1632" s="17">
        <v>0.32720815453517299</v>
      </c>
      <c r="H1632" s="17">
        <v>0.33104036086059102</v>
      </c>
      <c r="I1632" s="17">
        <v>0.32197157289647899</v>
      </c>
      <c r="J1632" s="17">
        <v>0.41404421133739</v>
      </c>
      <c r="K1632" s="17">
        <v>0.46772298416332098</v>
      </c>
      <c r="L1632" s="17">
        <v>0.49765348452770197</v>
      </c>
      <c r="M1632" s="17"/>
      <c r="N1632" s="17">
        <v>0.40520978076336001</v>
      </c>
      <c r="O1632" s="17">
        <v>0.31038544044604199</v>
      </c>
      <c r="P1632" s="17"/>
      <c r="Q1632" s="17">
        <v>0.35779304461539202</v>
      </c>
      <c r="R1632" s="17">
        <v>0.38557461923513803</v>
      </c>
      <c r="S1632" s="17">
        <v>0.47188820872149601</v>
      </c>
      <c r="T1632" s="17">
        <v>0.41727301278390799</v>
      </c>
      <c r="U1632" s="17">
        <v>0.42849933934732198</v>
      </c>
      <c r="V1632" s="17">
        <v>0.33003452278502399</v>
      </c>
      <c r="W1632" s="17">
        <v>0.39013969168975898</v>
      </c>
      <c r="X1632" s="17">
        <v>0.376811109101305</v>
      </c>
      <c r="Y1632" s="17">
        <v>0.336514650662949</v>
      </c>
      <c r="Z1632" s="17">
        <v>0.44881289753071002</v>
      </c>
      <c r="AA1632" s="17">
        <v>0.408333014936615</v>
      </c>
      <c r="AB1632" s="17">
        <v>0.375287068703547</v>
      </c>
      <c r="AC1632" s="17"/>
      <c r="AD1632" s="17">
        <v>0.36191375593705899</v>
      </c>
      <c r="AE1632" s="17">
        <v>0.50891037725677502</v>
      </c>
      <c r="AF1632" s="17"/>
      <c r="AG1632" s="17">
        <v>0.31954081537441498</v>
      </c>
      <c r="AH1632" s="17">
        <v>0.44782841039593102</v>
      </c>
      <c r="AI1632" s="17"/>
      <c r="AJ1632" s="17">
        <v>0.37467245733495302</v>
      </c>
      <c r="AK1632" s="17">
        <v>0.405722159953748</v>
      </c>
      <c r="AL1632" s="17"/>
      <c r="AM1632" s="17">
        <v>0.41128762899807703</v>
      </c>
      <c r="AN1632" s="17">
        <v>0.38039537290007402</v>
      </c>
      <c r="AO1632" s="17"/>
      <c r="AP1632" s="17">
        <v>0.61337450857532805</v>
      </c>
      <c r="AQ1632" s="17">
        <v>0.53662344951511698</v>
      </c>
      <c r="AR1632" s="17">
        <v>0.33714668647780699</v>
      </c>
      <c r="AS1632" s="17">
        <v>0.482243610399541</v>
      </c>
      <c r="AT1632" s="17">
        <v>0.170881387624891</v>
      </c>
      <c r="AU1632" s="17">
        <v>0.28932775835604202</v>
      </c>
    </row>
    <row r="1633" spans="2:47" x14ac:dyDescent="0.35">
      <c r="B1633" t="s">
        <v>122</v>
      </c>
      <c r="C1633" s="17">
        <v>3.2257341926871401E-2</v>
      </c>
      <c r="D1633" s="17">
        <v>2.9296035099974801E-2</v>
      </c>
      <c r="E1633" s="17">
        <v>3.6554573140110701E-2</v>
      </c>
      <c r="F1633" s="17"/>
      <c r="G1633" s="17">
        <v>4.3121783936042803E-2</v>
      </c>
      <c r="H1633" s="17">
        <v>3.5003646173203097E-2</v>
      </c>
      <c r="I1633" s="17">
        <v>2.0850549013305401E-2</v>
      </c>
      <c r="J1633" s="17">
        <v>1.54596900017801E-2</v>
      </c>
      <c r="K1633" s="17">
        <v>4.3313402209327397E-2</v>
      </c>
      <c r="L1633" s="17">
        <v>4.2511986878205801E-2</v>
      </c>
      <c r="M1633" s="17"/>
      <c r="N1633" s="17">
        <v>3.1886140965849803E-2</v>
      </c>
      <c r="O1633" s="17">
        <v>3.4059024633211303E-2</v>
      </c>
      <c r="P1633" s="17"/>
      <c r="Q1633" s="17">
        <v>5.76130860188021E-2</v>
      </c>
      <c r="R1633" s="17">
        <v>3.8189004036667702E-2</v>
      </c>
      <c r="S1633" s="17">
        <v>1.02583470811134E-2</v>
      </c>
      <c r="T1633" s="17">
        <v>5.1235285308303999E-2</v>
      </c>
      <c r="U1633" s="17">
        <v>0</v>
      </c>
      <c r="V1633" s="17">
        <v>2.7583517277746099E-2</v>
      </c>
      <c r="W1633" s="17">
        <v>4.7444408250562599E-2</v>
      </c>
      <c r="X1633" s="17">
        <v>1.7724567742209301E-2</v>
      </c>
      <c r="Y1633" s="17">
        <v>1.8699534394023502E-2</v>
      </c>
      <c r="Z1633" s="17">
        <v>2.21970838360253E-2</v>
      </c>
      <c r="AA1633" s="17">
        <v>5.3191397278261603E-2</v>
      </c>
      <c r="AB1633" s="17">
        <v>0</v>
      </c>
      <c r="AC1633" s="17"/>
      <c r="AD1633" s="17">
        <v>2.9449507045796599E-2</v>
      </c>
      <c r="AE1633" s="17">
        <v>4.1513480618785403E-2</v>
      </c>
      <c r="AF1633" s="17"/>
      <c r="AG1633" s="17">
        <v>1.69059570776975E-2</v>
      </c>
      <c r="AH1633" s="17">
        <v>3.9738507239738603E-2</v>
      </c>
      <c r="AI1633" s="17"/>
      <c r="AJ1633" s="17">
        <v>2.5203991146364801E-2</v>
      </c>
      <c r="AK1633" s="17">
        <v>4.1200885083221603E-2</v>
      </c>
      <c r="AL1633" s="17"/>
      <c r="AM1633" s="17">
        <v>2.1384901606565501E-2</v>
      </c>
      <c r="AN1633" s="17">
        <v>3.43739815682838E-2</v>
      </c>
      <c r="AO1633" s="17"/>
      <c r="AP1633" s="17">
        <v>5.9510781514679902E-2</v>
      </c>
      <c r="AQ1633" s="17">
        <v>6.2885868658506205E-2</v>
      </c>
      <c r="AR1633" s="17">
        <v>4.9619979876845202E-2</v>
      </c>
      <c r="AS1633" s="17">
        <v>3.1000717818375101E-2</v>
      </c>
      <c r="AT1633" s="17">
        <v>1.49634863696693E-2</v>
      </c>
      <c r="AU1633" s="17">
        <v>7.2309548610985097E-3</v>
      </c>
    </row>
    <row r="1634" spans="2:47" x14ac:dyDescent="0.35">
      <c r="C1634" s="17"/>
      <c r="D1634" s="17"/>
      <c r="E1634" s="17"/>
      <c r="F1634" s="17"/>
      <c r="G1634" s="17"/>
      <c r="H1634" s="17"/>
      <c r="I1634" s="17"/>
      <c r="J1634" s="17"/>
      <c r="K1634" s="17"/>
      <c r="L1634" s="17"/>
      <c r="M1634" s="17"/>
      <c r="N1634" s="17"/>
      <c r="O1634" s="17"/>
      <c r="P1634" s="17"/>
      <c r="Q1634" s="17"/>
      <c r="R1634" s="17"/>
      <c r="S1634" s="17"/>
      <c r="T1634" s="17"/>
      <c r="U1634" s="17"/>
      <c r="V1634" s="17"/>
      <c r="W1634" s="17"/>
      <c r="X1634" s="17"/>
      <c r="Y1634" s="17"/>
      <c r="Z1634" s="17"/>
      <c r="AA1634" s="17"/>
      <c r="AB1634" s="17"/>
      <c r="AC1634" s="17"/>
      <c r="AD1634" s="17"/>
      <c r="AE1634" s="17"/>
      <c r="AF1634" s="17"/>
      <c r="AG1634" s="17"/>
      <c r="AH1634" s="17"/>
      <c r="AI1634" s="17"/>
      <c r="AJ1634" s="17"/>
      <c r="AK1634" s="17"/>
      <c r="AL1634" s="17"/>
      <c r="AM1634" s="17"/>
      <c r="AN1634" s="17"/>
      <c r="AO1634" s="17"/>
      <c r="AP1634" s="17"/>
      <c r="AQ1634" s="17"/>
      <c r="AR1634" s="17"/>
      <c r="AS1634" s="17"/>
      <c r="AT1634" s="17"/>
      <c r="AU1634" s="17"/>
    </row>
    <row r="1635" spans="2:47" x14ac:dyDescent="0.35">
      <c r="B1635" s="6" t="s">
        <v>623</v>
      </c>
      <c r="C1635" s="17"/>
      <c r="D1635" s="17"/>
      <c r="E1635" s="17"/>
      <c r="F1635" s="17"/>
      <c r="G1635" s="17"/>
      <c r="H1635" s="17"/>
      <c r="I1635" s="17"/>
      <c r="J1635" s="17"/>
      <c r="K1635" s="17"/>
      <c r="L1635" s="17"/>
      <c r="M1635" s="17"/>
      <c r="N1635" s="17"/>
      <c r="O1635" s="17"/>
      <c r="P1635" s="17"/>
      <c r="Q1635" s="17"/>
      <c r="R1635" s="17"/>
      <c r="S1635" s="17"/>
      <c r="T1635" s="17"/>
      <c r="U1635" s="17"/>
      <c r="V1635" s="17"/>
      <c r="W1635" s="17"/>
      <c r="X1635" s="17"/>
      <c r="Y1635" s="17"/>
      <c r="Z1635" s="17"/>
      <c r="AA1635" s="17"/>
      <c r="AB1635" s="17"/>
      <c r="AC1635" s="17"/>
      <c r="AD1635" s="17"/>
      <c r="AE1635" s="17"/>
      <c r="AF1635" s="17"/>
      <c r="AG1635" s="17"/>
      <c r="AH1635" s="17"/>
      <c r="AI1635" s="17"/>
      <c r="AJ1635" s="17"/>
      <c r="AK1635" s="17"/>
      <c r="AL1635" s="17"/>
      <c r="AM1635" s="17"/>
      <c r="AN1635" s="17"/>
      <c r="AO1635" s="17"/>
      <c r="AP1635" s="17"/>
      <c r="AQ1635" s="17"/>
      <c r="AR1635" s="17"/>
      <c r="AS1635" s="17"/>
      <c r="AT1635" s="17"/>
      <c r="AU1635" s="17"/>
    </row>
    <row r="1636" spans="2:47" x14ac:dyDescent="0.35">
      <c r="B1636" s="24" t="s">
        <v>751</v>
      </c>
      <c r="C1636" s="17"/>
      <c r="D1636" s="17"/>
      <c r="E1636" s="17"/>
      <c r="F1636" s="17"/>
      <c r="G1636" s="17"/>
      <c r="H1636" s="17"/>
      <c r="I1636" s="17"/>
      <c r="J1636" s="17"/>
      <c r="K1636" s="17"/>
      <c r="L1636" s="17"/>
      <c r="M1636" s="17"/>
      <c r="N1636" s="17"/>
      <c r="O1636" s="17"/>
      <c r="P1636" s="17"/>
      <c r="Q1636" s="17"/>
      <c r="R1636" s="17"/>
      <c r="S1636" s="17"/>
      <c r="T1636" s="17"/>
      <c r="U1636" s="17"/>
      <c r="V1636" s="17"/>
      <c r="W1636" s="17"/>
      <c r="X1636" s="17"/>
      <c r="Y1636" s="17"/>
      <c r="Z1636" s="17"/>
      <c r="AA1636" s="17"/>
      <c r="AB1636" s="17"/>
      <c r="AC1636" s="17"/>
      <c r="AD1636" s="17"/>
      <c r="AE1636" s="17"/>
      <c r="AF1636" s="17"/>
      <c r="AG1636" s="17"/>
      <c r="AH1636" s="17"/>
      <c r="AI1636" s="17"/>
      <c r="AJ1636" s="17"/>
      <c r="AK1636" s="17"/>
      <c r="AL1636" s="17"/>
      <c r="AM1636" s="17"/>
      <c r="AN1636" s="17"/>
      <c r="AO1636" s="17"/>
      <c r="AP1636" s="17"/>
      <c r="AQ1636" s="17"/>
      <c r="AR1636" s="17"/>
      <c r="AS1636" s="17"/>
      <c r="AT1636" s="17"/>
      <c r="AU1636" s="17"/>
    </row>
    <row r="1637" spans="2:47" x14ac:dyDescent="0.35">
      <c r="B1637" t="s">
        <v>617</v>
      </c>
      <c r="C1637" s="17">
        <v>0.86208490719891495</v>
      </c>
      <c r="D1637" s="17">
        <v>0.87232934971586196</v>
      </c>
      <c r="E1637" s="17">
        <v>0.85058305309002202</v>
      </c>
      <c r="F1637" s="17"/>
      <c r="G1637" s="17">
        <v>0.79402451677670005</v>
      </c>
      <c r="H1637" s="17">
        <v>0.81364445241527095</v>
      </c>
      <c r="I1637" s="17">
        <v>0.91481557618451703</v>
      </c>
      <c r="J1637" s="17">
        <v>0.89942624766672497</v>
      </c>
      <c r="K1637" s="17">
        <v>0.88428264603401896</v>
      </c>
      <c r="L1637" s="17">
        <v>0.85843439023592405</v>
      </c>
      <c r="M1637" s="17"/>
      <c r="N1637" s="17">
        <v>0.87345504476442304</v>
      </c>
      <c r="O1637" s="17">
        <v>0.80689814215361699</v>
      </c>
      <c r="P1637" s="17"/>
      <c r="Q1637" s="17">
        <v>0.82895982189491202</v>
      </c>
      <c r="R1637" s="17">
        <v>0.90615576241110196</v>
      </c>
      <c r="S1637" s="17">
        <v>0.84317892976152498</v>
      </c>
      <c r="T1637" s="17">
        <v>0.832732899494107</v>
      </c>
      <c r="U1637" s="17">
        <v>0.81249109537487496</v>
      </c>
      <c r="V1637" s="17">
        <v>0.88604903010681602</v>
      </c>
      <c r="W1637" s="17">
        <v>0.84976502139589705</v>
      </c>
      <c r="X1637" s="17">
        <v>0.88201299866998994</v>
      </c>
      <c r="Y1637" s="17">
        <v>0.85215262254783297</v>
      </c>
      <c r="Z1637" s="17">
        <v>0.88215119729717295</v>
      </c>
      <c r="AA1637" s="17">
        <v>0.87685392860788303</v>
      </c>
      <c r="AB1637" s="17">
        <v>0.97312969750341405</v>
      </c>
      <c r="AC1637" s="17"/>
      <c r="AD1637" s="17">
        <v>0.87303852034820695</v>
      </c>
      <c r="AE1637" s="17">
        <v>0.82143674041805903</v>
      </c>
      <c r="AF1637" s="17"/>
      <c r="AG1637" s="17">
        <v>0.89367601238385197</v>
      </c>
      <c r="AH1637" s="17">
        <v>0.84322992019297005</v>
      </c>
      <c r="AI1637" s="17"/>
      <c r="AJ1637" s="17">
        <v>0.88259413178663304</v>
      </c>
      <c r="AK1637" s="17">
        <v>0.83757916194566995</v>
      </c>
      <c r="AL1637" s="17"/>
      <c r="AM1637" s="17">
        <v>0.90199506040232102</v>
      </c>
      <c r="AN1637" s="17">
        <v>0.85423696173379404</v>
      </c>
      <c r="AO1637" s="17"/>
      <c r="AP1637" s="17">
        <v>0.74367044253914005</v>
      </c>
      <c r="AQ1637" s="17">
        <v>0.84111336384526603</v>
      </c>
      <c r="AR1637" s="17">
        <v>0.79645107377392199</v>
      </c>
      <c r="AS1637" s="17">
        <v>0.90910122309663599</v>
      </c>
      <c r="AT1637" s="17">
        <v>0.90609246914385799</v>
      </c>
      <c r="AU1637" s="17">
        <v>0.88966744666163899</v>
      </c>
    </row>
    <row r="1638" spans="2:47" x14ac:dyDescent="0.35">
      <c r="B1638" t="s">
        <v>618</v>
      </c>
      <c r="C1638" s="17">
        <v>0.123175829670211</v>
      </c>
      <c r="D1638" s="17">
        <v>0.111784963191601</v>
      </c>
      <c r="E1638" s="17">
        <v>0.13614419823019</v>
      </c>
      <c r="F1638" s="17"/>
      <c r="G1638" s="17">
        <v>0.191993444867297</v>
      </c>
      <c r="H1638" s="17">
        <v>0.14658687536422699</v>
      </c>
      <c r="I1638" s="17">
        <v>7.6532082047379393E-2</v>
      </c>
      <c r="J1638" s="17">
        <v>9.6819456363433004E-2</v>
      </c>
      <c r="K1638" s="17">
        <v>0.10961102020452999</v>
      </c>
      <c r="L1638" s="17">
        <v>0.12820143938117701</v>
      </c>
      <c r="M1638" s="17"/>
      <c r="N1638" s="17">
        <v>0.11443284176233801</v>
      </c>
      <c r="O1638" s="17">
        <v>0.16561130740174701</v>
      </c>
      <c r="P1638" s="17"/>
      <c r="Q1638" s="17">
        <v>0.152637419042886</v>
      </c>
      <c r="R1638" s="17">
        <v>7.5128512545418996E-2</v>
      </c>
      <c r="S1638" s="17">
        <v>0.156821070238475</v>
      </c>
      <c r="T1638" s="17">
        <v>0.15962440737071101</v>
      </c>
      <c r="U1638" s="17">
        <v>0.18750890462512501</v>
      </c>
      <c r="V1638" s="17">
        <v>9.4553669664269396E-2</v>
      </c>
      <c r="W1638" s="17">
        <v>0.136779801745987</v>
      </c>
      <c r="X1638" s="17">
        <v>9.40853640479066E-2</v>
      </c>
      <c r="Y1638" s="17">
        <v>0.125133434222269</v>
      </c>
      <c r="Z1638" s="17">
        <v>8.7523656821511503E-2</v>
      </c>
      <c r="AA1638" s="17">
        <v>0.123146071392118</v>
      </c>
      <c r="AB1638" s="17">
        <v>2.68703024965859E-2</v>
      </c>
      <c r="AC1638" s="17"/>
      <c r="AD1638" s="17">
        <v>0.11186278480867901</v>
      </c>
      <c r="AE1638" s="17">
        <v>0.16729882063385099</v>
      </c>
      <c r="AF1638" s="17"/>
      <c r="AG1638" s="17">
        <v>9.5360759732807304E-2</v>
      </c>
      <c r="AH1638" s="17">
        <v>0.141900718681849</v>
      </c>
      <c r="AI1638" s="17"/>
      <c r="AJ1638" s="17">
        <v>0.103593624063928</v>
      </c>
      <c r="AK1638" s="17">
        <v>0.14644304162699001</v>
      </c>
      <c r="AL1638" s="17"/>
      <c r="AM1638" s="17">
        <v>9.0136676028445203E-2</v>
      </c>
      <c r="AN1638" s="17">
        <v>0.12924900150371099</v>
      </c>
      <c r="AO1638" s="17"/>
      <c r="AP1638" s="17">
        <v>0.234356038084126</v>
      </c>
      <c r="AQ1638" s="17">
        <v>0.14099077374202701</v>
      </c>
      <c r="AR1638" s="17">
        <v>0.18830686068088501</v>
      </c>
      <c r="AS1638" s="17">
        <v>8.2177934960596805E-2</v>
      </c>
      <c r="AT1638" s="17">
        <v>7.7583606046729495E-2</v>
      </c>
      <c r="AU1638" s="17">
        <v>9.4878734603151799E-2</v>
      </c>
    </row>
    <row r="1639" spans="2:47" x14ac:dyDescent="0.35">
      <c r="B1639" t="s">
        <v>122</v>
      </c>
      <c r="C1639" s="17">
        <v>1.47392631308749E-2</v>
      </c>
      <c r="D1639" s="17">
        <v>1.5885687092536599E-2</v>
      </c>
      <c r="E1639" s="17">
        <v>1.3272748679787999E-2</v>
      </c>
      <c r="F1639" s="17"/>
      <c r="G1639" s="17">
        <v>1.39820383560033E-2</v>
      </c>
      <c r="H1639" s="17">
        <v>3.97686722205014E-2</v>
      </c>
      <c r="I1639" s="17">
        <v>8.65234176810388E-3</v>
      </c>
      <c r="J1639" s="17">
        <v>3.7542959698425599E-3</v>
      </c>
      <c r="K1639" s="17">
        <v>6.1063337614518601E-3</v>
      </c>
      <c r="L1639" s="17">
        <v>1.3364170382899099E-2</v>
      </c>
      <c r="M1639" s="17"/>
      <c r="N1639" s="17">
        <v>1.2112113473239001E-2</v>
      </c>
      <c r="O1639" s="17">
        <v>2.7490550444636001E-2</v>
      </c>
      <c r="P1639" s="17"/>
      <c r="Q1639" s="17">
        <v>1.84027590622018E-2</v>
      </c>
      <c r="R1639" s="17">
        <v>1.8715725043478799E-2</v>
      </c>
      <c r="S1639" s="17">
        <v>0</v>
      </c>
      <c r="T1639" s="17">
        <v>7.6426931351810303E-3</v>
      </c>
      <c r="U1639" s="17">
        <v>0</v>
      </c>
      <c r="V1639" s="17">
        <v>1.93973002289148E-2</v>
      </c>
      <c r="W1639" s="17">
        <v>1.34551768581155E-2</v>
      </c>
      <c r="X1639" s="17">
        <v>2.3901637282103198E-2</v>
      </c>
      <c r="Y1639" s="17">
        <v>2.2713943229898299E-2</v>
      </c>
      <c r="Z1639" s="17">
        <v>3.03251458813154E-2</v>
      </c>
      <c r="AA1639" s="17">
        <v>0</v>
      </c>
      <c r="AB1639" s="17">
        <v>0</v>
      </c>
      <c r="AC1639" s="17"/>
      <c r="AD1639" s="17">
        <v>1.50986948431137E-2</v>
      </c>
      <c r="AE1639" s="17">
        <v>1.1264438948090601E-2</v>
      </c>
      <c r="AF1639" s="17"/>
      <c r="AG1639" s="17">
        <v>1.0963227883341101E-2</v>
      </c>
      <c r="AH1639" s="17">
        <v>1.48693611251813E-2</v>
      </c>
      <c r="AI1639" s="17"/>
      <c r="AJ1639" s="17">
        <v>1.38122441494381E-2</v>
      </c>
      <c r="AK1639" s="17">
        <v>1.59777964273402E-2</v>
      </c>
      <c r="AL1639" s="17"/>
      <c r="AM1639" s="17">
        <v>7.8682635692343093E-3</v>
      </c>
      <c r="AN1639" s="17">
        <v>1.6514036762495101E-2</v>
      </c>
      <c r="AO1639" s="17"/>
      <c r="AP1639" s="17">
        <v>2.1973519376733999E-2</v>
      </c>
      <c r="AQ1639" s="17">
        <v>1.7895862412706898E-2</v>
      </c>
      <c r="AR1639" s="17">
        <v>1.52420655451932E-2</v>
      </c>
      <c r="AS1639" s="17">
        <v>8.7208419427669808E-3</v>
      </c>
      <c r="AT1639" s="17">
        <v>1.6323924809412499E-2</v>
      </c>
      <c r="AU1639" s="17">
        <v>1.5453818735209599E-2</v>
      </c>
    </row>
    <row r="1640" spans="2:47" x14ac:dyDescent="0.35">
      <c r="C1640" s="17"/>
      <c r="D1640" s="17"/>
      <c r="E1640" s="17"/>
      <c r="F1640" s="17"/>
      <c r="G1640" s="17"/>
      <c r="H1640" s="17"/>
      <c r="I1640" s="17"/>
      <c r="J1640" s="17"/>
      <c r="K1640" s="17"/>
      <c r="L1640" s="17"/>
      <c r="M1640" s="17"/>
      <c r="N1640" s="17"/>
      <c r="O1640" s="17"/>
      <c r="P1640" s="17"/>
      <c r="Q1640" s="17"/>
      <c r="R1640" s="17"/>
      <c r="S1640" s="17"/>
      <c r="T1640" s="17"/>
      <c r="U1640" s="17"/>
      <c r="V1640" s="17"/>
      <c r="W1640" s="17"/>
      <c r="X1640" s="17"/>
      <c r="Y1640" s="17"/>
      <c r="Z1640" s="17"/>
      <c r="AA1640" s="17"/>
      <c r="AB1640" s="17"/>
      <c r="AC1640" s="17"/>
      <c r="AD1640" s="17"/>
      <c r="AE1640" s="17"/>
      <c r="AF1640" s="17"/>
      <c r="AG1640" s="17"/>
      <c r="AH1640" s="17"/>
      <c r="AI1640" s="17"/>
      <c r="AJ1640" s="17"/>
      <c r="AK1640" s="17"/>
      <c r="AL1640" s="17"/>
      <c r="AM1640" s="17"/>
      <c r="AN1640" s="17"/>
      <c r="AO1640" s="17"/>
      <c r="AP1640" s="17"/>
      <c r="AQ1640" s="17"/>
      <c r="AR1640" s="17"/>
      <c r="AS1640" s="17"/>
      <c r="AT1640" s="17"/>
      <c r="AU1640" s="17"/>
    </row>
    <row r="1641" spans="2:47" x14ac:dyDescent="0.35">
      <c r="B1641" s="6" t="s">
        <v>624</v>
      </c>
      <c r="C1641" s="17"/>
      <c r="D1641" s="17"/>
      <c r="E1641" s="17"/>
      <c r="F1641" s="17"/>
      <c r="G1641" s="17"/>
      <c r="H1641" s="17"/>
      <c r="I1641" s="17"/>
      <c r="J1641" s="17"/>
      <c r="K1641" s="17"/>
      <c r="L1641" s="17"/>
      <c r="M1641" s="17"/>
      <c r="N1641" s="17"/>
      <c r="O1641" s="17"/>
      <c r="P1641" s="17"/>
      <c r="Q1641" s="17"/>
      <c r="R1641" s="17"/>
      <c r="S1641" s="17"/>
      <c r="T1641" s="17"/>
      <c r="U1641" s="17"/>
      <c r="V1641" s="17"/>
      <c r="W1641" s="17"/>
      <c r="X1641" s="17"/>
      <c r="Y1641" s="17"/>
      <c r="Z1641" s="17"/>
      <c r="AA1641" s="17"/>
      <c r="AB1641" s="17"/>
      <c r="AC1641" s="17"/>
      <c r="AD1641" s="17"/>
      <c r="AE1641" s="17"/>
      <c r="AF1641" s="17"/>
      <c r="AG1641" s="17"/>
      <c r="AH1641" s="17"/>
      <c r="AI1641" s="17"/>
      <c r="AJ1641" s="17"/>
      <c r="AK1641" s="17"/>
      <c r="AL1641" s="17"/>
      <c r="AM1641" s="17"/>
      <c r="AN1641" s="17"/>
      <c r="AO1641" s="17"/>
      <c r="AP1641" s="17"/>
      <c r="AQ1641" s="17"/>
      <c r="AR1641" s="17"/>
      <c r="AS1641" s="17"/>
      <c r="AT1641" s="17"/>
      <c r="AU1641" s="17"/>
    </row>
    <row r="1642" spans="2:47" x14ac:dyDescent="0.35">
      <c r="B1642" s="24" t="s">
        <v>751</v>
      </c>
      <c r="C1642" s="17"/>
      <c r="D1642" s="17"/>
      <c r="E1642" s="17"/>
      <c r="F1642" s="17"/>
      <c r="G1642" s="17"/>
      <c r="H1642" s="17"/>
      <c r="I1642" s="17"/>
      <c r="J1642" s="17"/>
      <c r="K1642" s="17"/>
      <c r="L1642" s="17"/>
      <c r="M1642" s="17"/>
      <c r="N1642" s="17"/>
      <c r="O1642" s="17"/>
      <c r="P1642" s="17"/>
      <c r="Q1642" s="17"/>
      <c r="R1642" s="17"/>
      <c r="S1642" s="17"/>
      <c r="T1642" s="17"/>
      <c r="U1642" s="17"/>
      <c r="V1642" s="17"/>
      <c r="W1642" s="17"/>
      <c r="X1642" s="17"/>
      <c r="Y1642" s="17"/>
      <c r="Z1642" s="17"/>
      <c r="AA1642" s="17"/>
      <c r="AB1642" s="17"/>
      <c r="AC1642" s="17"/>
      <c r="AD1642" s="17"/>
      <c r="AE1642" s="17"/>
      <c r="AF1642" s="17"/>
      <c r="AG1642" s="17"/>
      <c r="AH1642" s="17"/>
      <c r="AI1642" s="17"/>
      <c r="AJ1642" s="17"/>
      <c r="AK1642" s="17"/>
      <c r="AL1642" s="17"/>
      <c r="AM1642" s="17"/>
      <c r="AN1642" s="17"/>
      <c r="AO1642" s="17"/>
      <c r="AP1642" s="17"/>
      <c r="AQ1642" s="17"/>
      <c r="AR1642" s="17"/>
      <c r="AS1642" s="17"/>
      <c r="AT1642" s="17"/>
      <c r="AU1642" s="17"/>
    </row>
    <row r="1643" spans="2:47" x14ac:dyDescent="0.35">
      <c r="B1643" t="s">
        <v>617</v>
      </c>
      <c r="C1643" s="17">
        <v>0.222899005807183</v>
      </c>
      <c r="D1643" s="17">
        <v>0.21659688842774399</v>
      </c>
      <c r="E1643" s="17">
        <v>0.233160762346829</v>
      </c>
      <c r="F1643" s="17"/>
      <c r="G1643" s="17">
        <v>0.29917144533393097</v>
      </c>
      <c r="H1643" s="17">
        <v>0.34294687717894901</v>
      </c>
      <c r="I1643" s="17">
        <v>0.23381229689393801</v>
      </c>
      <c r="J1643" s="17">
        <v>0.19254433842744301</v>
      </c>
      <c r="K1643" s="17">
        <v>0.110312040419768</v>
      </c>
      <c r="L1643" s="17">
        <v>0.12855369399290201</v>
      </c>
      <c r="M1643" s="17"/>
      <c r="N1643" s="17">
        <v>0.19682902345309</v>
      </c>
      <c r="O1643" s="17">
        <v>0.34943379772340599</v>
      </c>
      <c r="P1643" s="17"/>
      <c r="Q1643" s="17">
        <v>0.28420051806664798</v>
      </c>
      <c r="R1643" s="17">
        <v>0.24735498060671901</v>
      </c>
      <c r="S1643" s="17">
        <v>0.16288033976517599</v>
      </c>
      <c r="T1643" s="17">
        <v>0.21209994558537301</v>
      </c>
      <c r="U1643" s="17">
        <v>0.21793179676133401</v>
      </c>
      <c r="V1643" s="17">
        <v>0.22572446224519299</v>
      </c>
      <c r="W1643" s="17">
        <v>0.17601171463359599</v>
      </c>
      <c r="X1643" s="17">
        <v>0.17636169581073899</v>
      </c>
      <c r="Y1643" s="17">
        <v>0.23743228320409299</v>
      </c>
      <c r="Z1643" s="17">
        <v>0.27707404400539098</v>
      </c>
      <c r="AA1643" s="17">
        <v>0.21139829266598101</v>
      </c>
      <c r="AB1643" s="17">
        <v>3.2778765140688101E-2</v>
      </c>
      <c r="AC1643" s="17"/>
      <c r="AD1643" s="17">
        <v>0.24103366469788501</v>
      </c>
      <c r="AE1643" s="17">
        <v>0.140164375712127</v>
      </c>
      <c r="AF1643" s="17"/>
      <c r="AG1643" s="17">
        <v>0.30078600422534801</v>
      </c>
      <c r="AH1643" s="17">
        <v>0.164353175221918</v>
      </c>
      <c r="AI1643" s="17"/>
      <c r="AJ1643" s="17">
        <v>0.22708336060533599</v>
      </c>
      <c r="AK1643" s="17">
        <v>0.21645150399530899</v>
      </c>
      <c r="AL1643" s="17"/>
      <c r="AM1643" s="17">
        <v>0.19587196946680099</v>
      </c>
      <c r="AN1643" s="17">
        <v>0.22774511565522901</v>
      </c>
      <c r="AO1643" s="17"/>
      <c r="AP1643" s="17">
        <v>9.1057416936228999E-2</v>
      </c>
      <c r="AQ1643" s="17">
        <v>8.3769818347414496E-2</v>
      </c>
      <c r="AR1643" s="17">
        <v>0.25319500251683702</v>
      </c>
      <c r="AS1643" s="17">
        <v>0.10598550938224</v>
      </c>
      <c r="AT1643" s="17">
        <v>0.452103813242138</v>
      </c>
      <c r="AU1643" s="17">
        <v>0.31972317523212301</v>
      </c>
    </row>
    <row r="1644" spans="2:47" x14ac:dyDescent="0.35">
      <c r="B1644" t="s">
        <v>618</v>
      </c>
      <c r="C1644" s="17">
        <v>0.75727033468469496</v>
      </c>
      <c r="D1644" s="17">
        <v>0.76775005471194102</v>
      </c>
      <c r="E1644" s="17">
        <v>0.74113220879631203</v>
      </c>
      <c r="F1644" s="17"/>
      <c r="G1644" s="17">
        <v>0.655548732405414</v>
      </c>
      <c r="H1644" s="17">
        <v>0.63807518038799305</v>
      </c>
      <c r="I1644" s="17">
        <v>0.74076329641893501</v>
      </c>
      <c r="J1644" s="17">
        <v>0.79996792783803505</v>
      </c>
      <c r="K1644" s="17">
        <v>0.88473087513697402</v>
      </c>
      <c r="L1644" s="17">
        <v>0.85431580943378904</v>
      </c>
      <c r="M1644" s="17"/>
      <c r="N1644" s="17">
        <v>0.78534982591282199</v>
      </c>
      <c r="O1644" s="17">
        <v>0.620982072905088</v>
      </c>
      <c r="P1644" s="17"/>
      <c r="Q1644" s="17">
        <v>0.69273037078209398</v>
      </c>
      <c r="R1644" s="17">
        <v>0.71564363939207798</v>
      </c>
      <c r="S1644" s="17">
        <v>0.81940002413965896</v>
      </c>
      <c r="T1644" s="17">
        <v>0.76558667267591995</v>
      </c>
      <c r="U1644" s="17">
        <v>0.76832309364338502</v>
      </c>
      <c r="V1644" s="17">
        <v>0.77427553775480695</v>
      </c>
      <c r="W1644" s="17">
        <v>0.81053310850828797</v>
      </c>
      <c r="X1644" s="17">
        <v>0.82363830418925998</v>
      </c>
      <c r="Y1644" s="17">
        <v>0.738905965172027</v>
      </c>
      <c r="Z1644" s="17">
        <v>0.70132019002554102</v>
      </c>
      <c r="AA1644" s="17">
        <v>0.75128828463125696</v>
      </c>
      <c r="AB1644" s="17">
        <v>0.967221234859312</v>
      </c>
      <c r="AC1644" s="17"/>
      <c r="AD1644" s="17">
        <v>0.74348013831848603</v>
      </c>
      <c r="AE1644" s="17">
        <v>0.825773945086128</v>
      </c>
      <c r="AF1644" s="17"/>
      <c r="AG1644" s="17">
        <v>0.68391968379618495</v>
      </c>
      <c r="AH1644" s="17">
        <v>0.81497282083053102</v>
      </c>
      <c r="AI1644" s="17"/>
      <c r="AJ1644" s="17">
        <v>0.76273008590739899</v>
      </c>
      <c r="AK1644" s="17">
        <v>0.75163511059723898</v>
      </c>
      <c r="AL1644" s="17"/>
      <c r="AM1644" s="17">
        <v>0.78287482250910601</v>
      </c>
      <c r="AN1644" s="17">
        <v>0.75362807434507995</v>
      </c>
      <c r="AO1644" s="17"/>
      <c r="AP1644" s="17">
        <v>0.87013438848855895</v>
      </c>
      <c r="AQ1644" s="17">
        <v>0.89957155460537497</v>
      </c>
      <c r="AR1644" s="17">
        <v>0.70150682942991405</v>
      </c>
      <c r="AS1644" s="17">
        <v>0.88014794719178302</v>
      </c>
      <c r="AT1644" s="17">
        <v>0.52783646635478698</v>
      </c>
      <c r="AU1644" s="17">
        <v>0.67552602709217602</v>
      </c>
    </row>
    <row r="1645" spans="2:47" x14ac:dyDescent="0.35">
      <c r="B1645" t="s">
        <v>122</v>
      </c>
      <c r="C1645" s="17">
        <v>1.9830659508121701E-2</v>
      </c>
      <c r="D1645" s="17">
        <v>1.56530568603142E-2</v>
      </c>
      <c r="E1645" s="17">
        <v>2.5707028856859201E-2</v>
      </c>
      <c r="F1645" s="17"/>
      <c r="G1645" s="17">
        <v>4.5279822260654801E-2</v>
      </c>
      <c r="H1645" s="17">
        <v>1.89779424330579E-2</v>
      </c>
      <c r="I1645" s="17">
        <v>2.54244066871268E-2</v>
      </c>
      <c r="J1645" s="17">
        <v>7.4877337345220204E-3</v>
      </c>
      <c r="K1645" s="17">
        <v>4.95708444325842E-3</v>
      </c>
      <c r="L1645" s="17">
        <v>1.7130496573309801E-2</v>
      </c>
      <c r="M1645" s="17"/>
      <c r="N1645" s="17">
        <v>1.78211506340883E-2</v>
      </c>
      <c r="O1645" s="17">
        <v>2.9584129371505799E-2</v>
      </c>
      <c r="P1645" s="17"/>
      <c r="Q1645" s="17">
        <v>2.3069111151257499E-2</v>
      </c>
      <c r="R1645" s="17">
        <v>3.7001380001202698E-2</v>
      </c>
      <c r="S1645" s="17">
        <v>1.7719636095165199E-2</v>
      </c>
      <c r="T1645" s="17">
        <v>2.23133817387078E-2</v>
      </c>
      <c r="U1645" s="17">
        <v>1.37451095952807E-2</v>
      </c>
      <c r="V1645" s="17">
        <v>0</v>
      </c>
      <c r="W1645" s="17">
        <v>1.34551768581155E-2</v>
      </c>
      <c r="X1645" s="17">
        <v>0</v>
      </c>
      <c r="Y1645" s="17">
        <v>2.36617516238809E-2</v>
      </c>
      <c r="Z1645" s="17">
        <v>2.1605765969067801E-2</v>
      </c>
      <c r="AA1645" s="17">
        <v>3.7313422702762201E-2</v>
      </c>
      <c r="AB1645" s="17">
        <v>0</v>
      </c>
      <c r="AC1645" s="17"/>
      <c r="AD1645" s="17">
        <v>1.5486196983628299E-2</v>
      </c>
      <c r="AE1645" s="17">
        <v>3.4061679201745201E-2</v>
      </c>
      <c r="AF1645" s="17"/>
      <c r="AG1645" s="17">
        <v>1.5294311978467401E-2</v>
      </c>
      <c r="AH1645" s="17">
        <v>2.0674003947551499E-2</v>
      </c>
      <c r="AI1645" s="17"/>
      <c r="AJ1645" s="17">
        <v>1.0186553487265E-2</v>
      </c>
      <c r="AK1645" s="17">
        <v>3.1913385407452102E-2</v>
      </c>
      <c r="AL1645" s="17"/>
      <c r="AM1645" s="17">
        <v>2.1253208024093501E-2</v>
      </c>
      <c r="AN1645" s="17">
        <v>1.8626809999690599E-2</v>
      </c>
      <c r="AO1645" s="17"/>
      <c r="AP1645" s="17">
        <v>3.8808194575211799E-2</v>
      </c>
      <c r="AQ1645" s="17">
        <v>1.66586270472108E-2</v>
      </c>
      <c r="AR1645" s="17">
        <v>4.5298168053249203E-2</v>
      </c>
      <c r="AS1645" s="17">
        <v>1.38665434259772E-2</v>
      </c>
      <c r="AT1645" s="17">
        <v>2.0059720403074799E-2</v>
      </c>
      <c r="AU1645" s="17">
        <v>4.75079767570122E-3</v>
      </c>
    </row>
    <row r="1646" spans="2:47" x14ac:dyDescent="0.35">
      <c r="C1646" s="17"/>
      <c r="D1646" s="17"/>
      <c r="E1646" s="17"/>
      <c r="F1646" s="17"/>
      <c r="G1646" s="17"/>
      <c r="H1646" s="17"/>
      <c r="I1646" s="17"/>
      <c r="J1646" s="17"/>
      <c r="K1646" s="17"/>
      <c r="L1646" s="17"/>
      <c r="M1646" s="17"/>
      <c r="N1646" s="17"/>
      <c r="O1646" s="17"/>
      <c r="P1646" s="17"/>
      <c r="Q1646" s="17"/>
      <c r="R1646" s="17"/>
      <c r="S1646" s="17"/>
      <c r="T1646" s="17"/>
      <c r="U1646" s="17"/>
      <c r="V1646" s="17"/>
      <c r="W1646" s="17"/>
      <c r="X1646" s="17"/>
      <c r="Y1646" s="17"/>
      <c r="Z1646" s="17"/>
      <c r="AA1646" s="17"/>
      <c r="AB1646" s="17"/>
      <c r="AC1646" s="17"/>
      <c r="AD1646" s="17"/>
      <c r="AE1646" s="17"/>
      <c r="AF1646" s="17"/>
      <c r="AG1646" s="17"/>
      <c r="AH1646" s="17"/>
      <c r="AI1646" s="17"/>
      <c r="AJ1646" s="17"/>
      <c r="AK1646" s="17"/>
      <c r="AL1646" s="17"/>
      <c r="AM1646" s="17"/>
      <c r="AN1646" s="17"/>
      <c r="AO1646" s="17"/>
      <c r="AP1646" s="17"/>
      <c r="AQ1646" s="17"/>
      <c r="AR1646" s="17"/>
      <c r="AS1646" s="17"/>
      <c r="AT1646" s="17"/>
      <c r="AU1646" s="17"/>
    </row>
    <row r="1647" spans="2:47" x14ac:dyDescent="0.35">
      <c r="B1647" s="6" t="s">
        <v>625</v>
      </c>
      <c r="C1647" s="17"/>
      <c r="D1647" s="17"/>
      <c r="E1647" s="17"/>
      <c r="F1647" s="17"/>
      <c r="G1647" s="17"/>
      <c r="H1647" s="17"/>
      <c r="I1647" s="17"/>
      <c r="J1647" s="17"/>
      <c r="K1647" s="17"/>
      <c r="L1647" s="17"/>
      <c r="M1647" s="17"/>
      <c r="N1647" s="17"/>
      <c r="O1647" s="17"/>
      <c r="P1647" s="17"/>
      <c r="Q1647" s="17"/>
      <c r="R1647" s="17"/>
      <c r="S1647" s="17"/>
      <c r="T1647" s="17"/>
      <c r="U1647" s="17"/>
      <c r="V1647" s="17"/>
      <c r="W1647" s="17"/>
      <c r="X1647" s="17"/>
      <c r="Y1647" s="17"/>
      <c r="Z1647" s="17"/>
      <c r="AA1647" s="17"/>
      <c r="AB1647" s="17"/>
      <c r="AC1647" s="17"/>
      <c r="AD1647" s="17"/>
      <c r="AE1647" s="17"/>
      <c r="AF1647" s="17"/>
      <c r="AG1647" s="17"/>
      <c r="AH1647" s="17"/>
      <c r="AI1647" s="17"/>
      <c r="AJ1647" s="17"/>
      <c r="AK1647" s="17"/>
      <c r="AL1647" s="17"/>
      <c r="AM1647" s="17"/>
      <c r="AN1647" s="17"/>
      <c r="AO1647" s="17"/>
      <c r="AP1647" s="17"/>
      <c r="AQ1647" s="17"/>
      <c r="AR1647" s="17"/>
      <c r="AS1647" s="17"/>
      <c r="AT1647" s="17"/>
      <c r="AU1647" s="17"/>
    </row>
    <row r="1648" spans="2:47" x14ac:dyDescent="0.35">
      <c r="B1648" s="24" t="s">
        <v>751</v>
      </c>
      <c r="C1648" s="17"/>
      <c r="D1648" s="17"/>
      <c r="E1648" s="17"/>
      <c r="F1648" s="17"/>
      <c r="G1648" s="17"/>
      <c r="H1648" s="17"/>
      <c r="I1648" s="17"/>
      <c r="J1648" s="17"/>
      <c r="K1648" s="17"/>
      <c r="L1648" s="17"/>
      <c r="M1648" s="17"/>
      <c r="N1648" s="17"/>
      <c r="O1648" s="17"/>
      <c r="P1648" s="17"/>
      <c r="Q1648" s="17"/>
      <c r="R1648" s="17"/>
      <c r="S1648" s="17"/>
      <c r="T1648" s="17"/>
      <c r="U1648" s="17"/>
      <c r="V1648" s="17"/>
      <c r="W1648" s="17"/>
      <c r="X1648" s="17"/>
      <c r="Y1648" s="17"/>
      <c r="Z1648" s="17"/>
      <c r="AA1648" s="17"/>
      <c r="AB1648" s="17"/>
      <c r="AC1648" s="17"/>
      <c r="AD1648" s="17"/>
      <c r="AE1648" s="17"/>
      <c r="AF1648" s="17"/>
      <c r="AG1648" s="17"/>
      <c r="AH1648" s="17"/>
      <c r="AI1648" s="17"/>
      <c r="AJ1648" s="17"/>
      <c r="AK1648" s="17"/>
      <c r="AL1648" s="17"/>
      <c r="AM1648" s="17"/>
      <c r="AN1648" s="17"/>
      <c r="AO1648" s="17"/>
      <c r="AP1648" s="17"/>
      <c r="AQ1648" s="17"/>
      <c r="AR1648" s="17"/>
      <c r="AS1648" s="17"/>
      <c r="AT1648" s="17"/>
      <c r="AU1648" s="17"/>
    </row>
    <row r="1649" spans="2:47" x14ac:dyDescent="0.35">
      <c r="B1649" t="s">
        <v>617</v>
      </c>
      <c r="C1649" s="17">
        <v>0.55328904625203201</v>
      </c>
      <c r="D1649" s="17">
        <v>0.58467780593552798</v>
      </c>
      <c r="E1649" s="17">
        <v>0.51422018075235798</v>
      </c>
      <c r="F1649" s="17"/>
      <c r="G1649" s="17">
        <v>0.70522280502909296</v>
      </c>
      <c r="H1649" s="17">
        <v>0.63765507347361605</v>
      </c>
      <c r="I1649" s="17">
        <v>0.609677780772795</v>
      </c>
      <c r="J1649" s="17">
        <v>0.52007089472603496</v>
      </c>
      <c r="K1649" s="17">
        <v>0.49802725118816599</v>
      </c>
      <c r="L1649" s="17">
        <v>0.333455966247441</v>
      </c>
      <c r="M1649" s="17"/>
      <c r="N1649" s="17">
        <v>0.52514134426410197</v>
      </c>
      <c r="O1649" s="17">
        <v>0.68990837976697394</v>
      </c>
      <c r="P1649" s="17"/>
      <c r="Q1649" s="17">
        <v>0.62739285699956604</v>
      </c>
      <c r="R1649" s="17">
        <v>0.48977543645535598</v>
      </c>
      <c r="S1649" s="17">
        <v>0.498461881325861</v>
      </c>
      <c r="T1649" s="17">
        <v>0.57024992508034</v>
      </c>
      <c r="U1649" s="17">
        <v>0.50660960713018099</v>
      </c>
      <c r="V1649" s="17">
        <v>0.59376913777874796</v>
      </c>
      <c r="W1649" s="17">
        <v>0.51563290693812103</v>
      </c>
      <c r="X1649" s="17">
        <v>0.64028407758892403</v>
      </c>
      <c r="Y1649" s="17">
        <v>0.54172240238921898</v>
      </c>
      <c r="Z1649" s="17">
        <v>0.500552723752268</v>
      </c>
      <c r="AA1649" s="17">
        <v>0.56442950395372404</v>
      </c>
      <c r="AB1649" s="17">
        <v>0.65166869668076599</v>
      </c>
      <c r="AC1649" s="17"/>
      <c r="AD1649" s="17">
        <v>0.58847524179627997</v>
      </c>
      <c r="AE1649" s="17">
        <v>0.41187894971312999</v>
      </c>
      <c r="AF1649" s="17"/>
      <c r="AG1649" s="17">
        <v>0.64480546986028298</v>
      </c>
      <c r="AH1649" s="17">
        <v>0.48234501275230701</v>
      </c>
      <c r="AI1649" s="17"/>
      <c r="AJ1649" s="17">
        <v>0.56157220973563005</v>
      </c>
      <c r="AK1649" s="17">
        <v>0.54374208569987703</v>
      </c>
      <c r="AL1649" s="17"/>
      <c r="AM1649" s="17">
        <v>0.47222579093302502</v>
      </c>
      <c r="AN1649" s="17">
        <v>0.57396314026776796</v>
      </c>
      <c r="AO1649" s="17"/>
      <c r="AP1649" s="17">
        <v>0.23822787884577901</v>
      </c>
      <c r="AQ1649" s="17">
        <v>0.32481740922435998</v>
      </c>
      <c r="AR1649" s="17">
        <v>0.61141500457203302</v>
      </c>
      <c r="AS1649" s="17">
        <v>0.44896761382084099</v>
      </c>
      <c r="AT1649" s="17">
        <v>0.75608119908885796</v>
      </c>
      <c r="AU1649" s="17">
        <v>0.73014709674698397</v>
      </c>
    </row>
    <row r="1650" spans="2:47" x14ac:dyDescent="0.35">
      <c r="B1650" t="s">
        <v>618</v>
      </c>
      <c r="C1650" s="17">
        <v>0.41764930634241698</v>
      </c>
      <c r="D1650" s="17">
        <v>0.397005448661364</v>
      </c>
      <c r="E1650" s="17">
        <v>0.44176284104205699</v>
      </c>
      <c r="F1650" s="17"/>
      <c r="G1650" s="17">
        <v>0.25989903820503402</v>
      </c>
      <c r="H1650" s="17">
        <v>0.34530419474801599</v>
      </c>
      <c r="I1650" s="17">
        <v>0.36239282929526201</v>
      </c>
      <c r="J1650" s="17">
        <v>0.45167326107531902</v>
      </c>
      <c r="K1650" s="17">
        <v>0.45899084241446197</v>
      </c>
      <c r="L1650" s="17">
        <v>0.63818873667444298</v>
      </c>
      <c r="M1650" s="17"/>
      <c r="N1650" s="17">
        <v>0.44625782471258102</v>
      </c>
      <c r="O1650" s="17">
        <v>0.27879332746862601</v>
      </c>
      <c r="P1650" s="17"/>
      <c r="Q1650" s="17">
        <v>0.32598084756780299</v>
      </c>
      <c r="R1650" s="17">
        <v>0.47227167625385202</v>
      </c>
      <c r="S1650" s="17">
        <v>0.501538118674139</v>
      </c>
      <c r="T1650" s="17">
        <v>0.40779228339038498</v>
      </c>
      <c r="U1650" s="17">
        <v>0.45480182594235202</v>
      </c>
      <c r="V1650" s="17">
        <v>0.381132810979528</v>
      </c>
      <c r="W1650" s="17">
        <v>0.43271789391197601</v>
      </c>
      <c r="X1650" s="17">
        <v>0.329222588253411</v>
      </c>
      <c r="Y1650" s="17">
        <v>0.42764967327465803</v>
      </c>
      <c r="Z1650" s="17">
        <v>0.48927458207451402</v>
      </c>
      <c r="AA1650" s="17">
        <v>0.419220373217642</v>
      </c>
      <c r="AB1650" s="17">
        <v>0.34833130331923501</v>
      </c>
      <c r="AC1650" s="17"/>
      <c r="AD1650" s="17">
        <v>0.38618019101982098</v>
      </c>
      <c r="AE1650" s="17">
        <v>0.55396053892044494</v>
      </c>
      <c r="AF1650" s="17"/>
      <c r="AG1650" s="17">
        <v>0.33807135193536703</v>
      </c>
      <c r="AH1650" s="17">
        <v>0.48264560765079001</v>
      </c>
      <c r="AI1650" s="17"/>
      <c r="AJ1650" s="17">
        <v>0.414695963944408</v>
      </c>
      <c r="AK1650" s="17">
        <v>0.42040997436352801</v>
      </c>
      <c r="AL1650" s="17"/>
      <c r="AM1650" s="17">
        <v>0.50105561371042395</v>
      </c>
      <c r="AN1650" s="17">
        <v>0.39964376916615602</v>
      </c>
      <c r="AO1650" s="17"/>
      <c r="AP1650" s="17">
        <v>0.71571421457447504</v>
      </c>
      <c r="AQ1650" s="17">
        <v>0.594003981271922</v>
      </c>
      <c r="AR1650" s="17">
        <v>0.3435723593801</v>
      </c>
      <c r="AS1650" s="17">
        <v>0.53242073752590002</v>
      </c>
      <c r="AT1650" s="17">
        <v>0.23715297692061099</v>
      </c>
      <c r="AU1650" s="17">
        <v>0.26122160912541997</v>
      </c>
    </row>
    <row r="1651" spans="2:47" x14ac:dyDescent="0.35">
      <c r="B1651" t="s">
        <v>122</v>
      </c>
      <c r="C1651" s="17">
        <v>2.90616474055506E-2</v>
      </c>
      <c r="D1651" s="17">
        <v>1.83167454031085E-2</v>
      </c>
      <c r="E1651" s="17">
        <v>4.40169782055852E-2</v>
      </c>
      <c r="F1651" s="17"/>
      <c r="G1651" s="17">
        <v>3.4878156765872498E-2</v>
      </c>
      <c r="H1651" s="17">
        <v>1.7040731778367801E-2</v>
      </c>
      <c r="I1651" s="17">
        <v>2.79293899319434E-2</v>
      </c>
      <c r="J1651" s="17">
        <v>2.8255844198646601E-2</v>
      </c>
      <c r="K1651" s="17">
        <v>4.2981906397372101E-2</v>
      </c>
      <c r="L1651" s="17">
        <v>2.83552970781163E-2</v>
      </c>
      <c r="M1651" s="17"/>
      <c r="N1651" s="17">
        <v>2.8600831023316401E-2</v>
      </c>
      <c r="O1651" s="17">
        <v>3.1298292764400597E-2</v>
      </c>
      <c r="P1651" s="17"/>
      <c r="Q1651" s="17">
        <v>4.6626295432630603E-2</v>
      </c>
      <c r="R1651" s="17">
        <v>3.7952887290791999E-2</v>
      </c>
      <c r="S1651" s="17">
        <v>0</v>
      </c>
      <c r="T1651" s="17">
        <v>2.1957791529275399E-2</v>
      </c>
      <c r="U1651" s="17">
        <v>3.8588566927467503E-2</v>
      </c>
      <c r="V1651" s="17">
        <v>2.5098051241724501E-2</v>
      </c>
      <c r="W1651" s="17">
        <v>5.1649199149902701E-2</v>
      </c>
      <c r="X1651" s="17">
        <v>3.0493334157664601E-2</v>
      </c>
      <c r="Y1651" s="17">
        <v>3.0627924336122801E-2</v>
      </c>
      <c r="Z1651" s="17">
        <v>1.0172694173217599E-2</v>
      </c>
      <c r="AA1651" s="17">
        <v>1.6350122828633899E-2</v>
      </c>
      <c r="AB1651" s="17">
        <v>0</v>
      </c>
      <c r="AC1651" s="17"/>
      <c r="AD1651" s="17">
        <v>2.5344567183899099E-2</v>
      </c>
      <c r="AE1651" s="17">
        <v>3.4160511366425297E-2</v>
      </c>
      <c r="AF1651" s="17"/>
      <c r="AG1651" s="17">
        <v>1.71231782043504E-2</v>
      </c>
      <c r="AH1651" s="17">
        <v>3.5009379596903298E-2</v>
      </c>
      <c r="AI1651" s="17"/>
      <c r="AJ1651" s="17">
        <v>2.3731826319961499E-2</v>
      </c>
      <c r="AK1651" s="17">
        <v>3.58479399365942E-2</v>
      </c>
      <c r="AL1651" s="17"/>
      <c r="AM1651" s="17">
        <v>2.6718595356550998E-2</v>
      </c>
      <c r="AN1651" s="17">
        <v>2.6393090566076E-2</v>
      </c>
      <c r="AO1651" s="17"/>
      <c r="AP1651" s="17">
        <v>4.6057906579745997E-2</v>
      </c>
      <c r="AQ1651" s="17">
        <v>8.11786095037179E-2</v>
      </c>
      <c r="AR1651" s="17">
        <v>4.50126360478676E-2</v>
      </c>
      <c r="AS1651" s="17">
        <v>1.8611648653259101E-2</v>
      </c>
      <c r="AT1651" s="17">
        <v>6.7658239905307796E-3</v>
      </c>
      <c r="AU1651" s="17">
        <v>8.6312941275956002E-3</v>
      </c>
    </row>
    <row r="1652" spans="2:47" x14ac:dyDescent="0.35">
      <c r="C1652" s="17"/>
      <c r="D1652" s="17"/>
      <c r="E1652" s="17"/>
      <c r="F1652" s="17"/>
      <c r="G1652" s="17"/>
      <c r="H1652" s="17"/>
      <c r="I1652" s="17"/>
      <c r="J1652" s="17"/>
      <c r="K1652" s="17"/>
      <c r="L1652" s="17"/>
      <c r="M1652" s="17"/>
      <c r="N1652" s="17"/>
      <c r="O1652" s="17"/>
      <c r="P1652" s="17"/>
      <c r="Q1652" s="17"/>
      <c r="R1652" s="17"/>
      <c r="S1652" s="17"/>
      <c r="T1652" s="17"/>
      <c r="U1652" s="17"/>
      <c r="V1652" s="17"/>
      <c r="W1652" s="17"/>
      <c r="X1652" s="17"/>
      <c r="Y1652" s="17"/>
      <c r="Z1652" s="17"/>
      <c r="AA1652" s="17"/>
      <c r="AB1652" s="17"/>
      <c r="AC1652" s="17"/>
      <c r="AD1652" s="17"/>
      <c r="AE1652" s="17"/>
      <c r="AF1652" s="17"/>
      <c r="AG1652" s="17"/>
      <c r="AH1652" s="17"/>
      <c r="AI1652" s="17"/>
      <c r="AJ1652" s="17"/>
      <c r="AK1652" s="17"/>
      <c r="AL1652" s="17"/>
      <c r="AM1652" s="17"/>
      <c r="AN1652" s="17"/>
      <c r="AO1652" s="17"/>
      <c r="AP1652" s="17"/>
      <c r="AQ1652" s="17"/>
      <c r="AR1652" s="17"/>
      <c r="AS1652" s="17"/>
      <c r="AT1652" s="17"/>
      <c r="AU1652" s="17"/>
    </row>
    <row r="1653" spans="2:47" x14ac:dyDescent="0.35">
      <c r="B1653" s="6" t="s">
        <v>634</v>
      </c>
      <c r="C1653" s="17"/>
      <c r="D1653" s="17"/>
      <c r="E1653" s="17"/>
      <c r="F1653" s="17"/>
      <c r="G1653" s="17"/>
      <c r="H1653" s="17"/>
      <c r="I1653" s="17"/>
      <c r="J1653" s="17"/>
      <c r="K1653" s="17"/>
      <c r="L1653" s="17"/>
      <c r="M1653" s="17"/>
      <c r="N1653" s="17"/>
      <c r="O1653" s="17"/>
      <c r="P1653" s="17"/>
      <c r="Q1653" s="17"/>
      <c r="R1653" s="17"/>
      <c r="S1653" s="17"/>
      <c r="T1653" s="17"/>
      <c r="U1653" s="17"/>
      <c r="V1653" s="17"/>
      <c r="W1653" s="17"/>
      <c r="X1653" s="17"/>
      <c r="Y1653" s="17"/>
      <c r="Z1653" s="17"/>
      <c r="AA1653" s="17"/>
      <c r="AB1653" s="17"/>
      <c r="AC1653" s="17"/>
      <c r="AD1653" s="17"/>
      <c r="AE1653" s="17"/>
      <c r="AF1653" s="17"/>
      <c r="AG1653" s="17"/>
      <c r="AH1653" s="17"/>
      <c r="AI1653" s="17"/>
      <c r="AJ1653" s="17"/>
      <c r="AK1653" s="17"/>
      <c r="AL1653" s="17"/>
      <c r="AM1653" s="17"/>
      <c r="AN1653" s="17"/>
      <c r="AO1653" s="17"/>
      <c r="AP1653" s="17"/>
      <c r="AQ1653" s="17"/>
      <c r="AR1653" s="17"/>
      <c r="AS1653" s="17"/>
      <c r="AT1653" s="17"/>
      <c r="AU1653" s="17"/>
    </row>
    <row r="1654" spans="2:47" x14ac:dyDescent="0.35">
      <c r="B1654" s="24" t="s">
        <v>751</v>
      </c>
      <c r="C1654" s="17"/>
      <c r="D1654" s="17"/>
      <c r="E1654" s="17"/>
      <c r="F1654" s="17"/>
      <c r="G1654" s="17"/>
      <c r="H1654" s="17"/>
      <c r="I1654" s="17"/>
      <c r="J1654" s="17"/>
      <c r="K1654" s="17"/>
      <c r="L1654" s="17"/>
      <c r="M1654" s="17"/>
      <c r="N1654" s="17"/>
      <c r="O1654" s="17"/>
      <c r="P1654" s="17"/>
      <c r="Q1654" s="17"/>
      <c r="R1654" s="17"/>
      <c r="S1654" s="17"/>
      <c r="T1654" s="17"/>
      <c r="U1654" s="17"/>
      <c r="V1654" s="17"/>
      <c r="W1654" s="17"/>
      <c r="X1654" s="17"/>
      <c r="Y1654" s="17"/>
      <c r="Z1654" s="17"/>
      <c r="AA1654" s="17"/>
      <c r="AB1654" s="17"/>
      <c r="AC1654" s="17"/>
      <c r="AD1654" s="17"/>
      <c r="AE1654" s="17"/>
      <c r="AF1654" s="17"/>
      <c r="AG1654" s="17"/>
      <c r="AH1654" s="17"/>
      <c r="AI1654" s="17"/>
      <c r="AJ1654" s="17"/>
      <c r="AK1654" s="17"/>
      <c r="AL1654" s="17"/>
      <c r="AM1654" s="17"/>
      <c r="AN1654" s="17"/>
      <c r="AO1654" s="17"/>
      <c r="AP1654" s="17"/>
      <c r="AQ1654" s="17"/>
      <c r="AR1654" s="17"/>
      <c r="AS1654" s="17"/>
      <c r="AT1654" s="17"/>
      <c r="AU1654" s="17"/>
    </row>
    <row r="1655" spans="2:47" x14ac:dyDescent="0.35">
      <c r="B1655" t="s">
        <v>626</v>
      </c>
      <c r="C1655" s="17">
        <v>3.79594302766754E-2</v>
      </c>
      <c r="D1655" s="17">
        <v>2.9013357001180799E-2</v>
      </c>
      <c r="E1655" s="17">
        <v>5.0510682678166302E-2</v>
      </c>
      <c r="F1655" s="17"/>
      <c r="G1655" s="17">
        <v>4.86118931664637E-2</v>
      </c>
      <c r="H1655" s="17">
        <v>2.4612840770367399E-2</v>
      </c>
      <c r="I1655" s="17">
        <v>3.7292377945616399E-2</v>
      </c>
      <c r="J1655" s="17">
        <v>3.2351656174617202E-2</v>
      </c>
      <c r="K1655" s="17">
        <v>4.2756635047872603E-2</v>
      </c>
      <c r="L1655" s="17">
        <v>4.6757421954498501E-2</v>
      </c>
      <c r="M1655" s="17"/>
      <c r="N1655" s="17">
        <v>3.4656516052906899E-2</v>
      </c>
      <c r="O1655" s="17">
        <v>5.3990648032986997E-2</v>
      </c>
      <c r="P1655" s="17"/>
      <c r="Q1655" s="17">
        <v>6.7136226472666205E-2</v>
      </c>
      <c r="R1655" s="17">
        <v>1.10938785830166E-2</v>
      </c>
      <c r="S1655" s="17">
        <v>2.31420815647705E-2</v>
      </c>
      <c r="T1655" s="17">
        <v>2.1590919322123901E-2</v>
      </c>
      <c r="U1655" s="17">
        <v>3.3570971689754897E-2</v>
      </c>
      <c r="V1655" s="17">
        <v>3.5239705308196499E-2</v>
      </c>
      <c r="W1655" s="17">
        <v>6.3450716721677999E-2</v>
      </c>
      <c r="X1655" s="17">
        <v>3.0088966504216299E-2</v>
      </c>
      <c r="Y1655" s="17">
        <v>4.0616605313228603E-2</v>
      </c>
      <c r="Z1655" s="17">
        <v>0</v>
      </c>
      <c r="AA1655" s="17">
        <v>9.7081037770503004E-2</v>
      </c>
      <c r="AB1655" s="17">
        <v>4.42022714653982E-2</v>
      </c>
      <c r="AC1655" s="17"/>
      <c r="AD1655" s="17">
        <v>2.6192658163137501E-2</v>
      </c>
      <c r="AE1655" s="17">
        <v>9.1695794785408E-2</v>
      </c>
      <c r="AF1655" s="17"/>
      <c r="AG1655" s="17">
        <v>2.14974696279015E-2</v>
      </c>
      <c r="AH1655" s="17">
        <v>5.16738905413568E-2</v>
      </c>
      <c r="AI1655" s="17"/>
      <c r="AJ1655" s="17">
        <v>2.90220942751435E-2</v>
      </c>
      <c r="AK1655" s="17">
        <v>4.9274329739572201E-2</v>
      </c>
      <c r="AL1655" s="17"/>
      <c r="AM1655" s="17">
        <v>3.8817309674987803E-2</v>
      </c>
      <c r="AN1655" s="17">
        <v>3.8230965590475202E-2</v>
      </c>
      <c r="AO1655" s="17"/>
      <c r="AP1655" s="17">
        <v>0.103902873003208</v>
      </c>
      <c r="AQ1655" s="17">
        <v>9.1197810507519503E-2</v>
      </c>
      <c r="AR1655" s="17">
        <v>3.97724218062478E-2</v>
      </c>
      <c r="AS1655" s="17">
        <v>2.6041099059155502E-2</v>
      </c>
      <c r="AT1655" s="17">
        <v>3.0643404324068899E-2</v>
      </c>
      <c r="AU1655" s="17">
        <v>5.6847766568467002E-3</v>
      </c>
    </row>
    <row r="1656" spans="2:47" x14ac:dyDescent="0.35">
      <c r="B1656" t="s">
        <v>627</v>
      </c>
      <c r="C1656" s="17">
        <v>6.9798917038947306E-2</v>
      </c>
      <c r="D1656" s="17">
        <v>5.9376830189620297E-2</v>
      </c>
      <c r="E1656" s="17">
        <v>8.0922032131624105E-2</v>
      </c>
      <c r="F1656" s="17"/>
      <c r="G1656" s="17">
        <v>0.14791951292632999</v>
      </c>
      <c r="H1656" s="17">
        <v>5.9841462945965603E-2</v>
      </c>
      <c r="I1656" s="17">
        <v>4.31450338955554E-2</v>
      </c>
      <c r="J1656" s="17">
        <v>4.7599553812057799E-2</v>
      </c>
      <c r="K1656" s="17">
        <v>6.07752655074911E-2</v>
      </c>
      <c r="L1656" s="17">
        <v>7.2915584382590895E-2</v>
      </c>
      <c r="M1656" s="17"/>
      <c r="N1656" s="17">
        <v>6.1653019468782801E-2</v>
      </c>
      <c r="O1656" s="17">
        <v>0.109336322166871</v>
      </c>
      <c r="P1656" s="17"/>
      <c r="Q1656" s="17">
        <v>8.1191669580447295E-2</v>
      </c>
      <c r="R1656" s="17">
        <v>6.1154086933729902E-2</v>
      </c>
      <c r="S1656" s="17">
        <v>5.41214669961992E-2</v>
      </c>
      <c r="T1656" s="17">
        <v>6.1075110036757897E-2</v>
      </c>
      <c r="U1656" s="17">
        <v>7.7538279930793902E-2</v>
      </c>
      <c r="V1656" s="17">
        <v>6.0277706344237798E-2</v>
      </c>
      <c r="W1656" s="17">
        <v>9.6477018848279306E-2</v>
      </c>
      <c r="X1656" s="17">
        <v>7.9055009813733104E-2</v>
      </c>
      <c r="Y1656" s="17">
        <v>8.7748751063772404E-2</v>
      </c>
      <c r="Z1656" s="17">
        <v>3.0589678799115699E-2</v>
      </c>
      <c r="AA1656" s="17">
        <v>5.25282080501688E-2</v>
      </c>
      <c r="AB1656" s="17">
        <v>0.10039498427825</v>
      </c>
      <c r="AC1656" s="17"/>
      <c r="AD1656" s="17">
        <v>6.15179120752508E-2</v>
      </c>
      <c r="AE1656" s="17">
        <v>9.6374465948449201E-2</v>
      </c>
      <c r="AF1656" s="17"/>
      <c r="AG1656" s="17">
        <v>5.05847364612865E-2</v>
      </c>
      <c r="AH1656" s="17">
        <v>8.3191835951076501E-2</v>
      </c>
      <c r="AI1656" s="17"/>
      <c r="AJ1656" s="17">
        <v>4.1152744884457998E-2</v>
      </c>
      <c r="AK1656" s="17">
        <v>0.105754057890528</v>
      </c>
      <c r="AL1656" s="17"/>
      <c r="AM1656" s="17">
        <v>5.79762509732955E-2</v>
      </c>
      <c r="AN1656" s="17">
        <v>6.9544478395626802E-2</v>
      </c>
      <c r="AO1656" s="17"/>
      <c r="AP1656" s="17">
        <v>0.111781437168017</v>
      </c>
      <c r="AQ1656" s="17">
        <v>7.3674091876998804E-2</v>
      </c>
      <c r="AR1656" s="17">
        <v>7.7550342785438195E-2</v>
      </c>
      <c r="AS1656" s="17">
        <v>6.5806570249063404E-2</v>
      </c>
      <c r="AT1656" s="17">
        <v>6.3282969634957997E-2</v>
      </c>
      <c r="AU1656" s="17">
        <v>5.6275250259759102E-2</v>
      </c>
    </row>
    <row r="1657" spans="2:47" x14ac:dyDescent="0.35">
      <c r="B1657" t="s">
        <v>628</v>
      </c>
      <c r="C1657" s="17">
        <v>0.14266798007884901</v>
      </c>
      <c r="D1657" s="17">
        <v>0.15759989427197099</v>
      </c>
      <c r="E1657" s="17">
        <v>0.12321003191970099</v>
      </c>
      <c r="F1657" s="17"/>
      <c r="G1657" s="17">
        <v>0.175013344357006</v>
      </c>
      <c r="H1657" s="17">
        <v>0.14208444359964201</v>
      </c>
      <c r="I1657" s="17">
        <v>0.124578101396073</v>
      </c>
      <c r="J1657" s="17">
        <v>0.13349770941702199</v>
      </c>
      <c r="K1657" s="17">
        <v>0.10006113187992199</v>
      </c>
      <c r="L1657" s="17">
        <v>0.17994788180809199</v>
      </c>
      <c r="M1657" s="17"/>
      <c r="N1657" s="17">
        <v>0.14069065436270201</v>
      </c>
      <c r="O1657" s="17">
        <v>0.15226524388382501</v>
      </c>
      <c r="P1657" s="17"/>
      <c r="Q1657" s="17">
        <v>8.2334337480812703E-2</v>
      </c>
      <c r="R1657" s="17">
        <v>0.16359948291238499</v>
      </c>
      <c r="S1657" s="17">
        <v>0.19121782141025201</v>
      </c>
      <c r="T1657" s="17">
        <v>0.16988645881552</v>
      </c>
      <c r="U1657" s="17">
        <v>0.14099607629510899</v>
      </c>
      <c r="V1657" s="17">
        <v>0.182181398551919</v>
      </c>
      <c r="W1657" s="17">
        <v>9.6308278759584406E-2</v>
      </c>
      <c r="X1657" s="17">
        <v>0.26606893209229299</v>
      </c>
      <c r="Y1657" s="17">
        <v>0.119149380852357</v>
      </c>
      <c r="Z1657" s="17">
        <v>0.109287470684532</v>
      </c>
      <c r="AA1657" s="17">
        <v>0.210351458037741</v>
      </c>
      <c r="AB1657" s="17">
        <v>7.75482081358458E-2</v>
      </c>
      <c r="AC1657" s="17"/>
      <c r="AD1657" s="17">
        <v>0.141047869398225</v>
      </c>
      <c r="AE1657" s="17">
        <v>0.15165448683043201</v>
      </c>
      <c r="AF1657" s="17"/>
      <c r="AG1657" s="17">
        <v>0.10631143155013199</v>
      </c>
      <c r="AH1657" s="17">
        <v>0.16667049269303799</v>
      </c>
      <c r="AI1657" s="17"/>
      <c r="AJ1657" s="17">
        <v>0.13026140197469099</v>
      </c>
      <c r="AK1657" s="17">
        <v>0.15455483341311399</v>
      </c>
      <c r="AL1657" s="17"/>
      <c r="AM1657" s="17">
        <v>0.17107626797091699</v>
      </c>
      <c r="AN1657" s="17">
        <v>0.13537090496364099</v>
      </c>
      <c r="AO1657" s="17"/>
      <c r="AP1657" s="17">
        <v>0.13337549401488699</v>
      </c>
      <c r="AQ1657" s="17">
        <v>0.13206723414447699</v>
      </c>
      <c r="AR1657" s="17">
        <v>0.21065216573683901</v>
      </c>
      <c r="AS1657" s="17">
        <v>0.15760596462614701</v>
      </c>
      <c r="AT1657" s="17">
        <v>7.4848043191376903E-2</v>
      </c>
      <c r="AU1657" s="17">
        <v>0.12237431400821799</v>
      </c>
    </row>
    <row r="1658" spans="2:47" x14ac:dyDescent="0.35">
      <c r="B1658" t="s">
        <v>629</v>
      </c>
      <c r="C1658" s="17">
        <v>0.156801885570408</v>
      </c>
      <c r="D1658" s="17">
        <v>0.15925330379598801</v>
      </c>
      <c r="E1658" s="17">
        <v>0.15457292153100599</v>
      </c>
      <c r="F1658" s="17"/>
      <c r="G1658" s="17">
        <v>0.161855707219943</v>
      </c>
      <c r="H1658" s="17">
        <v>0.167738391133056</v>
      </c>
      <c r="I1658" s="17">
        <v>0.12908449247932799</v>
      </c>
      <c r="J1658" s="17">
        <v>0.137797098500794</v>
      </c>
      <c r="K1658" s="17">
        <v>0.14500928072218899</v>
      </c>
      <c r="L1658" s="17">
        <v>0.203242284426671</v>
      </c>
      <c r="M1658" s="17"/>
      <c r="N1658" s="17">
        <v>0.16230017268855099</v>
      </c>
      <c r="O1658" s="17">
        <v>0.13011507746520101</v>
      </c>
      <c r="P1658" s="17"/>
      <c r="Q1658" s="17">
        <v>0.136058975484462</v>
      </c>
      <c r="R1658" s="17">
        <v>0.15584270256091501</v>
      </c>
      <c r="S1658" s="17">
        <v>9.4636035510580294E-2</v>
      </c>
      <c r="T1658" s="17">
        <v>0.136906637351522</v>
      </c>
      <c r="U1658" s="17">
        <v>0.15370047674139201</v>
      </c>
      <c r="V1658" s="17">
        <v>0.17144494830874801</v>
      </c>
      <c r="W1658" s="17">
        <v>0.198135137372527</v>
      </c>
      <c r="X1658" s="17">
        <v>0.12692794644789501</v>
      </c>
      <c r="Y1658" s="17">
        <v>0.200246599407088</v>
      </c>
      <c r="Z1658" s="17">
        <v>0.160168881168084</v>
      </c>
      <c r="AA1658" s="17">
        <v>0.129833912677674</v>
      </c>
      <c r="AB1658" s="17">
        <v>0.22346547165643099</v>
      </c>
      <c r="AC1658" s="17"/>
      <c r="AD1658" s="17">
        <v>0.16844305607346199</v>
      </c>
      <c r="AE1658" s="17">
        <v>0.11263145032606001</v>
      </c>
      <c r="AF1658" s="17"/>
      <c r="AG1658" s="17">
        <v>0.15952175919502901</v>
      </c>
      <c r="AH1658" s="17">
        <v>0.15843572478357601</v>
      </c>
      <c r="AI1658" s="17"/>
      <c r="AJ1658" s="17">
        <v>0.16236313996410301</v>
      </c>
      <c r="AK1658" s="17">
        <v>0.15084525429724599</v>
      </c>
      <c r="AL1658" s="17"/>
      <c r="AM1658" s="17">
        <v>0.17533701399794199</v>
      </c>
      <c r="AN1658" s="17">
        <v>0.15327735971304399</v>
      </c>
      <c r="AO1658" s="17"/>
      <c r="AP1658" s="17">
        <v>7.7744206305176505E-2</v>
      </c>
      <c r="AQ1658" s="17">
        <v>0.156019516525639</v>
      </c>
      <c r="AR1658" s="17">
        <v>0.13923964389350299</v>
      </c>
      <c r="AS1658" s="17">
        <v>0.18843961748447199</v>
      </c>
      <c r="AT1658" s="17">
        <v>0.19937957370218401</v>
      </c>
      <c r="AU1658" s="17">
        <v>0.147409085719757</v>
      </c>
    </row>
    <row r="1659" spans="2:47" x14ac:dyDescent="0.35">
      <c r="B1659" t="s">
        <v>630</v>
      </c>
      <c r="C1659" s="17">
        <v>0.23131604888556301</v>
      </c>
      <c r="D1659" s="17">
        <v>0.23763749193797701</v>
      </c>
      <c r="E1659" s="17">
        <v>0.22246273074011999</v>
      </c>
      <c r="F1659" s="17"/>
      <c r="G1659" s="17">
        <v>0.210557577317945</v>
      </c>
      <c r="H1659" s="17">
        <v>0.27330691607723401</v>
      </c>
      <c r="I1659" s="17">
        <v>0.22171625160345601</v>
      </c>
      <c r="J1659" s="17">
        <v>0.22989656737309899</v>
      </c>
      <c r="K1659" s="17">
        <v>0.216823807663238</v>
      </c>
      <c r="L1659" s="17">
        <v>0.22681781732307099</v>
      </c>
      <c r="M1659" s="17"/>
      <c r="N1659" s="17">
        <v>0.232101653649397</v>
      </c>
      <c r="O1659" s="17">
        <v>0.227502991631823</v>
      </c>
      <c r="P1659" s="17"/>
      <c r="Q1659" s="17">
        <v>0.24620895244784399</v>
      </c>
      <c r="R1659" s="17">
        <v>0.229608609196531</v>
      </c>
      <c r="S1659" s="17">
        <v>0.16824877614108</v>
      </c>
      <c r="T1659" s="17">
        <v>0.30723828794166402</v>
      </c>
      <c r="U1659" s="17">
        <v>0.27893217348327198</v>
      </c>
      <c r="V1659" s="17">
        <v>0.21956060426981</v>
      </c>
      <c r="W1659" s="17">
        <v>0.259104092113425</v>
      </c>
      <c r="X1659" s="17">
        <v>0.29371615264842599</v>
      </c>
      <c r="Y1659" s="17">
        <v>0.18277701788798001</v>
      </c>
      <c r="Z1659" s="17">
        <v>0.25141936080666399</v>
      </c>
      <c r="AA1659" s="17">
        <v>0.155083652925358</v>
      </c>
      <c r="AB1659" s="17">
        <v>0.135986073084682</v>
      </c>
      <c r="AC1659" s="17"/>
      <c r="AD1659" s="17">
        <v>0.23860637260383699</v>
      </c>
      <c r="AE1659" s="17">
        <v>0.21080452290326901</v>
      </c>
      <c r="AF1659" s="17"/>
      <c r="AG1659" s="17">
        <v>0.24913496156023501</v>
      </c>
      <c r="AH1659" s="17">
        <v>0.21853128250348899</v>
      </c>
      <c r="AI1659" s="17"/>
      <c r="AJ1659" s="17">
        <v>0.23268605188673999</v>
      </c>
      <c r="AK1659" s="17">
        <v>0.23100640744798301</v>
      </c>
      <c r="AL1659" s="17"/>
      <c r="AM1659" s="17">
        <v>0.19421213698578499</v>
      </c>
      <c r="AN1659" s="17">
        <v>0.24197665827020501</v>
      </c>
      <c r="AO1659" s="17"/>
      <c r="AP1659" s="17">
        <v>0.16436328439787201</v>
      </c>
      <c r="AQ1659" s="17">
        <v>0.18568941474015699</v>
      </c>
      <c r="AR1659" s="17">
        <v>0.25267643261292999</v>
      </c>
      <c r="AS1659" s="17">
        <v>0.24976336025066401</v>
      </c>
      <c r="AT1659" s="17">
        <v>0.188816903891807</v>
      </c>
      <c r="AU1659" s="17">
        <v>0.26044869072272497</v>
      </c>
    </row>
    <row r="1660" spans="2:47" x14ac:dyDescent="0.35">
      <c r="B1660" t="s">
        <v>631</v>
      </c>
      <c r="C1660" s="17">
        <v>0.14150730065453901</v>
      </c>
      <c r="D1660" s="17">
        <v>0.15924277108225901</v>
      </c>
      <c r="E1660" s="17">
        <v>0.11819370063933</v>
      </c>
      <c r="F1660" s="17"/>
      <c r="G1660" s="17">
        <v>7.4471513162397099E-2</v>
      </c>
      <c r="H1660" s="17">
        <v>0.137628335137157</v>
      </c>
      <c r="I1660" s="17">
        <v>0.20359407798752799</v>
      </c>
      <c r="J1660" s="17">
        <v>0.173845271021738</v>
      </c>
      <c r="K1660" s="17">
        <v>0.15480732869769301</v>
      </c>
      <c r="L1660" s="17">
        <v>8.7725773100388899E-2</v>
      </c>
      <c r="M1660" s="17"/>
      <c r="N1660" s="17">
        <v>0.151158638976855</v>
      </c>
      <c r="O1660" s="17">
        <v>9.4663000196639799E-2</v>
      </c>
      <c r="P1660" s="17"/>
      <c r="Q1660" s="17">
        <v>0.15180872782006999</v>
      </c>
      <c r="R1660" s="17">
        <v>0.17557934356568</v>
      </c>
      <c r="S1660" s="17">
        <v>0.19934161504675599</v>
      </c>
      <c r="T1660" s="17">
        <v>9.9555121236871894E-2</v>
      </c>
      <c r="U1660" s="17">
        <v>0.15177022390556</v>
      </c>
      <c r="V1660" s="17">
        <v>0.110743592047384</v>
      </c>
      <c r="W1660" s="17">
        <v>6.3153126690108294E-2</v>
      </c>
      <c r="X1660" s="17">
        <v>7.81941216873272E-2</v>
      </c>
      <c r="Y1660" s="17">
        <v>0.178135860521102</v>
      </c>
      <c r="Z1660" s="17">
        <v>0.165256038568456</v>
      </c>
      <c r="AA1660" s="17">
        <v>0.155273840923186</v>
      </c>
      <c r="AB1660" s="17">
        <v>7.1742168538365098E-2</v>
      </c>
      <c r="AC1660" s="17"/>
      <c r="AD1660" s="17">
        <v>0.145263710731172</v>
      </c>
      <c r="AE1660" s="17">
        <v>0.124018476746366</v>
      </c>
      <c r="AF1660" s="17"/>
      <c r="AG1660" s="17">
        <v>0.174718036502405</v>
      </c>
      <c r="AH1660" s="17">
        <v>0.119054811770687</v>
      </c>
      <c r="AI1660" s="17"/>
      <c r="AJ1660" s="17">
        <v>0.16429989895458899</v>
      </c>
      <c r="AK1660" s="17">
        <v>0.11408318221840701</v>
      </c>
      <c r="AL1660" s="17"/>
      <c r="AM1660" s="17">
        <v>0.13778617391678899</v>
      </c>
      <c r="AN1660" s="17">
        <v>0.14188098636796001</v>
      </c>
      <c r="AO1660" s="17"/>
      <c r="AP1660" s="17">
        <v>0.10257320651265101</v>
      </c>
      <c r="AQ1660" s="17">
        <v>8.3969529206154303E-2</v>
      </c>
      <c r="AR1660" s="17">
        <v>9.2386162677628794E-2</v>
      </c>
      <c r="AS1660" s="17">
        <v>0.145712785045639</v>
      </c>
      <c r="AT1660" s="17">
        <v>0.19540928742778499</v>
      </c>
      <c r="AU1660" s="17">
        <v>0.18459539942308301</v>
      </c>
    </row>
    <row r="1661" spans="2:47" x14ac:dyDescent="0.35">
      <c r="B1661" t="s">
        <v>632</v>
      </c>
      <c r="C1661" s="17">
        <v>7.1216883477587797E-2</v>
      </c>
      <c r="D1661" s="17">
        <v>7.9985623549132606E-2</v>
      </c>
      <c r="E1661" s="17">
        <v>5.9699285269192201E-2</v>
      </c>
      <c r="F1661" s="17"/>
      <c r="G1661" s="17">
        <v>6.5511088522676605E-2</v>
      </c>
      <c r="H1661" s="17">
        <v>7.9376988374119703E-2</v>
      </c>
      <c r="I1661" s="17">
        <v>8.9704116592523905E-2</v>
      </c>
      <c r="J1661" s="17">
        <v>6.9211869822103797E-2</v>
      </c>
      <c r="K1661" s="17">
        <v>0.101032139803784</v>
      </c>
      <c r="L1661" s="17">
        <v>2.3425187093892099E-2</v>
      </c>
      <c r="M1661" s="17"/>
      <c r="N1661" s="17">
        <v>6.7894560563171696E-2</v>
      </c>
      <c r="O1661" s="17">
        <v>8.7342304390584102E-2</v>
      </c>
      <c r="P1661" s="17"/>
      <c r="Q1661" s="17">
        <v>8.6987447460387501E-2</v>
      </c>
      <c r="R1661" s="17">
        <v>6.3456291575882104E-2</v>
      </c>
      <c r="S1661" s="17">
        <v>0.110337932798295</v>
      </c>
      <c r="T1661" s="17">
        <v>6.2500001696126295E-2</v>
      </c>
      <c r="U1661" s="17">
        <v>0</v>
      </c>
      <c r="V1661" s="17">
        <v>5.9630077861549502E-2</v>
      </c>
      <c r="W1661" s="17">
        <v>0.10383227266703</v>
      </c>
      <c r="X1661" s="17">
        <v>3.44125951729332E-2</v>
      </c>
      <c r="Y1661" s="17">
        <v>3.4621325072638001E-2</v>
      </c>
      <c r="Z1661" s="17">
        <v>0.10083772041358</v>
      </c>
      <c r="AA1661" s="17">
        <v>7.6278109318096005E-2</v>
      </c>
      <c r="AB1661" s="17">
        <v>0.16110032652119599</v>
      </c>
      <c r="AC1661" s="17"/>
      <c r="AD1661" s="17">
        <v>7.3372101434335896E-2</v>
      </c>
      <c r="AE1661" s="17">
        <v>6.1829943980114203E-2</v>
      </c>
      <c r="AF1661" s="17"/>
      <c r="AG1661" s="17">
        <v>8.7578275849755097E-2</v>
      </c>
      <c r="AH1661" s="17">
        <v>6.01915192808068E-2</v>
      </c>
      <c r="AI1661" s="17"/>
      <c r="AJ1661" s="17">
        <v>7.1596890728984605E-2</v>
      </c>
      <c r="AK1661" s="17">
        <v>7.1173386710438602E-2</v>
      </c>
      <c r="AL1661" s="17"/>
      <c r="AM1661" s="17">
        <v>6.1128906786271801E-2</v>
      </c>
      <c r="AN1661" s="17">
        <v>7.4436863805750306E-2</v>
      </c>
      <c r="AO1661" s="17"/>
      <c r="AP1661" s="17">
        <v>5.1260965043321699E-2</v>
      </c>
      <c r="AQ1661" s="17">
        <v>6.1083193693951002E-2</v>
      </c>
      <c r="AR1661" s="17">
        <v>7.6518024780340504E-2</v>
      </c>
      <c r="AS1661" s="17">
        <v>4.30067267770834E-2</v>
      </c>
      <c r="AT1661" s="17">
        <v>7.55173283960828E-2</v>
      </c>
      <c r="AU1661" s="17">
        <v>0.10215896728198499</v>
      </c>
    </row>
    <row r="1662" spans="2:47" x14ac:dyDescent="0.35">
      <c r="B1662" t="s">
        <v>633</v>
      </c>
      <c r="C1662" s="17">
        <v>5.9397922486354802E-2</v>
      </c>
      <c r="D1662" s="17">
        <v>5.7828785806607899E-2</v>
      </c>
      <c r="E1662" s="17">
        <v>6.1981178436705801E-2</v>
      </c>
      <c r="F1662" s="17"/>
      <c r="G1662" s="17">
        <v>5.1700444631650397E-2</v>
      </c>
      <c r="H1662" s="17">
        <v>5.7115842384918403E-2</v>
      </c>
      <c r="I1662" s="17">
        <v>8.8745423122212203E-2</v>
      </c>
      <c r="J1662" s="17">
        <v>7.11672223173309E-2</v>
      </c>
      <c r="K1662" s="17">
        <v>5.1639338539005597E-2</v>
      </c>
      <c r="L1662" s="17">
        <v>2.7868332323965399E-2</v>
      </c>
      <c r="M1662" s="17"/>
      <c r="N1662" s="17">
        <v>5.8061472005140301E-2</v>
      </c>
      <c r="O1662" s="17">
        <v>6.5884596748343793E-2</v>
      </c>
      <c r="P1662" s="17"/>
      <c r="Q1662" s="17">
        <v>6.3542083848259198E-2</v>
      </c>
      <c r="R1662" s="17">
        <v>6.1448023134261301E-2</v>
      </c>
      <c r="S1662" s="17">
        <v>3.4523336983250302E-2</v>
      </c>
      <c r="T1662" s="17">
        <v>3.8092483173029199E-2</v>
      </c>
      <c r="U1662" s="17">
        <v>5.2782327941095601E-2</v>
      </c>
      <c r="V1662" s="17">
        <v>6.9659519436349904E-2</v>
      </c>
      <c r="W1662" s="17">
        <v>5.2575519973119197E-2</v>
      </c>
      <c r="X1662" s="17">
        <v>4.9060399102724403E-2</v>
      </c>
      <c r="Y1662" s="17">
        <v>4.7640918559857803E-2</v>
      </c>
      <c r="Z1662" s="17">
        <v>8.1147568526794694E-2</v>
      </c>
      <c r="AA1662" s="17">
        <v>5.34495212225942E-2</v>
      </c>
      <c r="AB1662" s="17">
        <v>0.15573788749447201</v>
      </c>
      <c r="AC1662" s="17"/>
      <c r="AD1662" s="17">
        <v>6.61413212070118E-2</v>
      </c>
      <c r="AE1662" s="17">
        <v>3.09270888079533E-2</v>
      </c>
      <c r="AF1662" s="17"/>
      <c r="AG1662" s="17">
        <v>8.6696049830467803E-2</v>
      </c>
      <c r="AH1662" s="17">
        <v>3.8267400339151797E-2</v>
      </c>
      <c r="AI1662" s="17"/>
      <c r="AJ1662" s="17">
        <v>7.9699803388780299E-2</v>
      </c>
      <c r="AK1662" s="17">
        <v>3.4570202736280503E-2</v>
      </c>
      <c r="AL1662" s="17"/>
      <c r="AM1662" s="17">
        <v>6.5949424507638396E-2</v>
      </c>
      <c r="AN1662" s="17">
        <v>5.8615754935572702E-2</v>
      </c>
      <c r="AO1662" s="17"/>
      <c r="AP1662" s="17">
        <v>2.6319383822403501E-2</v>
      </c>
      <c r="AQ1662" s="17">
        <v>6.5988840440267996E-2</v>
      </c>
      <c r="AR1662" s="17">
        <v>2.16318448740885E-2</v>
      </c>
      <c r="AS1662" s="17">
        <v>1.67462630494425E-2</v>
      </c>
      <c r="AT1662" s="17">
        <v>0.138279312587714</v>
      </c>
      <c r="AU1662" s="17">
        <v>9.6272949868750402E-2</v>
      </c>
    </row>
    <row r="1663" spans="2:47" x14ac:dyDescent="0.35">
      <c r="B1663" t="s">
        <v>122</v>
      </c>
      <c r="C1663" s="17">
        <v>8.9333631531075597E-2</v>
      </c>
      <c r="D1663" s="17">
        <v>6.0061942365263597E-2</v>
      </c>
      <c r="E1663" s="17">
        <v>0.12844743665415401</v>
      </c>
      <c r="F1663" s="17"/>
      <c r="G1663" s="17">
        <v>6.4358918695588602E-2</v>
      </c>
      <c r="H1663" s="17">
        <v>5.8294779577540097E-2</v>
      </c>
      <c r="I1663" s="17">
        <v>6.2140124977706698E-2</v>
      </c>
      <c r="J1663" s="17">
        <v>0.10463305156123701</v>
      </c>
      <c r="K1663" s="17">
        <v>0.127095072138804</v>
      </c>
      <c r="L1663" s="17">
        <v>0.13129971758683101</v>
      </c>
      <c r="M1663" s="17"/>
      <c r="N1663" s="17">
        <v>9.1483312232493896E-2</v>
      </c>
      <c r="O1663" s="17">
        <v>7.8899815483725405E-2</v>
      </c>
      <c r="P1663" s="17"/>
      <c r="Q1663" s="17">
        <v>8.4731579405051202E-2</v>
      </c>
      <c r="R1663" s="17">
        <v>7.8217581537599196E-2</v>
      </c>
      <c r="S1663" s="17">
        <v>0.124430933548816</v>
      </c>
      <c r="T1663" s="17">
        <v>0.103154980426386</v>
      </c>
      <c r="U1663" s="17">
        <v>0.110709470013022</v>
      </c>
      <c r="V1663" s="17">
        <v>9.1262447871804903E-2</v>
      </c>
      <c r="W1663" s="17">
        <v>6.6963836854248102E-2</v>
      </c>
      <c r="X1663" s="17">
        <v>4.2475876530451998E-2</v>
      </c>
      <c r="Y1663" s="17">
        <v>0.109063541321976</v>
      </c>
      <c r="Z1663" s="17">
        <v>0.10129328103277301</v>
      </c>
      <c r="AA1663" s="17">
        <v>7.0120259074678601E-2</v>
      </c>
      <c r="AB1663" s="17">
        <v>2.9822608825359299E-2</v>
      </c>
      <c r="AC1663" s="17"/>
      <c r="AD1663" s="17">
        <v>7.9414998313567006E-2</v>
      </c>
      <c r="AE1663" s="17">
        <v>0.120063769671949</v>
      </c>
      <c r="AF1663" s="17"/>
      <c r="AG1663" s="17">
        <v>6.3957279422788005E-2</v>
      </c>
      <c r="AH1663" s="17">
        <v>0.103983042136818</v>
      </c>
      <c r="AI1663" s="17"/>
      <c r="AJ1663" s="17">
        <v>8.89179739425114E-2</v>
      </c>
      <c r="AK1663" s="17">
        <v>8.8738345546430397E-2</v>
      </c>
      <c r="AL1663" s="17"/>
      <c r="AM1663" s="17">
        <v>9.7716515186374697E-2</v>
      </c>
      <c r="AN1663" s="17">
        <v>8.6666027957724504E-2</v>
      </c>
      <c r="AO1663" s="17"/>
      <c r="AP1663" s="17">
        <v>0.22867914973246301</v>
      </c>
      <c r="AQ1663" s="17">
        <v>0.15031036886483501</v>
      </c>
      <c r="AR1663" s="17">
        <v>8.95729608329838E-2</v>
      </c>
      <c r="AS1663" s="17">
        <v>0.10687761345833301</v>
      </c>
      <c r="AT1663" s="17">
        <v>3.3823176844024402E-2</v>
      </c>
      <c r="AU1663" s="17">
        <v>2.4780566058874801E-2</v>
      </c>
    </row>
    <row r="1664" spans="2:47" x14ac:dyDescent="0.35">
      <c r="C1664" s="17"/>
      <c r="D1664" s="17"/>
      <c r="E1664" s="17"/>
      <c r="F1664" s="17"/>
      <c r="G1664" s="17"/>
      <c r="H1664" s="17"/>
      <c r="I1664" s="17"/>
      <c r="J1664" s="17"/>
      <c r="K1664" s="17"/>
      <c r="L1664" s="17"/>
      <c r="M1664" s="17"/>
      <c r="N1664" s="17"/>
      <c r="O1664" s="17"/>
      <c r="P1664" s="17"/>
      <c r="Q1664" s="17"/>
      <c r="R1664" s="17"/>
      <c r="S1664" s="17"/>
      <c r="T1664" s="17"/>
      <c r="U1664" s="17"/>
      <c r="V1664" s="17"/>
      <c r="W1664" s="17"/>
      <c r="X1664" s="17"/>
      <c r="Y1664" s="17"/>
      <c r="Z1664" s="17"/>
      <c r="AA1664" s="17"/>
      <c r="AB1664" s="17"/>
      <c r="AC1664" s="17"/>
      <c r="AD1664" s="17"/>
      <c r="AE1664" s="17"/>
      <c r="AF1664" s="17"/>
      <c r="AG1664" s="17"/>
      <c r="AH1664" s="17"/>
      <c r="AI1664" s="17"/>
      <c r="AJ1664" s="17"/>
      <c r="AK1664" s="17"/>
      <c r="AL1664" s="17"/>
      <c r="AM1664" s="17"/>
      <c r="AN1664" s="17"/>
      <c r="AO1664" s="17"/>
      <c r="AP1664" s="17"/>
      <c r="AQ1664" s="17"/>
      <c r="AR1664" s="17"/>
      <c r="AS1664" s="17"/>
      <c r="AT1664" s="17"/>
      <c r="AU1664" s="17"/>
    </row>
    <row r="1665" spans="2:47" x14ac:dyDescent="0.35">
      <c r="B1665" s="6" t="s">
        <v>644</v>
      </c>
      <c r="C1665" s="17"/>
      <c r="D1665" s="17"/>
      <c r="E1665" s="17"/>
      <c r="F1665" s="17"/>
      <c r="G1665" s="17"/>
      <c r="H1665" s="17"/>
      <c r="I1665" s="17"/>
      <c r="J1665" s="17"/>
      <c r="K1665" s="17"/>
      <c r="L1665" s="17"/>
      <c r="M1665" s="17"/>
      <c r="N1665" s="17"/>
      <c r="O1665" s="17"/>
      <c r="P1665" s="17"/>
      <c r="Q1665" s="17"/>
      <c r="R1665" s="17"/>
      <c r="S1665" s="17"/>
      <c r="T1665" s="17"/>
      <c r="U1665" s="17"/>
      <c r="V1665" s="17"/>
      <c r="W1665" s="17"/>
      <c r="X1665" s="17"/>
      <c r="Y1665" s="17"/>
      <c r="Z1665" s="17"/>
      <c r="AA1665" s="17"/>
      <c r="AB1665" s="17"/>
      <c r="AC1665" s="17"/>
      <c r="AD1665" s="17"/>
      <c r="AE1665" s="17"/>
      <c r="AF1665" s="17"/>
      <c r="AG1665" s="17"/>
      <c r="AH1665" s="17"/>
      <c r="AI1665" s="17"/>
      <c r="AJ1665" s="17"/>
      <c r="AK1665" s="17"/>
      <c r="AL1665" s="17"/>
      <c r="AM1665" s="17"/>
      <c r="AN1665" s="17"/>
      <c r="AO1665" s="17"/>
      <c r="AP1665" s="17"/>
      <c r="AQ1665" s="17"/>
      <c r="AR1665" s="17"/>
      <c r="AS1665" s="17"/>
      <c r="AT1665" s="17"/>
      <c r="AU1665" s="17"/>
    </row>
    <row r="1666" spans="2:47" x14ac:dyDescent="0.35">
      <c r="B1666" s="24" t="s">
        <v>65</v>
      </c>
      <c r="C1666" s="17"/>
      <c r="D1666" s="17"/>
      <c r="E1666" s="17"/>
      <c r="F1666" s="17"/>
      <c r="G1666" s="17"/>
      <c r="H1666" s="17"/>
      <c r="I1666" s="17"/>
      <c r="J1666" s="17"/>
      <c r="K1666" s="17"/>
      <c r="L1666" s="17"/>
      <c r="M1666" s="17"/>
      <c r="N1666" s="17"/>
      <c r="O1666" s="17"/>
      <c r="P1666" s="17"/>
      <c r="Q1666" s="17"/>
      <c r="R1666" s="17"/>
      <c r="S1666" s="17"/>
      <c r="T1666" s="17"/>
      <c r="U1666" s="17"/>
      <c r="V1666" s="17"/>
      <c r="W1666" s="17"/>
      <c r="X1666" s="17"/>
      <c r="Y1666" s="17"/>
      <c r="Z1666" s="17"/>
      <c r="AA1666" s="17"/>
      <c r="AB1666" s="17"/>
      <c r="AC1666" s="17"/>
      <c r="AD1666" s="17"/>
      <c r="AE1666" s="17"/>
      <c r="AF1666" s="17"/>
      <c r="AG1666" s="17"/>
      <c r="AH1666" s="17"/>
      <c r="AI1666" s="17"/>
      <c r="AJ1666" s="17"/>
      <c r="AK1666" s="17"/>
      <c r="AL1666" s="17"/>
      <c r="AM1666" s="17"/>
      <c r="AN1666" s="17"/>
      <c r="AO1666" s="17"/>
      <c r="AP1666" s="17"/>
      <c r="AQ1666" s="17"/>
      <c r="AR1666" s="17"/>
      <c r="AS1666" s="17"/>
      <c r="AT1666" s="17"/>
      <c r="AU1666" s="17"/>
    </row>
    <row r="1667" spans="2:47" x14ac:dyDescent="0.35">
      <c r="B1667" t="s">
        <v>635</v>
      </c>
      <c r="C1667" s="17">
        <v>0.50306214021664697</v>
      </c>
      <c r="D1667" s="17">
        <v>0.53291849434421201</v>
      </c>
      <c r="E1667" s="17">
        <v>0.47629165284722103</v>
      </c>
      <c r="F1667" s="17"/>
      <c r="G1667" s="17">
        <v>0.49268231371605598</v>
      </c>
      <c r="H1667" s="17">
        <v>0.42909219509171398</v>
      </c>
      <c r="I1667" s="17">
        <v>0.47037794180487802</v>
      </c>
      <c r="J1667" s="17">
        <v>0.53939600631998796</v>
      </c>
      <c r="K1667" s="17">
        <v>0.54102205137738602</v>
      </c>
      <c r="L1667" s="17">
        <v>0.53659745806487802</v>
      </c>
      <c r="M1667" s="17"/>
      <c r="N1667" s="17">
        <v>0.49700522110074802</v>
      </c>
      <c r="O1667" s="17">
        <v>0.535883096440403</v>
      </c>
      <c r="P1667" s="17"/>
      <c r="Q1667" s="17">
        <v>0.53729620884396001</v>
      </c>
      <c r="R1667" s="17">
        <v>0.45661415924131599</v>
      </c>
      <c r="S1667" s="17">
        <v>0.49293654073974402</v>
      </c>
      <c r="T1667" s="17">
        <v>0.50285984801257699</v>
      </c>
      <c r="U1667" s="17">
        <v>0.48347960600206602</v>
      </c>
      <c r="V1667" s="17">
        <v>0.50780732716820998</v>
      </c>
      <c r="W1667" s="17">
        <v>0.60136616429916501</v>
      </c>
      <c r="X1667" s="17">
        <v>0.46897490257480401</v>
      </c>
      <c r="Y1667" s="17">
        <v>0.46640969834773499</v>
      </c>
      <c r="Z1667" s="17">
        <v>0.43699157365310998</v>
      </c>
      <c r="AA1667" s="17">
        <v>0.50909585591473705</v>
      </c>
      <c r="AB1667" s="17">
        <v>0.66707412762396601</v>
      </c>
      <c r="AC1667" s="17"/>
      <c r="AD1667" s="17">
        <v>0.58072685787295497</v>
      </c>
      <c r="AE1667" s="17">
        <v>0.33238949902617299</v>
      </c>
      <c r="AF1667" s="17"/>
      <c r="AG1667" s="17">
        <v>0.640356256690926</v>
      </c>
      <c r="AH1667" s="17">
        <v>0.43392479780051801</v>
      </c>
      <c r="AI1667" s="17"/>
      <c r="AJ1667" s="17">
        <v>0.52027490708095703</v>
      </c>
      <c r="AK1667" s="17">
        <v>0.48347291337650899</v>
      </c>
      <c r="AL1667" s="17"/>
      <c r="AM1667" s="17">
        <v>0.53531138825616897</v>
      </c>
      <c r="AN1667" s="17">
        <v>0.49733622674405698</v>
      </c>
      <c r="AO1667" s="17"/>
      <c r="AP1667" s="17">
        <v>0.21405510394614999</v>
      </c>
      <c r="AQ1667" s="17">
        <v>0.46542634057684901</v>
      </c>
      <c r="AR1667" s="17">
        <v>0.43106562556364902</v>
      </c>
      <c r="AS1667" s="17">
        <v>0.67629955643565798</v>
      </c>
      <c r="AT1667" s="17">
        <v>0.74800270876038799</v>
      </c>
      <c r="AU1667" s="17">
        <v>0.60957148948158102</v>
      </c>
    </row>
    <row r="1668" spans="2:47" x14ac:dyDescent="0.35">
      <c r="B1668" t="s">
        <v>636</v>
      </c>
      <c r="C1668" s="17">
        <v>0.46820134415199</v>
      </c>
      <c r="D1668" s="17">
        <v>0.46302447764014798</v>
      </c>
      <c r="E1668" s="17">
        <v>0.47592715542609998</v>
      </c>
      <c r="F1668" s="17"/>
      <c r="G1668" s="17">
        <v>0.376144587912698</v>
      </c>
      <c r="H1668" s="17">
        <v>0.36446119727162801</v>
      </c>
      <c r="I1668" s="17">
        <v>0.37883448726517699</v>
      </c>
      <c r="J1668" s="17">
        <v>0.48347472282199</v>
      </c>
      <c r="K1668" s="17">
        <v>0.55659392764326698</v>
      </c>
      <c r="L1668" s="17">
        <v>0.59994327281890503</v>
      </c>
      <c r="M1668" s="17"/>
      <c r="N1668" s="17">
        <v>0.48449804506314098</v>
      </c>
      <c r="O1668" s="17">
        <v>0.379893526767967</v>
      </c>
      <c r="P1668" s="17"/>
      <c r="Q1668" s="17">
        <v>0.46120525103864402</v>
      </c>
      <c r="R1668" s="17">
        <v>0.520614196756782</v>
      </c>
      <c r="S1668" s="17">
        <v>0.53075292407917596</v>
      </c>
      <c r="T1668" s="17">
        <v>0.57179516568191602</v>
      </c>
      <c r="U1668" s="17">
        <v>0.465798233426644</v>
      </c>
      <c r="V1668" s="17">
        <v>0.514141198453827</v>
      </c>
      <c r="W1668" s="17">
        <v>0.44057594427787</v>
      </c>
      <c r="X1668" s="17">
        <v>0.40639507699628102</v>
      </c>
      <c r="Y1668" s="17">
        <v>0.38937863128285999</v>
      </c>
      <c r="Z1668" s="17">
        <v>0.40489379202022002</v>
      </c>
      <c r="AA1668" s="17">
        <v>0.32588574514504398</v>
      </c>
      <c r="AB1668" s="17">
        <v>0.59017388024535</v>
      </c>
      <c r="AC1668" s="17"/>
      <c r="AD1668" s="17">
        <v>0.46379910368157101</v>
      </c>
      <c r="AE1668" s="17">
        <v>0.48596258006847198</v>
      </c>
      <c r="AF1668" s="17"/>
      <c r="AG1668" s="17">
        <v>0.47110045691208602</v>
      </c>
      <c r="AH1668" s="17">
        <v>0.47466341946552398</v>
      </c>
      <c r="AI1668" s="17"/>
      <c r="AJ1668" s="17">
        <v>0.45991880278272701</v>
      </c>
      <c r="AK1668" s="17">
        <v>0.47717417857585898</v>
      </c>
      <c r="AL1668" s="17"/>
      <c r="AM1668" s="17">
        <v>0.50097713499001395</v>
      </c>
      <c r="AN1668" s="17">
        <v>0.45925453544323502</v>
      </c>
      <c r="AO1668" s="17"/>
      <c r="AP1668" s="17">
        <v>0.40777502395297699</v>
      </c>
      <c r="AQ1668" s="17">
        <v>0.51621266433568702</v>
      </c>
      <c r="AR1668" s="17">
        <v>0.42535855721589999</v>
      </c>
      <c r="AS1668" s="17">
        <v>0.597953094571958</v>
      </c>
      <c r="AT1668" s="17">
        <v>0.407908679914948</v>
      </c>
      <c r="AU1668" s="17">
        <v>0.41885681786843798</v>
      </c>
    </row>
    <row r="1669" spans="2:47" x14ac:dyDescent="0.35">
      <c r="B1669" t="s">
        <v>637</v>
      </c>
      <c r="C1669" s="17">
        <v>0.44340157924381202</v>
      </c>
      <c r="D1669" s="17">
        <v>0.46532398582901002</v>
      </c>
      <c r="E1669" s="17">
        <v>0.42170702801953502</v>
      </c>
      <c r="F1669" s="17"/>
      <c r="G1669" s="17">
        <v>0.47823297611600601</v>
      </c>
      <c r="H1669" s="17">
        <v>0.40589431124549002</v>
      </c>
      <c r="I1669" s="17">
        <v>0.43961662134587898</v>
      </c>
      <c r="J1669" s="17">
        <v>0.47283864843393503</v>
      </c>
      <c r="K1669" s="17">
        <v>0.49553849321917998</v>
      </c>
      <c r="L1669" s="17">
        <v>0.39411385435093899</v>
      </c>
      <c r="M1669" s="17"/>
      <c r="N1669" s="17">
        <v>0.45615030578200999</v>
      </c>
      <c r="O1669" s="17">
        <v>0.37431936308534403</v>
      </c>
      <c r="P1669" s="17"/>
      <c r="Q1669" s="17">
        <v>0.47149393700568099</v>
      </c>
      <c r="R1669" s="17">
        <v>0.48187548749763598</v>
      </c>
      <c r="S1669" s="17">
        <v>0.45562570400444502</v>
      </c>
      <c r="T1669" s="17">
        <v>0.39883519064691098</v>
      </c>
      <c r="U1669" s="17">
        <v>0.33646299580140199</v>
      </c>
      <c r="V1669" s="17">
        <v>0.47233272862736297</v>
      </c>
      <c r="W1669" s="17">
        <v>0.47900572066126801</v>
      </c>
      <c r="X1669" s="17">
        <v>0.42755948985285802</v>
      </c>
      <c r="Y1669" s="17">
        <v>0.40735355030867298</v>
      </c>
      <c r="Z1669" s="17">
        <v>0.43958654064153901</v>
      </c>
      <c r="AA1669" s="17">
        <v>0.42519711174012598</v>
      </c>
      <c r="AB1669" s="17">
        <v>0.49406046914586899</v>
      </c>
      <c r="AC1669" s="17"/>
      <c r="AD1669" s="17">
        <v>0.45810774481902</v>
      </c>
      <c r="AE1669" s="17">
        <v>0.42927446337289099</v>
      </c>
      <c r="AF1669" s="17"/>
      <c r="AG1669" s="17">
        <v>0.441576263400146</v>
      </c>
      <c r="AH1669" s="17">
        <v>0.45260467744614102</v>
      </c>
      <c r="AI1669" s="17"/>
      <c r="AJ1669" s="17">
        <v>0.41748442609740899</v>
      </c>
      <c r="AK1669" s="17">
        <v>0.47578626339619201</v>
      </c>
      <c r="AL1669" s="17"/>
      <c r="AM1669" s="17">
        <v>0.44053792124547703</v>
      </c>
      <c r="AN1669" s="17">
        <v>0.44596327573203798</v>
      </c>
      <c r="AO1669" s="17"/>
      <c r="AP1669" s="17">
        <v>0.38109422512554703</v>
      </c>
      <c r="AQ1669" s="17">
        <v>0.459813349876668</v>
      </c>
      <c r="AR1669" s="17">
        <v>0.443300060165222</v>
      </c>
      <c r="AS1669" s="17">
        <v>0.52611655043175198</v>
      </c>
      <c r="AT1669" s="17">
        <v>0.39579524101026498</v>
      </c>
      <c r="AU1669" s="17">
        <v>0.43328761869191001</v>
      </c>
    </row>
    <row r="1670" spans="2:47" x14ac:dyDescent="0.35">
      <c r="B1670" t="s">
        <v>638</v>
      </c>
      <c r="C1670" s="17">
        <v>0.44330443457162999</v>
      </c>
      <c r="D1670" s="17">
        <v>0.486873089423278</v>
      </c>
      <c r="E1670" s="17">
        <v>0.402369663796738</v>
      </c>
      <c r="F1670" s="17"/>
      <c r="G1670" s="17">
        <v>0.337228924931392</v>
      </c>
      <c r="H1670" s="17">
        <v>0.40337424374953001</v>
      </c>
      <c r="I1670" s="17">
        <v>0.33703504827764802</v>
      </c>
      <c r="J1670" s="17">
        <v>0.48477170500032501</v>
      </c>
      <c r="K1670" s="17">
        <v>0.53823788709658005</v>
      </c>
      <c r="L1670" s="17">
        <v>0.51538991863324701</v>
      </c>
      <c r="M1670" s="17"/>
      <c r="N1670" s="17">
        <v>0.461787167697364</v>
      </c>
      <c r="O1670" s="17">
        <v>0.34315104582605199</v>
      </c>
      <c r="P1670" s="17"/>
      <c r="Q1670" s="17">
        <v>0.44217205053556202</v>
      </c>
      <c r="R1670" s="17">
        <v>0.51573043915712302</v>
      </c>
      <c r="S1670" s="17">
        <v>0.47614827892171502</v>
      </c>
      <c r="T1670" s="17">
        <v>0.46924035930603603</v>
      </c>
      <c r="U1670" s="17">
        <v>0.40300519369756599</v>
      </c>
      <c r="V1670" s="17">
        <v>0.40384827020809799</v>
      </c>
      <c r="W1670" s="17">
        <v>0.43156733261700297</v>
      </c>
      <c r="X1670" s="17">
        <v>0.42467421430235802</v>
      </c>
      <c r="Y1670" s="17">
        <v>0.38566453981764798</v>
      </c>
      <c r="Z1670" s="17">
        <v>0.40886208116204498</v>
      </c>
      <c r="AA1670" s="17">
        <v>0.39313060354317297</v>
      </c>
      <c r="AB1670" s="17">
        <v>0.64622541785698595</v>
      </c>
      <c r="AC1670" s="17"/>
      <c r="AD1670" s="17">
        <v>0.44183035062225101</v>
      </c>
      <c r="AE1670" s="17">
        <v>0.45202462532603799</v>
      </c>
      <c r="AF1670" s="17"/>
      <c r="AG1670" s="17">
        <v>0.43648976105144999</v>
      </c>
      <c r="AH1670" s="17">
        <v>0.45139242856782003</v>
      </c>
      <c r="AI1670" s="17"/>
      <c r="AJ1670" s="17">
        <v>0.44694267151223299</v>
      </c>
      <c r="AK1670" s="17">
        <v>0.44189256991961601</v>
      </c>
      <c r="AL1670" s="17"/>
      <c r="AM1670" s="17">
        <v>0.44946289807935202</v>
      </c>
      <c r="AN1670" s="17">
        <v>0.44365147445255598</v>
      </c>
      <c r="AO1670" s="17"/>
      <c r="AP1670" s="17">
        <v>0.379325602848124</v>
      </c>
      <c r="AQ1670" s="17">
        <v>0.50303568985015401</v>
      </c>
      <c r="AR1670" s="17">
        <v>0.41647988543025</v>
      </c>
      <c r="AS1670" s="17">
        <v>0.51077909354049</v>
      </c>
      <c r="AT1670" s="17">
        <v>0.38680964179886801</v>
      </c>
      <c r="AU1670" s="17">
        <v>0.44095658015305</v>
      </c>
    </row>
    <row r="1671" spans="2:47" x14ac:dyDescent="0.35">
      <c r="B1671" t="s">
        <v>639</v>
      </c>
      <c r="C1671" s="17">
        <v>0.42872080253633399</v>
      </c>
      <c r="D1671" s="17">
        <v>0.478462441845808</v>
      </c>
      <c r="E1671" s="17">
        <v>0.37908992443465001</v>
      </c>
      <c r="F1671" s="17"/>
      <c r="G1671" s="17">
        <v>0.36423631017011798</v>
      </c>
      <c r="H1671" s="17">
        <v>0.38341430067333698</v>
      </c>
      <c r="I1671" s="17">
        <v>0.39726212576661701</v>
      </c>
      <c r="J1671" s="17">
        <v>0.44384442980847699</v>
      </c>
      <c r="K1671" s="17">
        <v>0.46787923221778999</v>
      </c>
      <c r="L1671" s="17">
        <v>0.487723076976459</v>
      </c>
      <c r="M1671" s="17"/>
      <c r="N1671" s="17">
        <v>0.43642958471488702</v>
      </c>
      <c r="O1671" s="17">
        <v>0.38694880631524298</v>
      </c>
      <c r="P1671" s="17"/>
      <c r="Q1671" s="17">
        <v>0.42568446433336798</v>
      </c>
      <c r="R1671" s="17">
        <v>0.50125466602859703</v>
      </c>
      <c r="S1671" s="17">
        <v>0.370741250686345</v>
      </c>
      <c r="T1671" s="17">
        <v>0.42145574042022199</v>
      </c>
      <c r="U1671" s="17">
        <v>0.398026127793636</v>
      </c>
      <c r="V1671" s="17">
        <v>0.30854192227302901</v>
      </c>
      <c r="W1671" s="17">
        <v>0.45908599154802099</v>
      </c>
      <c r="X1671" s="17">
        <v>0.48312617420583298</v>
      </c>
      <c r="Y1671" s="17">
        <v>0.35273705897104601</v>
      </c>
      <c r="Z1671" s="17">
        <v>0.46840909722544399</v>
      </c>
      <c r="AA1671" s="17">
        <v>0.45415386452970302</v>
      </c>
      <c r="AB1671" s="17">
        <v>0.68800448184395901</v>
      </c>
      <c r="AC1671" s="17"/>
      <c r="AD1671" s="17">
        <v>0.45138325874935198</v>
      </c>
      <c r="AE1671" s="17">
        <v>0.39905521910629999</v>
      </c>
      <c r="AF1671" s="17"/>
      <c r="AG1671" s="17">
        <v>0.41873285095950902</v>
      </c>
      <c r="AH1671" s="17">
        <v>0.43924898874420398</v>
      </c>
      <c r="AI1671" s="17"/>
      <c r="AJ1671" s="17">
        <v>0.42745034326438902</v>
      </c>
      <c r="AK1671" s="17">
        <v>0.42879760373154702</v>
      </c>
      <c r="AL1671" s="17"/>
      <c r="AM1671" s="17">
        <v>0.51238684687960201</v>
      </c>
      <c r="AN1671" s="17">
        <v>0.41037951663259598</v>
      </c>
      <c r="AO1671" s="17"/>
      <c r="AP1671" s="17">
        <v>0.36053723862856002</v>
      </c>
      <c r="AQ1671" s="17">
        <v>0.48991640385648699</v>
      </c>
      <c r="AR1671" s="17">
        <v>0.36814961328461399</v>
      </c>
      <c r="AS1671" s="17">
        <v>0.50009258185142902</v>
      </c>
      <c r="AT1671" s="17">
        <v>0.37771368671223798</v>
      </c>
      <c r="AU1671" s="17">
        <v>0.44829935809296201</v>
      </c>
    </row>
    <row r="1672" spans="2:47" x14ac:dyDescent="0.35">
      <c r="B1672" t="s">
        <v>640</v>
      </c>
      <c r="C1672" s="17">
        <v>0.401535683856449</v>
      </c>
      <c r="D1672" s="17">
        <v>0.35772145212808798</v>
      </c>
      <c r="E1672" s="17">
        <v>0.44462138566791598</v>
      </c>
      <c r="F1672" s="17"/>
      <c r="G1672" s="17">
        <v>0.272640580924016</v>
      </c>
      <c r="H1672" s="17">
        <v>0.29488953602297502</v>
      </c>
      <c r="I1672" s="17">
        <v>0.39140214044466798</v>
      </c>
      <c r="J1672" s="17">
        <v>0.45188636944938898</v>
      </c>
      <c r="K1672" s="17">
        <v>0.47045742425375497</v>
      </c>
      <c r="L1672" s="17">
        <v>0.48361637191491202</v>
      </c>
      <c r="M1672" s="17"/>
      <c r="N1672" s="17">
        <v>0.421012443138014</v>
      </c>
      <c r="O1672" s="17">
        <v>0.29599591165064099</v>
      </c>
      <c r="P1672" s="17"/>
      <c r="Q1672" s="17">
        <v>0.36942212596408203</v>
      </c>
      <c r="R1672" s="17">
        <v>0.40541184322020501</v>
      </c>
      <c r="S1672" s="17">
        <v>0.37576743543529301</v>
      </c>
      <c r="T1672" s="17">
        <v>0.388952870749605</v>
      </c>
      <c r="U1672" s="17">
        <v>0.385594148331872</v>
      </c>
      <c r="V1672" s="17">
        <v>0.34735045920804503</v>
      </c>
      <c r="W1672" s="17">
        <v>0.43901815644963799</v>
      </c>
      <c r="X1672" s="17">
        <v>0.41855652050564002</v>
      </c>
      <c r="Y1672" s="17">
        <v>0.357989749010928</v>
      </c>
      <c r="Z1672" s="17">
        <v>0.53063410281194501</v>
      </c>
      <c r="AA1672" s="17">
        <v>0.41154450645046398</v>
      </c>
      <c r="AB1672" s="17">
        <v>0.49632304455684101</v>
      </c>
      <c r="AC1672" s="17"/>
      <c r="AD1672" s="17">
        <v>0.39910633217400698</v>
      </c>
      <c r="AE1672" s="17">
        <v>0.41669979975090399</v>
      </c>
      <c r="AF1672" s="17"/>
      <c r="AG1672" s="17">
        <v>0.38149778118343503</v>
      </c>
      <c r="AH1672" s="17">
        <v>0.419552586493941</v>
      </c>
      <c r="AI1672" s="17"/>
      <c r="AJ1672" s="17">
        <v>0.43044294684624801</v>
      </c>
      <c r="AK1672" s="17">
        <v>0.366209324446165</v>
      </c>
      <c r="AL1672" s="17"/>
      <c r="AM1672" s="17">
        <v>0.42960196671360301</v>
      </c>
      <c r="AN1672" s="17">
        <v>0.39113355871994399</v>
      </c>
      <c r="AO1672" s="17"/>
      <c r="AP1672" s="17">
        <v>0.375052654654632</v>
      </c>
      <c r="AQ1672" s="17">
        <v>0.50133945021456805</v>
      </c>
      <c r="AR1672" s="17">
        <v>0.35719995660162701</v>
      </c>
      <c r="AS1672" s="17">
        <v>0.45888415130246102</v>
      </c>
      <c r="AT1672" s="17">
        <v>0.43405254458398201</v>
      </c>
      <c r="AU1672" s="17">
        <v>0.30951432551828301</v>
      </c>
    </row>
    <row r="1673" spans="2:47" x14ac:dyDescent="0.35">
      <c r="B1673" t="s">
        <v>641</v>
      </c>
      <c r="C1673" s="17">
        <v>0.38115735522479899</v>
      </c>
      <c r="D1673" s="17">
        <v>0.364825417139925</v>
      </c>
      <c r="E1673" s="17">
        <v>0.395875655095979</v>
      </c>
      <c r="F1673" s="17"/>
      <c r="G1673" s="17">
        <v>0.44011163175418799</v>
      </c>
      <c r="H1673" s="17">
        <v>0.39710814764741298</v>
      </c>
      <c r="I1673" s="17">
        <v>0.44683850192409102</v>
      </c>
      <c r="J1673" s="17">
        <v>0.38251751217776597</v>
      </c>
      <c r="K1673" s="17">
        <v>0.37174093635821898</v>
      </c>
      <c r="L1673" s="17">
        <v>0.28979441164986502</v>
      </c>
      <c r="M1673" s="17"/>
      <c r="N1673" s="17">
        <v>0.37672722412820703</v>
      </c>
      <c r="O1673" s="17">
        <v>0.405163146949027</v>
      </c>
      <c r="P1673" s="17"/>
      <c r="Q1673" s="17">
        <v>0.397866681542277</v>
      </c>
      <c r="R1673" s="17">
        <v>0.388265968288454</v>
      </c>
      <c r="S1673" s="17">
        <v>0.33716010755845199</v>
      </c>
      <c r="T1673" s="17">
        <v>0.29556278024919702</v>
      </c>
      <c r="U1673" s="17">
        <v>0.34464384087302002</v>
      </c>
      <c r="V1673" s="17">
        <v>0.37855214249298402</v>
      </c>
      <c r="W1673" s="17">
        <v>0.40095582914466599</v>
      </c>
      <c r="X1673" s="17">
        <v>0.33816408435661399</v>
      </c>
      <c r="Y1673" s="17">
        <v>0.40452750658528303</v>
      </c>
      <c r="Z1673" s="17">
        <v>0.39385067364049697</v>
      </c>
      <c r="AA1673" s="17">
        <v>0.40330901593063401</v>
      </c>
      <c r="AB1673" s="17">
        <v>0.56900742355173495</v>
      </c>
      <c r="AC1673" s="17"/>
      <c r="AD1673" s="17">
        <v>0.38664738568675899</v>
      </c>
      <c r="AE1673" s="17">
        <v>0.38396317813775999</v>
      </c>
      <c r="AF1673" s="17"/>
      <c r="AG1673" s="17">
        <v>0.36798731143636199</v>
      </c>
      <c r="AH1673" s="17">
        <v>0.39533576865363701</v>
      </c>
      <c r="AI1673" s="17"/>
      <c r="AJ1673" s="17">
        <v>0.35054388545642001</v>
      </c>
      <c r="AK1673" s="17">
        <v>0.416990960894704</v>
      </c>
      <c r="AL1673" s="17"/>
      <c r="AM1673" s="17">
        <v>0.39603933171741401</v>
      </c>
      <c r="AN1673" s="17">
        <v>0.380152917055045</v>
      </c>
      <c r="AO1673" s="17"/>
      <c r="AP1673" s="17">
        <v>0.35027040643129198</v>
      </c>
      <c r="AQ1673" s="17">
        <v>0.37019927116658802</v>
      </c>
      <c r="AR1673" s="17">
        <v>0.45350885311197298</v>
      </c>
      <c r="AS1673" s="17">
        <v>0.33359386098627503</v>
      </c>
      <c r="AT1673" s="17">
        <v>0.43346884112832001</v>
      </c>
      <c r="AU1673" s="17">
        <v>0.39659477508500401</v>
      </c>
    </row>
    <row r="1674" spans="2:47" x14ac:dyDescent="0.35">
      <c r="B1674" t="s">
        <v>642</v>
      </c>
      <c r="C1674" s="17">
        <v>0.36574945710484202</v>
      </c>
      <c r="D1674" s="17">
        <v>0.347482102196085</v>
      </c>
      <c r="E1674" s="17">
        <v>0.38210464040981801</v>
      </c>
      <c r="F1674" s="17"/>
      <c r="G1674" s="17">
        <v>0.41755769566017198</v>
      </c>
      <c r="H1674" s="17">
        <v>0.396167407036216</v>
      </c>
      <c r="I1674" s="17">
        <v>0.32241560659332102</v>
      </c>
      <c r="J1674" s="17">
        <v>0.31834608015322502</v>
      </c>
      <c r="K1674" s="17">
        <v>0.33769282766642</v>
      </c>
      <c r="L1674" s="17">
        <v>0.40143676261808597</v>
      </c>
      <c r="M1674" s="17"/>
      <c r="N1674" s="17">
        <v>0.348161926145581</v>
      </c>
      <c r="O1674" s="17">
        <v>0.46105196530289799</v>
      </c>
      <c r="P1674" s="17"/>
      <c r="Q1674" s="17">
        <v>0.41070720601251898</v>
      </c>
      <c r="R1674" s="17">
        <v>0.37750360216537698</v>
      </c>
      <c r="S1674" s="17">
        <v>0.31182238848534999</v>
      </c>
      <c r="T1674" s="17">
        <v>0.33813530206474202</v>
      </c>
      <c r="U1674" s="17">
        <v>0.34140027730776801</v>
      </c>
      <c r="V1674" s="17">
        <v>0.28702877378020503</v>
      </c>
      <c r="W1674" s="17">
        <v>0.303548468934353</v>
      </c>
      <c r="X1674" s="17">
        <v>0.371460778793757</v>
      </c>
      <c r="Y1674" s="17">
        <v>0.37073854533504402</v>
      </c>
      <c r="Z1674" s="17">
        <v>0.48740704083902398</v>
      </c>
      <c r="AA1674" s="17">
        <v>0.30612707098942199</v>
      </c>
      <c r="AB1674" s="17">
        <v>0.547297824961269</v>
      </c>
      <c r="AC1674" s="17"/>
      <c r="AD1674" s="17">
        <v>0.35738427582473398</v>
      </c>
      <c r="AE1674" s="17">
        <v>0.40471185581147701</v>
      </c>
      <c r="AF1674" s="17"/>
      <c r="AG1674" s="17">
        <v>0.36507061765530802</v>
      </c>
      <c r="AH1674" s="17">
        <v>0.36732625642274502</v>
      </c>
      <c r="AI1674" s="17"/>
      <c r="AJ1674" s="17">
        <v>0.36383946230593101</v>
      </c>
      <c r="AK1674" s="17">
        <v>0.368728412969623</v>
      </c>
      <c r="AL1674" s="17"/>
      <c r="AM1674" s="17">
        <v>0.41281124665852698</v>
      </c>
      <c r="AN1674" s="17">
        <v>0.35203969098018001</v>
      </c>
      <c r="AO1674" s="17"/>
      <c r="AP1674" s="17">
        <v>0.37282521548196601</v>
      </c>
      <c r="AQ1674" s="17">
        <v>0.42255278113526601</v>
      </c>
      <c r="AR1674" s="17">
        <v>0.35033254013787202</v>
      </c>
      <c r="AS1674" s="17">
        <v>0.35021004902228398</v>
      </c>
      <c r="AT1674" s="17">
        <v>0.30210615011355602</v>
      </c>
      <c r="AU1674" s="17">
        <v>0.37011512429926602</v>
      </c>
    </row>
    <row r="1675" spans="2:47" x14ac:dyDescent="0.35">
      <c r="B1675" t="s">
        <v>643</v>
      </c>
      <c r="C1675" s="17">
        <v>0.31193835958211102</v>
      </c>
      <c r="D1675" s="17">
        <v>0.33043760002185801</v>
      </c>
      <c r="E1675" s="17">
        <v>0.296370473304569</v>
      </c>
      <c r="F1675" s="17"/>
      <c r="G1675" s="17">
        <v>0.244814664701033</v>
      </c>
      <c r="H1675" s="17">
        <v>0.284553980210355</v>
      </c>
      <c r="I1675" s="17">
        <v>0.28837191381340199</v>
      </c>
      <c r="J1675" s="17">
        <v>0.33555891101517799</v>
      </c>
      <c r="K1675" s="17">
        <v>0.35601236204338899</v>
      </c>
      <c r="L1675" s="17">
        <v>0.34103246670731802</v>
      </c>
      <c r="M1675" s="17"/>
      <c r="N1675" s="17">
        <v>0.32758869853994599</v>
      </c>
      <c r="O1675" s="17">
        <v>0.22713301878206499</v>
      </c>
      <c r="P1675" s="17"/>
      <c r="Q1675" s="17">
        <v>0.27081035094071498</v>
      </c>
      <c r="R1675" s="17">
        <v>0.31432021660667098</v>
      </c>
      <c r="S1675" s="17">
        <v>0.35160586028021701</v>
      </c>
      <c r="T1675" s="17">
        <v>0.28967669301900101</v>
      </c>
      <c r="U1675" s="17">
        <v>0.35404002154977199</v>
      </c>
      <c r="V1675" s="17">
        <v>0.32782969674404899</v>
      </c>
      <c r="W1675" s="17">
        <v>0.327230343366675</v>
      </c>
      <c r="X1675" s="17">
        <v>0.281446440146146</v>
      </c>
      <c r="Y1675" s="17">
        <v>0.28986460991172902</v>
      </c>
      <c r="Z1675" s="17">
        <v>0.299312201118415</v>
      </c>
      <c r="AA1675" s="17">
        <v>0.27065791917064902</v>
      </c>
      <c r="AB1675" s="17">
        <v>0.52612193071066404</v>
      </c>
      <c r="AC1675" s="17"/>
      <c r="AD1675" s="17">
        <v>0.30512158147566598</v>
      </c>
      <c r="AE1675" s="17">
        <v>0.33250038420612499</v>
      </c>
      <c r="AF1675" s="17"/>
      <c r="AG1675" s="17">
        <v>0.30640974021024803</v>
      </c>
      <c r="AH1675" s="17">
        <v>0.31676442096706298</v>
      </c>
      <c r="AI1675" s="17"/>
      <c r="AJ1675" s="17">
        <v>0.30183020655110698</v>
      </c>
      <c r="AK1675" s="17">
        <v>0.324627497617338</v>
      </c>
      <c r="AL1675" s="17"/>
      <c r="AM1675" s="17">
        <v>0.37548977366585801</v>
      </c>
      <c r="AN1675" s="17">
        <v>0.299694244228975</v>
      </c>
      <c r="AO1675" s="17"/>
      <c r="AP1675" s="17">
        <v>0.278598618780103</v>
      </c>
      <c r="AQ1675" s="17">
        <v>0.32242608760485297</v>
      </c>
      <c r="AR1675" s="17">
        <v>0.291682988576209</v>
      </c>
      <c r="AS1675" s="17">
        <v>0.35299047405428602</v>
      </c>
      <c r="AT1675" s="17">
        <v>0.28809454840452903</v>
      </c>
      <c r="AU1675" s="17">
        <v>0.32284636431299601</v>
      </c>
    </row>
    <row r="1676" spans="2:47" x14ac:dyDescent="0.35">
      <c r="B1676" t="s">
        <v>122</v>
      </c>
      <c r="C1676" s="17">
        <v>7.7818876832853795E-2</v>
      </c>
      <c r="D1676" s="17">
        <v>5.19220200783456E-2</v>
      </c>
      <c r="E1676" s="17">
        <v>0.104253269966843</v>
      </c>
      <c r="F1676" s="17"/>
      <c r="G1676" s="17">
        <v>5.5282301526944001E-2</v>
      </c>
      <c r="H1676" s="17">
        <v>8.1251425561945895E-2</v>
      </c>
      <c r="I1676" s="17">
        <v>9.3289062549337207E-2</v>
      </c>
      <c r="J1676" s="17">
        <v>6.20846246773301E-2</v>
      </c>
      <c r="K1676" s="17">
        <v>8.6477006111947599E-2</v>
      </c>
      <c r="L1676" s="17">
        <v>8.4834357626043702E-2</v>
      </c>
      <c r="M1676" s="17"/>
      <c r="N1676" s="17">
        <v>8.1708140808160495E-2</v>
      </c>
      <c r="O1676" s="17">
        <v>5.6743911122791903E-2</v>
      </c>
      <c r="P1676" s="17"/>
      <c r="Q1676" s="17">
        <v>6.3651195596723706E-2</v>
      </c>
      <c r="R1676" s="17">
        <v>8.8976041285338203E-2</v>
      </c>
      <c r="S1676" s="17">
        <v>5.8033837805907998E-2</v>
      </c>
      <c r="T1676" s="17">
        <v>5.8469427420376002E-2</v>
      </c>
      <c r="U1676" s="17">
        <v>5.6610227560446702E-2</v>
      </c>
      <c r="V1676" s="17">
        <v>7.0902691795852402E-2</v>
      </c>
      <c r="W1676" s="17">
        <v>9.4406437592914505E-2</v>
      </c>
      <c r="X1676" s="17">
        <v>1.8093060193040598E-2</v>
      </c>
      <c r="Y1676" s="17">
        <v>0.12980443840342501</v>
      </c>
      <c r="Z1676" s="17">
        <v>8.6303256698375394E-2</v>
      </c>
      <c r="AA1676" s="17">
        <v>9.3220437295797806E-2</v>
      </c>
      <c r="AB1676" s="17">
        <v>5.2649356001665301E-2</v>
      </c>
      <c r="AC1676" s="17"/>
      <c r="AD1676" s="17">
        <v>5.7667111645390103E-2</v>
      </c>
      <c r="AE1676" s="17">
        <v>0.10842150478460701</v>
      </c>
      <c r="AF1676" s="17"/>
      <c r="AG1676" s="17">
        <v>3.4772487542494901E-2</v>
      </c>
      <c r="AH1676" s="17">
        <v>9.0252149875755805E-2</v>
      </c>
      <c r="AI1676" s="17"/>
      <c r="AJ1676" s="17">
        <v>8.81795805908588E-2</v>
      </c>
      <c r="AK1676" s="17">
        <v>6.3154262303379699E-2</v>
      </c>
      <c r="AL1676" s="17"/>
      <c r="AM1676" s="17">
        <v>7.0135044753483505E-2</v>
      </c>
      <c r="AN1676" s="17">
        <v>8.0579130614917602E-2</v>
      </c>
      <c r="AO1676" s="17"/>
      <c r="AP1676" s="17">
        <v>0.19224128527685</v>
      </c>
      <c r="AQ1676" s="17">
        <v>8.1866422442131603E-2</v>
      </c>
      <c r="AR1676" s="17">
        <v>8.1521262101045294E-2</v>
      </c>
      <c r="AS1676" s="17">
        <v>2.60542983558734E-2</v>
      </c>
      <c r="AT1676" s="17">
        <v>2.2486166614817699E-2</v>
      </c>
      <c r="AU1676" s="17">
        <v>2.5845202755221501E-2</v>
      </c>
    </row>
    <row r="1677" spans="2:47" x14ac:dyDescent="0.35">
      <c r="B1677" t="s">
        <v>151</v>
      </c>
      <c r="C1677" s="17">
        <v>3.3146457903386502E-2</v>
      </c>
      <c r="D1677" s="17">
        <v>2.8332766464481199E-2</v>
      </c>
      <c r="E1677" s="17">
        <v>3.8228585871025698E-2</v>
      </c>
      <c r="F1677" s="17"/>
      <c r="G1677" s="17">
        <v>6.2388368291263598E-3</v>
      </c>
      <c r="H1677" s="17">
        <v>4.3567856172260298E-2</v>
      </c>
      <c r="I1677" s="17">
        <v>2.81060528945755E-2</v>
      </c>
      <c r="J1677" s="17">
        <v>2.6799333282585599E-2</v>
      </c>
      <c r="K1677" s="17">
        <v>3.6804416464879502E-2</v>
      </c>
      <c r="L1677" s="17">
        <v>4.7329303025818302E-2</v>
      </c>
      <c r="M1677" s="17"/>
      <c r="N1677" s="17">
        <v>3.3916983611900202E-2</v>
      </c>
      <c r="O1677" s="17">
        <v>2.8971168442771499E-2</v>
      </c>
      <c r="P1677" s="17"/>
      <c r="Q1677" s="17">
        <v>3.1769371918791998E-2</v>
      </c>
      <c r="R1677" s="17">
        <v>3.7549261309540297E-2</v>
      </c>
      <c r="S1677" s="17">
        <v>1.9015117311323E-2</v>
      </c>
      <c r="T1677" s="17">
        <v>0</v>
      </c>
      <c r="U1677" s="17">
        <v>7.2508707548751702E-2</v>
      </c>
      <c r="V1677" s="17">
        <v>7.33592012950261E-2</v>
      </c>
      <c r="W1677" s="17">
        <v>3.2609365992631603E-2</v>
      </c>
      <c r="X1677" s="17">
        <v>3.8880771667472398E-2</v>
      </c>
      <c r="Y1677" s="17">
        <v>1.6763109140073E-2</v>
      </c>
      <c r="Z1677" s="17">
        <v>3.6572121471351103E-2</v>
      </c>
      <c r="AA1677" s="17">
        <v>1.54972698048644E-2</v>
      </c>
      <c r="AB1677" s="17">
        <v>4.1636136755324502E-2</v>
      </c>
      <c r="AC1677" s="17"/>
      <c r="AD1677" s="17">
        <v>2.89090273462329E-2</v>
      </c>
      <c r="AE1677" s="17">
        <v>4.0051681062591202E-2</v>
      </c>
      <c r="AF1677" s="17"/>
      <c r="AG1677" s="17">
        <v>3.3377428392911801E-2</v>
      </c>
      <c r="AH1677" s="17">
        <v>3.3997264590338E-2</v>
      </c>
      <c r="AI1677" s="17"/>
      <c r="AJ1677" s="17">
        <v>4.1541932820333603E-2</v>
      </c>
      <c r="AK1677" s="17">
        <v>2.30508683083822E-2</v>
      </c>
      <c r="AL1677" s="17"/>
      <c r="AM1677" s="17">
        <v>2.3239052657618001E-2</v>
      </c>
      <c r="AN1677" s="17">
        <v>3.5575054257130798E-2</v>
      </c>
      <c r="AO1677" s="17"/>
      <c r="AP1677" s="17">
        <v>6.0719283185980501E-2</v>
      </c>
      <c r="AQ1677" s="17">
        <v>3.7518018144656898E-2</v>
      </c>
      <c r="AR1677" s="17">
        <v>1.8841736059508399E-2</v>
      </c>
      <c r="AS1677" s="17">
        <v>3.6369307486117802E-2</v>
      </c>
      <c r="AT1677" s="17">
        <v>0</v>
      </c>
      <c r="AU1677" s="17">
        <v>2.16414868026342E-2</v>
      </c>
    </row>
    <row r="1678" spans="2:47" x14ac:dyDescent="0.35">
      <c r="C1678" s="17"/>
      <c r="D1678" s="17"/>
      <c r="E1678" s="17"/>
      <c r="F1678" s="17"/>
      <c r="G1678" s="17"/>
      <c r="H1678" s="17"/>
      <c r="I1678" s="17"/>
      <c r="J1678" s="17"/>
      <c r="K1678" s="17"/>
      <c r="L1678" s="17"/>
      <c r="M1678" s="17"/>
      <c r="N1678" s="17"/>
      <c r="O1678" s="17"/>
      <c r="P1678" s="17"/>
      <c r="Q1678" s="17"/>
      <c r="R1678" s="17"/>
      <c r="S1678" s="17"/>
      <c r="T1678" s="17"/>
      <c r="U1678" s="17"/>
      <c r="V1678" s="17"/>
      <c r="W1678" s="17"/>
      <c r="X1678" s="17"/>
      <c r="Y1678" s="17"/>
      <c r="Z1678" s="17"/>
      <c r="AA1678" s="17"/>
      <c r="AB1678" s="17"/>
      <c r="AC1678" s="17"/>
      <c r="AD1678" s="17"/>
      <c r="AE1678" s="17"/>
      <c r="AF1678" s="17"/>
      <c r="AG1678" s="17"/>
      <c r="AH1678" s="17"/>
      <c r="AI1678" s="17"/>
      <c r="AJ1678" s="17"/>
      <c r="AK1678" s="17"/>
      <c r="AL1678" s="17"/>
      <c r="AM1678" s="17"/>
      <c r="AN1678" s="17"/>
      <c r="AO1678" s="17"/>
      <c r="AP1678" s="17"/>
      <c r="AQ1678" s="17"/>
      <c r="AR1678" s="17"/>
      <c r="AS1678" s="17"/>
      <c r="AT1678" s="17"/>
      <c r="AU1678" s="17"/>
    </row>
    <row r="1679" spans="2:47" x14ac:dyDescent="0.35">
      <c r="B1679" s="6" t="s">
        <v>655</v>
      </c>
      <c r="C1679" s="17"/>
      <c r="D1679" s="17"/>
      <c r="E1679" s="17"/>
      <c r="F1679" s="17"/>
      <c r="G1679" s="17"/>
      <c r="H1679" s="17"/>
      <c r="I1679" s="17"/>
      <c r="J1679" s="17"/>
      <c r="K1679" s="17"/>
      <c r="L1679" s="17"/>
      <c r="M1679" s="17"/>
      <c r="N1679" s="17"/>
      <c r="O1679" s="17"/>
      <c r="P1679" s="17"/>
      <c r="Q1679" s="17"/>
      <c r="R1679" s="17"/>
      <c r="S1679" s="17"/>
      <c r="T1679" s="17"/>
      <c r="U1679" s="17"/>
      <c r="V1679" s="17"/>
      <c r="W1679" s="17"/>
      <c r="X1679" s="17"/>
      <c r="Y1679" s="17"/>
      <c r="Z1679" s="17"/>
      <c r="AA1679" s="17"/>
      <c r="AB1679" s="17"/>
      <c r="AC1679" s="17"/>
      <c r="AD1679" s="17"/>
      <c r="AE1679" s="17"/>
      <c r="AF1679" s="17"/>
      <c r="AG1679" s="17"/>
      <c r="AH1679" s="17"/>
      <c r="AI1679" s="17"/>
      <c r="AJ1679" s="17"/>
      <c r="AK1679" s="17"/>
      <c r="AL1679" s="17"/>
      <c r="AM1679" s="17"/>
      <c r="AN1679" s="17"/>
      <c r="AO1679" s="17"/>
      <c r="AP1679" s="17"/>
      <c r="AQ1679" s="17"/>
      <c r="AR1679" s="17"/>
      <c r="AS1679" s="17"/>
      <c r="AT1679" s="17"/>
      <c r="AU1679" s="17"/>
    </row>
    <row r="1680" spans="2:47" x14ac:dyDescent="0.35">
      <c r="B1680" s="24" t="s">
        <v>65</v>
      </c>
      <c r="C1680" s="17"/>
      <c r="D1680" s="17"/>
      <c r="E1680" s="17"/>
      <c r="F1680" s="17"/>
      <c r="G1680" s="17"/>
      <c r="H1680" s="17"/>
      <c r="I1680" s="17"/>
      <c r="J1680" s="17"/>
      <c r="K1680" s="17"/>
      <c r="L1680" s="17"/>
      <c r="M1680" s="17"/>
      <c r="N1680" s="17"/>
      <c r="O1680" s="17"/>
      <c r="P1680" s="17"/>
      <c r="Q1680" s="17"/>
      <c r="R1680" s="17"/>
      <c r="S1680" s="17"/>
      <c r="T1680" s="17"/>
      <c r="U1680" s="17"/>
      <c r="V1680" s="17"/>
      <c r="W1680" s="17"/>
      <c r="X1680" s="17"/>
      <c r="Y1680" s="17"/>
      <c r="Z1680" s="17"/>
      <c r="AA1680" s="17"/>
      <c r="AB1680" s="17"/>
      <c r="AC1680" s="17"/>
      <c r="AD1680" s="17"/>
      <c r="AE1680" s="17"/>
      <c r="AF1680" s="17"/>
      <c r="AG1680" s="17"/>
      <c r="AH1680" s="17"/>
      <c r="AI1680" s="17"/>
      <c r="AJ1680" s="17"/>
      <c r="AK1680" s="17"/>
      <c r="AL1680" s="17"/>
      <c r="AM1680" s="17"/>
      <c r="AN1680" s="17"/>
      <c r="AO1680" s="17"/>
      <c r="AP1680" s="17"/>
      <c r="AQ1680" s="17"/>
      <c r="AR1680" s="17"/>
      <c r="AS1680" s="17"/>
      <c r="AT1680" s="17"/>
      <c r="AU1680" s="17"/>
    </row>
    <row r="1681" spans="2:47" x14ac:dyDescent="0.35">
      <c r="B1681" t="s">
        <v>645</v>
      </c>
      <c r="C1681" s="17">
        <v>0.43538959319128401</v>
      </c>
      <c r="D1681" s="17">
        <v>0.46909472554074799</v>
      </c>
      <c r="E1681" s="17">
        <v>0.40639632365196898</v>
      </c>
      <c r="F1681" s="17"/>
      <c r="G1681" s="17">
        <v>0.284909074368908</v>
      </c>
      <c r="H1681" s="17">
        <v>0.277003716106967</v>
      </c>
      <c r="I1681" s="17">
        <v>0.43562168381460098</v>
      </c>
      <c r="J1681" s="17">
        <v>0.478851298188682</v>
      </c>
      <c r="K1681" s="17">
        <v>0.53559320677697198</v>
      </c>
      <c r="L1681" s="17">
        <v>0.56432565741221496</v>
      </c>
      <c r="M1681" s="17"/>
      <c r="N1681" s="17">
        <v>0.456881591996811</v>
      </c>
      <c r="O1681" s="17">
        <v>0.33513876063058401</v>
      </c>
      <c r="P1681" s="17"/>
      <c r="Q1681" s="17">
        <v>0.41402354755229998</v>
      </c>
      <c r="R1681" s="17">
        <v>0.47663122568841698</v>
      </c>
      <c r="S1681" s="17">
        <v>0.40190489371205701</v>
      </c>
      <c r="T1681" s="17">
        <v>0.53219698830878803</v>
      </c>
      <c r="U1681" s="17">
        <v>0.44757619237438501</v>
      </c>
      <c r="V1681" s="17">
        <v>0.39511545718759</v>
      </c>
      <c r="W1681" s="17">
        <v>0.52347107589060904</v>
      </c>
      <c r="X1681" s="17">
        <v>0.47414762652882397</v>
      </c>
      <c r="Y1681" s="17">
        <v>0.32000910702931801</v>
      </c>
      <c r="Z1681" s="17">
        <v>0.39133287846933301</v>
      </c>
      <c r="AA1681" s="17">
        <v>0.450556097392525</v>
      </c>
      <c r="AB1681" s="17">
        <v>0.48385146587088901</v>
      </c>
      <c r="AC1681" s="17"/>
      <c r="AD1681" s="17">
        <v>0.43621916904241698</v>
      </c>
      <c r="AE1681" s="17">
        <v>0.43814429471924998</v>
      </c>
      <c r="AF1681" s="17"/>
      <c r="AG1681" s="17">
        <v>0.45969277789755097</v>
      </c>
      <c r="AH1681" s="17">
        <v>0.43419723059587501</v>
      </c>
      <c r="AI1681" s="17"/>
      <c r="AJ1681" s="17">
        <v>0.498701699132586</v>
      </c>
      <c r="AK1681" s="17">
        <v>0.36490236510964302</v>
      </c>
      <c r="AL1681" s="17"/>
      <c r="AM1681" s="17">
        <v>0.48513322926355401</v>
      </c>
      <c r="AN1681" s="17">
        <v>0.42609214784348998</v>
      </c>
      <c r="AO1681" s="17"/>
      <c r="AP1681" s="17">
        <v>0.38921951976460301</v>
      </c>
      <c r="AQ1681" s="17">
        <v>0.42238088908063698</v>
      </c>
      <c r="AR1681" s="17">
        <v>0.293438741584228</v>
      </c>
      <c r="AS1681" s="17">
        <v>0.60277041749459404</v>
      </c>
      <c r="AT1681" s="17">
        <v>0.41713784674028598</v>
      </c>
      <c r="AU1681" s="17">
        <v>0.46045449638929298</v>
      </c>
    </row>
    <row r="1682" spans="2:47" x14ac:dyDescent="0.35">
      <c r="B1682" t="s">
        <v>646</v>
      </c>
      <c r="C1682" s="17">
        <v>0.43108808236099</v>
      </c>
      <c r="D1682" s="17">
        <v>0.47210889113069499</v>
      </c>
      <c r="E1682" s="17">
        <v>0.38888508845865499</v>
      </c>
      <c r="F1682" s="17"/>
      <c r="G1682" s="17">
        <v>0.432607852010506</v>
      </c>
      <c r="H1682" s="17">
        <v>0.32172195507266199</v>
      </c>
      <c r="I1682" s="17">
        <v>0.39598567746808599</v>
      </c>
      <c r="J1682" s="17">
        <v>0.52333058842929503</v>
      </c>
      <c r="K1682" s="17">
        <v>0.48706713234242999</v>
      </c>
      <c r="L1682" s="17">
        <v>0.44452798105816299</v>
      </c>
      <c r="M1682" s="17"/>
      <c r="N1682" s="17">
        <v>0.45868150006696301</v>
      </c>
      <c r="O1682" s="17">
        <v>0.30237678271642299</v>
      </c>
      <c r="P1682" s="17"/>
      <c r="Q1682" s="17">
        <v>0.40188718132533702</v>
      </c>
      <c r="R1682" s="17">
        <v>0.47658140733497401</v>
      </c>
      <c r="S1682" s="17">
        <v>0.39412043538080899</v>
      </c>
      <c r="T1682" s="17">
        <v>0.41474737774093301</v>
      </c>
      <c r="U1682" s="17">
        <v>0.41566227168185399</v>
      </c>
      <c r="V1682" s="17">
        <v>0.43451720451532699</v>
      </c>
      <c r="W1682" s="17">
        <v>0.45237799257382</v>
      </c>
      <c r="X1682" s="17">
        <v>0.464959754101405</v>
      </c>
      <c r="Y1682" s="17">
        <v>0.43007553705945401</v>
      </c>
      <c r="Z1682" s="17">
        <v>0.36165951700104398</v>
      </c>
      <c r="AA1682" s="17">
        <v>0.47372885857006197</v>
      </c>
      <c r="AB1682" s="17">
        <v>0.61315261944139898</v>
      </c>
      <c r="AC1682" s="17"/>
      <c r="AD1682" s="17">
        <v>0.433501405589933</v>
      </c>
      <c r="AE1682" s="17">
        <v>0.43362304109869099</v>
      </c>
      <c r="AF1682" s="17"/>
      <c r="AG1682" s="17">
        <v>0.44603726902402202</v>
      </c>
      <c r="AH1682" s="17">
        <v>0.433103973169921</v>
      </c>
      <c r="AI1682" s="17"/>
      <c r="AJ1682" s="17">
        <v>0.40739063945821102</v>
      </c>
      <c r="AK1682" s="17">
        <v>0.45934952170161703</v>
      </c>
      <c r="AL1682" s="17"/>
      <c r="AM1682" s="17">
        <v>0.48945303848548799</v>
      </c>
      <c r="AN1682" s="17">
        <v>0.41640146208092099</v>
      </c>
      <c r="AO1682" s="17"/>
      <c r="AP1682" s="17">
        <v>0.420462933793876</v>
      </c>
      <c r="AQ1682" s="17">
        <v>0.3986464875222</v>
      </c>
      <c r="AR1682" s="17">
        <v>0.38886486350127902</v>
      </c>
      <c r="AS1682" s="17">
        <v>0.51656803082355096</v>
      </c>
      <c r="AT1682" s="17">
        <v>0.32842835453773001</v>
      </c>
      <c r="AU1682" s="17">
        <v>0.47090293611960798</v>
      </c>
    </row>
    <row r="1683" spans="2:47" x14ac:dyDescent="0.35">
      <c r="B1683" t="s">
        <v>647</v>
      </c>
      <c r="C1683" s="17">
        <v>0.428362480118674</v>
      </c>
      <c r="D1683" s="17">
        <v>0.463639907145039</v>
      </c>
      <c r="E1683" s="17">
        <v>0.39780276714127499</v>
      </c>
      <c r="F1683" s="17"/>
      <c r="G1683" s="17">
        <v>0.40193519404756101</v>
      </c>
      <c r="H1683" s="17">
        <v>0.39505576526401298</v>
      </c>
      <c r="I1683" s="17">
        <v>0.40827043450688799</v>
      </c>
      <c r="J1683" s="17">
        <v>0.42743768711466701</v>
      </c>
      <c r="K1683" s="17">
        <v>0.461845985188719</v>
      </c>
      <c r="L1683" s="17">
        <v>0.46928429328501697</v>
      </c>
      <c r="M1683" s="17"/>
      <c r="N1683" s="17">
        <v>0.42023981001662802</v>
      </c>
      <c r="O1683" s="17">
        <v>0.46625120548639698</v>
      </c>
      <c r="P1683" s="17"/>
      <c r="Q1683" s="17">
        <v>0.455968601837411</v>
      </c>
      <c r="R1683" s="17">
        <v>0.39616720721318999</v>
      </c>
      <c r="S1683" s="17">
        <v>0.41774826566700901</v>
      </c>
      <c r="T1683" s="17">
        <v>0.44526194762280702</v>
      </c>
      <c r="U1683" s="17">
        <v>0.41031384337959997</v>
      </c>
      <c r="V1683" s="17">
        <v>0.42963438402830301</v>
      </c>
      <c r="W1683" s="17">
        <v>0.447332447793162</v>
      </c>
      <c r="X1683" s="17">
        <v>0.50440517202735502</v>
      </c>
      <c r="Y1683" s="17">
        <v>0.43438199943755601</v>
      </c>
      <c r="Z1683" s="17">
        <v>0.36615830201855898</v>
      </c>
      <c r="AA1683" s="17">
        <v>0.46908522601263097</v>
      </c>
      <c r="AB1683" s="17">
        <v>0.44438685583689203</v>
      </c>
      <c r="AC1683" s="17"/>
      <c r="AD1683" s="17">
        <v>0.51130190667979403</v>
      </c>
      <c r="AE1683" s="17">
        <v>0.252370440686151</v>
      </c>
      <c r="AF1683" s="17"/>
      <c r="AG1683" s="17">
        <v>0.59386978809175195</v>
      </c>
      <c r="AH1683" s="17">
        <v>0.359641928175439</v>
      </c>
      <c r="AI1683" s="17"/>
      <c r="AJ1683" s="17">
        <v>0.46359992150435603</v>
      </c>
      <c r="AK1683" s="17">
        <v>0.38941331753825098</v>
      </c>
      <c r="AL1683" s="17"/>
      <c r="AM1683" s="17">
        <v>0.41327447538957401</v>
      </c>
      <c r="AN1683" s="17">
        <v>0.43218605813115502</v>
      </c>
      <c r="AO1683" s="17"/>
      <c r="AP1683" s="17">
        <v>0.169037712226698</v>
      </c>
      <c r="AQ1683" s="17">
        <v>0.394427382657421</v>
      </c>
      <c r="AR1683" s="17">
        <v>0.35653245337752698</v>
      </c>
      <c r="AS1683" s="17">
        <v>0.59832700314702203</v>
      </c>
      <c r="AT1683" s="17">
        <v>0.60363516364549596</v>
      </c>
      <c r="AU1683" s="17">
        <v>0.60310627308181997</v>
      </c>
    </row>
    <row r="1684" spans="2:47" x14ac:dyDescent="0.35">
      <c r="B1684" t="s">
        <v>648</v>
      </c>
      <c r="C1684" s="17">
        <v>0.41840571080459699</v>
      </c>
      <c r="D1684" s="17">
        <v>0.47319267856973402</v>
      </c>
      <c r="E1684" s="17">
        <v>0.36333057872879998</v>
      </c>
      <c r="F1684" s="17"/>
      <c r="G1684" s="17">
        <v>0.26227229121135898</v>
      </c>
      <c r="H1684" s="17">
        <v>0.35060475605103503</v>
      </c>
      <c r="I1684" s="17">
        <v>0.40069272934477901</v>
      </c>
      <c r="J1684" s="17">
        <v>0.45132588459517903</v>
      </c>
      <c r="K1684" s="17">
        <v>0.42817135082381702</v>
      </c>
      <c r="L1684" s="17">
        <v>0.56134000129397399</v>
      </c>
      <c r="M1684" s="17"/>
      <c r="N1684" s="17">
        <v>0.42733906653569498</v>
      </c>
      <c r="O1684" s="17">
        <v>0.37673548935580597</v>
      </c>
      <c r="P1684" s="17"/>
      <c r="Q1684" s="17">
        <v>0.42403495913141898</v>
      </c>
      <c r="R1684" s="17">
        <v>0.47026835459467498</v>
      </c>
      <c r="S1684" s="17">
        <v>0.44531351998408802</v>
      </c>
      <c r="T1684" s="17">
        <v>0.465083929691196</v>
      </c>
      <c r="U1684" s="17">
        <v>0.32580207046227999</v>
      </c>
      <c r="V1684" s="17">
        <v>0.31275175150964701</v>
      </c>
      <c r="W1684" s="17">
        <v>0.29977783625897703</v>
      </c>
      <c r="X1684" s="17">
        <v>0.54775660244700997</v>
      </c>
      <c r="Y1684" s="17">
        <v>0.40731144211917403</v>
      </c>
      <c r="Z1684" s="17">
        <v>0.50448836446206402</v>
      </c>
      <c r="AA1684" s="17">
        <v>0.361729705743565</v>
      </c>
      <c r="AB1684" s="17">
        <v>0.46830748256453097</v>
      </c>
      <c r="AC1684" s="17"/>
      <c r="AD1684" s="17">
        <v>0.42837189277930199</v>
      </c>
      <c r="AE1684" s="17">
        <v>0.41026370057487699</v>
      </c>
      <c r="AF1684" s="17"/>
      <c r="AG1684" s="17">
        <v>0.40014741609353099</v>
      </c>
      <c r="AH1684" s="17">
        <v>0.43810155282095697</v>
      </c>
      <c r="AI1684" s="17"/>
      <c r="AJ1684" s="17">
        <v>0.43651016444201202</v>
      </c>
      <c r="AK1684" s="17">
        <v>0.40233769287010601</v>
      </c>
      <c r="AL1684" s="17"/>
      <c r="AM1684" s="17">
        <v>0.465550827202249</v>
      </c>
      <c r="AN1684" s="17">
        <v>0.409568200080622</v>
      </c>
      <c r="AO1684" s="17"/>
      <c r="AP1684" s="17">
        <v>0.40112090556935998</v>
      </c>
      <c r="AQ1684" s="17">
        <v>0.43395444420928297</v>
      </c>
      <c r="AR1684" s="17">
        <v>0.32629873850018698</v>
      </c>
      <c r="AS1684" s="17">
        <v>0.57102405138240198</v>
      </c>
      <c r="AT1684" s="17">
        <v>0.30424471224812699</v>
      </c>
      <c r="AU1684" s="17">
        <v>0.39434514954531202</v>
      </c>
    </row>
    <row r="1685" spans="2:47" x14ac:dyDescent="0.35">
      <c r="B1685" t="s">
        <v>649</v>
      </c>
      <c r="C1685" s="17">
        <v>0.41340341164400202</v>
      </c>
      <c r="D1685" s="17">
        <v>0.34417038108909498</v>
      </c>
      <c r="E1685" s="17">
        <v>0.47750958492372397</v>
      </c>
      <c r="F1685" s="17"/>
      <c r="G1685" s="17">
        <v>0.25574336258538499</v>
      </c>
      <c r="H1685" s="17">
        <v>0.29422934413359603</v>
      </c>
      <c r="I1685" s="17">
        <v>0.354101116588669</v>
      </c>
      <c r="J1685" s="17">
        <v>0.44207884241235401</v>
      </c>
      <c r="K1685" s="17">
        <v>0.59263732861347096</v>
      </c>
      <c r="L1685" s="17">
        <v>0.52769569670733396</v>
      </c>
      <c r="M1685" s="17"/>
      <c r="N1685" s="17">
        <v>0.442305284327769</v>
      </c>
      <c r="O1685" s="17">
        <v>0.27858873827049302</v>
      </c>
      <c r="P1685" s="17"/>
      <c r="Q1685" s="17">
        <v>0.36621281259798499</v>
      </c>
      <c r="R1685" s="17">
        <v>0.41558797897156802</v>
      </c>
      <c r="S1685" s="17">
        <v>0.48444731829886101</v>
      </c>
      <c r="T1685" s="17">
        <v>0.48887596948301598</v>
      </c>
      <c r="U1685" s="17">
        <v>0.31373287998641097</v>
      </c>
      <c r="V1685" s="17">
        <v>0.43023038220673998</v>
      </c>
      <c r="W1685" s="17">
        <v>0.43953198660381798</v>
      </c>
      <c r="X1685" s="17">
        <v>0.36673334519260897</v>
      </c>
      <c r="Y1685" s="17">
        <v>0.32313215757202002</v>
      </c>
      <c r="Z1685" s="17">
        <v>0.44893969316525001</v>
      </c>
      <c r="AA1685" s="17">
        <v>0.457931566671687</v>
      </c>
      <c r="AB1685" s="17">
        <v>0.50855740118176995</v>
      </c>
      <c r="AC1685" s="17"/>
      <c r="AD1685" s="17">
        <v>0.39000964929026</v>
      </c>
      <c r="AE1685" s="17">
        <v>0.47302325823535302</v>
      </c>
      <c r="AF1685" s="17"/>
      <c r="AG1685" s="17">
        <v>0.35425539224586899</v>
      </c>
      <c r="AH1685" s="17">
        <v>0.45048231437779002</v>
      </c>
      <c r="AI1685" s="17"/>
      <c r="AJ1685" s="17">
        <v>0.44957339504659799</v>
      </c>
      <c r="AK1685" s="17">
        <v>0.37429311495053902</v>
      </c>
      <c r="AL1685" s="17"/>
      <c r="AM1685" s="17">
        <v>0.49556316118881899</v>
      </c>
      <c r="AN1685" s="17">
        <v>0.392165303331592</v>
      </c>
      <c r="AO1685" s="17"/>
      <c r="AP1685" s="17">
        <v>0.48383338393060699</v>
      </c>
      <c r="AQ1685" s="17">
        <v>0.52007358449493302</v>
      </c>
      <c r="AR1685" s="17">
        <v>0.281073123150406</v>
      </c>
      <c r="AS1685" s="17">
        <v>0.47145558630977802</v>
      </c>
      <c r="AT1685" s="17">
        <v>0.37603096462123498</v>
      </c>
      <c r="AU1685" s="17">
        <v>0.27895758309551899</v>
      </c>
    </row>
    <row r="1686" spans="2:47" x14ac:dyDescent="0.35">
      <c r="B1686" t="s">
        <v>650</v>
      </c>
      <c r="C1686" s="17">
        <v>0.35385210364722203</v>
      </c>
      <c r="D1686" s="17">
        <v>0.35234838506941202</v>
      </c>
      <c r="E1686" s="17">
        <v>0.35222879167169102</v>
      </c>
      <c r="F1686" s="17"/>
      <c r="G1686" s="17">
        <v>0.25064773238997801</v>
      </c>
      <c r="H1686" s="17">
        <v>0.21748356964346999</v>
      </c>
      <c r="I1686" s="17">
        <v>0.33536281040125598</v>
      </c>
      <c r="J1686" s="17">
        <v>0.42988700111516198</v>
      </c>
      <c r="K1686" s="17">
        <v>0.43631789182193398</v>
      </c>
      <c r="L1686" s="17">
        <v>0.43807214848784398</v>
      </c>
      <c r="M1686" s="17"/>
      <c r="N1686" s="17">
        <v>0.37616511000589498</v>
      </c>
      <c r="O1686" s="17">
        <v>0.24977162771615699</v>
      </c>
      <c r="P1686" s="17"/>
      <c r="Q1686" s="17">
        <v>0.37471463414587503</v>
      </c>
      <c r="R1686" s="17">
        <v>0.369096452191855</v>
      </c>
      <c r="S1686" s="17">
        <v>0.44782044594909898</v>
      </c>
      <c r="T1686" s="17">
        <v>0.36056866690594502</v>
      </c>
      <c r="U1686" s="17">
        <v>0.35189563799322299</v>
      </c>
      <c r="V1686" s="17">
        <v>0.28138110776775899</v>
      </c>
      <c r="W1686" s="17">
        <v>0.306344702064279</v>
      </c>
      <c r="X1686" s="17">
        <v>0.36424194704468099</v>
      </c>
      <c r="Y1686" s="17">
        <v>0.29621198177358599</v>
      </c>
      <c r="Z1686" s="17">
        <v>0.34659388348863202</v>
      </c>
      <c r="AA1686" s="17">
        <v>0.22240006199578599</v>
      </c>
      <c r="AB1686" s="17">
        <v>0.64310010676910501</v>
      </c>
      <c r="AC1686" s="17"/>
      <c r="AD1686" s="17">
        <v>0.33139990331140101</v>
      </c>
      <c r="AE1686" s="17">
        <v>0.393970006675954</v>
      </c>
      <c r="AF1686" s="17"/>
      <c r="AG1686" s="17">
        <v>0.31225109517868199</v>
      </c>
      <c r="AH1686" s="17">
        <v>0.38459165647488402</v>
      </c>
      <c r="AI1686" s="17"/>
      <c r="AJ1686" s="17">
        <v>0.35672608037137499</v>
      </c>
      <c r="AK1686" s="17">
        <v>0.352840497112065</v>
      </c>
      <c r="AL1686" s="17"/>
      <c r="AM1686" s="17">
        <v>0.41902485217202501</v>
      </c>
      <c r="AN1686" s="17">
        <v>0.33711550284535502</v>
      </c>
      <c r="AO1686" s="17"/>
      <c r="AP1686" s="17">
        <v>0.38060023342424998</v>
      </c>
      <c r="AQ1686" s="17">
        <v>0.40311386459398901</v>
      </c>
      <c r="AR1686" s="17">
        <v>0.25203055038018102</v>
      </c>
      <c r="AS1686" s="17">
        <v>0.446086528479124</v>
      </c>
      <c r="AT1686" s="17">
        <v>0.17354838606988099</v>
      </c>
      <c r="AU1686" s="17">
        <v>0.33937424575166403</v>
      </c>
    </row>
    <row r="1687" spans="2:47" x14ac:dyDescent="0.35">
      <c r="B1687" t="s">
        <v>651</v>
      </c>
      <c r="C1687" s="17">
        <v>0.29903071570212397</v>
      </c>
      <c r="D1687" s="17">
        <v>0.325778262929934</v>
      </c>
      <c r="E1687" s="17">
        <v>0.26951509320994399</v>
      </c>
      <c r="F1687" s="17"/>
      <c r="G1687" s="17">
        <v>0.26966193803921901</v>
      </c>
      <c r="H1687" s="17">
        <v>0.30923741887526501</v>
      </c>
      <c r="I1687" s="17">
        <v>0.25767441084331899</v>
      </c>
      <c r="J1687" s="17">
        <v>0.39363034731165802</v>
      </c>
      <c r="K1687" s="17">
        <v>0.36604869125902001</v>
      </c>
      <c r="L1687" s="17">
        <v>0.233257040616135</v>
      </c>
      <c r="M1687" s="17"/>
      <c r="N1687" s="17">
        <v>0.30870689632806902</v>
      </c>
      <c r="O1687" s="17">
        <v>0.253895539000492</v>
      </c>
      <c r="P1687" s="17"/>
      <c r="Q1687" s="17">
        <v>0.34596570340565602</v>
      </c>
      <c r="R1687" s="17">
        <v>0.35068190996930798</v>
      </c>
      <c r="S1687" s="17">
        <v>0.28332147672032298</v>
      </c>
      <c r="T1687" s="17">
        <v>0.32126343862011297</v>
      </c>
      <c r="U1687" s="17">
        <v>0.25940061756395799</v>
      </c>
      <c r="V1687" s="17">
        <v>0.35935159653456999</v>
      </c>
      <c r="W1687" s="17">
        <v>0.217862169044898</v>
      </c>
      <c r="X1687" s="17">
        <v>0.22785445034753599</v>
      </c>
      <c r="Y1687" s="17">
        <v>0.23102032646977599</v>
      </c>
      <c r="Z1687" s="17">
        <v>0.26459152975718297</v>
      </c>
      <c r="AA1687" s="17">
        <v>0.40008125853038501</v>
      </c>
      <c r="AB1687" s="17">
        <v>0.248992973308162</v>
      </c>
      <c r="AC1687" s="17"/>
      <c r="AD1687" s="17">
        <v>0.318549823797522</v>
      </c>
      <c r="AE1687" s="17">
        <v>0.26843899825105899</v>
      </c>
      <c r="AF1687" s="17"/>
      <c r="AG1687" s="17">
        <v>0.35348825620463697</v>
      </c>
      <c r="AH1687" s="17">
        <v>0.28071573518716803</v>
      </c>
      <c r="AI1687" s="17"/>
      <c r="AJ1687" s="17">
        <v>0.29575945875712001</v>
      </c>
      <c r="AK1687" s="17">
        <v>0.30644469034416699</v>
      </c>
      <c r="AL1687" s="17"/>
      <c r="AM1687" s="17">
        <v>0.29884443097349001</v>
      </c>
      <c r="AN1687" s="17">
        <v>0.30213331200532501</v>
      </c>
      <c r="AO1687" s="17"/>
      <c r="AP1687" s="17">
        <v>0.270440885500626</v>
      </c>
      <c r="AQ1687" s="17">
        <v>0.282822795444508</v>
      </c>
      <c r="AR1687" s="17">
        <v>0.31175106639750699</v>
      </c>
      <c r="AS1687" s="17">
        <v>0.26621043940632599</v>
      </c>
      <c r="AT1687" s="17">
        <v>0.24927774395646099</v>
      </c>
      <c r="AU1687" s="17">
        <v>0.39940618916625098</v>
      </c>
    </row>
    <row r="1688" spans="2:47" x14ac:dyDescent="0.35">
      <c r="B1688" t="s">
        <v>652</v>
      </c>
      <c r="C1688" s="17">
        <v>0.298589164344221</v>
      </c>
      <c r="D1688" s="17">
        <v>0.30804131744941199</v>
      </c>
      <c r="E1688" s="17">
        <v>0.29015686509273197</v>
      </c>
      <c r="F1688" s="17"/>
      <c r="G1688" s="17">
        <v>0.29163374171152401</v>
      </c>
      <c r="H1688" s="17">
        <v>0.29660484901304301</v>
      </c>
      <c r="I1688" s="17">
        <v>0.27916054698842901</v>
      </c>
      <c r="J1688" s="17">
        <v>0.242102903127632</v>
      </c>
      <c r="K1688" s="17">
        <v>0.29241953716570401</v>
      </c>
      <c r="L1688" s="17">
        <v>0.36790851276785302</v>
      </c>
      <c r="M1688" s="17"/>
      <c r="N1688" s="17">
        <v>0.281667000183283</v>
      </c>
      <c r="O1688" s="17">
        <v>0.37752370464517199</v>
      </c>
      <c r="P1688" s="17"/>
      <c r="Q1688" s="17">
        <v>0.38490108509986398</v>
      </c>
      <c r="R1688" s="17">
        <v>0.26394451509542799</v>
      </c>
      <c r="S1688" s="17">
        <v>0.264088578240394</v>
      </c>
      <c r="T1688" s="17">
        <v>0.310535759700446</v>
      </c>
      <c r="U1688" s="17">
        <v>0.24577430908482001</v>
      </c>
      <c r="V1688" s="17">
        <v>0.32787068116794399</v>
      </c>
      <c r="W1688" s="17">
        <v>0.28867572605967701</v>
      </c>
      <c r="X1688" s="17">
        <v>0.3138496334757</v>
      </c>
      <c r="Y1688" s="17">
        <v>0.21486042936681901</v>
      </c>
      <c r="Z1688" s="17">
        <v>0.38465391939155902</v>
      </c>
      <c r="AA1688" s="17">
        <v>0.148038984032551</v>
      </c>
      <c r="AB1688" s="17">
        <v>0.37914597347710899</v>
      </c>
      <c r="AC1688" s="17"/>
      <c r="AD1688" s="17">
        <v>0.30931751542020303</v>
      </c>
      <c r="AE1688" s="17">
        <v>0.283026708786697</v>
      </c>
      <c r="AF1688" s="17"/>
      <c r="AG1688" s="17">
        <v>0.323191098379631</v>
      </c>
      <c r="AH1688" s="17">
        <v>0.29313681496759503</v>
      </c>
      <c r="AI1688" s="17"/>
      <c r="AJ1688" s="17">
        <v>0.315204643919616</v>
      </c>
      <c r="AK1688" s="17">
        <v>0.282814330268995</v>
      </c>
      <c r="AL1688" s="17"/>
      <c r="AM1688" s="17">
        <v>0.34325647339696103</v>
      </c>
      <c r="AN1688" s="17">
        <v>0.28855719268734997</v>
      </c>
      <c r="AO1688" s="17"/>
      <c r="AP1688" s="17">
        <v>0.26128601653716998</v>
      </c>
      <c r="AQ1688" s="17">
        <v>0.30633446090570698</v>
      </c>
      <c r="AR1688" s="17">
        <v>0.20758523413837901</v>
      </c>
      <c r="AS1688" s="17">
        <v>0.32734696586701301</v>
      </c>
      <c r="AT1688" s="17">
        <v>0.33741758443120801</v>
      </c>
      <c r="AU1688" s="17">
        <v>0.36728144747197999</v>
      </c>
    </row>
    <row r="1689" spans="2:47" x14ac:dyDescent="0.35">
      <c r="B1689" t="s">
        <v>653</v>
      </c>
      <c r="C1689" s="17">
        <v>0.21853469224578401</v>
      </c>
      <c r="D1689" s="17">
        <v>0.24016778511050599</v>
      </c>
      <c r="E1689" s="17">
        <v>0.19529371096545001</v>
      </c>
      <c r="F1689" s="17"/>
      <c r="G1689" s="17">
        <v>0.229148276825026</v>
      </c>
      <c r="H1689" s="17">
        <v>0.18238183988194001</v>
      </c>
      <c r="I1689" s="17">
        <v>0.175215769926235</v>
      </c>
      <c r="J1689" s="17">
        <v>0.26045251986525603</v>
      </c>
      <c r="K1689" s="17">
        <v>0.23420355680039101</v>
      </c>
      <c r="L1689" s="17">
        <v>0.23800654444497499</v>
      </c>
      <c r="M1689" s="17"/>
      <c r="N1689" s="17">
        <v>0.21706270593147101</v>
      </c>
      <c r="O1689" s="17">
        <v>0.225400868577873</v>
      </c>
      <c r="P1689" s="17"/>
      <c r="Q1689" s="17">
        <v>0.26888968742117098</v>
      </c>
      <c r="R1689" s="17">
        <v>0.28477281070238802</v>
      </c>
      <c r="S1689" s="17">
        <v>0.22579301861675299</v>
      </c>
      <c r="T1689" s="17">
        <v>0.22011123277383901</v>
      </c>
      <c r="U1689" s="17">
        <v>0.12288096252946901</v>
      </c>
      <c r="V1689" s="17">
        <v>0.20748462306625501</v>
      </c>
      <c r="W1689" s="17">
        <v>0.178438433018063</v>
      </c>
      <c r="X1689" s="17">
        <v>0.10349443709896899</v>
      </c>
      <c r="Y1689" s="17">
        <v>0.18744992759794701</v>
      </c>
      <c r="Z1689" s="17">
        <v>0.242833211206785</v>
      </c>
      <c r="AA1689" s="17">
        <v>0.201391470045481</v>
      </c>
      <c r="AB1689" s="17">
        <v>0.25284833980888499</v>
      </c>
      <c r="AC1689" s="17"/>
      <c r="AD1689" s="17">
        <v>0.21822877798250201</v>
      </c>
      <c r="AE1689" s="17">
        <v>0.229712008067428</v>
      </c>
      <c r="AF1689" s="17"/>
      <c r="AG1689" s="17">
        <v>0.19029375758419001</v>
      </c>
      <c r="AH1689" s="17">
        <v>0.23656854017333401</v>
      </c>
      <c r="AI1689" s="17"/>
      <c r="AJ1689" s="17">
        <v>0.196794238400685</v>
      </c>
      <c r="AK1689" s="17">
        <v>0.24348263756239999</v>
      </c>
      <c r="AL1689" s="17"/>
      <c r="AM1689" s="17">
        <v>0.25847517233709</v>
      </c>
      <c r="AN1689" s="17">
        <v>0.208943708021608</v>
      </c>
      <c r="AO1689" s="17"/>
      <c r="AP1689" s="17">
        <v>0.20959752165027901</v>
      </c>
      <c r="AQ1689" s="17">
        <v>0.236302366231528</v>
      </c>
      <c r="AR1689" s="17">
        <v>0.21106013297909099</v>
      </c>
      <c r="AS1689" s="17">
        <v>0.21328902196851399</v>
      </c>
      <c r="AT1689" s="17">
        <v>0.201093983749872</v>
      </c>
      <c r="AU1689" s="17">
        <v>0.23168454064906399</v>
      </c>
    </row>
    <row r="1690" spans="2:47" x14ac:dyDescent="0.35">
      <c r="B1690" t="s">
        <v>654</v>
      </c>
      <c r="C1690" s="17">
        <v>9.0528755419310603E-2</v>
      </c>
      <c r="D1690" s="17">
        <v>0.13024562941833501</v>
      </c>
      <c r="E1690" s="17">
        <v>5.3057418430657199E-2</v>
      </c>
      <c r="F1690" s="17"/>
      <c r="G1690" s="17">
        <v>9.0598377849252495E-2</v>
      </c>
      <c r="H1690" s="17">
        <v>9.0845459533221595E-2</v>
      </c>
      <c r="I1690" s="17">
        <v>9.1417784737001906E-2</v>
      </c>
      <c r="J1690" s="17">
        <v>7.2623237345982194E-2</v>
      </c>
      <c r="K1690" s="17">
        <v>8.3014503258626401E-2</v>
      </c>
      <c r="L1690" s="17">
        <v>0.10759680694751</v>
      </c>
      <c r="M1690" s="17"/>
      <c r="N1690" s="17">
        <v>7.7324435323905705E-2</v>
      </c>
      <c r="O1690" s="17">
        <v>0.15212116917944299</v>
      </c>
      <c r="P1690" s="17"/>
      <c r="Q1690" s="17">
        <v>0.14058999749297699</v>
      </c>
      <c r="R1690" s="17">
        <v>7.4430460208579394E-2</v>
      </c>
      <c r="S1690" s="17">
        <v>2.3774762933504799E-2</v>
      </c>
      <c r="T1690" s="17">
        <v>0.102356714080413</v>
      </c>
      <c r="U1690" s="17">
        <v>7.5571220773460304E-2</v>
      </c>
      <c r="V1690" s="17">
        <v>0.14061559340691501</v>
      </c>
      <c r="W1690" s="17">
        <v>7.61818688001802E-2</v>
      </c>
      <c r="X1690" s="17">
        <v>0.15413771283586</v>
      </c>
      <c r="Y1690" s="17">
        <v>3.6215438829834599E-2</v>
      </c>
      <c r="Z1690" s="17">
        <v>0.15129235895197099</v>
      </c>
      <c r="AA1690" s="17">
        <v>2.58849442047361E-2</v>
      </c>
      <c r="AB1690" s="17">
        <v>0</v>
      </c>
      <c r="AC1690" s="17"/>
      <c r="AD1690" s="17">
        <v>0.102114529194685</v>
      </c>
      <c r="AE1690" s="17">
        <v>6.9777865779993203E-2</v>
      </c>
      <c r="AF1690" s="17"/>
      <c r="AG1690" s="17">
        <v>0.111578038917302</v>
      </c>
      <c r="AH1690" s="17">
        <v>8.3417009176575505E-2</v>
      </c>
      <c r="AI1690" s="17"/>
      <c r="AJ1690" s="17">
        <v>0.105085161515201</v>
      </c>
      <c r="AK1690" s="17">
        <v>7.1621440360114405E-2</v>
      </c>
      <c r="AL1690" s="17"/>
      <c r="AM1690" s="17">
        <v>7.5450109312969596E-2</v>
      </c>
      <c r="AN1690" s="17">
        <v>9.6168619608553205E-2</v>
      </c>
      <c r="AO1690" s="17"/>
      <c r="AP1690" s="17">
        <v>5.47387453691391E-2</v>
      </c>
      <c r="AQ1690" s="17">
        <v>4.4877440223210198E-2</v>
      </c>
      <c r="AR1690" s="17">
        <v>0.12071962141402701</v>
      </c>
      <c r="AS1690" s="17">
        <v>0.10179482542102999</v>
      </c>
      <c r="AT1690" s="17">
        <v>4.9993392239400601E-2</v>
      </c>
      <c r="AU1690" s="17">
        <v>0.16555417885808901</v>
      </c>
    </row>
    <row r="1691" spans="2:47" x14ac:dyDescent="0.35">
      <c r="B1691" t="s">
        <v>122</v>
      </c>
      <c r="C1691" s="17">
        <v>8.7863049772744395E-2</v>
      </c>
      <c r="D1691" s="17">
        <v>7.2144647846819801E-2</v>
      </c>
      <c r="E1691" s="17">
        <v>0.103660794542848</v>
      </c>
      <c r="F1691" s="17"/>
      <c r="G1691" s="17">
        <v>9.3393637019257805E-2</v>
      </c>
      <c r="H1691" s="17">
        <v>5.9635912660361501E-2</v>
      </c>
      <c r="I1691" s="17">
        <v>0.140431207535751</v>
      </c>
      <c r="J1691" s="17">
        <v>7.5391417451414894E-2</v>
      </c>
      <c r="K1691" s="17">
        <v>6.3311463630408099E-2</v>
      </c>
      <c r="L1691" s="17">
        <v>8.5349932527661099E-2</v>
      </c>
      <c r="M1691" s="17"/>
      <c r="N1691" s="17">
        <v>8.6291509890247198E-2</v>
      </c>
      <c r="O1691" s="17">
        <v>9.5193600227743105E-2</v>
      </c>
      <c r="P1691" s="17"/>
      <c r="Q1691" s="17">
        <v>8.5506761918129601E-2</v>
      </c>
      <c r="R1691" s="17">
        <v>6.9277383149674507E-2</v>
      </c>
      <c r="S1691" s="17">
        <v>0.109334103260739</v>
      </c>
      <c r="T1691" s="17">
        <v>6.3851449059067103E-2</v>
      </c>
      <c r="U1691" s="17">
        <v>9.7421711229592797E-2</v>
      </c>
      <c r="V1691" s="17">
        <v>9.4000581830965907E-2</v>
      </c>
      <c r="W1691" s="17">
        <v>6.9625981761366404E-2</v>
      </c>
      <c r="X1691" s="17">
        <v>5.8636290742345797E-2</v>
      </c>
      <c r="Y1691" s="17">
        <v>0.13082994787368499</v>
      </c>
      <c r="Z1691" s="17">
        <v>9.3288755238760901E-2</v>
      </c>
      <c r="AA1691" s="17">
        <v>0.107639813864866</v>
      </c>
      <c r="AB1691" s="17">
        <v>4.3482429504769798E-2</v>
      </c>
      <c r="AC1691" s="17"/>
      <c r="AD1691" s="17">
        <v>7.4230908102229404E-2</v>
      </c>
      <c r="AE1691" s="17">
        <v>0.112946668308853</v>
      </c>
      <c r="AF1691" s="17"/>
      <c r="AG1691" s="17">
        <v>5.3960786091719899E-2</v>
      </c>
      <c r="AH1691" s="17">
        <v>9.3075354078322903E-2</v>
      </c>
      <c r="AI1691" s="17"/>
      <c r="AJ1691" s="17">
        <v>8.2696168159321196E-2</v>
      </c>
      <c r="AK1691" s="17">
        <v>9.1438879424314903E-2</v>
      </c>
      <c r="AL1691" s="17"/>
      <c r="AM1691" s="17">
        <v>7.4889865409588696E-2</v>
      </c>
      <c r="AN1691" s="17">
        <v>9.0625876992718707E-2</v>
      </c>
      <c r="AO1691" s="17"/>
      <c r="AP1691" s="17">
        <v>0.15986992488504001</v>
      </c>
      <c r="AQ1691" s="17">
        <v>0.100327875821302</v>
      </c>
      <c r="AR1691" s="17">
        <v>7.1168704535410507E-2</v>
      </c>
      <c r="AS1691" s="17">
        <v>6.5461880147333104E-2</v>
      </c>
      <c r="AT1691" s="17">
        <v>3.6511825273482797E-2</v>
      </c>
      <c r="AU1691" s="17">
        <v>4.2049812443174003E-2</v>
      </c>
    </row>
    <row r="1692" spans="2:47" x14ac:dyDescent="0.35">
      <c r="B1692" t="s">
        <v>151</v>
      </c>
      <c r="C1692" s="17">
        <v>4.5004809188211897E-2</v>
      </c>
      <c r="D1692" s="17">
        <v>3.4234658992809801E-2</v>
      </c>
      <c r="E1692" s="17">
        <v>5.5710377610894597E-2</v>
      </c>
      <c r="F1692" s="17"/>
      <c r="G1692" s="17">
        <v>2.69875696788964E-2</v>
      </c>
      <c r="H1692" s="17">
        <v>8.2600053100690699E-2</v>
      </c>
      <c r="I1692" s="17">
        <v>5.64284794615433E-2</v>
      </c>
      <c r="J1692" s="17">
        <v>3.8694210292090102E-2</v>
      </c>
      <c r="K1692" s="17">
        <v>3.1283214701190797E-2</v>
      </c>
      <c r="L1692" s="17">
        <v>3.0142183390042002E-2</v>
      </c>
      <c r="M1692" s="17"/>
      <c r="N1692" s="17">
        <v>4.74835588213008E-2</v>
      </c>
      <c r="O1692" s="17">
        <v>3.3442519581030998E-2</v>
      </c>
      <c r="P1692" s="17"/>
      <c r="Q1692" s="17">
        <v>3.5692105745368602E-2</v>
      </c>
      <c r="R1692" s="17">
        <v>4.0821404701972201E-2</v>
      </c>
      <c r="S1692" s="17">
        <v>9.3714630683270198E-2</v>
      </c>
      <c r="T1692" s="17">
        <v>3.4169280921858503E-2</v>
      </c>
      <c r="U1692" s="17">
        <v>7.4168369016162403E-2</v>
      </c>
      <c r="V1692" s="17">
        <v>3.6188696336778903E-2</v>
      </c>
      <c r="W1692" s="17">
        <v>4.7948829182828202E-2</v>
      </c>
      <c r="X1692" s="17">
        <v>6.5601582871897102E-2</v>
      </c>
      <c r="Y1692" s="17">
        <v>3.31147085434111E-2</v>
      </c>
      <c r="Z1692" s="17">
        <v>2.37249885003347E-2</v>
      </c>
      <c r="AA1692" s="17">
        <v>7.1285504707742697E-2</v>
      </c>
      <c r="AB1692" s="17">
        <v>0</v>
      </c>
      <c r="AC1692" s="17"/>
      <c r="AD1692" s="17">
        <v>3.2507717863096898E-2</v>
      </c>
      <c r="AE1692" s="17">
        <v>6.6954423997328302E-2</v>
      </c>
      <c r="AF1692" s="17"/>
      <c r="AG1692" s="17">
        <v>2.4555324446402099E-2</v>
      </c>
      <c r="AH1692" s="17">
        <v>5.22705766553129E-2</v>
      </c>
      <c r="AI1692" s="17"/>
      <c r="AJ1692" s="17">
        <v>3.4721179824203099E-2</v>
      </c>
      <c r="AK1692" s="17">
        <v>5.5476885017025197E-2</v>
      </c>
      <c r="AL1692" s="17"/>
      <c r="AM1692" s="17">
        <v>6.1380194022256099E-2</v>
      </c>
      <c r="AN1692" s="17">
        <v>3.99005216279881E-2</v>
      </c>
      <c r="AO1692" s="17"/>
      <c r="AP1692" s="17">
        <v>8.8121436045746293E-2</v>
      </c>
      <c r="AQ1692" s="17">
        <v>4.95283099389855E-2</v>
      </c>
      <c r="AR1692" s="17">
        <v>3.8130396464736899E-2</v>
      </c>
      <c r="AS1692" s="17">
        <v>2.2426052035844302E-2</v>
      </c>
      <c r="AT1692" s="17">
        <v>2.4770098926923199E-2</v>
      </c>
      <c r="AU1692" s="17">
        <v>2.27604035615863E-2</v>
      </c>
    </row>
    <row r="1693" spans="2:47" x14ac:dyDescent="0.35">
      <c r="C1693" s="17"/>
      <c r="D1693" s="17"/>
      <c r="E1693" s="17"/>
      <c r="F1693" s="17"/>
      <c r="G1693" s="17"/>
      <c r="H1693" s="17"/>
      <c r="I1693" s="17"/>
      <c r="J1693" s="17"/>
      <c r="K1693" s="17"/>
      <c r="L1693" s="17"/>
      <c r="M1693" s="17"/>
      <c r="N1693" s="17"/>
      <c r="O1693" s="17"/>
      <c r="P1693" s="17"/>
      <c r="Q1693" s="17"/>
      <c r="R1693" s="17"/>
      <c r="S1693" s="17"/>
      <c r="T1693" s="17"/>
      <c r="U1693" s="17"/>
      <c r="V1693" s="17"/>
      <c r="W1693" s="17"/>
      <c r="X1693" s="17"/>
      <c r="Y1693" s="17"/>
      <c r="Z1693" s="17"/>
      <c r="AA1693" s="17"/>
      <c r="AB1693" s="17"/>
      <c r="AC1693" s="17"/>
      <c r="AD1693" s="17"/>
      <c r="AE1693" s="17"/>
      <c r="AF1693" s="17"/>
      <c r="AG1693" s="17"/>
      <c r="AH1693" s="17"/>
      <c r="AI1693" s="17"/>
      <c r="AJ1693" s="17"/>
      <c r="AK1693" s="17"/>
      <c r="AL1693" s="17"/>
      <c r="AM1693" s="17"/>
      <c r="AN1693" s="17"/>
      <c r="AO1693" s="17"/>
      <c r="AP1693" s="17"/>
      <c r="AQ1693" s="17"/>
      <c r="AR1693" s="17"/>
      <c r="AS1693" s="17"/>
      <c r="AT1693" s="17"/>
      <c r="AU1693" s="17"/>
    </row>
    <row r="1694" spans="2:47" x14ac:dyDescent="0.35">
      <c r="B1694" s="6" t="s">
        <v>662</v>
      </c>
      <c r="C1694" s="17"/>
      <c r="D1694" s="17"/>
      <c r="E1694" s="17"/>
      <c r="F1694" s="17"/>
      <c r="G1694" s="17"/>
      <c r="H1694" s="17"/>
      <c r="I1694" s="17"/>
      <c r="J1694" s="17"/>
      <c r="K1694" s="17"/>
      <c r="L1694" s="17"/>
      <c r="M1694" s="17"/>
      <c r="N1694" s="17"/>
      <c r="O1694" s="17"/>
      <c r="P1694" s="17"/>
      <c r="Q1694" s="17"/>
      <c r="R1694" s="17"/>
      <c r="S1694" s="17"/>
      <c r="T1694" s="17"/>
      <c r="U1694" s="17"/>
      <c r="V1694" s="17"/>
      <c r="W1694" s="17"/>
      <c r="X1694" s="17"/>
      <c r="Y1694" s="17"/>
      <c r="Z1694" s="17"/>
      <c r="AA1694" s="17"/>
      <c r="AB1694" s="17"/>
      <c r="AC1694" s="17"/>
      <c r="AD1694" s="17"/>
      <c r="AE1694" s="17"/>
      <c r="AF1694" s="17"/>
      <c r="AG1694" s="17"/>
      <c r="AH1694" s="17"/>
      <c r="AI1694" s="17"/>
      <c r="AJ1694" s="17"/>
      <c r="AK1694" s="17"/>
      <c r="AL1694" s="17"/>
      <c r="AM1694" s="17"/>
      <c r="AN1694" s="17"/>
      <c r="AO1694" s="17"/>
      <c r="AP1694" s="17"/>
      <c r="AQ1694" s="17"/>
      <c r="AR1694" s="17"/>
      <c r="AS1694" s="17"/>
      <c r="AT1694" s="17"/>
      <c r="AU1694" s="17"/>
    </row>
    <row r="1695" spans="2:47" x14ac:dyDescent="0.35">
      <c r="B1695" s="24" t="s">
        <v>65</v>
      </c>
      <c r="C1695" s="17"/>
      <c r="D1695" s="17"/>
      <c r="E1695" s="17"/>
      <c r="F1695" s="17"/>
      <c r="G1695" s="17"/>
      <c r="H1695" s="17"/>
      <c r="I1695" s="17"/>
      <c r="J1695" s="17"/>
      <c r="K1695" s="17"/>
      <c r="L1695" s="17"/>
      <c r="M1695" s="17"/>
      <c r="N1695" s="17"/>
      <c r="O1695" s="17"/>
      <c r="P1695" s="17"/>
      <c r="Q1695" s="17"/>
      <c r="R1695" s="17"/>
      <c r="S1695" s="17"/>
      <c r="T1695" s="17"/>
      <c r="U1695" s="17"/>
      <c r="V1695" s="17"/>
      <c r="W1695" s="17"/>
      <c r="X1695" s="17"/>
      <c r="Y1695" s="17"/>
      <c r="Z1695" s="17"/>
      <c r="AA1695" s="17"/>
      <c r="AB1695" s="17"/>
      <c r="AC1695" s="17"/>
      <c r="AD1695" s="17"/>
      <c r="AE1695" s="17"/>
      <c r="AF1695" s="17"/>
      <c r="AG1695" s="17"/>
      <c r="AH1695" s="17"/>
      <c r="AI1695" s="17"/>
      <c r="AJ1695" s="17"/>
      <c r="AK1695" s="17"/>
      <c r="AL1695" s="17"/>
      <c r="AM1695" s="17"/>
      <c r="AN1695" s="17"/>
      <c r="AO1695" s="17"/>
      <c r="AP1695" s="17"/>
      <c r="AQ1695" s="17"/>
      <c r="AR1695" s="17"/>
      <c r="AS1695" s="17"/>
      <c r="AT1695" s="17"/>
      <c r="AU1695" s="17"/>
    </row>
    <row r="1696" spans="2:47" x14ac:dyDescent="0.35">
      <c r="B1696" t="s">
        <v>89</v>
      </c>
      <c r="C1696" s="17">
        <v>0.26006409382243301</v>
      </c>
      <c r="D1696" s="17">
        <v>0.300638767905477</v>
      </c>
      <c r="E1696" s="17">
        <v>0.22279938670469099</v>
      </c>
      <c r="F1696" s="17"/>
      <c r="G1696" s="17">
        <v>0.29515549619438203</v>
      </c>
      <c r="H1696" s="17">
        <v>0.23758676383595601</v>
      </c>
      <c r="I1696" s="17">
        <v>0.23815088975267801</v>
      </c>
      <c r="J1696" s="17">
        <v>0.24778824406084299</v>
      </c>
      <c r="K1696" s="17">
        <v>0.30699788067434602</v>
      </c>
      <c r="L1696" s="17">
        <v>0.25156841676241298</v>
      </c>
      <c r="M1696" s="17"/>
      <c r="N1696" s="17">
        <v>0.255448641036567</v>
      </c>
      <c r="O1696" s="17">
        <v>0.28298790001452701</v>
      </c>
      <c r="P1696" s="17"/>
      <c r="Q1696" s="17">
        <v>0.25583333889909299</v>
      </c>
      <c r="R1696" s="17">
        <v>0.23555182780468101</v>
      </c>
      <c r="S1696" s="17">
        <v>0.23168329592185</v>
      </c>
      <c r="T1696" s="17">
        <v>0.31439443243179399</v>
      </c>
      <c r="U1696" s="17">
        <v>0.247021251866712</v>
      </c>
      <c r="V1696" s="17">
        <v>0.29285253637929998</v>
      </c>
      <c r="W1696" s="17">
        <v>0.31629891515613701</v>
      </c>
      <c r="X1696" s="17">
        <v>0.262286117704147</v>
      </c>
      <c r="Y1696" s="17">
        <v>0.25610982119280201</v>
      </c>
      <c r="Z1696" s="17">
        <v>0.176608534469161</v>
      </c>
      <c r="AA1696" s="17">
        <v>0.27811103758663502</v>
      </c>
      <c r="AB1696" s="17">
        <v>0.31255147017847201</v>
      </c>
      <c r="AC1696" s="17"/>
      <c r="AD1696" s="17">
        <v>0.32985588965037099</v>
      </c>
      <c r="AE1696" s="17">
        <v>0.11462550587558699</v>
      </c>
      <c r="AF1696" s="17"/>
      <c r="AG1696" s="17">
        <v>0.39781502806017599</v>
      </c>
      <c r="AH1696" s="17">
        <v>0.19830695902161199</v>
      </c>
      <c r="AI1696" s="17"/>
      <c r="AJ1696" s="17">
        <v>0.285968307840544</v>
      </c>
      <c r="AK1696" s="17">
        <v>0.23164313740713599</v>
      </c>
      <c r="AL1696" s="17"/>
      <c r="AM1696" s="17">
        <v>0.25100838059543301</v>
      </c>
      <c r="AN1696" s="17">
        <v>0.262291546965573</v>
      </c>
      <c r="AO1696" s="17"/>
      <c r="AP1696" s="17">
        <v>5.3650335711214997E-2</v>
      </c>
      <c r="AQ1696" s="17">
        <v>0.19672236423808701</v>
      </c>
      <c r="AR1696" s="17">
        <v>0.20307930220391299</v>
      </c>
      <c r="AS1696" s="17">
        <v>0.36179226345662302</v>
      </c>
      <c r="AT1696" s="17">
        <v>0.47285960706553998</v>
      </c>
      <c r="AU1696" s="17">
        <v>0.41378308446770401</v>
      </c>
    </row>
    <row r="1697" spans="2:47" x14ac:dyDescent="0.35">
      <c r="B1697" t="s">
        <v>90</v>
      </c>
      <c r="C1697" s="17">
        <v>0.39002275198912001</v>
      </c>
      <c r="D1697" s="17">
        <v>0.37330528512910299</v>
      </c>
      <c r="E1697" s="17">
        <v>0.40891106828385698</v>
      </c>
      <c r="F1697" s="17"/>
      <c r="G1697" s="17">
        <v>0.33922183065875799</v>
      </c>
      <c r="H1697" s="17">
        <v>0.447530908339764</v>
      </c>
      <c r="I1697" s="17">
        <v>0.34613917286657803</v>
      </c>
      <c r="J1697" s="17">
        <v>0.424758185563341</v>
      </c>
      <c r="K1697" s="17">
        <v>0.351848441335532</v>
      </c>
      <c r="L1697" s="17">
        <v>0.40996191704832402</v>
      </c>
      <c r="M1697" s="17"/>
      <c r="N1697" s="17">
        <v>0.39154763205961102</v>
      </c>
      <c r="O1697" s="17">
        <v>0.38244905189426598</v>
      </c>
      <c r="P1697" s="17"/>
      <c r="Q1697" s="17">
        <v>0.39445493564644202</v>
      </c>
      <c r="R1697" s="17">
        <v>0.39513793873464698</v>
      </c>
      <c r="S1697" s="17">
        <v>0.44351409143899301</v>
      </c>
      <c r="T1697" s="17">
        <v>0.38207277469439499</v>
      </c>
      <c r="U1697" s="17">
        <v>0.43956568906587101</v>
      </c>
      <c r="V1697" s="17">
        <v>0.41665653025736699</v>
      </c>
      <c r="W1697" s="17">
        <v>0.33313295836414297</v>
      </c>
      <c r="X1697" s="17">
        <v>0.42551091064327101</v>
      </c>
      <c r="Y1697" s="17">
        <v>0.38219918371582701</v>
      </c>
      <c r="Z1697" s="17">
        <v>0.38429606421995999</v>
      </c>
      <c r="AA1697" s="17">
        <v>0.32125200635865903</v>
      </c>
      <c r="AB1697" s="17">
        <v>0.297871594892689</v>
      </c>
      <c r="AC1697" s="17"/>
      <c r="AD1697" s="17">
        <v>0.41915054037625898</v>
      </c>
      <c r="AE1697" s="17">
        <v>0.32793660073432501</v>
      </c>
      <c r="AF1697" s="17"/>
      <c r="AG1697" s="17">
        <v>0.39255225468551602</v>
      </c>
      <c r="AH1697" s="17">
        <v>0.39474470134629303</v>
      </c>
      <c r="AI1697" s="17"/>
      <c r="AJ1697" s="17">
        <v>0.39445094584130203</v>
      </c>
      <c r="AK1697" s="17">
        <v>0.38352503101360302</v>
      </c>
      <c r="AL1697" s="17"/>
      <c r="AM1697" s="17">
        <v>0.381316388644792</v>
      </c>
      <c r="AN1697" s="17">
        <v>0.39503932838863998</v>
      </c>
      <c r="AO1697" s="17"/>
      <c r="AP1697" s="17">
        <v>0.24388672357980801</v>
      </c>
      <c r="AQ1697" s="17">
        <v>0.48953448059316002</v>
      </c>
      <c r="AR1697" s="17">
        <v>0.42622807020765702</v>
      </c>
      <c r="AS1697" s="17">
        <v>0.42518738145763701</v>
      </c>
      <c r="AT1697" s="17">
        <v>0.37111871990101902</v>
      </c>
      <c r="AU1697" s="17">
        <v>0.42090061130128997</v>
      </c>
    </row>
    <row r="1698" spans="2:47" x14ac:dyDescent="0.35">
      <c r="B1698" t="s">
        <v>91</v>
      </c>
      <c r="C1698" s="17">
        <v>0.23093294901702999</v>
      </c>
      <c r="D1698" s="17">
        <v>0.22315850166971599</v>
      </c>
      <c r="E1698" s="17">
        <v>0.23855858346262299</v>
      </c>
      <c r="F1698" s="17"/>
      <c r="G1698" s="17">
        <v>0.232534026507144</v>
      </c>
      <c r="H1698" s="17">
        <v>0.192524694697702</v>
      </c>
      <c r="I1698" s="17">
        <v>0.249175067345865</v>
      </c>
      <c r="J1698" s="17">
        <v>0.222557364966498</v>
      </c>
      <c r="K1698" s="17">
        <v>0.22243999719777399</v>
      </c>
      <c r="L1698" s="17">
        <v>0.258839369928339</v>
      </c>
      <c r="M1698" s="17"/>
      <c r="N1698" s="17">
        <v>0.22853164622303401</v>
      </c>
      <c r="O1698" s="17">
        <v>0.24285962282607801</v>
      </c>
      <c r="P1698" s="17"/>
      <c r="Q1698" s="17">
        <v>0.24806770236880701</v>
      </c>
      <c r="R1698" s="17">
        <v>0.24386143936638</v>
      </c>
      <c r="S1698" s="17">
        <v>0.23713728472846601</v>
      </c>
      <c r="T1698" s="17">
        <v>0.21359410214986399</v>
      </c>
      <c r="U1698" s="17">
        <v>0.224352233480206</v>
      </c>
      <c r="V1698" s="17">
        <v>0.160452905330705</v>
      </c>
      <c r="W1698" s="17">
        <v>0.23539328361277301</v>
      </c>
      <c r="X1698" s="17">
        <v>0.16147096146430601</v>
      </c>
      <c r="Y1698" s="17">
        <v>0.232023731812113</v>
      </c>
      <c r="Z1698" s="17">
        <v>0.296501352061531</v>
      </c>
      <c r="AA1698" s="17">
        <v>0.23887100417090301</v>
      </c>
      <c r="AB1698" s="17">
        <v>0.22369605736352399</v>
      </c>
      <c r="AC1698" s="17"/>
      <c r="AD1698" s="17">
        <v>0.183376759031493</v>
      </c>
      <c r="AE1698" s="17">
        <v>0.33275586210902502</v>
      </c>
      <c r="AF1698" s="17"/>
      <c r="AG1698" s="17">
        <v>0.14971980180099201</v>
      </c>
      <c r="AH1698" s="17">
        <v>0.26805690390752801</v>
      </c>
      <c r="AI1698" s="17"/>
      <c r="AJ1698" s="17">
        <v>0.22226573648088199</v>
      </c>
      <c r="AK1698" s="17">
        <v>0.24037917303178699</v>
      </c>
      <c r="AL1698" s="17"/>
      <c r="AM1698" s="17">
        <v>0.239369031139094</v>
      </c>
      <c r="AN1698" s="17">
        <v>0.22712456827934699</v>
      </c>
      <c r="AO1698" s="17"/>
      <c r="AP1698" s="17">
        <v>0.38466690636480599</v>
      </c>
      <c r="AQ1698" s="17">
        <v>0.24515662096195101</v>
      </c>
      <c r="AR1698" s="17">
        <v>0.27555260490095301</v>
      </c>
      <c r="AS1698" s="17">
        <v>0.16328324539589401</v>
      </c>
      <c r="AT1698" s="17">
        <v>9.9048019964378994E-2</v>
      </c>
      <c r="AU1698" s="17">
        <v>0.12412977083141601</v>
      </c>
    </row>
    <row r="1699" spans="2:47" x14ac:dyDescent="0.35">
      <c r="B1699" t="s">
        <v>92</v>
      </c>
      <c r="C1699" s="17">
        <v>4.5959600011968797E-2</v>
      </c>
      <c r="D1699" s="17">
        <v>4.9867937540383302E-2</v>
      </c>
      <c r="E1699" s="17">
        <v>4.1675997650117903E-2</v>
      </c>
      <c r="F1699" s="17"/>
      <c r="G1699" s="17">
        <v>5.95975286934095E-2</v>
      </c>
      <c r="H1699" s="17">
        <v>5.1525108469496199E-2</v>
      </c>
      <c r="I1699" s="17">
        <v>5.8768116789996501E-2</v>
      </c>
      <c r="J1699" s="17">
        <v>4.6242129598010703E-2</v>
      </c>
      <c r="K1699" s="17">
        <v>4.8503465840544303E-2</v>
      </c>
      <c r="L1699" s="17">
        <v>1.99579373523565E-2</v>
      </c>
      <c r="M1699" s="17"/>
      <c r="N1699" s="17">
        <v>4.7953233836629097E-2</v>
      </c>
      <c r="O1699" s="17">
        <v>3.6057716592325699E-2</v>
      </c>
      <c r="P1699" s="17"/>
      <c r="Q1699" s="17">
        <v>4.3288462849307097E-2</v>
      </c>
      <c r="R1699" s="17">
        <v>4.6506070483422701E-2</v>
      </c>
      <c r="S1699" s="17">
        <v>2.5138043185647999E-2</v>
      </c>
      <c r="T1699" s="17">
        <v>3.075521805854E-2</v>
      </c>
      <c r="U1699" s="17">
        <v>4.3391180344423901E-2</v>
      </c>
      <c r="V1699" s="17">
        <v>4.1491074083130297E-2</v>
      </c>
      <c r="W1699" s="17">
        <v>2.51687287722662E-2</v>
      </c>
      <c r="X1699" s="17">
        <v>5.3097451201882098E-2</v>
      </c>
      <c r="Y1699" s="17">
        <v>6.0671152219079899E-2</v>
      </c>
      <c r="Z1699" s="17">
        <v>5.1589923324685802E-2</v>
      </c>
      <c r="AA1699" s="17">
        <v>9.0701201137101894E-2</v>
      </c>
      <c r="AB1699" s="17">
        <v>7.7133269710513E-2</v>
      </c>
      <c r="AC1699" s="17"/>
      <c r="AD1699" s="17">
        <v>3.9045599915800998E-2</v>
      </c>
      <c r="AE1699" s="17">
        <v>6.2128642451455801E-2</v>
      </c>
      <c r="AF1699" s="17"/>
      <c r="AG1699" s="17">
        <v>4.1798688439397602E-2</v>
      </c>
      <c r="AH1699" s="17">
        <v>4.9445140439580502E-2</v>
      </c>
      <c r="AI1699" s="17"/>
      <c r="AJ1699" s="17">
        <v>3.7047890254871998E-2</v>
      </c>
      <c r="AK1699" s="17">
        <v>5.6945293602325503E-2</v>
      </c>
      <c r="AL1699" s="17"/>
      <c r="AM1699" s="17">
        <v>3.8436323618304603E-2</v>
      </c>
      <c r="AN1699" s="17">
        <v>4.8938865878980699E-2</v>
      </c>
      <c r="AO1699" s="17"/>
      <c r="AP1699" s="17">
        <v>7.5985009175113097E-2</v>
      </c>
      <c r="AQ1699" s="17">
        <v>3.53007879360622E-2</v>
      </c>
      <c r="AR1699" s="17">
        <v>5.9609115885982E-2</v>
      </c>
      <c r="AS1699" s="17">
        <v>3.40630167752334E-2</v>
      </c>
      <c r="AT1699" s="17">
        <v>3.1190305233990599E-2</v>
      </c>
      <c r="AU1699" s="17">
        <v>2.69929721384536E-2</v>
      </c>
    </row>
    <row r="1700" spans="2:47" x14ac:dyDescent="0.35">
      <c r="B1700" t="s">
        <v>93</v>
      </c>
      <c r="C1700" s="17">
        <v>4.4855361764937998E-2</v>
      </c>
      <c r="D1700" s="17">
        <v>3.5092369569114698E-2</v>
      </c>
      <c r="E1700" s="17">
        <v>5.1414832064065698E-2</v>
      </c>
      <c r="F1700" s="17"/>
      <c r="G1700" s="17">
        <v>3.96257198152851E-2</v>
      </c>
      <c r="H1700" s="17">
        <v>3.2399723802731498E-2</v>
      </c>
      <c r="I1700" s="17">
        <v>5.8275534392294701E-2</v>
      </c>
      <c r="J1700" s="17">
        <v>4.7684783664913397E-2</v>
      </c>
      <c r="K1700" s="17">
        <v>3.94491558969522E-2</v>
      </c>
      <c r="L1700" s="17">
        <v>4.88861922474811E-2</v>
      </c>
      <c r="M1700" s="17"/>
      <c r="N1700" s="17">
        <v>5.0099036502327499E-2</v>
      </c>
      <c r="O1700" s="17">
        <v>1.88113333691995E-2</v>
      </c>
      <c r="P1700" s="17"/>
      <c r="Q1700" s="17">
        <v>1.3541794402985001E-2</v>
      </c>
      <c r="R1700" s="17">
        <v>4.5858425050962402E-2</v>
      </c>
      <c r="S1700" s="17">
        <v>4.9812584748805802E-2</v>
      </c>
      <c r="T1700" s="17">
        <v>3.8046301433352303E-2</v>
      </c>
      <c r="U1700" s="17">
        <v>3.2589599140609202E-2</v>
      </c>
      <c r="V1700" s="17">
        <v>3.7939709175516E-2</v>
      </c>
      <c r="W1700" s="17">
        <v>6.4914182470398402E-2</v>
      </c>
      <c r="X1700" s="17">
        <v>7.7644556057158601E-2</v>
      </c>
      <c r="Y1700" s="17">
        <v>4.0976899500920802E-2</v>
      </c>
      <c r="Z1700" s="17">
        <v>6.7374856112630804E-2</v>
      </c>
      <c r="AA1700" s="17">
        <v>6.14053296697731E-2</v>
      </c>
      <c r="AB1700" s="17">
        <v>6.5017656294290196E-2</v>
      </c>
      <c r="AC1700" s="17"/>
      <c r="AD1700" s="17">
        <v>1.6147408684956802E-2</v>
      </c>
      <c r="AE1700" s="17">
        <v>0.108958211127528</v>
      </c>
      <c r="AF1700" s="17"/>
      <c r="AG1700" s="17">
        <v>1.28827166133528E-2</v>
      </c>
      <c r="AH1700" s="17">
        <v>6.0459074361874698E-2</v>
      </c>
      <c r="AI1700" s="17"/>
      <c r="AJ1700" s="17">
        <v>3.5264027271416303E-2</v>
      </c>
      <c r="AK1700" s="17">
        <v>5.6637727318546903E-2</v>
      </c>
      <c r="AL1700" s="17"/>
      <c r="AM1700" s="17">
        <v>5.9992362284776002E-2</v>
      </c>
      <c r="AN1700" s="17">
        <v>3.9028165203962302E-2</v>
      </c>
      <c r="AO1700" s="17"/>
      <c r="AP1700" s="17">
        <v>0.151264880372696</v>
      </c>
      <c r="AQ1700" s="17">
        <v>1.7058477463879299E-2</v>
      </c>
      <c r="AR1700" s="17">
        <v>1.3719418064065399E-2</v>
      </c>
      <c r="AS1700" s="17">
        <v>1.33497477840186E-2</v>
      </c>
      <c r="AT1700" s="17">
        <v>1.4282457229332499E-2</v>
      </c>
      <c r="AU1700" s="17">
        <v>1.1768576225136501E-2</v>
      </c>
    </row>
    <row r="1701" spans="2:47" x14ac:dyDescent="0.35">
      <c r="B1701" t="s">
        <v>94</v>
      </c>
      <c r="C1701" s="17">
        <v>2.8165243394510001E-2</v>
      </c>
      <c r="D1701" s="17">
        <v>1.7937138186206701E-2</v>
      </c>
      <c r="E1701" s="17">
        <v>3.6640131834646102E-2</v>
      </c>
      <c r="F1701" s="17"/>
      <c r="G1701" s="17">
        <v>3.3865398131020699E-2</v>
      </c>
      <c r="H1701" s="17">
        <v>3.8432800854349899E-2</v>
      </c>
      <c r="I1701" s="17">
        <v>4.9491218852588503E-2</v>
      </c>
      <c r="J1701" s="17">
        <v>1.09692921463937E-2</v>
      </c>
      <c r="K1701" s="17">
        <v>3.0761059054850801E-2</v>
      </c>
      <c r="L1701" s="17">
        <v>1.0786166661086199E-2</v>
      </c>
      <c r="M1701" s="17"/>
      <c r="N1701" s="17">
        <v>2.6419810341831801E-2</v>
      </c>
      <c r="O1701" s="17">
        <v>3.68343753036037E-2</v>
      </c>
      <c r="P1701" s="17"/>
      <c r="Q1701" s="17">
        <v>4.4813765833365798E-2</v>
      </c>
      <c r="R1701" s="17">
        <v>3.3084298559905703E-2</v>
      </c>
      <c r="S1701" s="17">
        <v>1.27146999762383E-2</v>
      </c>
      <c r="T1701" s="17">
        <v>2.11371712320545E-2</v>
      </c>
      <c r="U1701" s="17">
        <v>1.3080046102178401E-2</v>
      </c>
      <c r="V1701" s="17">
        <v>5.0607244773981999E-2</v>
      </c>
      <c r="W1701" s="17">
        <v>2.50919316242822E-2</v>
      </c>
      <c r="X1701" s="17">
        <v>1.9990002929235501E-2</v>
      </c>
      <c r="Y1701" s="17">
        <v>2.8019211559257899E-2</v>
      </c>
      <c r="Z1701" s="17">
        <v>2.3629269812031301E-2</v>
      </c>
      <c r="AA1701" s="17">
        <v>9.6594210769275091E-3</v>
      </c>
      <c r="AB1701" s="17">
        <v>2.3729951560512299E-2</v>
      </c>
      <c r="AC1701" s="17"/>
      <c r="AD1701" s="17">
        <v>1.24238023411189E-2</v>
      </c>
      <c r="AE1701" s="17">
        <v>5.3595177702079298E-2</v>
      </c>
      <c r="AF1701" s="17"/>
      <c r="AG1701" s="17">
        <v>5.2315104005656301E-3</v>
      </c>
      <c r="AH1701" s="17">
        <v>2.89872209231118E-2</v>
      </c>
      <c r="AI1701" s="17"/>
      <c r="AJ1701" s="17">
        <v>2.5003092310983799E-2</v>
      </c>
      <c r="AK1701" s="17">
        <v>3.0869637626601401E-2</v>
      </c>
      <c r="AL1701" s="17"/>
      <c r="AM1701" s="17">
        <v>2.9877513717600401E-2</v>
      </c>
      <c r="AN1701" s="17">
        <v>2.75775252834972E-2</v>
      </c>
      <c r="AO1701" s="17"/>
      <c r="AP1701" s="17">
        <v>9.0546144796361694E-2</v>
      </c>
      <c r="AQ1701" s="17">
        <v>1.6227268806859901E-2</v>
      </c>
      <c r="AR1701" s="17">
        <v>2.1811488737429701E-2</v>
      </c>
      <c r="AS1701" s="17">
        <v>2.3243451305942401E-3</v>
      </c>
      <c r="AT1701" s="17">
        <v>1.1500890605739399E-2</v>
      </c>
      <c r="AU1701" s="17">
        <v>2.42498503600036E-3</v>
      </c>
    </row>
    <row r="1702" spans="2:47" x14ac:dyDescent="0.35">
      <c r="B1702" t="s">
        <v>95</v>
      </c>
      <c r="C1702" s="17">
        <v>0.65008684581155296</v>
      </c>
      <c r="D1702" s="17">
        <v>0.67394405303457905</v>
      </c>
      <c r="E1702" s="17">
        <v>0.63171045498854805</v>
      </c>
      <c r="F1702" s="17"/>
      <c r="G1702" s="17">
        <v>0.63437732685314097</v>
      </c>
      <c r="H1702" s="17">
        <v>0.68511767217572095</v>
      </c>
      <c r="I1702" s="17">
        <v>0.58429006261925598</v>
      </c>
      <c r="J1702" s="17">
        <v>0.67254642962418398</v>
      </c>
      <c r="K1702" s="17">
        <v>0.65884632200987803</v>
      </c>
      <c r="L1702" s="17">
        <v>0.661530333810737</v>
      </c>
      <c r="M1702" s="17"/>
      <c r="N1702" s="17">
        <v>0.64699627309617802</v>
      </c>
      <c r="O1702" s="17">
        <v>0.66543695190879304</v>
      </c>
      <c r="P1702" s="17"/>
      <c r="Q1702" s="17">
        <v>0.65028827454553495</v>
      </c>
      <c r="R1702" s="17">
        <v>0.63068976653932896</v>
      </c>
      <c r="S1702" s="17">
        <v>0.67519738736084201</v>
      </c>
      <c r="T1702" s="17">
        <v>0.69646720712618904</v>
      </c>
      <c r="U1702" s="17">
        <v>0.68658694093258299</v>
      </c>
      <c r="V1702" s="17">
        <v>0.70950906663666702</v>
      </c>
      <c r="W1702" s="17">
        <v>0.64943187352027998</v>
      </c>
      <c r="X1702" s="17">
        <v>0.68779702834741696</v>
      </c>
      <c r="Y1702" s="17">
        <v>0.63830900490862896</v>
      </c>
      <c r="Z1702" s="17">
        <v>0.56090459868912101</v>
      </c>
      <c r="AA1702" s="17">
        <v>0.59936304394529405</v>
      </c>
      <c r="AB1702" s="17">
        <v>0.61042306507116095</v>
      </c>
      <c r="AC1702" s="17"/>
      <c r="AD1702" s="17">
        <v>0.74900643002663103</v>
      </c>
      <c r="AE1702" s="17">
        <v>0.44256210660991102</v>
      </c>
      <c r="AF1702" s="17"/>
      <c r="AG1702" s="17">
        <v>0.79036728274569201</v>
      </c>
      <c r="AH1702" s="17">
        <v>0.59305166036790502</v>
      </c>
      <c r="AI1702" s="17"/>
      <c r="AJ1702" s="17">
        <v>0.68041925368184597</v>
      </c>
      <c r="AK1702" s="17">
        <v>0.61516816842073896</v>
      </c>
      <c r="AL1702" s="17"/>
      <c r="AM1702" s="17">
        <v>0.63232476924022496</v>
      </c>
      <c r="AN1702" s="17">
        <v>0.65733087535421297</v>
      </c>
      <c r="AO1702" s="17"/>
      <c r="AP1702" s="17">
        <v>0.29753705929102298</v>
      </c>
      <c r="AQ1702" s="17">
        <v>0.68625684483124705</v>
      </c>
      <c r="AR1702" s="17">
        <v>0.62930737241156998</v>
      </c>
      <c r="AS1702" s="17">
        <v>0.78697964491425998</v>
      </c>
      <c r="AT1702" s="17">
        <v>0.84397832696655894</v>
      </c>
      <c r="AU1702" s="17">
        <v>0.83468369576899404</v>
      </c>
    </row>
    <row r="1703" spans="2:47" x14ac:dyDescent="0.35">
      <c r="B1703" t="s">
        <v>96</v>
      </c>
      <c r="C1703" s="17">
        <v>9.0814961776906802E-2</v>
      </c>
      <c r="D1703" s="17">
        <v>8.4960307109498007E-2</v>
      </c>
      <c r="E1703" s="17">
        <v>9.3090829714183601E-2</v>
      </c>
      <c r="F1703" s="17"/>
      <c r="G1703" s="17">
        <v>9.92232485086946E-2</v>
      </c>
      <c r="H1703" s="17">
        <v>8.3924832272227703E-2</v>
      </c>
      <c r="I1703" s="17">
        <v>0.117043651182291</v>
      </c>
      <c r="J1703" s="17">
        <v>9.39269132629241E-2</v>
      </c>
      <c r="K1703" s="17">
        <v>8.7952621737496503E-2</v>
      </c>
      <c r="L1703" s="17">
        <v>6.88441295998376E-2</v>
      </c>
      <c r="M1703" s="17"/>
      <c r="N1703" s="17">
        <v>9.8052270338956596E-2</v>
      </c>
      <c r="O1703" s="17">
        <v>5.4869049961525203E-2</v>
      </c>
      <c r="P1703" s="17"/>
      <c r="Q1703" s="17">
        <v>5.6830257252292099E-2</v>
      </c>
      <c r="R1703" s="17">
        <v>9.2364495534385097E-2</v>
      </c>
      <c r="S1703" s="17">
        <v>7.4950627934453701E-2</v>
      </c>
      <c r="T1703" s="17">
        <v>6.8801519491892296E-2</v>
      </c>
      <c r="U1703" s="17">
        <v>7.5980779485033095E-2</v>
      </c>
      <c r="V1703" s="17">
        <v>7.9430783258646304E-2</v>
      </c>
      <c r="W1703" s="17">
        <v>9.0082911242664501E-2</v>
      </c>
      <c r="X1703" s="17">
        <v>0.130742007259041</v>
      </c>
      <c r="Y1703" s="17">
        <v>0.10164805172000101</v>
      </c>
      <c r="Z1703" s="17">
        <v>0.11896477943731699</v>
      </c>
      <c r="AA1703" s="17">
        <v>0.152106530806875</v>
      </c>
      <c r="AB1703" s="17">
        <v>0.142150926004803</v>
      </c>
      <c r="AC1703" s="17"/>
      <c r="AD1703" s="17">
        <v>5.5193008600757799E-2</v>
      </c>
      <c r="AE1703" s="17">
        <v>0.17108685357898401</v>
      </c>
      <c r="AF1703" s="17"/>
      <c r="AG1703" s="17">
        <v>5.4681405052750397E-2</v>
      </c>
      <c r="AH1703" s="17">
        <v>0.109904214801455</v>
      </c>
      <c r="AI1703" s="17"/>
      <c r="AJ1703" s="17">
        <v>7.2311917526288294E-2</v>
      </c>
      <c r="AK1703" s="17">
        <v>0.113583020920872</v>
      </c>
      <c r="AL1703" s="17"/>
      <c r="AM1703" s="17">
        <v>9.8428685903080598E-2</v>
      </c>
      <c r="AN1703" s="17">
        <v>8.7967031082943001E-2</v>
      </c>
      <c r="AO1703" s="17"/>
      <c r="AP1703" s="17">
        <v>0.22724988954781</v>
      </c>
      <c r="AQ1703" s="17">
        <v>5.2359265399941499E-2</v>
      </c>
      <c r="AR1703" s="17">
        <v>7.33285339500475E-2</v>
      </c>
      <c r="AS1703" s="17">
        <v>4.7412764559252002E-2</v>
      </c>
      <c r="AT1703" s="17">
        <v>4.5472762463323102E-2</v>
      </c>
      <c r="AU1703" s="17">
        <v>3.8761548363590102E-2</v>
      </c>
    </row>
    <row r="1704" spans="2:47" x14ac:dyDescent="0.35">
      <c r="B1704" t="s">
        <v>97</v>
      </c>
      <c r="C1704" s="17">
        <v>0.559271884034647</v>
      </c>
      <c r="D1704" s="17">
        <v>0.58898374592508096</v>
      </c>
      <c r="E1704" s="17">
        <v>0.53861962527436402</v>
      </c>
      <c r="F1704" s="17"/>
      <c r="G1704" s="17">
        <v>0.53515407834444595</v>
      </c>
      <c r="H1704" s="17">
        <v>0.60119283990349304</v>
      </c>
      <c r="I1704" s="17">
        <v>0.46724641143696399</v>
      </c>
      <c r="J1704" s="17">
        <v>0.57861951636125997</v>
      </c>
      <c r="K1704" s="17">
        <v>0.57089370027238195</v>
      </c>
      <c r="L1704" s="17">
        <v>0.59268620421090001</v>
      </c>
      <c r="M1704" s="17"/>
      <c r="N1704" s="17">
        <v>0.54894400275722099</v>
      </c>
      <c r="O1704" s="17">
        <v>0.61056790194726795</v>
      </c>
      <c r="P1704" s="17"/>
      <c r="Q1704" s="17">
        <v>0.59345801729324299</v>
      </c>
      <c r="R1704" s="17">
        <v>0.53832527100494398</v>
      </c>
      <c r="S1704" s="17">
        <v>0.60024675942638905</v>
      </c>
      <c r="T1704" s="17">
        <v>0.62766568763429698</v>
      </c>
      <c r="U1704" s="17">
        <v>0.61060616144754998</v>
      </c>
      <c r="V1704" s="17">
        <v>0.63007828337802096</v>
      </c>
      <c r="W1704" s="17">
        <v>0.55934896227761599</v>
      </c>
      <c r="X1704" s="17">
        <v>0.55705502108837701</v>
      </c>
      <c r="Y1704" s="17">
        <v>0.53666095318862805</v>
      </c>
      <c r="Z1704" s="17">
        <v>0.44193981925180398</v>
      </c>
      <c r="AA1704" s="17">
        <v>0.44725651313841902</v>
      </c>
      <c r="AB1704" s="17">
        <v>0.46827213906635801</v>
      </c>
      <c r="AC1704" s="17"/>
      <c r="AD1704" s="17">
        <v>0.69381342142587299</v>
      </c>
      <c r="AE1704" s="17">
        <v>0.27147525303092701</v>
      </c>
      <c r="AF1704" s="17"/>
      <c r="AG1704" s="17">
        <v>0.73568587769294103</v>
      </c>
      <c r="AH1704" s="17">
        <v>0.48314744556645001</v>
      </c>
      <c r="AI1704" s="17"/>
      <c r="AJ1704" s="17">
        <v>0.60810733615555801</v>
      </c>
      <c r="AK1704" s="17">
        <v>0.50158514749986705</v>
      </c>
      <c r="AL1704" s="17"/>
      <c r="AM1704" s="17">
        <v>0.533896083337144</v>
      </c>
      <c r="AN1704" s="17">
        <v>0.56936384427126996</v>
      </c>
      <c r="AO1704" s="17"/>
      <c r="AP1704" s="17">
        <v>7.0287169743213307E-2</v>
      </c>
      <c r="AQ1704" s="17">
        <v>0.63389757943130598</v>
      </c>
      <c r="AR1704" s="17">
        <v>0.55597883846152296</v>
      </c>
      <c r="AS1704" s="17">
        <v>0.73956688035500795</v>
      </c>
      <c r="AT1704" s="17">
        <v>0.79850556450323495</v>
      </c>
      <c r="AU1704" s="17">
        <v>0.79592214740540401</v>
      </c>
    </row>
    <row r="1705" spans="2:47" x14ac:dyDescent="0.35">
      <c r="C1705" s="17"/>
      <c r="D1705" s="17"/>
      <c r="E1705" s="17"/>
      <c r="F1705" s="17"/>
      <c r="G1705" s="17"/>
      <c r="H1705" s="17"/>
      <c r="I1705" s="17"/>
      <c r="J1705" s="17"/>
      <c r="K1705" s="17"/>
      <c r="L1705" s="17"/>
      <c r="M1705" s="17"/>
      <c r="N1705" s="17"/>
      <c r="O1705" s="17"/>
      <c r="P1705" s="17"/>
      <c r="Q1705" s="17"/>
      <c r="R1705" s="17"/>
      <c r="S1705" s="17"/>
      <c r="T1705" s="17"/>
      <c r="U1705" s="17"/>
      <c r="V1705" s="17"/>
      <c r="W1705" s="17"/>
      <c r="X1705" s="17"/>
      <c r="Y1705" s="17"/>
      <c r="Z1705" s="17"/>
      <c r="AA1705" s="17"/>
      <c r="AB1705" s="17"/>
      <c r="AC1705" s="17"/>
      <c r="AD1705" s="17"/>
      <c r="AE1705" s="17"/>
      <c r="AF1705" s="17"/>
      <c r="AG1705" s="17"/>
      <c r="AH1705" s="17"/>
      <c r="AI1705" s="17"/>
      <c r="AJ1705" s="17"/>
      <c r="AK1705" s="17"/>
      <c r="AL1705" s="17"/>
      <c r="AM1705" s="17"/>
      <c r="AN1705" s="17"/>
      <c r="AO1705" s="17"/>
      <c r="AP1705" s="17"/>
      <c r="AQ1705" s="17"/>
      <c r="AR1705" s="17"/>
      <c r="AS1705" s="17"/>
      <c r="AT1705" s="17"/>
      <c r="AU1705" s="17"/>
    </row>
    <row r="1706" spans="2:47" x14ac:dyDescent="0.35">
      <c r="B1706" s="6" t="s">
        <v>663</v>
      </c>
      <c r="C1706" s="17"/>
      <c r="D1706" s="17"/>
      <c r="E1706" s="17"/>
      <c r="F1706" s="17"/>
      <c r="G1706" s="17"/>
      <c r="H1706" s="17"/>
      <c r="I1706" s="17"/>
      <c r="J1706" s="17"/>
      <c r="K1706" s="17"/>
      <c r="L1706" s="17"/>
      <c r="M1706" s="17"/>
      <c r="N1706" s="17"/>
      <c r="O1706" s="17"/>
      <c r="P1706" s="17"/>
      <c r="Q1706" s="17"/>
      <c r="R1706" s="17"/>
      <c r="S1706" s="17"/>
      <c r="T1706" s="17"/>
      <c r="U1706" s="17"/>
      <c r="V1706" s="17"/>
      <c r="W1706" s="17"/>
      <c r="X1706" s="17"/>
      <c r="Y1706" s="17"/>
      <c r="Z1706" s="17"/>
      <c r="AA1706" s="17"/>
      <c r="AB1706" s="17"/>
      <c r="AC1706" s="17"/>
      <c r="AD1706" s="17"/>
      <c r="AE1706" s="17"/>
      <c r="AF1706" s="17"/>
      <c r="AG1706" s="17"/>
      <c r="AH1706" s="17"/>
      <c r="AI1706" s="17"/>
      <c r="AJ1706" s="17"/>
      <c r="AK1706" s="17"/>
      <c r="AL1706" s="17"/>
      <c r="AM1706" s="17"/>
      <c r="AN1706" s="17"/>
      <c r="AO1706" s="17"/>
      <c r="AP1706" s="17"/>
      <c r="AQ1706" s="17"/>
      <c r="AR1706" s="17"/>
      <c r="AS1706" s="17"/>
      <c r="AT1706" s="17"/>
      <c r="AU1706" s="17"/>
    </row>
    <row r="1707" spans="2:47" x14ac:dyDescent="0.35">
      <c r="B1707" s="24" t="s">
        <v>65</v>
      </c>
      <c r="C1707" s="17"/>
      <c r="D1707" s="17"/>
      <c r="E1707" s="17"/>
      <c r="F1707" s="17"/>
      <c r="G1707" s="17"/>
      <c r="H1707" s="17"/>
      <c r="I1707" s="17"/>
      <c r="J1707" s="17"/>
      <c r="K1707" s="17"/>
      <c r="L1707" s="17"/>
      <c r="M1707" s="17"/>
      <c r="N1707" s="17"/>
      <c r="O1707" s="17"/>
      <c r="P1707" s="17"/>
      <c r="Q1707" s="17"/>
      <c r="R1707" s="17"/>
      <c r="S1707" s="17"/>
      <c r="T1707" s="17"/>
      <c r="U1707" s="17"/>
      <c r="V1707" s="17"/>
      <c r="W1707" s="17"/>
      <c r="X1707" s="17"/>
      <c r="Y1707" s="17"/>
      <c r="Z1707" s="17"/>
      <c r="AA1707" s="17"/>
      <c r="AB1707" s="17"/>
      <c r="AC1707" s="17"/>
      <c r="AD1707" s="17"/>
      <c r="AE1707" s="17"/>
      <c r="AF1707" s="17"/>
      <c r="AG1707" s="17"/>
      <c r="AH1707" s="17"/>
      <c r="AI1707" s="17"/>
      <c r="AJ1707" s="17"/>
      <c r="AK1707" s="17"/>
      <c r="AL1707" s="17"/>
      <c r="AM1707" s="17"/>
      <c r="AN1707" s="17"/>
      <c r="AO1707" s="17"/>
      <c r="AP1707" s="17"/>
      <c r="AQ1707" s="17"/>
      <c r="AR1707" s="17"/>
      <c r="AS1707" s="17"/>
      <c r="AT1707" s="17"/>
      <c r="AU1707" s="17"/>
    </row>
    <row r="1708" spans="2:47" x14ac:dyDescent="0.35">
      <c r="B1708" t="s">
        <v>89</v>
      </c>
      <c r="C1708" s="17">
        <v>0.27197367253376897</v>
      </c>
      <c r="D1708" s="17">
        <v>0.32061800862975798</v>
      </c>
      <c r="E1708" s="17">
        <v>0.22694388945601199</v>
      </c>
      <c r="F1708" s="17"/>
      <c r="G1708" s="17">
        <v>0.28249000561944898</v>
      </c>
      <c r="H1708" s="17">
        <v>0.28824251112025301</v>
      </c>
      <c r="I1708" s="17">
        <v>0.25860984941750098</v>
      </c>
      <c r="J1708" s="17">
        <v>0.25472531694043699</v>
      </c>
      <c r="K1708" s="17">
        <v>0.27538870973082702</v>
      </c>
      <c r="L1708" s="17">
        <v>0.27427690597363902</v>
      </c>
      <c r="M1708" s="17"/>
      <c r="N1708" s="17">
        <v>0.25935035736656298</v>
      </c>
      <c r="O1708" s="17">
        <v>0.334670539736243</v>
      </c>
      <c r="P1708" s="17"/>
      <c r="Q1708" s="17">
        <v>0.271017711668189</v>
      </c>
      <c r="R1708" s="17">
        <v>0.23936927001863301</v>
      </c>
      <c r="S1708" s="17">
        <v>0.242799043340403</v>
      </c>
      <c r="T1708" s="17">
        <v>0.28663522640809502</v>
      </c>
      <c r="U1708" s="17">
        <v>0.260169061741376</v>
      </c>
      <c r="V1708" s="17">
        <v>0.27409428488840198</v>
      </c>
      <c r="W1708" s="17">
        <v>0.32174887630810201</v>
      </c>
      <c r="X1708" s="17">
        <v>0.284374908639276</v>
      </c>
      <c r="Y1708" s="17">
        <v>0.30326140737771101</v>
      </c>
      <c r="Z1708" s="17">
        <v>0.28553895543532998</v>
      </c>
      <c r="AA1708" s="17">
        <v>0.25274514898512102</v>
      </c>
      <c r="AB1708" s="17">
        <v>0.19976736680194901</v>
      </c>
      <c r="AC1708" s="17"/>
      <c r="AD1708" s="17">
        <v>0.35408895331717399</v>
      </c>
      <c r="AE1708" s="17">
        <v>0.103425561894888</v>
      </c>
      <c r="AF1708" s="17"/>
      <c r="AG1708" s="17">
        <v>0.44396531579783499</v>
      </c>
      <c r="AH1708" s="17">
        <v>0.19387729124677</v>
      </c>
      <c r="AI1708" s="17"/>
      <c r="AJ1708" s="17">
        <v>0.27543881158209299</v>
      </c>
      <c r="AK1708" s="17">
        <v>0.268940921608182</v>
      </c>
      <c r="AL1708" s="17"/>
      <c r="AM1708" s="17">
        <v>0.248080964183895</v>
      </c>
      <c r="AN1708" s="17">
        <v>0.27833708046704497</v>
      </c>
      <c r="AO1708" s="17"/>
      <c r="AP1708" s="17">
        <v>4.0055839418655703E-2</v>
      </c>
      <c r="AQ1708" s="17">
        <v>0.19197701500678599</v>
      </c>
      <c r="AR1708" s="17">
        <v>0.224080593331621</v>
      </c>
      <c r="AS1708" s="17">
        <v>0.39360650882013298</v>
      </c>
      <c r="AT1708" s="17">
        <v>0.458639472146744</v>
      </c>
      <c r="AU1708" s="17">
        <v>0.45495254557181197</v>
      </c>
    </row>
    <row r="1709" spans="2:47" x14ac:dyDescent="0.35">
      <c r="B1709" t="s">
        <v>90</v>
      </c>
      <c r="C1709" s="17">
        <v>0.43397108489782499</v>
      </c>
      <c r="D1709" s="17">
        <v>0.44277431066550599</v>
      </c>
      <c r="E1709" s="17">
        <v>0.42731723974367403</v>
      </c>
      <c r="F1709" s="17"/>
      <c r="G1709" s="17">
        <v>0.44663621651020402</v>
      </c>
      <c r="H1709" s="17">
        <v>0.403377292044867</v>
      </c>
      <c r="I1709" s="17">
        <v>0.45451046712971199</v>
      </c>
      <c r="J1709" s="17">
        <v>0.445671965577913</v>
      </c>
      <c r="K1709" s="17">
        <v>0.43439162127801201</v>
      </c>
      <c r="L1709" s="17">
        <v>0.42402992819619101</v>
      </c>
      <c r="M1709" s="17"/>
      <c r="N1709" s="17">
        <v>0.43812261543997599</v>
      </c>
      <c r="O1709" s="17">
        <v>0.41335146511961801</v>
      </c>
      <c r="P1709" s="17"/>
      <c r="Q1709" s="17">
        <v>0.45063168191703801</v>
      </c>
      <c r="R1709" s="17">
        <v>0.43442818674389</v>
      </c>
      <c r="S1709" s="17">
        <v>0.42896648375500102</v>
      </c>
      <c r="T1709" s="17">
        <v>0.43593264844413199</v>
      </c>
      <c r="U1709" s="17">
        <v>0.392610916182773</v>
      </c>
      <c r="V1709" s="17">
        <v>0.48109776176358499</v>
      </c>
      <c r="W1709" s="17">
        <v>0.34815294429472299</v>
      </c>
      <c r="X1709" s="17">
        <v>0.44922192091742202</v>
      </c>
      <c r="Y1709" s="17">
        <v>0.39126941014271999</v>
      </c>
      <c r="Z1709" s="17">
        <v>0.45085193047527899</v>
      </c>
      <c r="AA1709" s="17">
        <v>0.47799141134583401</v>
      </c>
      <c r="AB1709" s="17">
        <v>0.558750598728047</v>
      </c>
      <c r="AC1709" s="17"/>
      <c r="AD1709" s="17">
        <v>0.48748925351030598</v>
      </c>
      <c r="AE1709" s="17">
        <v>0.32044030794018402</v>
      </c>
      <c r="AF1709" s="17"/>
      <c r="AG1709" s="17">
        <v>0.42778744023722998</v>
      </c>
      <c r="AH1709" s="17">
        <v>0.44210416872225</v>
      </c>
      <c r="AI1709" s="17"/>
      <c r="AJ1709" s="17">
        <v>0.457546002068696</v>
      </c>
      <c r="AK1709" s="17">
        <v>0.40728640848671799</v>
      </c>
      <c r="AL1709" s="17"/>
      <c r="AM1709" s="17">
        <v>0.44174661794687498</v>
      </c>
      <c r="AN1709" s="17">
        <v>0.43288977772657899</v>
      </c>
      <c r="AO1709" s="17"/>
      <c r="AP1709" s="17">
        <v>0.215452059432829</v>
      </c>
      <c r="AQ1709" s="17">
        <v>0.57666575668514397</v>
      </c>
      <c r="AR1709" s="17">
        <v>0.53503672516091605</v>
      </c>
      <c r="AS1709" s="17">
        <v>0.47234134604344502</v>
      </c>
      <c r="AT1709" s="17">
        <v>0.42755276160589401</v>
      </c>
      <c r="AU1709" s="17">
        <v>0.45323621035363998</v>
      </c>
    </row>
    <row r="1710" spans="2:47" x14ac:dyDescent="0.35">
      <c r="B1710" t="s">
        <v>91</v>
      </c>
      <c r="C1710" s="17">
        <v>0.20228987618185501</v>
      </c>
      <c r="D1710" s="17">
        <v>0.177457680614476</v>
      </c>
      <c r="E1710" s="17">
        <v>0.22542863524829701</v>
      </c>
      <c r="F1710" s="17"/>
      <c r="G1710" s="17">
        <v>0.16545587005468501</v>
      </c>
      <c r="H1710" s="17">
        <v>0.20805282561462299</v>
      </c>
      <c r="I1710" s="17">
        <v>0.17455360721511901</v>
      </c>
      <c r="J1710" s="17">
        <v>0.21973906541329999</v>
      </c>
      <c r="K1710" s="17">
        <v>0.20967180262987301</v>
      </c>
      <c r="L1710" s="17">
        <v>0.22564900550977801</v>
      </c>
      <c r="M1710" s="17"/>
      <c r="N1710" s="17">
        <v>0.205023941878621</v>
      </c>
      <c r="O1710" s="17">
        <v>0.188710451787995</v>
      </c>
      <c r="P1710" s="17"/>
      <c r="Q1710" s="17">
        <v>0.19769214012195199</v>
      </c>
      <c r="R1710" s="17">
        <v>0.21521458682007</v>
      </c>
      <c r="S1710" s="17">
        <v>0.24375989571169601</v>
      </c>
      <c r="T1710" s="17">
        <v>0.223091937853959</v>
      </c>
      <c r="U1710" s="17">
        <v>0.21009089047231</v>
      </c>
      <c r="V1710" s="17">
        <v>0.145961184445312</v>
      </c>
      <c r="W1710" s="17">
        <v>0.22055873347021099</v>
      </c>
      <c r="X1710" s="17">
        <v>0.19033536198040299</v>
      </c>
      <c r="Y1710" s="17">
        <v>0.19023613736747499</v>
      </c>
      <c r="Z1710" s="17">
        <v>0.19611688215793399</v>
      </c>
      <c r="AA1710" s="17">
        <v>0.17711314493921901</v>
      </c>
      <c r="AB1710" s="17">
        <v>0.21748521491741299</v>
      </c>
      <c r="AC1710" s="17"/>
      <c r="AD1710" s="17">
        <v>0.13679417895085499</v>
      </c>
      <c r="AE1710" s="17">
        <v>0.34227547701396499</v>
      </c>
      <c r="AF1710" s="17"/>
      <c r="AG1710" s="17">
        <v>0.107716126750484</v>
      </c>
      <c r="AH1710" s="17">
        <v>0.24662871249128801</v>
      </c>
      <c r="AI1710" s="17"/>
      <c r="AJ1710" s="17">
        <v>0.190367253077774</v>
      </c>
      <c r="AK1710" s="17">
        <v>0.215343828688564</v>
      </c>
      <c r="AL1710" s="17"/>
      <c r="AM1710" s="17">
        <v>0.191569332365851</v>
      </c>
      <c r="AN1710" s="17">
        <v>0.20464066070550499</v>
      </c>
      <c r="AO1710" s="17"/>
      <c r="AP1710" s="17">
        <v>0.41541838164239903</v>
      </c>
      <c r="AQ1710" s="17">
        <v>0.20150372369797101</v>
      </c>
      <c r="AR1710" s="17">
        <v>0.18441043064969101</v>
      </c>
      <c r="AS1710" s="17">
        <v>0.12767227811549201</v>
      </c>
      <c r="AT1710" s="17">
        <v>9.0065177175771893E-2</v>
      </c>
      <c r="AU1710" s="17">
        <v>8.5667292043030696E-2</v>
      </c>
    </row>
    <row r="1711" spans="2:47" x14ac:dyDescent="0.35">
      <c r="B1711" t="s">
        <v>92</v>
      </c>
      <c r="C1711" s="17">
        <v>1.9048772899530799E-2</v>
      </c>
      <c r="D1711" s="17">
        <v>1.5282501476709599E-2</v>
      </c>
      <c r="E1711" s="17">
        <v>2.2011647937853401E-2</v>
      </c>
      <c r="F1711" s="17"/>
      <c r="G1711" s="17">
        <v>3.5734603276447501E-2</v>
      </c>
      <c r="H1711" s="17">
        <v>2.9079549470573601E-2</v>
      </c>
      <c r="I1711" s="17">
        <v>2.31745631284117E-2</v>
      </c>
      <c r="J1711" s="17">
        <v>1.9708442565230501E-2</v>
      </c>
      <c r="K1711" s="17">
        <v>6.63359857021119E-3</v>
      </c>
      <c r="L1711" s="17">
        <v>4.1339002109096398E-3</v>
      </c>
      <c r="M1711" s="17"/>
      <c r="N1711" s="17">
        <v>2.0716029555973701E-2</v>
      </c>
      <c r="O1711" s="17">
        <v>1.07679237092165E-2</v>
      </c>
      <c r="P1711" s="17"/>
      <c r="Q1711" s="17">
        <v>1.6698287093758701E-2</v>
      </c>
      <c r="R1711" s="17">
        <v>2.6692680004812199E-2</v>
      </c>
      <c r="S1711" s="17">
        <v>2.64566152693991E-2</v>
      </c>
      <c r="T1711" s="17">
        <v>1.0968448566033601E-2</v>
      </c>
      <c r="U1711" s="17">
        <v>5.7110203558290197E-2</v>
      </c>
      <c r="V1711" s="17">
        <v>1.50683972356756E-2</v>
      </c>
      <c r="W1711" s="17">
        <v>2.3195065504172E-2</v>
      </c>
      <c r="X1711" s="17">
        <v>2.1708767529500801E-2</v>
      </c>
      <c r="Y1711" s="17">
        <v>8.4130979184272193E-3</v>
      </c>
      <c r="Z1711" s="17">
        <v>1.2560339592263501E-2</v>
      </c>
      <c r="AA1711" s="17">
        <v>0</v>
      </c>
      <c r="AB1711" s="17">
        <v>0</v>
      </c>
      <c r="AC1711" s="17"/>
      <c r="AD1711" s="17">
        <v>7.2722550696799797E-3</v>
      </c>
      <c r="AE1711" s="17">
        <v>3.9003531573039103E-2</v>
      </c>
      <c r="AF1711" s="17"/>
      <c r="AG1711" s="17">
        <v>6.3663446372101296E-3</v>
      </c>
      <c r="AH1711" s="17">
        <v>2.5092729437019599E-2</v>
      </c>
      <c r="AI1711" s="17"/>
      <c r="AJ1711" s="17">
        <v>1.2795515524675701E-2</v>
      </c>
      <c r="AK1711" s="17">
        <v>2.6639560769312901E-2</v>
      </c>
      <c r="AL1711" s="17"/>
      <c r="AM1711" s="17">
        <v>2.56537592337918E-2</v>
      </c>
      <c r="AN1711" s="17">
        <v>1.6985522120964401E-2</v>
      </c>
      <c r="AO1711" s="17"/>
      <c r="AP1711" s="17">
        <v>4.9456078315982699E-2</v>
      </c>
      <c r="AQ1711" s="17">
        <v>6.5875073612439604E-3</v>
      </c>
      <c r="AR1711" s="17">
        <v>2.8988814955048799E-2</v>
      </c>
      <c r="AS1711" s="17">
        <v>2.2409441990361798E-3</v>
      </c>
      <c r="AT1711" s="17">
        <v>1.1390591146529501E-2</v>
      </c>
      <c r="AU1711" s="17">
        <v>6.1439520315180202E-3</v>
      </c>
    </row>
    <row r="1712" spans="2:47" x14ac:dyDescent="0.35">
      <c r="B1712" t="s">
        <v>93</v>
      </c>
      <c r="C1712" s="17">
        <v>4.1366042637322298E-2</v>
      </c>
      <c r="D1712" s="17">
        <v>2.0744158396580101E-2</v>
      </c>
      <c r="E1712" s="17">
        <v>5.9521484847387597E-2</v>
      </c>
      <c r="F1712" s="17"/>
      <c r="G1712" s="17">
        <v>4.5679453564689998E-2</v>
      </c>
      <c r="H1712" s="17">
        <v>3.7139633215556599E-2</v>
      </c>
      <c r="I1712" s="17">
        <v>3.9057993701398501E-2</v>
      </c>
      <c r="J1712" s="17">
        <v>4.2973463515253801E-2</v>
      </c>
      <c r="K1712" s="17">
        <v>4.2914475315778501E-2</v>
      </c>
      <c r="L1712" s="17">
        <v>4.1495931841472503E-2</v>
      </c>
      <c r="M1712" s="17"/>
      <c r="N1712" s="17">
        <v>4.48555347827072E-2</v>
      </c>
      <c r="O1712" s="17">
        <v>2.4034602936629901E-2</v>
      </c>
      <c r="P1712" s="17"/>
      <c r="Q1712" s="17">
        <v>1.6946850953134099E-2</v>
      </c>
      <c r="R1712" s="17">
        <v>4.0359016731396399E-2</v>
      </c>
      <c r="S1712" s="17">
        <v>3.9366513686341802E-2</v>
      </c>
      <c r="T1712" s="17">
        <v>2.95951151426193E-2</v>
      </c>
      <c r="U1712" s="17">
        <v>4.6596629603603598E-2</v>
      </c>
      <c r="V1712" s="17">
        <v>5.2992259990648903E-2</v>
      </c>
      <c r="W1712" s="17">
        <v>6.6634511192116594E-2</v>
      </c>
      <c r="X1712" s="17">
        <v>3.2858908426450902E-2</v>
      </c>
      <c r="Y1712" s="17">
        <v>6.3188349197122004E-2</v>
      </c>
      <c r="Z1712" s="17">
        <v>3.07057791307093E-2</v>
      </c>
      <c r="AA1712" s="17">
        <v>7.0422413112201293E-2</v>
      </c>
      <c r="AB1712" s="17">
        <v>0</v>
      </c>
      <c r="AC1712" s="17"/>
      <c r="AD1712" s="17">
        <v>6.2709517401528898E-3</v>
      </c>
      <c r="AE1712" s="17">
        <v>0.119411918724053</v>
      </c>
      <c r="AF1712" s="17"/>
      <c r="AG1712" s="17">
        <v>1.01097458817628E-2</v>
      </c>
      <c r="AH1712" s="17">
        <v>5.6763509876059999E-2</v>
      </c>
      <c r="AI1712" s="17"/>
      <c r="AJ1712" s="17">
        <v>3.31093798542757E-2</v>
      </c>
      <c r="AK1712" s="17">
        <v>5.07375541861525E-2</v>
      </c>
      <c r="AL1712" s="17"/>
      <c r="AM1712" s="17">
        <v>6.07800462515748E-2</v>
      </c>
      <c r="AN1712" s="17">
        <v>3.6072395209555699E-2</v>
      </c>
      <c r="AO1712" s="17"/>
      <c r="AP1712" s="17">
        <v>0.16005149809852801</v>
      </c>
      <c r="AQ1712" s="17">
        <v>8.3599630611549992E-3</v>
      </c>
      <c r="AR1712" s="17">
        <v>1.7082411778938301E-2</v>
      </c>
      <c r="AS1712" s="17">
        <v>2.0417830229523298E-3</v>
      </c>
      <c r="AT1712" s="17">
        <v>1.23519979250604E-2</v>
      </c>
      <c r="AU1712" s="17">
        <v>0</v>
      </c>
    </row>
    <row r="1713" spans="2:47" x14ac:dyDescent="0.35">
      <c r="B1713" t="s">
        <v>94</v>
      </c>
      <c r="C1713" s="17">
        <v>3.1350550849697303E-2</v>
      </c>
      <c r="D1713" s="17">
        <v>2.31233402169706E-2</v>
      </c>
      <c r="E1713" s="17">
        <v>3.8777102766775901E-2</v>
      </c>
      <c r="F1713" s="17"/>
      <c r="G1713" s="17">
        <v>2.4003850974525301E-2</v>
      </c>
      <c r="H1713" s="17">
        <v>3.41081885341257E-2</v>
      </c>
      <c r="I1713" s="17">
        <v>5.0093519407857397E-2</v>
      </c>
      <c r="J1713" s="17">
        <v>1.7181745987865701E-2</v>
      </c>
      <c r="K1713" s="17">
        <v>3.0999792475297501E-2</v>
      </c>
      <c r="L1713" s="17">
        <v>3.0414328268009799E-2</v>
      </c>
      <c r="M1713" s="17"/>
      <c r="N1713" s="17">
        <v>3.1931520976159103E-2</v>
      </c>
      <c r="O1713" s="17">
        <v>2.84650167102974E-2</v>
      </c>
      <c r="P1713" s="17"/>
      <c r="Q1713" s="17">
        <v>4.7013328245927799E-2</v>
      </c>
      <c r="R1713" s="17">
        <v>4.3936259681197902E-2</v>
      </c>
      <c r="S1713" s="17">
        <v>1.8651448237159599E-2</v>
      </c>
      <c r="T1713" s="17">
        <v>1.3776623585160699E-2</v>
      </c>
      <c r="U1713" s="17">
        <v>3.3422298441647298E-2</v>
      </c>
      <c r="V1713" s="17">
        <v>3.07861116763762E-2</v>
      </c>
      <c r="W1713" s="17">
        <v>1.97098692306754E-2</v>
      </c>
      <c r="X1713" s="17">
        <v>2.15001325069482E-2</v>
      </c>
      <c r="Y1713" s="17">
        <v>4.3631597996544098E-2</v>
      </c>
      <c r="Z1713" s="17">
        <v>2.42261132084837E-2</v>
      </c>
      <c r="AA1713" s="17">
        <v>2.1727881617624699E-2</v>
      </c>
      <c r="AB1713" s="17">
        <v>2.39968195525904E-2</v>
      </c>
      <c r="AC1713" s="17"/>
      <c r="AD1713" s="17">
        <v>8.0844074118317302E-3</v>
      </c>
      <c r="AE1713" s="17">
        <v>7.5443202853871197E-2</v>
      </c>
      <c r="AF1713" s="17"/>
      <c r="AG1713" s="17">
        <v>4.0550266954771999E-3</v>
      </c>
      <c r="AH1713" s="17">
        <v>3.5533588226612803E-2</v>
      </c>
      <c r="AI1713" s="17"/>
      <c r="AJ1713" s="17">
        <v>3.0743037892485101E-2</v>
      </c>
      <c r="AK1713" s="17">
        <v>3.1051726261069501E-2</v>
      </c>
      <c r="AL1713" s="17"/>
      <c r="AM1713" s="17">
        <v>3.2169280018011802E-2</v>
      </c>
      <c r="AN1713" s="17">
        <v>3.10745637703502E-2</v>
      </c>
      <c r="AO1713" s="17"/>
      <c r="AP1713" s="17">
        <v>0.119566143091606</v>
      </c>
      <c r="AQ1713" s="17">
        <v>1.49060341877E-2</v>
      </c>
      <c r="AR1713" s="17">
        <v>1.04010241237848E-2</v>
      </c>
      <c r="AS1713" s="17">
        <v>2.0971397989410201E-3</v>
      </c>
      <c r="AT1713" s="17">
        <v>0</v>
      </c>
      <c r="AU1713" s="17">
        <v>0</v>
      </c>
    </row>
    <row r="1714" spans="2:47" x14ac:dyDescent="0.35">
      <c r="B1714" t="s">
        <v>95</v>
      </c>
      <c r="C1714" s="17">
        <v>0.70594475743159402</v>
      </c>
      <c r="D1714" s="17">
        <v>0.76339231929526397</v>
      </c>
      <c r="E1714" s="17">
        <v>0.65426112919968604</v>
      </c>
      <c r="F1714" s="17"/>
      <c r="G1714" s="17">
        <v>0.72912622212965195</v>
      </c>
      <c r="H1714" s="17">
        <v>0.69161980316512095</v>
      </c>
      <c r="I1714" s="17">
        <v>0.71312031654721297</v>
      </c>
      <c r="J1714" s="17">
        <v>0.70039728251834998</v>
      </c>
      <c r="K1714" s="17">
        <v>0.70978033100883997</v>
      </c>
      <c r="L1714" s="17">
        <v>0.69830683416982997</v>
      </c>
      <c r="M1714" s="17"/>
      <c r="N1714" s="17">
        <v>0.69747297280653897</v>
      </c>
      <c r="O1714" s="17">
        <v>0.74802200485586101</v>
      </c>
      <c r="P1714" s="17"/>
      <c r="Q1714" s="17">
        <v>0.72164939358522695</v>
      </c>
      <c r="R1714" s="17">
        <v>0.67379745676252401</v>
      </c>
      <c r="S1714" s="17">
        <v>0.67176552709540305</v>
      </c>
      <c r="T1714" s="17">
        <v>0.72256787485222695</v>
      </c>
      <c r="U1714" s="17">
        <v>0.65277997792414899</v>
      </c>
      <c r="V1714" s="17">
        <v>0.75519204665198703</v>
      </c>
      <c r="W1714" s="17">
        <v>0.66990182060282499</v>
      </c>
      <c r="X1714" s="17">
        <v>0.73359682955669703</v>
      </c>
      <c r="Y1714" s="17">
        <v>0.694530817520431</v>
      </c>
      <c r="Z1714" s="17">
        <v>0.73639088591060897</v>
      </c>
      <c r="AA1714" s="17">
        <v>0.73073656033095502</v>
      </c>
      <c r="AB1714" s="17">
        <v>0.75851796552999595</v>
      </c>
      <c r="AC1714" s="17"/>
      <c r="AD1714" s="17">
        <v>0.84157820682747997</v>
      </c>
      <c r="AE1714" s="17">
        <v>0.42386586983507202</v>
      </c>
      <c r="AF1714" s="17"/>
      <c r="AG1714" s="17">
        <v>0.87175275603506597</v>
      </c>
      <c r="AH1714" s="17">
        <v>0.635981459969019</v>
      </c>
      <c r="AI1714" s="17"/>
      <c r="AJ1714" s="17">
        <v>0.73298481365078905</v>
      </c>
      <c r="AK1714" s="17">
        <v>0.67622733009490099</v>
      </c>
      <c r="AL1714" s="17"/>
      <c r="AM1714" s="17">
        <v>0.68982758213077</v>
      </c>
      <c r="AN1714" s="17">
        <v>0.71122685819362497</v>
      </c>
      <c r="AO1714" s="17"/>
      <c r="AP1714" s="17">
        <v>0.255507898851485</v>
      </c>
      <c r="AQ1714" s="17">
        <v>0.76864277169192996</v>
      </c>
      <c r="AR1714" s="17">
        <v>0.75911731849253705</v>
      </c>
      <c r="AS1714" s="17">
        <v>0.86594785486357795</v>
      </c>
      <c r="AT1714" s="17">
        <v>0.886192233752638</v>
      </c>
      <c r="AU1714" s="17">
        <v>0.90818875592545101</v>
      </c>
    </row>
    <row r="1715" spans="2:47" x14ac:dyDescent="0.35">
      <c r="B1715" t="s">
        <v>96</v>
      </c>
      <c r="C1715" s="17">
        <v>6.04148155368531E-2</v>
      </c>
      <c r="D1715" s="17">
        <v>3.60266598732897E-2</v>
      </c>
      <c r="E1715" s="17">
        <v>8.1533132785241005E-2</v>
      </c>
      <c r="F1715" s="17"/>
      <c r="G1715" s="17">
        <v>8.1414056841137505E-2</v>
      </c>
      <c r="H1715" s="17">
        <v>6.6219182686130196E-2</v>
      </c>
      <c r="I1715" s="17">
        <v>6.2232556829810201E-2</v>
      </c>
      <c r="J1715" s="17">
        <v>6.2681906080484295E-2</v>
      </c>
      <c r="K1715" s="17">
        <v>4.9548073885989703E-2</v>
      </c>
      <c r="L1715" s="17">
        <v>4.5629832052382101E-2</v>
      </c>
      <c r="M1715" s="17"/>
      <c r="N1715" s="17">
        <v>6.5571564338680902E-2</v>
      </c>
      <c r="O1715" s="17">
        <v>3.4802526645846397E-2</v>
      </c>
      <c r="P1715" s="17"/>
      <c r="Q1715" s="17">
        <v>3.3645138046892897E-2</v>
      </c>
      <c r="R1715" s="17">
        <v>6.7051696736208602E-2</v>
      </c>
      <c r="S1715" s="17">
        <v>6.5823128955740898E-2</v>
      </c>
      <c r="T1715" s="17">
        <v>4.0563563708652897E-2</v>
      </c>
      <c r="U1715" s="17">
        <v>0.103706833161894</v>
      </c>
      <c r="V1715" s="17">
        <v>6.8060657226324497E-2</v>
      </c>
      <c r="W1715" s="17">
        <v>8.9829576696288493E-2</v>
      </c>
      <c r="X1715" s="17">
        <v>5.4567675955951703E-2</v>
      </c>
      <c r="Y1715" s="17">
        <v>7.1601447115549194E-2</v>
      </c>
      <c r="Z1715" s="17">
        <v>4.3266118722972799E-2</v>
      </c>
      <c r="AA1715" s="17">
        <v>7.0422413112201293E-2</v>
      </c>
      <c r="AB1715" s="17">
        <v>0</v>
      </c>
      <c r="AC1715" s="17"/>
      <c r="AD1715" s="17">
        <v>1.3543206809832901E-2</v>
      </c>
      <c r="AE1715" s="17">
        <v>0.158415450297092</v>
      </c>
      <c r="AF1715" s="17"/>
      <c r="AG1715" s="17">
        <v>1.6476090518972902E-2</v>
      </c>
      <c r="AH1715" s="17">
        <v>8.1856239313079601E-2</v>
      </c>
      <c r="AI1715" s="17"/>
      <c r="AJ1715" s="17">
        <v>4.5904895378951399E-2</v>
      </c>
      <c r="AK1715" s="17">
        <v>7.7377114955465398E-2</v>
      </c>
      <c r="AL1715" s="17"/>
      <c r="AM1715" s="17">
        <v>8.6433805485366597E-2</v>
      </c>
      <c r="AN1715" s="17">
        <v>5.3057917330520003E-2</v>
      </c>
      <c r="AO1715" s="17"/>
      <c r="AP1715" s="17">
        <v>0.20950757641451001</v>
      </c>
      <c r="AQ1715" s="17">
        <v>1.4947470422399E-2</v>
      </c>
      <c r="AR1715" s="17">
        <v>4.6071226733987003E-2</v>
      </c>
      <c r="AS1715" s="17">
        <v>4.2827272219885101E-3</v>
      </c>
      <c r="AT1715" s="17">
        <v>2.3742589071589899E-2</v>
      </c>
      <c r="AU1715" s="17">
        <v>6.1439520315180202E-3</v>
      </c>
    </row>
    <row r="1716" spans="2:47" x14ac:dyDescent="0.35">
      <c r="B1716" t="s">
        <v>97</v>
      </c>
      <c r="C1716" s="17">
        <v>0.645529941894741</v>
      </c>
      <c r="D1716" s="17">
        <v>0.72736565942197395</v>
      </c>
      <c r="E1716" s="17">
        <v>0.57272799641444505</v>
      </c>
      <c r="F1716" s="17"/>
      <c r="G1716" s="17">
        <v>0.64771216528851505</v>
      </c>
      <c r="H1716" s="17">
        <v>0.62540062047899103</v>
      </c>
      <c r="I1716" s="17">
        <v>0.65088775971740298</v>
      </c>
      <c r="J1716" s="17">
        <v>0.63771537643786602</v>
      </c>
      <c r="K1716" s="17">
        <v>0.66023225712285005</v>
      </c>
      <c r="L1716" s="17">
        <v>0.65267700211744795</v>
      </c>
      <c r="M1716" s="17"/>
      <c r="N1716" s="17">
        <v>0.63190140846785803</v>
      </c>
      <c r="O1716" s="17">
        <v>0.71321947821001497</v>
      </c>
      <c r="P1716" s="17"/>
      <c r="Q1716" s="17">
        <v>0.688004255538334</v>
      </c>
      <c r="R1716" s="17">
        <v>0.60674576002631497</v>
      </c>
      <c r="S1716" s="17">
        <v>0.605942398139662</v>
      </c>
      <c r="T1716" s="17">
        <v>0.68200431114357396</v>
      </c>
      <c r="U1716" s="17">
        <v>0.54907314476225499</v>
      </c>
      <c r="V1716" s="17">
        <v>0.68713138942566199</v>
      </c>
      <c r="W1716" s="17">
        <v>0.580072243906536</v>
      </c>
      <c r="X1716" s="17">
        <v>0.679029153600746</v>
      </c>
      <c r="Y1716" s="17">
        <v>0.62292937040488205</v>
      </c>
      <c r="Z1716" s="17">
        <v>0.69312476718763605</v>
      </c>
      <c r="AA1716" s="17">
        <v>0.66031414721875403</v>
      </c>
      <c r="AB1716" s="17">
        <v>0.75851796552999595</v>
      </c>
      <c r="AC1716" s="17"/>
      <c r="AD1716" s="17">
        <v>0.82803500001764696</v>
      </c>
      <c r="AE1716" s="17">
        <v>0.26545041953797999</v>
      </c>
      <c r="AF1716" s="17"/>
      <c r="AG1716" s="17">
        <v>0.85527666551609305</v>
      </c>
      <c r="AH1716" s="17">
        <v>0.55412522065594005</v>
      </c>
      <c r="AI1716" s="17"/>
      <c r="AJ1716" s="17">
        <v>0.68707991827183801</v>
      </c>
      <c r="AK1716" s="17">
        <v>0.59885021513943504</v>
      </c>
      <c r="AL1716" s="17"/>
      <c r="AM1716" s="17">
        <v>0.60339377664540295</v>
      </c>
      <c r="AN1716" s="17">
        <v>0.65816894086310496</v>
      </c>
      <c r="AO1716" s="17"/>
      <c r="AP1716" s="17">
        <v>4.6000322436974501E-2</v>
      </c>
      <c r="AQ1716" s="17">
        <v>0.75369530126953099</v>
      </c>
      <c r="AR1716" s="17">
        <v>0.71304609175855005</v>
      </c>
      <c r="AS1716" s="17">
        <v>0.86166512764158998</v>
      </c>
      <c r="AT1716" s="17">
        <v>0.86244964468104801</v>
      </c>
      <c r="AU1716" s="17">
        <v>0.90204480389393304</v>
      </c>
    </row>
    <row r="1717" spans="2:47" x14ac:dyDescent="0.35">
      <c r="C1717" s="17"/>
      <c r="D1717" s="17"/>
      <c r="E1717" s="17"/>
      <c r="F1717" s="17"/>
      <c r="G1717" s="17"/>
      <c r="H1717" s="17"/>
      <c r="I1717" s="17"/>
      <c r="J1717" s="17"/>
      <c r="K1717" s="17"/>
      <c r="L1717" s="17"/>
      <c r="M1717" s="17"/>
      <c r="N1717" s="17"/>
      <c r="O1717" s="17"/>
      <c r="P1717" s="17"/>
      <c r="Q1717" s="17"/>
      <c r="R1717" s="17"/>
      <c r="S1717" s="17"/>
      <c r="T1717" s="17"/>
      <c r="U1717" s="17"/>
      <c r="V1717" s="17"/>
      <c r="W1717" s="17"/>
      <c r="X1717" s="17"/>
      <c r="Y1717" s="17"/>
      <c r="Z1717" s="17"/>
      <c r="AA1717" s="17"/>
      <c r="AB1717" s="17"/>
      <c r="AC1717" s="17"/>
      <c r="AD1717" s="17"/>
      <c r="AE1717" s="17"/>
      <c r="AF1717" s="17"/>
      <c r="AG1717" s="17"/>
      <c r="AH1717" s="17"/>
      <c r="AI1717" s="17"/>
      <c r="AJ1717" s="17"/>
      <c r="AK1717" s="17"/>
      <c r="AL1717" s="17"/>
      <c r="AM1717" s="17"/>
      <c r="AN1717" s="17"/>
      <c r="AO1717" s="17"/>
      <c r="AP1717" s="17"/>
      <c r="AQ1717" s="17"/>
      <c r="AR1717" s="17"/>
      <c r="AS1717" s="17"/>
      <c r="AT1717" s="17"/>
      <c r="AU1717" s="17"/>
    </row>
    <row r="1718" spans="2:47" x14ac:dyDescent="0.35">
      <c r="B1718" s="6" t="s">
        <v>664</v>
      </c>
      <c r="C1718" s="17"/>
      <c r="D1718" s="17"/>
      <c r="E1718" s="17"/>
      <c r="F1718" s="17"/>
      <c r="G1718" s="17"/>
      <c r="H1718" s="17"/>
      <c r="I1718" s="17"/>
      <c r="J1718" s="17"/>
      <c r="K1718" s="17"/>
      <c r="L1718" s="17"/>
      <c r="M1718" s="17"/>
      <c r="N1718" s="17"/>
      <c r="O1718" s="17"/>
      <c r="P1718" s="17"/>
      <c r="Q1718" s="17"/>
      <c r="R1718" s="17"/>
      <c r="S1718" s="17"/>
      <c r="T1718" s="17"/>
      <c r="U1718" s="17"/>
      <c r="V1718" s="17"/>
      <c r="W1718" s="17"/>
      <c r="X1718" s="17"/>
      <c r="Y1718" s="17"/>
      <c r="Z1718" s="17"/>
      <c r="AA1718" s="17"/>
      <c r="AB1718" s="17"/>
      <c r="AC1718" s="17"/>
      <c r="AD1718" s="17"/>
      <c r="AE1718" s="17"/>
      <c r="AF1718" s="17"/>
      <c r="AG1718" s="17"/>
      <c r="AH1718" s="17"/>
      <c r="AI1718" s="17"/>
      <c r="AJ1718" s="17"/>
      <c r="AK1718" s="17"/>
      <c r="AL1718" s="17"/>
      <c r="AM1718" s="17"/>
      <c r="AN1718" s="17"/>
      <c r="AO1718" s="17"/>
      <c r="AP1718" s="17"/>
      <c r="AQ1718" s="17"/>
      <c r="AR1718" s="17"/>
      <c r="AS1718" s="17"/>
      <c r="AT1718" s="17"/>
      <c r="AU1718" s="17"/>
    </row>
    <row r="1719" spans="2:47" x14ac:dyDescent="0.35">
      <c r="B1719" s="24" t="s">
        <v>65</v>
      </c>
      <c r="C1719" s="17"/>
      <c r="D1719" s="17"/>
      <c r="E1719" s="17"/>
      <c r="F1719" s="17"/>
      <c r="G1719" s="17"/>
      <c r="H1719" s="17"/>
      <c r="I1719" s="17"/>
      <c r="J1719" s="17"/>
      <c r="K1719" s="17"/>
      <c r="L1719" s="17"/>
      <c r="M1719" s="17"/>
      <c r="N1719" s="17"/>
      <c r="O1719" s="17"/>
      <c r="P1719" s="17"/>
      <c r="Q1719" s="17"/>
      <c r="R1719" s="17"/>
      <c r="S1719" s="17"/>
      <c r="T1719" s="17"/>
      <c r="U1719" s="17"/>
      <c r="V1719" s="17"/>
      <c r="W1719" s="17"/>
      <c r="X1719" s="17"/>
      <c r="Y1719" s="17"/>
      <c r="Z1719" s="17"/>
      <c r="AA1719" s="17"/>
      <c r="AB1719" s="17"/>
      <c r="AC1719" s="17"/>
      <c r="AD1719" s="17"/>
      <c r="AE1719" s="17"/>
      <c r="AF1719" s="17"/>
      <c r="AG1719" s="17"/>
      <c r="AH1719" s="17"/>
      <c r="AI1719" s="17"/>
      <c r="AJ1719" s="17"/>
      <c r="AK1719" s="17"/>
      <c r="AL1719" s="17"/>
      <c r="AM1719" s="17"/>
      <c r="AN1719" s="17"/>
      <c r="AO1719" s="17"/>
      <c r="AP1719" s="17"/>
      <c r="AQ1719" s="17"/>
      <c r="AR1719" s="17"/>
      <c r="AS1719" s="17"/>
      <c r="AT1719" s="17"/>
      <c r="AU1719" s="17"/>
    </row>
    <row r="1720" spans="2:47" x14ac:dyDescent="0.35">
      <c r="B1720" t="s">
        <v>89</v>
      </c>
      <c r="C1720" s="17">
        <v>0.132445371008272</v>
      </c>
      <c r="D1720" s="17">
        <v>0.19331481815592</v>
      </c>
      <c r="E1720" s="17">
        <v>7.4251991875826706E-2</v>
      </c>
      <c r="F1720" s="17"/>
      <c r="G1720" s="17">
        <v>0.184117428006352</v>
      </c>
      <c r="H1720" s="17">
        <v>0.16251506532733401</v>
      </c>
      <c r="I1720" s="17">
        <v>0.13207374094029301</v>
      </c>
      <c r="J1720" s="17">
        <v>0.10125663666788801</v>
      </c>
      <c r="K1720" s="17">
        <v>0.110406228594727</v>
      </c>
      <c r="L1720" s="17">
        <v>0.113772310237559</v>
      </c>
      <c r="M1720" s="17"/>
      <c r="N1720" s="17">
        <v>0.114782493945599</v>
      </c>
      <c r="O1720" s="17">
        <v>0.22017248888052299</v>
      </c>
      <c r="P1720" s="17"/>
      <c r="Q1720" s="17">
        <v>0.15090461367469901</v>
      </c>
      <c r="R1720" s="17">
        <v>0.13694927360958001</v>
      </c>
      <c r="S1720" s="17">
        <v>0.106110179214122</v>
      </c>
      <c r="T1720" s="17">
        <v>0.13660308527114701</v>
      </c>
      <c r="U1720" s="17">
        <v>9.5405858140705402E-2</v>
      </c>
      <c r="V1720" s="17">
        <v>0.14773839772233799</v>
      </c>
      <c r="W1720" s="17">
        <v>0.16395972896234301</v>
      </c>
      <c r="X1720" s="17">
        <v>0.15908017849324399</v>
      </c>
      <c r="Y1720" s="17">
        <v>0.15048716397088299</v>
      </c>
      <c r="Z1720" s="17">
        <v>0.103131806109633</v>
      </c>
      <c r="AA1720" s="17">
        <v>0.10977289054242099</v>
      </c>
      <c r="AB1720" s="17">
        <v>6.5479580180396194E-2</v>
      </c>
      <c r="AC1720" s="17"/>
      <c r="AD1720" s="17">
        <v>0.17679029070452601</v>
      </c>
      <c r="AE1720" s="17">
        <v>3.7729319277907E-2</v>
      </c>
      <c r="AF1720" s="17"/>
      <c r="AG1720" s="17">
        <v>0.25119787954338801</v>
      </c>
      <c r="AH1720" s="17">
        <v>7.6782661600198795E-2</v>
      </c>
      <c r="AI1720" s="17"/>
      <c r="AJ1720" s="17">
        <v>0.14242687169906201</v>
      </c>
      <c r="AK1720" s="17">
        <v>0.12178169414878</v>
      </c>
      <c r="AL1720" s="17"/>
      <c r="AM1720" s="17">
        <v>0.103230839214113</v>
      </c>
      <c r="AN1720" s="17">
        <v>0.14201407492785201</v>
      </c>
      <c r="AO1720" s="17"/>
      <c r="AP1720" s="17">
        <v>1.01672631339995E-2</v>
      </c>
      <c r="AQ1720" s="17">
        <v>2.7024400398731899E-2</v>
      </c>
      <c r="AR1720" s="17">
        <v>8.3587880823274202E-2</v>
      </c>
      <c r="AS1720" s="17">
        <v>0.134090867745392</v>
      </c>
      <c r="AT1720" s="17">
        <v>0.26375732631841797</v>
      </c>
      <c r="AU1720" s="17">
        <v>0.354060697761444</v>
      </c>
    </row>
    <row r="1721" spans="2:47" x14ac:dyDescent="0.35">
      <c r="B1721" t="s">
        <v>90</v>
      </c>
      <c r="C1721" s="17">
        <v>0.26942671094015802</v>
      </c>
      <c r="D1721" s="17">
        <v>0.32398783257219999</v>
      </c>
      <c r="E1721" s="17">
        <v>0.21860326009335601</v>
      </c>
      <c r="F1721" s="17"/>
      <c r="G1721" s="17">
        <v>0.30000922786271</v>
      </c>
      <c r="H1721" s="17">
        <v>0.372254269592246</v>
      </c>
      <c r="I1721" s="17">
        <v>0.279175196416656</v>
      </c>
      <c r="J1721" s="17">
        <v>0.29412493285263303</v>
      </c>
      <c r="K1721" s="17">
        <v>0.22107025320145901</v>
      </c>
      <c r="L1721" s="17">
        <v>0.169341899434583</v>
      </c>
      <c r="M1721" s="17"/>
      <c r="N1721" s="17">
        <v>0.258865327468916</v>
      </c>
      <c r="O1721" s="17">
        <v>0.32188247618090199</v>
      </c>
      <c r="P1721" s="17"/>
      <c r="Q1721" s="17">
        <v>0.31517998377202</v>
      </c>
      <c r="R1721" s="17">
        <v>0.26292771870180598</v>
      </c>
      <c r="S1721" s="17">
        <v>0.23639205274061301</v>
      </c>
      <c r="T1721" s="17">
        <v>0.277019298230749</v>
      </c>
      <c r="U1721" s="17">
        <v>0.26587891319194401</v>
      </c>
      <c r="V1721" s="17">
        <v>0.26778436021511998</v>
      </c>
      <c r="W1721" s="17">
        <v>0.224080305698204</v>
      </c>
      <c r="X1721" s="17">
        <v>0.27266416590398102</v>
      </c>
      <c r="Y1721" s="17">
        <v>0.291052012362642</v>
      </c>
      <c r="Z1721" s="17">
        <v>0.26184839385546399</v>
      </c>
      <c r="AA1721" s="17">
        <v>0.21527198972835801</v>
      </c>
      <c r="AB1721" s="17">
        <v>0.314194129613799</v>
      </c>
      <c r="AC1721" s="17"/>
      <c r="AD1721" s="17">
        <v>0.33631415052834301</v>
      </c>
      <c r="AE1721" s="17">
        <v>0.122239991691898</v>
      </c>
      <c r="AF1721" s="17"/>
      <c r="AG1721" s="17">
        <v>0.374023119582297</v>
      </c>
      <c r="AH1721" s="17">
        <v>0.222609187547504</v>
      </c>
      <c r="AI1721" s="17"/>
      <c r="AJ1721" s="17">
        <v>0.26453924674364299</v>
      </c>
      <c r="AK1721" s="17">
        <v>0.27605241303693201</v>
      </c>
      <c r="AL1721" s="17"/>
      <c r="AM1721" s="17">
        <v>0.23857244997451599</v>
      </c>
      <c r="AN1721" s="17">
        <v>0.27794401457987999</v>
      </c>
      <c r="AO1721" s="17"/>
      <c r="AP1721" s="17">
        <v>4.97268330113394E-2</v>
      </c>
      <c r="AQ1721" s="17">
        <v>0.14000623881084401</v>
      </c>
      <c r="AR1721" s="17">
        <v>0.37628819139073599</v>
      </c>
      <c r="AS1721" s="17">
        <v>0.31079699025493501</v>
      </c>
      <c r="AT1721" s="17">
        <v>0.45685587901774799</v>
      </c>
      <c r="AU1721" s="17">
        <v>0.44041182047809202</v>
      </c>
    </row>
    <row r="1722" spans="2:47" x14ac:dyDescent="0.35">
      <c r="B1722" t="s">
        <v>91</v>
      </c>
      <c r="C1722" s="17">
        <v>0.21644765112641401</v>
      </c>
      <c r="D1722" s="17">
        <v>0.20407330065311999</v>
      </c>
      <c r="E1722" s="17">
        <v>0.22947924390859401</v>
      </c>
      <c r="F1722" s="17"/>
      <c r="G1722" s="17">
        <v>0.200669580111727</v>
      </c>
      <c r="H1722" s="17">
        <v>0.19071764668596</v>
      </c>
      <c r="I1722" s="17">
        <v>0.23947324865175601</v>
      </c>
      <c r="J1722" s="17">
        <v>0.22899588088164899</v>
      </c>
      <c r="K1722" s="17">
        <v>0.21003078512123499</v>
      </c>
      <c r="L1722" s="17">
        <v>0.22331184020958</v>
      </c>
      <c r="M1722" s="17"/>
      <c r="N1722" s="17">
        <v>0.214316482534429</v>
      </c>
      <c r="O1722" s="17">
        <v>0.22703263553247899</v>
      </c>
      <c r="P1722" s="17"/>
      <c r="Q1722" s="17">
        <v>0.25729381617789199</v>
      </c>
      <c r="R1722" s="17">
        <v>0.24596036830017301</v>
      </c>
      <c r="S1722" s="17">
        <v>0.244773703430542</v>
      </c>
      <c r="T1722" s="17">
        <v>0.169954302832385</v>
      </c>
      <c r="U1722" s="17">
        <v>0.26696998681751</v>
      </c>
      <c r="V1722" s="17">
        <v>0.17771348399460299</v>
      </c>
      <c r="W1722" s="17">
        <v>0.17606019205548301</v>
      </c>
      <c r="X1722" s="17">
        <v>0.16454577784689101</v>
      </c>
      <c r="Y1722" s="17">
        <v>0.22401481108266399</v>
      </c>
      <c r="Z1722" s="17">
        <v>0.186128549788111</v>
      </c>
      <c r="AA1722" s="17">
        <v>0.23618965575023701</v>
      </c>
      <c r="AB1722" s="17">
        <v>0.16707520913665899</v>
      </c>
      <c r="AC1722" s="17"/>
      <c r="AD1722" s="17">
        <v>0.21916944690555101</v>
      </c>
      <c r="AE1722" s="17">
        <v>0.20783661274051399</v>
      </c>
      <c r="AF1722" s="17"/>
      <c r="AG1722" s="17">
        <v>0.17464453926093801</v>
      </c>
      <c r="AH1722" s="17">
        <v>0.23431956363480699</v>
      </c>
      <c r="AI1722" s="17"/>
      <c r="AJ1722" s="17">
        <v>0.20801487112567499</v>
      </c>
      <c r="AK1722" s="17">
        <v>0.22548644598918099</v>
      </c>
      <c r="AL1722" s="17"/>
      <c r="AM1722" s="17">
        <v>0.184832944358609</v>
      </c>
      <c r="AN1722" s="17">
        <v>0.22163378087980001</v>
      </c>
      <c r="AO1722" s="17"/>
      <c r="AP1722" s="17">
        <v>0.209310252197976</v>
      </c>
      <c r="AQ1722" s="17">
        <v>0.25284861836074701</v>
      </c>
      <c r="AR1722" s="17">
        <v>0.28140709603305702</v>
      </c>
      <c r="AS1722" s="17">
        <v>0.249370350280057</v>
      </c>
      <c r="AT1722" s="17">
        <v>0.15868949478033201</v>
      </c>
      <c r="AU1722" s="17">
        <v>0.13206616122000001</v>
      </c>
    </row>
    <row r="1723" spans="2:47" x14ac:dyDescent="0.35">
      <c r="B1723" t="s">
        <v>92</v>
      </c>
      <c r="C1723" s="17">
        <v>0.18174329899147301</v>
      </c>
      <c r="D1723" s="17">
        <v>0.13363814685093001</v>
      </c>
      <c r="E1723" s="17">
        <v>0.22635626819542101</v>
      </c>
      <c r="F1723" s="17"/>
      <c r="G1723" s="17">
        <v>0.17498810660035799</v>
      </c>
      <c r="H1723" s="17">
        <v>0.13174070893914699</v>
      </c>
      <c r="I1723" s="17">
        <v>0.16347844465318101</v>
      </c>
      <c r="J1723" s="17">
        <v>0.172590496913683</v>
      </c>
      <c r="K1723" s="17">
        <v>0.211796347981137</v>
      </c>
      <c r="L1723" s="17">
        <v>0.22936113589007401</v>
      </c>
      <c r="M1723" s="17"/>
      <c r="N1723" s="17">
        <v>0.19508400270977</v>
      </c>
      <c r="O1723" s="17">
        <v>0.11548334125972599</v>
      </c>
      <c r="P1723" s="17"/>
      <c r="Q1723" s="17">
        <v>0.13916089680906901</v>
      </c>
      <c r="R1723" s="17">
        <v>0.156298008153159</v>
      </c>
      <c r="S1723" s="17">
        <v>0.15287580049455399</v>
      </c>
      <c r="T1723" s="17">
        <v>0.24071816582461</v>
      </c>
      <c r="U1723" s="17">
        <v>0.19434752514784101</v>
      </c>
      <c r="V1723" s="17">
        <v>0.183900817724195</v>
      </c>
      <c r="W1723" s="17">
        <v>0.18456414937358401</v>
      </c>
      <c r="X1723" s="17">
        <v>0.19947279134110599</v>
      </c>
      <c r="Y1723" s="17">
        <v>0.16155258763754099</v>
      </c>
      <c r="Z1723" s="17">
        <v>0.180785405182216</v>
      </c>
      <c r="AA1723" s="17">
        <v>0.21744352100814399</v>
      </c>
      <c r="AB1723" s="17">
        <v>0.34123877579659001</v>
      </c>
      <c r="AC1723" s="17"/>
      <c r="AD1723" s="17">
        <v>0.14891605097744001</v>
      </c>
      <c r="AE1723" s="17">
        <v>0.26026401781543501</v>
      </c>
      <c r="AF1723" s="17"/>
      <c r="AG1723" s="17">
        <v>0.12452428205700999</v>
      </c>
      <c r="AH1723" s="17">
        <v>0.212576220263414</v>
      </c>
      <c r="AI1723" s="17"/>
      <c r="AJ1723" s="17">
        <v>0.18838118260020301</v>
      </c>
      <c r="AK1723" s="17">
        <v>0.175487341235641</v>
      </c>
      <c r="AL1723" s="17"/>
      <c r="AM1723" s="17">
        <v>0.20312347985849699</v>
      </c>
      <c r="AN1723" s="17">
        <v>0.178043889211042</v>
      </c>
      <c r="AO1723" s="17"/>
      <c r="AP1723" s="17">
        <v>0.24193059264439501</v>
      </c>
      <c r="AQ1723" s="17">
        <v>0.31226787674707202</v>
      </c>
      <c r="AR1723" s="17">
        <v>0.16332725779688401</v>
      </c>
      <c r="AS1723" s="17">
        <v>0.19794931176819699</v>
      </c>
      <c r="AT1723" s="17">
        <v>8.0769245404910595E-2</v>
      </c>
      <c r="AU1723" s="17">
        <v>3.4820174874744599E-2</v>
      </c>
    </row>
    <row r="1724" spans="2:47" x14ac:dyDescent="0.35">
      <c r="B1724" t="s">
        <v>93</v>
      </c>
      <c r="C1724" s="17">
        <v>0.16393545425460401</v>
      </c>
      <c r="D1724" s="17">
        <v>0.120190796419057</v>
      </c>
      <c r="E1724" s="17">
        <v>0.205813896848658</v>
      </c>
      <c r="F1724" s="17"/>
      <c r="G1724" s="17">
        <v>0.106303712063484</v>
      </c>
      <c r="H1724" s="17">
        <v>9.1110214294554695E-2</v>
      </c>
      <c r="I1724" s="17">
        <v>0.138973549164018</v>
      </c>
      <c r="J1724" s="17">
        <v>0.172090541986502</v>
      </c>
      <c r="K1724" s="17">
        <v>0.21888000701763199</v>
      </c>
      <c r="L1724" s="17">
        <v>0.23888482285084001</v>
      </c>
      <c r="M1724" s="17"/>
      <c r="N1724" s="17">
        <v>0.18509178513937699</v>
      </c>
      <c r="O1724" s="17">
        <v>5.88572200186291E-2</v>
      </c>
      <c r="P1724" s="17"/>
      <c r="Q1724" s="17">
        <v>9.8120199476626493E-2</v>
      </c>
      <c r="R1724" s="17">
        <v>0.15353742972641901</v>
      </c>
      <c r="S1724" s="17">
        <v>0.22630025618604099</v>
      </c>
      <c r="T1724" s="17">
        <v>0.14583003406196901</v>
      </c>
      <c r="U1724" s="17">
        <v>0.16242329704288599</v>
      </c>
      <c r="V1724" s="17">
        <v>0.16061857075113101</v>
      </c>
      <c r="W1724" s="17">
        <v>0.21648530676639699</v>
      </c>
      <c r="X1724" s="17">
        <v>0.17388188865236801</v>
      </c>
      <c r="Y1724" s="17">
        <v>0.13456596542333399</v>
      </c>
      <c r="Z1724" s="17">
        <v>0.223534555335025</v>
      </c>
      <c r="AA1724" s="17">
        <v>0.21166252189391199</v>
      </c>
      <c r="AB1724" s="17">
        <v>0.112012305272556</v>
      </c>
      <c r="AC1724" s="17"/>
      <c r="AD1724" s="17">
        <v>9.0680019990366095E-2</v>
      </c>
      <c r="AE1724" s="17">
        <v>0.33218346820955902</v>
      </c>
      <c r="AF1724" s="17"/>
      <c r="AG1724" s="17">
        <v>5.9015407373073599E-2</v>
      </c>
      <c r="AH1724" s="17">
        <v>0.217276270878901</v>
      </c>
      <c r="AI1724" s="17"/>
      <c r="AJ1724" s="17">
        <v>0.166838751910484</v>
      </c>
      <c r="AK1724" s="17">
        <v>0.161156685769863</v>
      </c>
      <c r="AL1724" s="17"/>
      <c r="AM1724" s="17">
        <v>0.243783431178453</v>
      </c>
      <c r="AN1724" s="17">
        <v>0.14214396298801299</v>
      </c>
      <c r="AO1724" s="17"/>
      <c r="AP1724" s="17">
        <v>0.41673776422122299</v>
      </c>
      <c r="AQ1724" s="17">
        <v>0.21470076766925</v>
      </c>
      <c r="AR1724" s="17">
        <v>5.8570732323364801E-2</v>
      </c>
      <c r="AS1724" s="17">
        <v>9.5798699232111095E-2</v>
      </c>
      <c r="AT1724" s="17">
        <v>2.3236829676080002E-2</v>
      </c>
      <c r="AU1724" s="17">
        <v>2.9063490920667699E-2</v>
      </c>
    </row>
    <row r="1725" spans="2:47" x14ac:dyDescent="0.35">
      <c r="B1725" t="s">
        <v>94</v>
      </c>
      <c r="C1725" s="17">
        <v>3.6001513679078799E-2</v>
      </c>
      <c r="D1725" s="17">
        <v>2.47951053487734E-2</v>
      </c>
      <c r="E1725" s="17">
        <v>4.5495339078144501E-2</v>
      </c>
      <c r="F1725" s="17"/>
      <c r="G1725" s="17">
        <v>3.3911945355369497E-2</v>
      </c>
      <c r="H1725" s="17">
        <v>5.16620951607588E-2</v>
      </c>
      <c r="I1725" s="17">
        <v>4.6825820174095201E-2</v>
      </c>
      <c r="J1725" s="17">
        <v>3.0941510697645301E-2</v>
      </c>
      <c r="K1725" s="17">
        <v>2.7816378083808799E-2</v>
      </c>
      <c r="L1725" s="17">
        <v>2.53279913773648E-2</v>
      </c>
      <c r="M1725" s="17"/>
      <c r="N1725" s="17">
        <v>3.1859908201908899E-2</v>
      </c>
      <c r="O1725" s="17">
        <v>5.6571838127741497E-2</v>
      </c>
      <c r="P1725" s="17"/>
      <c r="Q1725" s="17">
        <v>3.9340490089694598E-2</v>
      </c>
      <c r="R1725" s="17">
        <v>4.4327201508863302E-2</v>
      </c>
      <c r="S1725" s="17">
        <v>3.3548007934128099E-2</v>
      </c>
      <c r="T1725" s="17">
        <v>2.98751137791404E-2</v>
      </c>
      <c r="U1725" s="17">
        <v>1.49744196591139E-2</v>
      </c>
      <c r="V1725" s="17">
        <v>6.2244369592612897E-2</v>
      </c>
      <c r="W1725" s="17">
        <v>3.4850317143989E-2</v>
      </c>
      <c r="X1725" s="17">
        <v>3.03551977624089E-2</v>
      </c>
      <c r="Y1725" s="17">
        <v>3.83274595229363E-2</v>
      </c>
      <c r="Z1725" s="17">
        <v>4.4571289729551003E-2</v>
      </c>
      <c r="AA1725" s="17">
        <v>9.6594210769275091E-3</v>
      </c>
      <c r="AB1725" s="17">
        <v>0</v>
      </c>
      <c r="AC1725" s="17"/>
      <c r="AD1725" s="17">
        <v>2.8130040893774098E-2</v>
      </c>
      <c r="AE1725" s="17">
        <v>3.9746590264686903E-2</v>
      </c>
      <c r="AF1725" s="17"/>
      <c r="AG1725" s="17">
        <v>1.6594772183292701E-2</v>
      </c>
      <c r="AH1725" s="17">
        <v>3.6436096075175603E-2</v>
      </c>
      <c r="AI1725" s="17"/>
      <c r="AJ1725" s="17">
        <v>2.9799075920934399E-2</v>
      </c>
      <c r="AK1725" s="17">
        <v>4.0035419819602999E-2</v>
      </c>
      <c r="AL1725" s="17"/>
      <c r="AM1725" s="17">
        <v>2.6456855415812702E-2</v>
      </c>
      <c r="AN1725" s="17">
        <v>3.8220277413412301E-2</v>
      </c>
      <c r="AO1725" s="17"/>
      <c r="AP1725" s="17">
        <v>7.2127294791067401E-2</v>
      </c>
      <c r="AQ1725" s="17">
        <v>5.3152098013354701E-2</v>
      </c>
      <c r="AR1725" s="17">
        <v>3.6818841632683202E-2</v>
      </c>
      <c r="AS1725" s="17">
        <v>1.19937807193078E-2</v>
      </c>
      <c r="AT1725" s="17">
        <v>1.6691224802511E-2</v>
      </c>
      <c r="AU1725" s="17">
        <v>9.5776547450515791E-3</v>
      </c>
    </row>
    <row r="1726" spans="2:47" x14ac:dyDescent="0.35">
      <c r="B1726" t="s">
        <v>95</v>
      </c>
      <c r="C1726" s="17">
        <v>0.40187208194843099</v>
      </c>
      <c r="D1726" s="17">
        <v>0.51730265072811998</v>
      </c>
      <c r="E1726" s="17">
        <v>0.292855251969182</v>
      </c>
      <c r="F1726" s="17"/>
      <c r="G1726" s="17">
        <v>0.48412665586906101</v>
      </c>
      <c r="H1726" s="17">
        <v>0.53476933491958001</v>
      </c>
      <c r="I1726" s="17">
        <v>0.41124893735694901</v>
      </c>
      <c r="J1726" s="17">
        <v>0.395381569520521</v>
      </c>
      <c r="K1726" s="17">
        <v>0.331476481796186</v>
      </c>
      <c r="L1726" s="17">
        <v>0.28311420967214102</v>
      </c>
      <c r="M1726" s="17"/>
      <c r="N1726" s="17">
        <v>0.37364782141451502</v>
      </c>
      <c r="O1726" s="17">
        <v>0.54205496506142503</v>
      </c>
      <c r="P1726" s="17"/>
      <c r="Q1726" s="17">
        <v>0.46608459744671799</v>
      </c>
      <c r="R1726" s="17">
        <v>0.39987699231138601</v>
      </c>
      <c r="S1726" s="17">
        <v>0.342502231954735</v>
      </c>
      <c r="T1726" s="17">
        <v>0.41362238350189601</v>
      </c>
      <c r="U1726" s="17">
        <v>0.36128477133264902</v>
      </c>
      <c r="V1726" s="17">
        <v>0.41552275793745802</v>
      </c>
      <c r="W1726" s="17">
        <v>0.38804003466054698</v>
      </c>
      <c r="X1726" s="17">
        <v>0.43174434439722498</v>
      </c>
      <c r="Y1726" s="17">
        <v>0.44153917633352402</v>
      </c>
      <c r="Z1726" s="17">
        <v>0.36498019996509701</v>
      </c>
      <c r="AA1726" s="17">
        <v>0.32504488027077999</v>
      </c>
      <c r="AB1726" s="17">
        <v>0.37967370979419501</v>
      </c>
      <c r="AC1726" s="17"/>
      <c r="AD1726" s="17">
        <v>0.51310444123286902</v>
      </c>
      <c r="AE1726" s="17">
        <v>0.15996931096980499</v>
      </c>
      <c r="AF1726" s="17"/>
      <c r="AG1726" s="17">
        <v>0.62522099912568596</v>
      </c>
      <c r="AH1726" s="17">
        <v>0.299391849147702</v>
      </c>
      <c r="AI1726" s="17"/>
      <c r="AJ1726" s="17">
        <v>0.40696611844270503</v>
      </c>
      <c r="AK1726" s="17">
        <v>0.39783410718571199</v>
      </c>
      <c r="AL1726" s="17"/>
      <c r="AM1726" s="17">
        <v>0.34180328918862901</v>
      </c>
      <c r="AN1726" s="17">
        <v>0.419958089507732</v>
      </c>
      <c r="AO1726" s="17"/>
      <c r="AP1726" s="17">
        <v>5.9894096145338797E-2</v>
      </c>
      <c r="AQ1726" s="17">
        <v>0.167030639209576</v>
      </c>
      <c r="AR1726" s="17">
        <v>0.459876072214011</v>
      </c>
      <c r="AS1726" s="17">
        <v>0.44488785800032699</v>
      </c>
      <c r="AT1726" s="17">
        <v>0.72061320533616602</v>
      </c>
      <c r="AU1726" s="17">
        <v>0.79447251823953602</v>
      </c>
    </row>
    <row r="1727" spans="2:47" x14ac:dyDescent="0.35">
      <c r="B1727" t="s">
        <v>96</v>
      </c>
      <c r="C1727" s="17">
        <v>0.345678753246077</v>
      </c>
      <c r="D1727" s="17">
        <v>0.25382894326998701</v>
      </c>
      <c r="E1727" s="17">
        <v>0.43217016504407901</v>
      </c>
      <c r="F1727" s="17"/>
      <c r="G1727" s="17">
        <v>0.28129181866384201</v>
      </c>
      <c r="H1727" s="17">
        <v>0.22285092323370101</v>
      </c>
      <c r="I1727" s="17">
        <v>0.30245199381719901</v>
      </c>
      <c r="J1727" s="17">
        <v>0.34468103890018498</v>
      </c>
      <c r="K1727" s="17">
        <v>0.43067635499876999</v>
      </c>
      <c r="L1727" s="17">
        <v>0.46824595874091401</v>
      </c>
      <c r="M1727" s="17"/>
      <c r="N1727" s="17">
        <v>0.38017578784914702</v>
      </c>
      <c r="O1727" s="17">
        <v>0.17434056127835501</v>
      </c>
      <c r="P1727" s="17"/>
      <c r="Q1727" s="17">
        <v>0.23728109628569499</v>
      </c>
      <c r="R1727" s="17">
        <v>0.30983543787957701</v>
      </c>
      <c r="S1727" s="17">
        <v>0.37917605668059501</v>
      </c>
      <c r="T1727" s="17">
        <v>0.38654819988657901</v>
      </c>
      <c r="U1727" s="17">
        <v>0.35677082219072698</v>
      </c>
      <c r="V1727" s="17">
        <v>0.34451938847532598</v>
      </c>
      <c r="W1727" s="17">
        <v>0.401049456139981</v>
      </c>
      <c r="X1727" s="17">
        <v>0.37335467999347499</v>
      </c>
      <c r="Y1727" s="17">
        <v>0.29611855306087498</v>
      </c>
      <c r="Z1727" s="17">
        <v>0.40431996051724101</v>
      </c>
      <c r="AA1727" s="17">
        <v>0.42910604290205601</v>
      </c>
      <c r="AB1727" s="17">
        <v>0.45325108106914602</v>
      </c>
      <c r="AC1727" s="17"/>
      <c r="AD1727" s="17">
        <v>0.239596070967806</v>
      </c>
      <c r="AE1727" s="17">
        <v>0.59244748602499397</v>
      </c>
      <c r="AF1727" s="17"/>
      <c r="AG1727" s="17">
        <v>0.183539689430084</v>
      </c>
      <c r="AH1727" s="17">
        <v>0.429852491142315</v>
      </c>
      <c r="AI1727" s="17"/>
      <c r="AJ1727" s="17">
        <v>0.35521993451068601</v>
      </c>
      <c r="AK1727" s="17">
        <v>0.336644027005505</v>
      </c>
      <c r="AL1727" s="17"/>
      <c r="AM1727" s="17">
        <v>0.44690691103695002</v>
      </c>
      <c r="AN1727" s="17">
        <v>0.32018785219905499</v>
      </c>
      <c r="AO1727" s="17"/>
      <c r="AP1727" s="17">
        <v>0.65866835686561798</v>
      </c>
      <c r="AQ1727" s="17">
        <v>0.52696864441632196</v>
      </c>
      <c r="AR1727" s="17">
        <v>0.22189799012024899</v>
      </c>
      <c r="AS1727" s="17">
        <v>0.29374801100030801</v>
      </c>
      <c r="AT1727" s="17">
        <v>0.104006075080991</v>
      </c>
      <c r="AU1727" s="17">
        <v>6.3883665795412298E-2</v>
      </c>
    </row>
    <row r="1728" spans="2:47" x14ac:dyDescent="0.35">
      <c r="B1728" t="s">
        <v>97</v>
      </c>
      <c r="C1728" s="17">
        <v>5.61933287023536E-2</v>
      </c>
      <c r="D1728" s="17">
        <v>0.26347370745813298</v>
      </c>
      <c r="E1728" s="17">
        <v>-0.13931491307489699</v>
      </c>
      <c r="F1728" s="17"/>
      <c r="G1728" s="17">
        <v>0.202834837205219</v>
      </c>
      <c r="H1728" s="17">
        <v>0.31191841168587903</v>
      </c>
      <c r="I1728" s="17">
        <v>0.10879694353975</v>
      </c>
      <c r="J1728" s="17">
        <v>5.0700530620336103E-2</v>
      </c>
      <c r="K1728" s="17">
        <v>-9.9199873202583097E-2</v>
      </c>
      <c r="L1728" s="17">
        <v>-0.185131749068773</v>
      </c>
      <c r="M1728" s="17"/>
      <c r="N1728" s="17">
        <v>-6.5279664346324902E-3</v>
      </c>
      <c r="O1728" s="17">
        <v>0.36771440378307002</v>
      </c>
      <c r="P1728" s="17"/>
      <c r="Q1728" s="17">
        <v>0.22880350116102299</v>
      </c>
      <c r="R1728" s="17">
        <v>9.0041554431808501E-2</v>
      </c>
      <c r="S1728" s="17">
        <v>-3.6673824725859699E-2</v>
      </c>
      <c r="T1728" s="17">
        <v>2.7074183615317E-2</v>
      </c>
      <c r="U1728" s="17">
        <v>4.5139491419224397E-3</v>
      </c>
      <c r="V1728" s="17">
        <v>7.1003369462132399E-2</v>
      </c>
      <c r="W1728" s="17">
        <v>-1.30094214794338E-2</v>
      </c>
      <c r="X1728" s="17">
        <v>5.83896644037507E-2</v>
      </c>
      <c r="Y1728" s="17">
        <v>0.14542062327265001</v>
      </c>
      <c r="Z1728" s="17">
        <v>-3.9339760552144103E-2</v>
      </c>
      <c r="AA1728" s="17">
        <v>-0.104061162631277</v>
      </c>
      <c r="AB1728" s="17">
        <v>-7.3577371274951106E-2</v>
      </c>
      <c r="AC1728" s="17"/>
      <c r="AD1728" s="17">
        <v>0.27350837026506303</v>
      </c>
      <c r="AE1728" s="17">
        <v>-0.43247817505518799</v>
      </c>
      <c r="AF1728" s="17"/>
      <c r="AG1728" s="17">
        <v>0.44168130969560199</v>
      </c>
      <c r="AH1728" s="17">
        <v>-0.13046064199461199</v>
      </c>
      <c r="AI1728" s="17"/>
      <c r="AJ1728" s="17">
        <v>5.17461839320182E-2</v>
      </c>
      <c r="AK1728" s="17">
        <v>6.1190080180206899E-2</v>
      </c>
      <c r="AL1728" s="17"/>
      <c r="AM1728" s="17">
        <v>-0.105103621848321</v>
      </c>
      <c r="AN1728" s="17">
        <v>9.9770237308676901E-2</v>
      </c>
      <c r="AO1728" s="17"/>
      <c r="AP1728" s="17">
        <v>-0.59877426072027895</v>
      </c>
      <c r="AQ1728" s="17">
        <v>-0.35993800520674502</v>
      </c>
      <c r="AR1728" s="17">
        <v>0.23797808209376101</v>
      </c>
      <c r="AS1728" s="17">
        <v>0.15113984700001801</v>
      </c>
      <c r="AT1728" s="17">
        <v>0.616607130255175</v>
      </c>
      <c r="AU1728" s="17">
        <v>0.73058885244412397</v>
      </c>
    </row>
    <row r="1729" spans="2:47" x14ac:dyDescent="0.35">
      <c r="C1729" s="17"/>
      <c r="D1729" s="17"/>
      <c r="E1729" s="17"/>
      <c r="F1729" s="17"/>
      <c r="G1729" s="17"/>
      <c r="H1729" s="17"/>
      <c r="I1729" s="17"/>
      <c r="J1729" s="17"/>
      <c r="K1729" s="17"/>
      <c r="L1729" s="17"/>
      <c r="M1729" s="17"/>
      <c r="N1729" s="17"/>
      <c r="O1729" s="17"/>
      <c r="P1729" s="17"/>
      <c r="Q1729" s="17"/>
      <c r="R1729" s="17"/>
      <c r="S1729" s="17"/>
      <c r="T1729" s="17"/>
      <c r="U1729" s="17"/>
      <c r="V1729" s="17"/>
      <c r="W1729" s="17"/>
      <c r="X1729" s="17"/>
      <c r="Y1729" s="17"/>
      <c r="Z1729" s="17"/>
      <c r="AA1729" s="17"/>
      <c r="AB1729" s="17"/>
      <c r="AC1729" s="17"/>
      <c r="AD1729" s="17"/>
      <c r="AE1729" s="17"/>
      <c r="AF1729" s="17"/>
      <c r="AG1729" s="17"/>
      <c r="AH1729" s="17"/>
      <c r="AI1729" s="17"/>
      <c r="AJ1729" s="17"/>
      <c r="AK1729" s="17"/>
      <c r="AL1729" s="17"/>
      <c r="AM1729" s="17"/>
      <c r="AN1729" s="17"/>
      <c r="AO1729" s="17"/>
      <c r="AP1729" s="17"/>
      <c r="AQ1729" s="17"/>
      <c r="AR1729" s="17"/>
      <c r="AS1729" s="17"/>
      <c r="AT1729" s="17"/>
      <c r="AU1729" s="17"/>
    </row>
    <row r="1730" spans="2:47" x14ac:dyDescent="0.35">
      <c r="B1730" s="6" t="s">
        <v>665</v>
      </c>
      <c r="C1730" s="17"/>
      <c r="D1730" s="17"/>
      <c r="E1730" s="17"/>
      <c r="F1730" s="17"/>
      <c r="G1730" s="17"/>
      <c r="H1730" s="17"/>
      <c r="I1730" s="17"/>
      <c r="J1730" s="17"/>
      <c r="K1730" s="17"/>
      <c r="L1730" s="17"/>
      <c r="M1730" s="17"/>
      <c r="N1730" s="17"/>
      <c r="O1730" s="17"/>
      <c r="P1730" s="17"/>
      <c r="Q1730" s="17"/>
      <c r="R1730" s="17"/>
      <c r="S1730" s="17"/>
      <c r="T1730" s="17"/>
      <c r="U1730" s="17"/>
      <c r="V1730" s="17"/>
      <c r="W1730" s="17"/>
      <c r="X1730" s="17"/>
      <c r="Y1730" s="17"/>
      <c r="Z1730" s="17"/>
      <c r="AA1730" s="17"/>
      <c r="AB1730" s="17"/>
      <c r="AC1730" s="17"/>
      <c r="AD1730" s="17"/>
      <c r="AE1730" s="17"/>
      <c r="AF1730" s="17"/>
      <c r="AG1730" s="17"/>
      <c r="AH1730" s="17"/>
      <c r="AI1730" s="17"/>
      <c r="AJ1730" s="17"/>
      <c r="AK1730" s="17"/>
      <c r="AL1730" s="17"/>
      <c r="AM1730" s="17"/>
      <c r="AN1730" s="17"/>
      <c r="AO1730" s="17"/>
      <c r="AP1730" s="17"/>
      <c r="AQ1730" s="17"/>
      <c r="AR1730" s="17"/>
      <c r="AS1730" s="17"/>
      <c r="AT1730" s="17"/>
      <c r="AU1730" s="17"/>
    </row>
    <row r="1731" spans="2:47" x14ac:dyDescent="0.35">
      <c r="B1731" s="24" t="s">
        <v>65</v>
      </c>
      <c r="C1731" s="17"/>
      <c r="D1731" s="17"/>
      <c r="E1731" s="17"/>
      <c r="F1731" s="17"/>
      <c r="G1731" s="17"/>
      <c r="H1731" s="17"/>
      <c r="I1731" s="17"/>
      <c r="J1731" s="17"/>
      <c r="K1731" s="17"/>
      <c r="L1731" s="17"/>
      <c r="M1731" s="17"/>
      <c r="N1731" s="17"/>
      <c r="O1731" s="17"/>
      <c r="P1731" s="17"/>
      <c r="Q1731" s="17"/>
      <c r="R1731" s="17"/>
      <c r="S1731" s="17"/>
      <c r="T1731" s="17"/>
      <c r="U1731" s="17"/>
      <c r="V1731" s="17"/>
      <c r="W1731" s="17"/>
      <c r="X1731" s="17"/>
      <c r="Y1731" s="17"/>
      <c r="Z1731" s="17"/>
      <c r="AA1731" s="17"/>
      <c r="AB1731" s="17"/>
      <c r="AC1731" s="17"/>
      <c r="AD1731" s="17"/>
      <c r="AE1731" s="17"/>
      <c r="AF1731" s="17"/>
      <c r="AG1731" s="17"/>
      <c r="AH1731" s="17"/>
      <c r="AI1731" s="17"/>
      <c r="AJ1731" s="17"/>
      <c r="AK1731" s="17"/>
      <c r="AL1731" s="17"/>
      <c r="AM1731" s="17"/>
      <c r="AN1731" s="17"/>
      <c r="AO1731" s="17"/>
      <c r="AP1731" s="17"/>
      <c r="AQ1731" s="17"/>
      <c r="AR1731" s="17"/>
      <c r="AS1731" s="17"/>
      <c r="AT1731" s="17"/>
      <c r="AU1731" s="17"/>
    </row>
    <row r="1732" spans="2:47" x14ac:dyDescent="0.35">
      <c r="B1732" t="s">
        <v>89</v>
      </c>
      <c r="C1732" s="17">
        <v>0.24280834589567299</v>
      </c>
      <c r="D1732" s="17">
        <v>0.28357466594084701</v>
      </c>
      <c r="E1732" s="17">
        <v>0.20432687608821201</v>
      </c>
      <c r="F1732" s="17"/>
      <c r="G1732" s="17">
        <v>0.23750186739007201</v>
      </c>
      <c r="H1732" s="17">
        <v>0.21489012491463</v>
      </c>
      <c r="I1732" s="17">
        <v>0.23492308147406701</v>
      </c>
      <c r="J1732" s="17">
        <v>0.25140057730309301</v>
      </c>
      <c r="K1732" s="17">
        <v>0.28439443830323502</v>
      </c>
      <c r="L1732" s="17">
        <v>0.24086171385176899</v>
      </c>
      <c r="M1732" s="17"/>
      <c r="N1732" s="17">
        <v>0.24361616047436499</v>
      </c>
      <c r="O1732" s="17">
        <v>0.23879613177492801</v>
      </c>
      <c r="P1732" s="17"/>
      <c r="Q1732" s="17">
        <v>0.241712912226966</v>
      </c>
      <c r="R1732" s="17">
        <v>0.237780372425895</v>
      </c>
      <c r="S1732" s="17">
        <v>0.22788278360683201</v>
      </c>
      <c r="T1732" s="17">
        <v>0.25598102915391802</v>
      </c>
      <c r="U1732" s="17">
        <v>0.23557282127429499</v>
      </c>
      <c r="V1732" s="17">
        <v>0.205366015989948</v>
      </c>
      <c r="W1732" s="17">
        <v>0.29016857214396302</v>
      </c>
      <c r="X1732" s="17">
        <v>0.29055405344442398</v>
      </c>
      <c r="Y1732" s="17">
        <v>0.24731498393305201</v>
      </c>
      <c r="Z1732" s="17">
        <v>0.24091742168168701</v>
      </c>
      <c r="AA1732" s="17">
        <v>0.219788397801292</v>
      </c>
      <c r="AB1732" s="17">
        <v>0.23718079234438499</v>
      </c>
      <c r="AC1732" s="17"/>
      <c r="AD1732" s="17">
        <v>0.30617038190067902</v>
      </c>
      <c r="AE1732" s="17">
        <v>0.109831960378952</v>
      </c>
      <c r="AF1732" s="17"/>
      <c r="AG1732" s="17">
        <v>0.36013731409430799</v>
      </c>
      <c r="AH1732" s="17">
        <v>0.190585024347522</v>
      </c>
      <c r="AI1732" s="17"/>
      <c r="AJ1732" s="17">
        <v>0.27145534618746398</v>
      </c>
      <c r="AK1732" s="17">
        <v>0.210978536506509</v>
      </c>
      <c r="AL1732" s="17"/>
      <c r="AM1732" s="17">
        <v>0.247703783235738</v>
      </c>
      <c r="AN1732" s="17">
        <v>0.24300634066940999</v>
      </c>
      <c r="AO1732" s="17"/>
      <c r="AP1732" s="17">
        <v>5.8796238093702803E-2</v>
      </c>
      <c r="AQ1732" s="17">
        <v>0.19131522228621201</v>
      </c>
      <c r="AR1732" s="17">
        <v>0.19822987747069501</v>
      </c>
      <c r="AS1732" s="17">
        <v>0.343238632926193</v>
      </c>
      <c r="AT1732" s="17">
        <v>0.40159758252235001</v>
      </c>
      <c r="AU1732" s="17">
        <v>0.37388364734827101</v>
      </c>
    </row>
    <row r="1733" spans="2:47" x14ac:dyDescent="0.35">
      <c r="B1733" t="s">
        <v>90</v>
      </c>
      <c r="C1733" s="17">
        <v>0.42785740057848798</v>
      </c>
      <c r="D1733" s="17">
        <v>0.44273384406190402</v>
      </c>
      <c r="E1733" s="17">
        <v>0.41626618442830998</v>
      </c>
      <c r="F1733" s="17"/>
      <c r="G1733" s="17">
        <v>0.42955731283404402</v>
      </c>
      <c r="H1733" s="17">
        <v>0.46864678629985201</v>
      </c>
      <c r="I1733" s="17">
        <v>0.42338637295619302</v>
      </c>
      <c r="J1733" s="17">
        <v>0.43684070331419</v>
      </c>
      <c r="K1733" s="17">
        <v>0.373550898377423</v>
      </c>
      <c r="L1733" s="17">
        <v>0.42601230922396399</v>
      </c>
      <c r="M1733" s="17"/>
      <c r="N1733" s="17">
        <v>0.42688957433385399</v>
      </c>
      <c r="O1733" s="17">
        <v>0.43266435285141702</v>
      </c>
      <c r="P1733" s="17"/>
      <c r="Q1733" s="17">
        <v>0.424425281435104</v>
      </c>
      <c r="R1733" s="17">
        <v>0.40258068077042097</v>
      </c>
      <c r="S1733" s="17">
        <v>0.47287227824976402</v>
      </c>
      <c r="T1733" s="17">
        <v>0.461501232419047</v>
      </c>
      <c r="U1733" s="17">
        <v>0.43151305290637498</v>
      </c>
      <c r="V1733" s="17">
        <v>0.467352215916923</v>
      </c>
      <c r="W1733" s="17">
        <v>0.33941559172164998</v>
      </c>
      <c r="X1733" s="17">
        <v>0.399395462615035</v>
      </c>
      <c r="Y1733" s="17">
        <v>0.40242221218236801</v>
      </c>
      <c r="Z1733" s="17">
        <v>0.44673138082637198</v>
      </c>
      <c r="AA1733" s="17">
        <v>0.44281079512752097</v>
      </c>
      <c r="AB1733" s="17">
        <v>0.49074573669820398</v>
      </c>
      <c r="AC1733" s="17"/>
      <c r="AD1733" s="17">
        <v>0.46848053870059803</v>
      </c>
      <c r="AE1733" s="17">
        <v>0.34253714097945898</v>
      </c>
      <c r="AF1733" s="17"/>
      <c r="AG1733" s="17">
        <v>0.46873920176362499</v>
      </c>
      <c r="AH1733" s="17">
        <v>0.41414098189995902</v>
      </c>
      <c r="AI1733" s="17"/>
      <c r="AJ1733" s="17">
        <v>0.42734910325895797</v>
      </c>
      <c r="AK1733" s="17">
        <v>0.43093064223645899</v>
      </c>
      <c r="AL1733" s="17"/>
      <c r="AM1733" s="17">
        <v>0.41866995878854302</v>
      </c>
      <c r="AN1733" s="17">
        <v>0.43306494173827198</v>
      </c>
      <c r="AO1733" s="17"/>
      <c r="AP1733" s="17">
        <v>0.25731827830709397</v>
      </c>
      <c r="AQ1733" s="17">
        <v>0.44957282806867499</v>
      </c>
      <c r="AR1733" s="17">
        <v>0.47607721976112599</v>
      </c>
      <c r="AS1733" s="17">
        <v>0.48961558128494798</v>
      </c>
      <c r="AT1733" s="17">
        <v>0.47830682740714597</v>
      </c>
      <c r="AU1733" s="17">
        <v>0.49034585937476199</v>
      </c>
    </row>
    <row r="1734" spans="2:47" x14ac:dyDescent="0.35">
      <c r="B1734" t="s">
        <v>91</v>
      </c>
      <c r="C1734" s="17">
        <v>0.23629363059222599</v>
      </c>
      <c r="D1734" s="17">
        <v>0.216858924804432</v>
      </c>
      <c r="E1734" s="17">
        <v>0.25430436383833899</v>
      </c>
      <c r="F1734" s="17"/>
      <c r="G1734" s="17">
        <v>0.22828115086883399</v>
      </c>
      <c r="H1734" s="17">
        <v>0.20116688840069399</v>
      </c>
      <c r="I1734" s="17">
        <v>0.22557058495739199</v>
      </c>
      <c r="J1734" s="17">
        <v>0.23252750940594999</v>
      </c>
      <c r="K1734" s="17">
        <v>0.262652006025555</v>
      </c>
      <c r="L1734" s="17">
        <v>0.26453824356804301</v>
      </c>
      <c r="M1734" s="17"/>
      <c r="N1734" s="17">
        <v>0.237609456959476</v>
      </c>
      <c r="O1734" s="17">
        <v>0.22975824825278399</v>
      </c>
      <c r="P1734" s="17"/>
      <c r="Q1734" s="17">
        <v>0.23667980365111499</v>
      </c>
      <c r="R1734" s="17">
        <v>0.25393311167739102</v>
      </c>
      <c r="S1734" s="17">
        <v>0.225031428041195</v>
      </c>
      <c r="T1734" s="17">
        <v>0.20483028274297199</v>
      </c>
      <c r="U1734" s="17">
        <v>0.24588227933010001</v>
      </c>
      <c r="V1734" s="17">
        <v>0.22386382171750499</v>
      </c>
      <c r="W1734" s="17">
        <v>0.25468684575217398</v>
      </c>
      <c r="X1734" s="17">
        <v>0.20594516136534399</v>
      </c>
      <c r="Y1734" s="17">
        <v>0.248718256138973</v>
      </c>
      <c r="Z1734" s="17">
        <v>0.250080636574876</v>
      </c>
      <c r="AA1734" s="17">
        <v>0.255644322027826</v>
      </c>
      <c r="AB1734" s="17">
        <v>0.169027872473764</v>
      </c>
      <c r="AC1734" s="17"/>
      <c r="AD1734" s="17">
        <v>0.18166708986179</v>
      </c>
      <c r="AE1734" s="17">
        <v>0.35497455885701801</v>
      </c>
      <c r="AF1734" s="17"/>
      <c r="AG1734" s="17">
        <v>0.144594532629893</v>
      </c>
      <c r="AH1734" s="17">
        <v>0.28094273185593799</v>
      </c>
      <c r="AI1734" s="17"/>
      <c r="AJ1734" s="17">
        <v>0.223795955083855</v>
      </c>
      <c r="AK1734" s="17">
        <v>0.24795960545537701</v>
      </c>
      <c r="AL1734" s="17"/>
      <c r="AM1734" s="17">
        <v>0.226507874680862</v>
      </c>
      <c r="AN1734" s="17">
        <v>0.23562577937253801</v>
      </c>
      <c r="AO1734" s="17"/>
      <c r="AP1734" s="17">
        <v>0.40494066588066102</v>
      </c>
      <c r="AQ1734" s="17">
        <v>0.29739113589305999</v>
      </c>
      <c r="AR1734" s="17">
        <v>0.241091267588673</v>
      </c>
      <c r="AS1734" s="17">
        <v>0.157201343093922</v>
      </c>
      <c r="AT1734" s="17">
        <v>8.96205191086685E-2</v>
      </c>
      <c r="AU1734" s="17">
        <v>0.11972962480364099</v>
      </c>
    </row>
    <row r="1735" spans="2:47" x14ac:dyDescent="0.35">
      <c r="B1735" t="s">
        <v>92</v>
      </c>
      <c r="C1735" s="17">
        <v>2.7189472687496601E-2</v>
      </c>
      <c r="D1735" s="17">
        <v>1.97754812768389E-2</v>
      </c>
      <c r="E1735" s="17">
        <v>3.26661277366233E-2</v>
      </c>
      <c r="F1735" s="17"/>
      <c r="G1735" s="17">
        <v>4.6909808617290799E-2</v>
      </c>
      <c r="H1735" s="17">
        <v>4.0641991691719198E-2</v>
      </c>
      <c r="I1735" s="17">
        <v>3.1618497977673903E-2</v>
      </c>
      <c r="J1735" s="17">
        <v>2.2080166293648899E-2</v>
      </c>
      <c r="K1735" s="17">
        <v>2.0215314324994901E-2</v>
      </c>
      <c r="L1735" s="17">
        <v>8.2533635812032293E-3</v>
      </c>
      <c r="M1735" s="17"/>
      <c r="N1735" s="17">
        <v>2.4343018099984501E-2</v>
      </c>
      <c r="O1735" s="17">
        <v>4.1327104752228797E-2</v>
      </c>
      <c r="P1735" s="17"/>
      <c r="Q1735" s="17">
        <v>2.7370369738698001E-2</v>
      </c>
      <c r="R1735" s="17">
        <v>2.8400256393168202E-2</v>
      </c>
      <c r="S1735" s="17">
        <v>1.7794106333915701E-2</v>
      </c>
      <c r="T1735" s="17">
        <v>2.4371722945127398E-2</v>
      </c>
      <c r="U1735" s="17">
        <v>5.9285401387525498E-3</v>
      </c>
      <c r="V1735" s="17">
        <v>3.4375574709263897E-2</v>
      </c>
      <c r="W1735" s="17">
        <v>5.5682799018802798E-2</v>
      </c>
      <c r="X1735" s="17">
        <v>6.0348914726375998E-2</v>
      </c>
      <c r="Y1735" s="17">
        <v>2.0494822311853299E-2</v>
      </c>
      <c r="Z1735" s="17">
        <v>1.2924722960708001E-2</v>
      </c>
      <c r="AA1735" s="17">
        <v>3.0806609767825201E-2</v>
      </c>
      <c r="AB1735" s="17">
        <v>2.39968195525904E-2</v>
      </c>
      <c r="AC1735" s="17"/>
      <c r="AD1735" s="17">
        <v>2.1366110163659299E-2</v>
      </c>
      <c r="AE1735" s="17">
        <v>4.07924009488407E-2</v>
      </c>
      <c r="AF1735" s="17"/>
      <c r="AG1735" s="17">
        <v>1.83529146453234E-2</v>
      </c>
      <c r="AH1735" s="17">
        <v>3.13132198141143E-2</v>
      </c>
      <c r="AI1735" s="17"/>
      <c r="AJ1735" s="17">
        <v>1.9184728114253799E-2</v>
      </c>
      <c r="AK1735" s="17">
        <v>3.6931405412670801E-2</v>
      </c>
      <c r="AL1735" s="17"/>
      <c r="AM1735" s="17">
        <v>2.0864988435180601E-2</v>
      </c>
      <c r="AN1735" s="17">
        <v>2.9481940076081702E-2</v>
      </c>
      <c r="AO1735" s="17"/>
      <c r="AP1735" s="17">
        <v>5.0940408303840001E-2</v>
      </c>
      <c r="AQ1735" s="17">
        <v>2.4039259124917198E-2</v>
      </c>
      <c r="AR1735" s="17">
        <v>4.6595670503410701E-2</v>
      </c>
      <c r="AS1735" s="17">
        <v>2.4768542852850301E-3</v>
      </c>
      <c r="AT1735" s="17">
        <v>2.5129274488597999E-2</v>
      </c>
      <c r="AU1735" s="17">
        <v>1.2163084414515701E-2</v>
      </c>
    </row>
    <row r="1736" spans="2:47" x14ac:dyDescent="0.35">
      <c r="B1736" t="s">
        <v>93</v>
      </c>
      <c r="C1736" s="17">
        <v>3.3759447917506E-2</v>
      </c>
      <c r="D1736" s="17">
        <v>1.9903322815904002E-2</v>
      </c>
      <c r="E1736" s="17">
        <v>4.6364621624988403E-2</v>
      </c>
      <c r="F1736" s="17"/>
      <c r="G1736" s="17">
        <v>3.0885259405013799E-2</v>
      </c>
      <c r="H1736" s="17">
        <v>2.6055518103343601E-2</v>
      </c>
      <c r="I1736" s="17">
        <v>4.0846770546789299E-2</v>
      </c>
      <c r="J1736" s="17">
        <v>3.2530029519506398E-2</v>
      </c>
      <c r="K1736" s="17">
        <v>3.3533445056363499E-2</v>
      </c>
      <c r="L1736" s="17">
        <v>3.7335315981842102E-2</v>
      </c>
      <c r="M1736" s="17"/>
      <c r="N1736" s="17">
        <v>3.7039249858832099E-2</v>
      </c>
      <c r="O1736" s="17">
        <v>1.7469487313499701E-2</v>
      </c>
      <c r="P1736" s="17"/>
      <c r="Q1736" s="17">
        <v>2.9955327541415298E-2</v>
      </c>
      <c r="R1736" s="17">
        <v>2.3323318334517201E-2</v>
      </c>
      <c r="S1736" s="17">
        <v>1.9011050972383401E-2</v>
      </c>
      <c r="T1736" s="17">
        <v>3.3354360432978E-2</v>
      </c>
      <c r="U1736" s="17">
        <v>4.3246183370884601E-2</v>
      </c>
      <c r="V1736" s="17">
        <v>3.7732670378382002E-2</v>
      </c>
      <c r="W1736" s="17">
        <v>4.0336322132734803E-2</v>
      </c>
      <c r="X1736" s="17">
        <v>3.3611182891867403E-2</v>
      </c>
      <c r="Y1736" s="17">
        <v>4.8961115090207299E-2</v>
      </c>
      <c r="Z1736" s="17">
        <v>2.4382188364378801E-2</v>
      </c>
      <c r="AA1736" s="17">
        <v>4.0807959321523597E-2</v>
      </c>
      <c r="AB1736" s="17">
        <v>4.64581590711831E-2</v>
      </c>
      <c r="AC1736" s="17"/>
      <c r="AD1736" s="17">
        <v>9.6868951279186506E-3</v>
      </c>
      <c r="AE1736" s="17">
        <v>8.5981758675619899E-2</v>
      </c>
      <c r="AF1736" s="17"/>
      <c r="AG1736" s="17">
        <v>6.8022173804934702E-3</v>
      </c>
      <c r="AH1736" s="17">
        <v>4.6695453621923101E-2</v>
      </c>
      <c r="AI1736" s="17"/>
      <c r="AJ1736" s="17">
        <v>2.4238038699304298E-2</v>
      </c>
      <c r="AK1736" s="17">
        <v>4.5359844858275801E-2</v>
      </c>
      <c r="AL1736" s="17"/>
      <c r="AM1736" s="17">
        <v>4.4987597048315599E-2</v>
      </c>
      <c r="AN1736" s="17">
        <v>2.9419876837476901E-2</v>
      </c>
      <c r="AO1736" s="17"/>
      <c r="AP1736" s="17">
        <v>0.12513829415524899</v>
      </c>
      <c r="AQ1736" s="17">
        <v>8.9034365198400103E-3</v>
      </c>
      <c r="AR1736" s="17">
        <v>1.3183404015794599E-2</v>
      </c>
      <c r="AS1736" s="17">
        <v>5.1182696587159099E-3</v>
      </c>
      <c r="AT1736" s="17">
        <v>5.3457964732380103E-3</v>
      </c>
      <c r="AU1736" s="17">
        <v>3.8777840588110298E-3</v>
      </c>
    </row>
    <row r="1737" spans="2:47" x14ac:dyDescent="0.35">
      <c r="B1737" t="s">
        <v>94</v>
      </c>
      <c r="C1737" s="17">
        <v>3.2091702328610597E-2</v>
      </c>
      <c r="D1737" s="17">
        <v>1.7153761100074699E-2</v>
      </c>
      <c r="E1737" s="17">
        <v>4.6071826283527302E-2</v>
      </c>
      <c r="F1737" s="17"/>
      <c r="G1737" s="17">
        <v>2.68646008847447E-2</v>
      </c>
      <c r="H1737" s="17">
        <v>4.85986905897621E-2</v>
      </c>
      <c r="I1737" s="17">
        <v>4.3654692087885402E-2</v>
      </c>
      <c r="J1737" s="17">
        <v>2.4621014163611701E-2</v>
      </c>
      <c r="K1737" s="17">
        <v>2.5653897912428499E-2</v>
      </c>
      <c r="L1737" s="17">
        <v>2.29990537931778E-2</v>
      </c>
      <c r="M1737" s="17"/>
      <c r="N1737" s="17">
        <v>3.0502540273488699E-2</v>
      </c>
      <c r="O1737" s="17">
        <v>3.9984675055143401E-2</v>
      </c>
      <c r="P1737" s="17"/>
      <c r="Q1737" s="17">
        <v>3.9856305406701598E-2</v>
      </c>
      <c r="R1737" s="17">
        <v>5.3982260398606902E-2</v>
      </c>
      <c r="S1737" s="17">
        <v>3.7408352795910503E-2</v>
      </c>
      <c r="T1737" s="17">
        <v>1.9961372305957199E-2</v>
      </c>
      <c r="U1737" s="17">
        <v>3.7857122979593399E-2</v>
      </c>
      <c r="V1737" s="17">
        <v>3.1309701287977901E-2</v>
      </c>
      <c r="W1737" s="17">
        <v>1.97098692306754E-2</v>
      </c>
      <c r="X1737" s="17">
        <v>1.0145224956953299E-2</v>
      </c>
      <c r="Y1737" s="17">
        <v>3.2088610343546903E-2</v>
      </c>
      <c r="Z1737" s="17">
        <v>2.4963649591978301E-2</v>
      </c>
      <c r="AA1737" s="17">
        <v>1.01419159540112E-2</v>
      </c>
      <c r="AB1737" s="17">
        <v>3.2590619859873098E-2</v>
      </c>
      <c r="AC1737" s="17"/>
      <c r="AD1737" s="17">
        <v>1.26289842453548E-2</v>
      </c>
      <c r="AE1737" s="17">
        <v>6.5882180160110299E-2</v>
      </c>
      <c r="AF1737" s="17"/>
      <c r="AG1737" s="17">
        <v>1.37381948635771E-3</v>
      </c>
      <c r="AH1737" s="17">
        <v>3.6322588460543502E-2</v>
      </c>
      <c r="AI1737" s="17"/>
      <c r="AJ1737" s="17">
        <v>3.39768286561659E-2</v>
      </c>
      <c r="AK1737" s="17">
        <v>2.7839965530708399E-2</v>
      </c>
      <c r="AL1737" s="17"/>
      <c r="AM1737" s="17">
        <v>4.1265797811360798E-2</v>
      </c>
      <c r="AN1737" s="17">
        <v>2.9401121306221099E-2</v>
      </c>
      <c r="AO1737" s="17"/>
      <c r="AP1737" s="17">
        <v>0.10286611525945399</v>
      </c>
      <c r="AQ1737" s="17">
        <v>2.8778118107296399E-2</v>
      </c>
      <c r="AR1737" s="17">
        <v>2.48225606603012E-2</v>
      </c>
      <c r="AS1737" s="17">
        <v>2.3493187509347098E-3</v>
      </c>
      <c r="AT1737" s="17">
        <v>0</v>
      </c>
      <c r="AU1737" s="17">
        <v>0</v>
      </c>
    </row>
    <row r="1738" spans="2:47" x14ac:dyDescent="0.35">
      <c r="B1738" t="s">
        <v>95</v>
      </c>
      <c r="C1738" s="17">
        <v>0.670665746474161</v>
      </c>
      <c r="D1738" s="17">
        <v>0.72630851000275098</v>
      </c>
      <c r="E1738" s="17">
        <v>0.62059306051652197</v>
      </c>
      <c r="F1738" s="17"/>
      <c r="G1738" s="17">
        <v>0.66705918022411703</v>
      </c>
      <c r="H1738" s="17">
        <v>0.68353691121448101</v>
      </c>
      <c r="I1738" s="17">
        <v>0.65830945443026001</v>
      </c>
      <c r="J1738" s="17">
        <v>0.68824128061728296</v>
      </c>
      <c r="K1738" s="17">
        <v>0.65794533668065802</v>
      </c>
      <c r="L1738" s="17">
        <v>0.66687402307573396</v>
      </c>
      <c r="M1738" s="17"/>
      <c r="N1738" s="17">
        <v>0.67050573480821896</v>
      </c>
      <c r="O1738" s="17">
        <v>0.671460484626344</v>
      </c>
      <c r="P1738" s="17"/>
      <c r="Q1738" s="17">
        <v>0.66613819366207006</v>
      </c>
      <c r="R1738" s="17">
        <v>0.64036105319631698</v>
      </c>
      <c r="S1738" s="17">
        <v>0.70075506185659497</v>
      </c>
      <c r="T1738" s="17">
        <v>0.71748226157296502</v>
      </c>
      <c r="U1738" s="17">
        <v>0.66708587418067</v>
      </c>
      <c r="V1738" s="17">
        <v>0.67271823190687197</v>
      </c>
      <c r="W1738" s="17">
        <v>0.629584163865613</v>
      </c>
      <c r="X1738" s="17">
        <v>0.68994951605945898</v>
      </c>
      <c r="Y1738" s="17">
        <v>0.64973719611542002</v>
      </c>
      <c r="Z1738" s="17">
        <v>0.68764880250805904</v>
      </c>
      <c r="AA1738" s="17">
        <v>0.66259919292881397</v>
      </c>
      <c r="AB1738" s="17">
        <v>0.72792652904258903</v>
      </c>
      <c r="AC1738" s="17"/>
      <c r="AD1738" s="17">
        <v>0.77465092060127705</v>
      </c>
      <c r="AE1738" s="17">
        <v>0.45236910135841102</v>
      </c>
      <c r="AF1738" s="17"/>
      <c r="AG1738" s="17">
        <v>0.82887651585793298</v>
      </c>
      <c r="AH1738" s="17">
        <v>0.60472600624748096</v>
      </c>
      <c r="AI1738" s="17"/>
      <c r="AJ1738" s="17">
        <v>0.69880444944642095</v>
      </c>
      <c r="AK1738" s="17">
        <v>0.64190917874296805</v>
      </c>
      <c r="AL1738" s="17"/>
      <c r="AM1738" s="17">
        <v>0.66637374202428101</v>
      </c>
      <c r="AN1738" s="17">
        <v>0.67607128240768199</v>
      </c>
      <c r="AO1738" s="17"/>
      <c r="AP1738" s="17">
        <v>0.31611451640079602</v>
      </c>
      <c r="AQ1738" s="17">
        <v>0.64088805035488605</v>
      </c>
      <c r="AR1738" s="17">
        <v>0.67430709723182103</v>
      </c>
      <c r="AS1738" s="17">
        <v>0.83285421421114203</v>
      </c>
      <c r="AT1738" s="17">
        <v>0.87990440992949503</v>
      </c>
      <c r="AU1738" s="17">
        <v>0.864229506723032</v>
      </c>
    </row>
    <row r="1739" spans="2:47" x14ac:dyDescent="0.35">
      <c r="B1739" t="s">
        <v>96</v>
      </c>
      <c r="C1739" s="17">
        <v>6.0948920605002503E-2</v>
      </c>
      <c r="D1739" s="17">
        <v>3.9678804092742902E-2</v>
      </c>
      <c r="E1739" s="17">
        <v>7.9030749361611793E-2</v>
      </c>
      <c r="F1739" s="17"/>
      <c r="G1739" s="17">
        <v>7.77950680223045E-2</v>
      </c>
      <c r="H1739" s="17">
        <v>6.6697509795062795E-2</v>
      </c>
      <c r="I1739" s="17">
        <v>7.2465268524463194E-2</v>
      </c>
      <c r="J1739" s="17">
        <v>5.46101958131553E-2</v>
      </c>
      <c r="K1739" s="17">
        <v>5.3748759381358403E-2</v>
      </c>
      <c r="L1739" s="17">
        <v>4.5588679563045298E-2</v>
      </c>
      <c r="M1739" s="17"/>
      <c r="N1739" s="17">
        <v>6.1382267958816697E-2</v>
      </c>
      <c r="O1739" s="17">
        <v>5.8796592065728501E-2</v>
      </c>
      <c r="P1739" s="17"/>
      <c r="Q1739" s="17">
        <v>5.7325697280113302E-2</v>
      </c>
      <c r="R1739" s="17">
        <v>5.1723574727685302E-2</v>
      </c>
      <c r="S1739" s="17">
        <v>3.6805157306299102E-2</v>
      </c>
      <c r="T1739" s="17">
        <v>5.7726083378105399E-2</v>
      </c>
      <c r="U1739" s="17">
        <v>4.9174723509637197E-2</v>
      </c>
      <c r="V1739" s="17">
        <v>7.2108245087645795E-2</v>
      </c>
      <c r="W1739" s="17">
        <v>9.6019121151537601E-2</v>
      </c>
      <c r="X1739" s="17">
        <v>9.3960097618243393E-2</v>
      </c>
      <c r="Y1739" s="17">
        <v>6.9455937402060505E-2</v>
      </c>
      <c r="Z1739" s="17">
        <v>3.7306911325086803E-2</v>
      </c>
      <c r="AA1739" s="17">
        <v>7.1614569089348795E-2</v>
      </c>
      <c r="AB1739" s="17">
        <v>7.0454978623773507E-2</v>
      </c>
      <c r="AC1739" s="17"/>
      <c r="AD1739" s="17">
        <v>3.1053005291577999E-2</v>
      </c>
      <c r="AE1739" s="17">
        <v>0.12677415962446101</v>
      </c>
      <c r="AF1739" s="17"/>
      <c r="AG1739" s="17">
        <v>2.5155132025816901E-2</v>
      </c>
      <c r="AH1739" s="17">
        <v>7.8008673436037401E-2</v>
      </c>
      <c r="AI1739" s="17"/>
      <c r="AJ1739" s="17">
        <v>4.3422766813558097E-2</v>
      </c>
      <c r="AK1739" s="17">
        <v>8.2291250270946595E-2</v>
      </c>
      <c r="AL1739" s="17"/>
      <c r="AM1739" s="17">
        <v>6.5852585483496207E-2</v>
      </c>
      <c r="AN1739" s="17">
        <v>5.8901816913558599E-2</v>
      </c>
      <c r="AO1739" s="17"/>
      <c r="AP1739" s="17">
        <v>0.17607870245908899</v>
      </c>
      <c r="AQ1739" s="17">
        <v>3.29426956447572E-2</v>
      </c>
      <c r="AR1739" s="17">
        <v>5.9779074519205201E-2</v>
      </c>
      <c r="AS1739" s="17">
        <v>7.59512394400093E-3</v>
      </c>
      <c r="AT1739" s="17">
        <v>3.0475070961836E-2</v>
      </c>
      <c r="AU1739" s="17">
        <v>1.6040868473326701E-2</v>
      </c>
    </row>
    <row r="1740" spans="2:47" x14ac:dyDescent="0.35">
      <c r="B1740" t="s">
        <v>97</v>
      </c>
      <c r="C1740" s="17">
        <v>0.60971682586915799</v>
      </c>
      <c r="D1740" s="17">
        <v>0.68662970591000805</v>
      </c>
      <c r="E1740" s="17">
        <v>0.54156231115491105</v>
      </c>
      <c r="F1740" s="17"/>
      <c r="G1740" s="17">
        <v>0.58926411220181196</v>
      </c>
      <c r="H1740" s="17">
        <v>0.61683940141941895</v>
      </c>
      <c r="I1740" s="17">
        <v>0.58584418590579701</v>
      </c>
      <c r="J1740" s="17">
        <v>0.633631084804128</v>
      </c>
      <c r="K1740" s="17">
        <v>0.60419657729929999</v>
      </c>
      <c r="L1740" s="17">
        <v>0.62128534351268805</v>
      </c>
      <c r="M1740" s="17"/>
      <c r="N1740" s="17">
        <v>0.609123466849402</v>
      </c>
      <c r="O1740" s="17">
        <v>0.61266389256061604</v>
      </c>
      <c r="P1740" s="17"/>
      <c r="Q1740" s="17">
        <v>0.608812496381957</v>
      </c>
      <c r="R1740" s="17">
        <v>0.58863747846863101</v>
      </c>
      <c r="S1740" s="17">
        <v>0.66394990455029601</v>
      </c>
      <c r="T1740" s="17">
        <v>0.65975617819485999</v>
      </c>
      <c r="U1740" s="17">
        <v>0.61791115067103297</v>
      </c>
      <c r="V1740" s="17">
        <v>0.60060998681922595</v>
      </c>
      <c r="W1740" s="17">
        <v>0.53356504271407601</v>
      </c>
      <c r="X1740" s="17">
        <v>0.595989418441215</v>
      </c>
      <c r="Y1740" s="17">
        <v>0.580281258713359</v>
      </c>
      <c r="Z1740" s="17">
        <v>0.65034189118297203</v>
      </c>
      <c r="AA1740" s="17">
        <v>0.59098462383946504</v>
      </c>
      <c r="AB1740" s="17">
        <v>0.657471550418816</v>
      </c>
      <c r="AC1740" s="17"/>
      <c r="AD1740" s="17">
        <v>0.74359791530969899</v>
      </c>
      <c r="AE1740" s="17">
        <v>0.32559494173394998</v>
      </c>
      <c r="AF1740" s="17"/>
      <c r="AG1740" s="17">
        <v>0.803721383832116</v>
      </c>
      <c r="AH1740" s="17">
        <v>0.52671733281144295</v>
      </c>
      <c r="AI1740" s="17"/>
      <c r="AJ1740" s="17">
        <v>0.65538168263286301</v>
      </c>
      <c r="AK1740" s="17">
        <v>0.55961792847202196</v>
      </c>
      <c r="AL1740" s="17"/>
      <c r="AM1740" s="17">
        <v>0.60052115654078497</v>
      </c>
      <c r="AN1740" s="17">
        <v>0.61716946549412399</v>
      </c>
      <c r="AO1740" s="17"/>
      <c r="AP1740" s="17">
        <v>0.140035813941707</v>
      </c>
      <c r="AQ1740" s="17">
        <v>0.607945354710129</v>
      </c>
      <c r="AR1740" s="17">
        <v>0.61452802271261597</v>
      </c>
      <c r="AS1740" s="17">
        <v>0.82525909026714095</v>
      </c>
      <c r="AT1740" s="17">
        <v>0.84942933896765904</v>
      </c>
      <c r="AU1740" s="17">
        <v>0.84818863824970503</v>
      </c>
    </row>
    <row r="1741" spans="2:47" x14ac:dyDescent="0.35">
      <c r="C1741" s="17"/>
      <c r="D1741" s="17"/>
      <c r="E1741" s="17"/>
      <c r="F1741" s="17"/>
      <c r="G1741" s="17"/>
      <c r="H1741" s="17"/>
      <c r="I1741" s="17"/>
      <c r="J1741" s="17"/>
      <c r="K1741" s="17"/>
      <c r="L1741" s="17"/>
      <c r="M1741" s="17"/>
      <c r="N1741" s="17"/>
      <c r="O1741" s="17"/>
      <c r="P1741" s="17"/>
      <c r="Q1741" s="17"/>
      <c r="R1741" s="17"/>
      <c r="S1741" s="17"/>
      <c r="T1741" s="17"/>
      <c r="U1741" s="17"/>
      <c r="V1741" s="17"/>
      <c r="W1741" s="17"/>
      <c r="X1741" s="17"/>
      <c r="Y1741" s="17"/>
      <c r="Z1741" s="17"/>
      <c r="AA1741" s="17"/>
      <c r="AB1741" s="17"/>
      <c r="AC1741" s="17"/>
      <c r="AD1741" s="17"/>
      <c r="AE1741" s="17"/>
      <c r="AF1741" s="17"/>
      <c r="AG1741" s="17"/>
      <c r="AH1741" s="17"/>
      <c r="AI1741" s="17"/>
      <c r="AJ1741" s="17"/>
      <c r="AK1741" s="17"/>
      <c r="AL1741" s="17"/>
      <c r="AM1741" s="17"/>
      <c r="AN1741" s="17"/>
      <c r="AO1741" s="17"/>
      <c r="AP1741" s="17"/>
      <c r="AQ1741" s="17"/>
      <c r="AR1741" s="17"/>
      <c r="AS1741" s="17"/>
      <c r="AT1741" s="17"/>
      <c r="AU1741" s="17"/>
    </row>
    <row r="1742" spans="2:47" x14ac:dyDescent="0.35">
      <c r="B1742" s="6" t="s">
        <v>666</v>
      </c>
      <c r="C1742" s="17"/>
      <c r="D1742" s="17"/>
      <c r="E1742" s="17"/>
      <c r="F1742" s="17"/>
      <c r="G1742" s="17"/>
      <c r="H1742" s="17"/>
      <c r="I1742" s="17"/>
      <c r="J1742" s="17"/>
      <c r="K1742" s="17"/>
      <c r="L1742" s="17"/>
      <c r="M1742" s="17"/>
      <c r="N1742" s="17"/>
      <c r="O1742" s="17"/>
      <c r="P1742" s="17"/>
      <c r="Q1742" s="17"/>
      <c r="R1742" s="17"/>
      <c r="S1742" s="17"/>
      <c r="T1742" s="17"/>
      <c r="U1742" s="17"/>
      <c r="V1742" s="17"/>
      <c r="W1742" s="17"/>
      <c r="X1742" s="17"/>
      <c r="Y1742" s="17"/>
      <c r="Z1742" s="17"/>
      <c r="AA1742" s="17"/>
      <c r="AB1742" s="17"/>
      <c r="AC1742" s="17"/>
      <c r="AD1742" s="17"/>
      <c r="AE1742" s="17"/>
      <c r="AF1742" s="17"/>
      <c r="AG1742" s="17"/>
      <c r="AH1742" s="17"/>
      <c r="AI1742" s="17"/>
      <c r="AJ1742" s="17"/>
      <c r="AK1742" s="17"/>
      <c r="AL1742" s="17"/>
      <c r="AM1742" s="17"/>
      <c r="AN1742" s="17"/>
      <c r="AO1742" s="17"/>
      <c r="AP1742" s="17"/>
      <c r="AQ1742" s="17"/>
      <c r="AR1742" s="17"/>
      <c r="AS1742" s="17"/>
      <c r="AT1742" s="17"/>
      <c r="AU1742" s="17"/>
    </row>
    <row r="1743" spans="2:47" x14ac:dyDescent="0.35">
      <c r="B1743" s="24" t="s">
        <v>65</v>
      </c>
      <c r="C1743" s="17"/>
      <c r="D1743" s="17"/>
      <c r="E1743" s="17"/>
      <c r="F1743" s="17"/>
      <c r="G1743" s="17"/>
      <c r="H1743" s="17"/>
      <c r="I1743" s="17"/>
      <c r="J1743" s="17"/>
      <c r="K1743" s="17"/>
      <c r="L1743" s="17"/>
      <c r="M1743" s="17"/>
      <c r="N1743" s="17"/>
      <c r="O1743" s="17"/>
      <c r="P1743" s="17"/>
      <c r="Q1743" s="17"/>
      <c r="R1743" s="17"/>
      <c r="S1743" s="17"/>
      <c r="T1743" s="17"/>
      <c r="U1743" s="17"/>
      <c r="V1743" s="17"/>
      <c r="W1743" s="17"/>
      <c r="X1743" s="17"/>
      <c r="Y1743" s="17"/>
      <c r="Z1743" s="17"/>
      <c r="AA1743" s="17"/>
      <c r="AB1743" s="17"/>
      <c r="AC1743" s="17"/>
      <c r="AD1743" s="17"/>
      <c r="AE1743" s="17"/>
      <c r="AF1743" s="17"/>
      <c r="AG1743" s="17"/>
      <c r="AH1743" s="17"/>
      <c r="AI1743" s="17"/>
      <c r="AJ1743" s="17"/>
      <c r="AK1743" s="17"/>
      <c r="AL1743" s="17"/>
      <c r="AM1743" s="17"/>
      <c r="AN1743" s="17"/>
      <c r="AO1743" s="17"/>
      <c r="AP1743" s="17"/>
      <c r="AQ1743" s="17"/>
      <c r="AR1743" s="17"/>
      <c r="AS1743" s="17"/>
      <c r="AT1743" s="17"/>
      <c r="AU1743" s="17"/>
    </row>
    <row r="1744" spans="2:47" x14ac:dyDescent="0.35">
      <c r="B1744" t="s">
        <v>89</v>
      </c>
      <c r="C1744" s="17">
        <v>0.22620752516760601</v>
      </c>
      <c r="D1744" s="17">
        <v>0.27761575593473897</v>
      </c>
      <c r="E1744" s="17">
        <v>0.17807532584883101</v>
      </c>
      <c r="F1744" s="17"/>
      <c r="G1744" s="17">
        <v>0.24509118764235899</v>
      </c>
      <c r="H1744" s="17">
        <v>0.23737930107772401</v>
      </c>
      <c r="I1744" s="17">
        <v>0.20902174243857799</v>
      </c>
      <c r="J1744" s="17">
        <v>0.23459372572694301</v>
      </c>
      <c r="K1744" s="17">
        <v>0.23308382292811999</v>
      </c>
      <c r="L1744" s="17">
        <v>0.20713900176142899</v>
      </c>
      <c r="M1744" s="17"/>
      <c r="N1744" s="17">
        <v>0.217936703133464</v>
      </c>
      <c r="O1744" s="17">
        <v>0.26728664137925301</v>
      </c>
      <c r="P1744" s="17"/>
      <c r="Q1744" s="17">
        <v>0.25375924060245098</v>
      </c>
      <c r="R1744" s="17">
        <v>0.184236335090637</v>
      </c>
      <c r="S1744" s="17">
        <v>0.22502201430438801</v>
      </c>
      <c r="T1744" s="17">
        <v>0.26856071795592701</v>
      </c>
      <c r="U1744" s="17">
        <v>0.19295513371116901</v>
      </c>
      <c r="V1744" s="17">
        <v>0.211051800691441</v>
      </c>
      <c r="W1744" s="17">
        <v>0.29363759628382302</v>
      </c>
      <c r="X1744" s="17">
        <v>0.23714547792677601</v>
      </c>
      <c r="Y1744" s="17">
        <v>0.23833725948838499</v>
      </c>
      <c r="Z1744" s="17">
        <v>0.17719423278312299</v>
      </c>
      <c r="AA1744" s="17">
        <v>0.18470228101326899</v>
      </c>
      <c r="AB1744" s="17">
        <v>0.25653875136627402</v>
      </c>
      <c r="AC1744" s="17"/>
      <c r="AD1744" s="17">
        <v>0.28989592355399302</v>
      </c>
      <c r="AE1744" s="17">
        <v>9.0852904607006402E-2</v>
      </c>
      <c r="AF1744" s="17"/>
      <c r="AG1744" s="17">
        <v>0.35052655018257001</v>
      </c>
      <c r="AH1744" s="17">
        <v>0.16721531214018601</v>
      </c>
      <c r="AI1744" s="17"/>
      <c r="AJ1744" s="17">
        <v>0.24714622212401699</v>
      </c>
      <c r="AK1744" s="17">
        <v>0.20337720163339901</v>
      </c>
      <c r="AL1744" s="17"/>
      <c r="AM1744" s="17">
        <v>0.2168122252395</v>
      </c>
      <c r="AN1744" s="17">
        <v>0.23012573881354501</v>
      </c>
      <c r="AO1744" s="17"/>
      <c r="AP1744" s="17">
        <v>4.6550345390519499E-2</v>
      </c>
      <c r="AQ1744" s="17">
        <v>0.12849661789844299</v>
      </c>
      <c r="AR1744" s="17">
        <v>0.16881594205697101</v>
      </c>
      <c r="AS1744" s="17">
        <v>0.32225876355555799</v>
      </c>
      <c r="AT1744" s="17">
        <v>0.38219422414135601</v>
      </c>
      <c r="AU1744" s="17">
        <v>0.40915073544302499</v>
      </c>
    </row>
    <row r="1745" spans="2:47" x14ac:dyDescent="0.35">
      <c r="B1745" t="s">
        <v>90</v>
      </c>
      <c r="C1745" s="17">
        <v>0.40759965672431903</v>
      </c>
      <c r="D1745" s="17">
        <v>0.41876792841491001</v>
      </c>
      <c r="E1745" s="17">
        <v>0.39944529302641602</v>
      </c>
      <c r="F1745" s="17"/>
      <c r="G1745" s="17">
        <v>0.38381241440633501</v>
      </c>
      <c r="H1745" s="17">
        <v>0.43301167475531599</v>
      </c>
      <c r="I1745" s="17">
        <v>0.35216746975796598</v>
      </c>
      <c r="J1745" s="17">
        <v>0.46023335414592198</v>
      </c>
      <c r="K1745" s="17">
        <v>0.40684641067838101</v>
      </c>
      <c r="L1745" s="17">
        <v>0.40572347361340999</v>
      </c>
      <c r="M1745" s="17"/>
      <c r="N1745" s="17">
        <v>0.401969156112221</v>
      </c>
      <c r="O1745" s="17">
        <v>0.43556495304182002</v>
      </c>
      <c r="P1745" s="17"/>
      <c r="Q1745" s="17">
        <v>0.407077658295949</v>
      </c>
      <c r="R1745" s="17">
        <v>0.38108098503398802</v>
      </c>
      <c r="S1745" s="17">
        <v>0.42469126676741398</v>
      </c>
      <c r="T1745" s="17">
        <v>0.44424810834676398</v>
      </c>
      <c r="U1745" s="17">
        <v>0.45773685994176999</v>
      </c>
      <c r="V1745" s="17">
        <v>0.47097757804562601</v>
      </c>
      <c r="W1745" s="17">
        <v>0.31759249040228599</v>
      </c>
      <c r="X1745" s="17">
        <v>0.40302331589416801</v>
      </c>
      <c r="Y1745" s="17">
        <v>0.41022668487570801</v>
      </c>
      <c r="Z1745" s="17">
        <v>0.37749636021599198</v>
      </c>
      <c r="AA1745" s="17">
        <v>0.43944512283193699</v>
      </c>
      <c r="AB1745" s="17">
        <v>0.33510143357363797</v>
      </c>
      <c r="AC1745" s="17"/>
      <c r="AD1745" s="17">
        <v>0.45675598754186902</v>
      </c>
      <c r="AE1745" s="17">
        <v>0.30168892726566099</v>
      </c>
      <c r="AF1745" s="17"/>
      <c r="AG1745" s="17">
        <v>0.46628647987456201</v>
      </c>
      <c r="AH1745" s="17">
        <v>0.38497287895545301</v>
      </c>
      <c r="AI1745" s="17"/>
      <c r="AJ1745" s="17">
        <v>0.416561794809087</v>
      </c>
      <c r="AK1745" s="17">
        <v>0.39959887255341098</v>
      </c>
      <c r="AL1745" s="17"/>
      <c r="AM1745" s="17">
        <v>0.39576961205774502</v>
      </c>
      <c r="AN1745" s="17">
        <v>0.41257543008776199</v>
      </c>
      <c r="AO1745" s="17"/>
      <c r="AP1745" s="17">
        <v>0.19250424377355099</v>
      </c>
      <c r="AQ1745" s="17">
        <v>0.45102539916992102</v>
      </c>
      <c r="AR1745" s="17">
        <v>0.47187898620983298</v>
      </c>
      <c r="AS1745" s="17">
        <v>0.48673528753441903</v>
      </c>
      <c r="AT1745" s="17">
        <v>0.473167698358338</v>
      </c>
      <c r="AU1745" s="17">
        <v>0.46724429247972699</v>
      </c>
    </row>
    <row r="1746" spans="2:47" x14ac:dyDescent="0.35">
      <c r="B1746" t="s">
        <v>91</v>
      </c>
      <c r="C1746" s="17">
        <v>0.267648107820742</v>
      </c>
      <c r="D1746" s="17">
        <v>0.237338101842516</v>
      </c>
      <c r="E1746" s="17">
        <v>0.29671790335498699</v>
      </c>
      <c r="F1746" s="17"/>
      <c r="G1746" s="17">
        <v>0.24650193162635001</v>
      </c>
      <c r="H1746" s="17">
        <v>0.214996833661981</v>
      </c>
      <c r="I1746" s="17">
        <v>0.30940073543591801</v>
      </c>
      <c r="J1746" s="17">
        <v>0.22533986454927199</v>
      </c>
      <c r="K1746" s="17">
        <v>0.26047337707260199</v>
      </c>
      <c r="L1746" s="17">
        <v>0.32977846695819402</v>
      </c>
      <c r="M1746" s="17"/>
      <c r="N1746" s="17">
        <v>0.27719986645824801</v>
      </c>
      <c r="O1746" s="17">
        <v>0.220206898050303</v>
      </c>
      <c r="P1746" s="17"/>
      <c r="Q1746" s="17">
        <v>0.26610458626422301</v>
      </c>
      <c r="R1746" s="17">
        <v>0.32348332179716799</v>
      </c>
      <c r="S1746" s="17">
        <v>0.26407985346797003</v>
      </c>
      <c r="T1746" s="17">
        <v>0.22843688111539601</v>
      </c>
      <c r="U1746" s="17">
        <v>0.26160208299557902</v>
      </c>
      <c r="V1746" s="17">
        <v>0.20542617325151299</v>
      </c>
      <c r="W1746" s="17">
        <v>0.25505540062462201</v>
      </c>
      <c r="X1746" s="17">
        <v>0.23033317649110699</v>
      </c>
      <c r="Y1746" s="17">
        <v>0.217550517897214</v>
      </c>
      <c r="Z1746" s="17">
        <v>0.35334186873118001</v>
      </c>
      <c r="AA1746" s="17">
        <v>0.30426652873293097</v>
      </c>
      <c r="AB1746" s="17">
        <v>0.30974979485608301</v>
      </c>
      <c r="AC1746" s="17"/>
      <c r="AD1746" s="17">
        <v>0.20633950549389701</v>
      </c>
      <c r="AE1746" s="17">
        <v>0.40225998641042499</v>
      </c>
      <c r="AF1746" s="17"/>
      <c r="AG1746" s="17">
        <v>0.15569159486571901</v>
      </c>
      <c r="AH1746" s="17">
        <v>0.32323728626434001</v>
      </c>
      <c r="AI1746" s="17"/>
      <c r="AJ1746" s="17">
        <v>0.25863301160228203</v>
      </c>
      <c r="AK1746" s="17">
        <v>0.27648781432860098</v>
      </c>
      <c r="AL1746" s="17"/>
      <c r="AM1746" s="17">
        <v>0.266554796894377</v>
      </c>
      <c r="AN1746" s="17">
        <v>0.26560317942643602</v>
      </c>
      <c r="AO1746" s="17"/>
      <c r="AP1746" s="17">
        <v>0.47439774966183701</v>
      </c>
      <c r="AQ1746" s="17">
        <v>0.351436704430243</v>
      </c>
      <c r="AR1746" s="17">
        <v>0.26346351538437801</v>
      </c>
      <c r="AS1746" s="17">
        <v>0.17150913496470099</v>
      </c>
      <c r="AT1746" s="17">
        <v>0.132487396958957</v>
      </c>
      <c r="AU1746" s="17">
        <v>0.10457895359496699</v>
      </c>
    </row>
    <row r="1747" spans="2:47" x14ac:dyDescent="0.35">
      <c r="B1747" t="s">
        <v>92</v>
      </c>
      <c r="C1747" s="17">
        <v>3.3790430285843297E-2</v>
      </c>
      <c r="D1747" s="17">
        <v>2.7326702823156902E-2</v>
      </c>
      <c r="E1747" s="17">
        <v>3.71893039702101E-2</v>
      </c>
      <c r="F1747" s="17"/>
      <c r="G1747" s="17">
        <v>6.0067692873009802E-2</v>
      </c>
      <c r="H1747" s="17">
        <v>5.5708809840340302E-2</v>
      </c>
      <c r="I1747" s="17">
        <v>3.5823037320422503E-2</v>
      </c>
      <c r="J1747" s="17">
        <v>2.2160300291307201E-2</v>
      </c>
      <c r="K1747" s="17">
        <v>3.2047479321164002E-2</v>
      </c>
      <c r="L1747" s="17">
        <v>7.3174097151895096E-3</v>
      </c>
      <c r="M1747" s="17"/>
      <c r="N1747" s="17">
        <v>3.4072023598994902E-2</v>
      </c>
      <c r="O1747" s="17">
        <v>3.2391826327539501E-2</v>
      </c>
      <c r="P1747" s="17"/>
      <c r="Q1747" s="17">
        <v>2.7288143041484102E-2</v>
      </c>
      <c r="R1747" s="17">
        <v>3.2133927639460602E-2</v>
      </c>
      <c r="S1747" s="17">
        <v>4.3731830944928898E-2</v>
      </c>
      <c r="T1747" s="17">
        <v>2.5525287685902901E-2</v>
      </c>
      <c r="U1747" s="17">
        <v>2.0702106543001801E-2</v>
      </c>
      <c r="V1747" s="17">
        <v>3.4974356513447498E-2</v>
      </c>
      <c r="W1747" s="17">
        <v>4.1573628605471202E-2</v>
      </c>
      <c r="X1747" s="17">
        <v>4.0484570083182903E-2</v>
      </c>
      <c r="Y1747" s="17">
        <v>5.66259114160549E-2</v>
      </c>
      <c r="Z1747" s="17">
        <v>4.1658417706296802E-2</v>
      </c>
      <c r="AA1747" s="17">
        <v>9.5678970864268593E-3</v>
      </c>
      <c r="AB1747" s="17">
        <v>0</v>
      </c>
      <c r="AC1747" s="17"/>
      <c r="AD1747" s="17">
        <v>2.3808082679054099E-2</v>
      </c>
      <c r="AE1747" s="17">
        <v>5.4107630839564602E-2</v>
      </c>
      <c r="AF1747" s="17"/>
      <c r="AG1747" s="17">
        <v>1.78136590365611E-2</v>
      </c>
      <c r="AH1747" s="17">
        <v>4.2742563301002401E-2</v>
      </c>
      <c r="AI1747" s="17"/>
      <c r="AJ1747" s="17">
        <v>2.1811872464675499E-2</v>
      </c>
      <c r="AK1747" s="17">
        <v>4.6729141477952298E-2</v>
      </c>
      <c r="AL1747" s="17"/>
      <c r="AM1747" s="17">
        <v>3.1622689028289797E-2</v>
      </c>
      <c r="AN1747" s="17">
        <v>3.4590087133877297E-2</v>
      </c>
      <c r="AO1747" s="17"/>
      <c r="AP1747" s="17">
        <v>6.0458496758359098E-2</v>
      </c>
      <c r="AQ1747" s="17">
        <v>3.2940102937772199E-2</v>
      </c>
      <c r="AR1747" s="17">
        <v>5.9361425471057702E-2</v>
      </c>
      <c r="AS1747" s="17">
        <v>6.9131644800589304E-3</v>
      </c>
      <c r="AT1747" s="17">
        <v>1.2150680541348401E-2</v>
      </c>
      <c r="AU1747" s="17">
        <v>1.9026018482280901E-2</v>
      </c>
    </row>
    <row r="1748" spans="2:47" x14ac:dyDescent="0.35">
      <c r="B1748" t="s">
        <v>93</v>
      </c>
      <c r="C1748" s="17">
        <v>3.8856826487828497E-2</v>
      </c>
      <c r="D1748" s="17">
        <v>2.5508346121690999E-2</v>
      </c>
      <c r="E1748" s="17">
        <v>5.2221717370620903E-2</v>
      </c>
      <c r="F1748" s="17"/>
      <c r="G1748" s="17">
        <v>4.7511484717193402E-2</v>
      </c>
      <c r="H1748" s="17">
        <v>2.8631905037445098E-2</v>
      </c>
      <c r="I1748" s="17">
        <v>4.4075703208627998E-2</v>
      </c>
      <c r="J1748" s="17">
        <v>3.8575538656069802E-2</v>
      </c>
      <c r="K1748" s="17">
        <v>3.92425152578093E-2</v>
      </c>
      <c r="L1748" s="17">
        <v>3.71675497278426E-2</v>
      </c>
      <c r="M1748" s="17"/>
      <c r="N1748" s="17">
        <v>4.2183433037066197E-2</v>
      </c>
      <c r="O1748" s="17">
        <v>2.2334399035943898E-2</v>
      </c>
      <c r="P1748" s="17"/>
      <c r="Q1748" s="17">
        <v>1.8323904073175499E-2</v>
      </c>
      <c r="R1748" s="17">
        <v>3.5911245743418099E-2</v>
      </c>
      <c r="S1748" s="17">
        <v>1.7097492865885699E-2</v>
      </c>
      <c r="T1748" s="17">
        <v>2.4252194555211801E-2</v>
      </c>
      <c r="U1748" s="17">
        <v>4.6549049505380601E-2</v>
      </c>
      <c r="V1748" s="17">
        <v>4.2310870114002599E-2</v>
      </c>
      <c r="W1748" s="17">
        <v>6.2287252982615303E-2</v>
      </c>
      <c r="X1748" s="17">
        <v>5.6708761288877897E-2</v>
      </c>
      <c r="Y1748" s="17">
        <v>4.8738371962545102E-2</v>
      </c>
      <c r="Z1748" s="17">
        <v>3.13346124768666E-2</v>
      </c>
      <c r="AA1748" s="17">
        <v>5.2387571552087703E-2</v>
      </c>
      <c r="AB1748" s="17">
        <v>9.8610020204004695E-2</v>
      </c>
      <c r="AC1748" s="17"/>
      <c r="AD1748" s="17">
        <v>1.15136569135511E-2</v>
      </c>
      <c r="AE1748" s="17">
        <v>0.100985730622401</v>
      </c>
      <c r="AF1748" s="17"/>
      <c r="AG1748" s="17">
        <v>7.0509829083993999E-3</v>
      </c>
      <c r="AH1748" s="17">
        <v>5.29640153800175E-2</v>
      </c>
      <c r="AI1748" s="17"/>
      <c r="AJ1748" s="17">
        <v>2.6551104381228301E-2</v>
      </c>
      <c r="AK1748" s="17">
        <v>5.3011044831563797E-2</v>
      </c>
      <c r="AL1748" s="17"/>
      <c r="AM1748" s="17">
        <v>5.65737496348215E-2</v>
      </c>
      <c r="AN1748" s="17">
        <v>3.3268159985350397E-2</v>
      </c>
      <c r="AO1748" s="17"/>
      <c r="AP1748" s="17">
        <v>0.13964705300162</v>
      </c>
      <c r="AQ1748" s="17">
        <v>1.6574762308386601E-2</v>
      </c>
      <c r="AR1748" s="17">
        <v>2.4081180267188401E-2</v>
      </c>
      <c r="AS1748" s="17">
        <v>5.5899810625184799E-3</v>
      </c>
      <c r="AT1748" s="17">
        <v>0</v>
      </c>
      <c r="AU1748" s="17">
        <v>0</v>
      </c>
    </row>
    <row r="1749" spans="2:47" x14ac:dyDescent="0.35">
      <c r="B1749" t="s">
        <v>94</v>
      </c>
      <c r="C1749" s="17">
        <v>2.58974535136616E-2</v>
      </c>
      <c r="D1749" s="17">
        <v>1.3443164862987E-2</v>
      </c>
      <c r="E1749" s="17">
        <v>3.6350456428934703E-2</v>
      </c>
      <c r="F1749" s="17"/>
      <c r="G1749" s="17">
        <v>1.7015288734753099E-2</v>
      </c>
      <c r="H1749" s="17">
        <v>3.02714756271939E-2</v>
      </c>
      <c r="I1749" s="17">
        <v>4.9511311838488399E-2</v>
      </c>
      <c r="J1749" s="17">
        <v>1.90972166304859E-2</v>
      </c>
      <c r="K1749" s="17">
        <v>2.8306394741923702E-2</v>
      </c>
      <c r="L1749" s="17">
        <v>1.2874098223934901E-2</v>
      </c>
      <c r="M1749" s="17"/>
      <c r="N1749" s="17">
        <v>2.6638817660005899E-2</v>
      </c>
      <c r="O1749" s="17">
        <v>2.22152821651414E-2</v>
      </c>
      <c r="P1749" s="17"/>
      <c r="Q1749" s="17">
        <v>2.74464677227177E-2</v>
      </c>
      <c r="R1749" s="17">
        <v>4.31541846953283E-2</v>
      </c>
      <c r="S1749" s="17">
        <v>2.5377541649412499E-2</v>
      </c>
      <c r="T1749" s="17">
        <v>8.9768103407985404E-3</v>
      </c>
      <c r="U1749" s="17">
        <v>2.0454767303099301E-2</v>
      </c>
      <c r="V1749" s="17">
        <v>3.5259221383969898E-2</v>
      </c>
      <c r="W1749" s="17">
        <v>2.9853631101182301E-2</v>
      </c>
      <c r="X1749" s="17">
        <v>3.2304698315887899E-2</v>
      </c>
      <c r="Y1749" s="17">
        <v>2.8521254360092899E-2</v>
      </c>
      <c r="Z1749" s="17">
        <v>1.8974508086541601E-2</v>
      </c>
      <c r="AA1749" s="17">
        <v>9.6305987833486505E-3</v>
      </c>
      <c r="AB1749" s="17">
        <v>0</v>
      </c>
      <c r="AC1749" s="17"/>
      <c r="AD1749" s="17">
        <v>1.1686843817635901E-2</v>
      </c>
      <c r="AE1749" s="17">
        <v>5.0104820254942201E-2</v>
      </c>
      <c r="AF1749" s="17"/>
      <c r="AG1749" s="17">
        <v>2.6307331321887202E-3</v>
      </c>
      <c r="AH1749" s="17">
        <v>2.8867943959000199E-2</v>
      </c>
      <c r="AI1749" s="17"/>
      <c r="AJ1749" s="17">
        <v>2.9295994618709398E-2</v>
      </c>
      <c r="AK1749" s="17">
        <v>2.0795925175071998E-2</v>
      </c>
      <c r="AL1749" s="17"/>
      <c r="AM1749" s="17">
        <v>3.2666927145267297E-2</v>
      </c>
      <c r="AN1749" s="17">
        <v>2.3837404553028501E-2</v>
      </c>
      <c r="AO1749" s="17"/>
      <c r="AP1749" s="17">
        <v>8.6442111414113496E-2</v>
      </c>
      <c r="AQ1749" s="17">
        <v>1.95264132552345E-2</v>
      </c>
      <c r="AR1749" s="17">
        <v>1.2398950610572E-2</v>
      </c>
      <c r="AS1749" s="17">
        <v>6.9936684027445996E-3</v>
      </c>
      <c r="AT1749" s="17">
        <v>0</v>
      </c>
      <c r="AU1749" s="17">
        <v>0</v>
      </c>
    </row>
    <row r="1750" spans="2:47" x14ac:dyDescent="0.35">
      <c r="B1750" t="s">
        <v>95</v>
      </c>
      <c r="C1750" s="17">
        <v>0.63380718189192498</v>
      </c>
      <c r="D1750" s="17">
        <v>0.69638368434964903</v>
      </c>
      <c r="E1750" s="17">
        <v>0.57752061887524697</v>
      </c>
      <c r="F1750" s="17"/>
      <c r="G1750" s="17">
        <v>0.628903602048693</v>
      </c>
      <c r="H1750" s="17">
        <v>0.67039097583303997</v>
      </c>
      <c r="I1750" s="17">
        <v>0.56118921219654405</v>
      </c>
      <c r="J1750" s="17">
        <v>0.69482707987286496</v>
      </c>
      <c r="K1750" s="17">
        <v>0.63993023360650103</v>
      </c>
      <c r="L1750" s="17">
        <v>0.61286247537483896</v>
      </c>
      <c r="M1750" s="17"/>
      <c r="N1750" s="17">
        <v>0.61990585924568498</v>
      </c>
      <c r="O1750" s="17">
        <v>0.70285159442107203</v>
      </c>
      <c r="P1750" s="17"/>
      <c r="Q1750" s="17">
        <v>0.66083689889840003</v>
      </c>
      <c r="R1750" s="17">
        <v>0.56531732012462499</v>
      </c>
      <c r="S1750" s="17">
        <v>0.64971328107180204</v>
      </c>
      <c r="T1750" s="17">
        <v>0.71280882630269105</v>
      </c>
      <c r="U1750" s="17">
        <v>0.65069199365293895</v>
      </c>
      <c r="V1750" s="17">
        <v>0.68202937873706704</v>
      </c>
      <c r="W1750" s="17">
        <v>0.61123008668610901</v>
      </c>
      <c r="X1750" s="17">
        <v>0.64016879382094405</v>
      </c>
      <c r="Y1750" s="17">
        <v>0.64856394436409304</v>
      </c>
      <c r="Z1750" s="17">
        <v>0.55469059299911505</v>
      </c>
      <c r="AA1750" s="17">
        <v>0.62414740384520595</v>
      </c>
      <c r="AB1750" s="17">
        <v>0.59164018493991199</v>
      </c>
      <c r="AC1750" s="17"/>
      <c r="AD1750" s="17">
        <v>0.74665191109586204</v>
      </c>
      <c r="AE1750" s="17">
        <v>0.392541831872668</v>
      </c>
      <c r="AF1750" s="17"/>
      <c r="AG1750" s="17">
        <v>0.81681303005713202</v>
      </c>
      <c r="AH1750" s="17">
        <v>0.55218819109563999</v>
      </c>
      <c r="AI1750" s="17"/>
      <c r="AJ1750" s="17">
        <v>0.66370801693310399</v>
      </c>
      <c r="AK1750" s="17">
        <v>0.60297607418681098</v>
      </c>
      <c r="AL1750" s="17"/>
      <c r="AM1750" s="17">
        <v>0.61258183729724403</v>
      </c>
      <c r="AN1750" s="17">
        <v>0.64270116890130702</v>
      </c>
      <c r="AO1750" s="17"/>
      <c r="AP1750" s="17">
        <v>0.23905458916406999</v>
      </c>
      <c r="AQ1750" s="17">
        <v>0.57952201706836404</v>
      </c>
      <c r="AR1750" s="17">
        <v>0.64069492826680396</v>
      </c>
      <c r="AS1750" s="17">
        <v>0.80899405108997702</v>
      </c>
      <c r="AT1750" s="17">
        <v>0.85536192249969401</v>
      </c>
      <c r="AU1750" s="17">
        <v>0.87639502792275203</v>
      </c>
    </row>
    <row r="1751" spans="2:47" x14ac:dyDescent="0.35">
      <c r="B1751" t="s">
        <v>96</v>
      </c>
      <c r="C1751" s="17">
        <v>7.2647256773671801E-2</v>
      </c>
      <c r="D1751" s="17">
        <v>5.2835048944847897E-2</v>
      </c>
      <c r="E1751" s="17">
        <v>8.9411021340830898E-2</v>
      </c>
      <c r="F1751" s="17"/>
      <c r="G1751" s="17">
        <v>0.107579177590203</v>
      </c>
      <c r="H1751" s="17">
        <v>8.4340714877785397E-2</v>
      </c>
      <c r="I1751" s="17">
        <v>7.9898740529050397E-2</v>
      </c>
      <c r="J1751" s="17">
        <v>6.0735838947376997E-2</v>
      </c>
      <c r="K1751" s="17">
        <v>7.1289994578973198E-2</v>
      </c>
      <c r="L1751" s="17">
        <v>4.4484959443032102E-2</v>
      </c>
      <c r="M1751" s="17"/>
      <c r="N1751" s="17">
        <v>7.6255456636061106E-2</v>
      </c>
      <c r="O1751" s="17">
        <v>5.4726225363483399E-2</v>
      </c>
      <c r="P1751" s="17"/>
      <c r="Q1751" s="17">
        <v>4.56120471146595E-2</v>
      </c>
      <c r="R1751" s="17">
        <v>6.8045173382878701E-2</v>
      </c>
      <c r="S1751" s="17">
        <v>6.0829323810814698E-2</v>
      </c>
      <c r="T1751" s="17">
        <v>4.9777482241114702E-2</v>
      </c>
      <c r="U1751" s="17">
        <v>6.7251156048382402E-2</v>
      </c>
      <c r="V1751" s="17">
        <v>7.7285226627449993E-2</v>
      </c>
      <c r="W1751" s="17">
        <v>0.103860881588087</v>
      </c>
      <c r="X1751" s="17">
        <v>9.7193331372060807E-2</v>
      </c>
      <c r="Y1751" s="17">
        <v>0.1053642833786</v>
      </c>
      <c r="Z1751" s="17">
        <v>7.2993030183163402E-2</v>
      </c>
      <c r="AA1751" s="17">
        <v>6.1955468638514498E-2</v>
      </c>
      <c r="AB1751" s="17">
        <v>9.8610020204004695E-2</v>
      </c>
      <c r="AC1751" s="17"/>
      <c r="AD1751" s="17">
        <v>3.5321739592605199E-2</v>
      </c>
      <c r="AE1751" s="17">
        <v>0.15509336146196501</v>
      </c>
      <c r="AF1751" s="17"/>
      <c r="AG1751" s="17">
        <v>2.4864641944960499E-2</v>
      </c>
      <c r="AH1751" s="17">
        <v>9.5706578681019894E-2</v>
      </c>
      <c r="AI1751" s="17"/>
      <c r="AJ1751" s="17">
        <v>4.8362976845903703E-2</v>
      </c>
      <c r="AK1751" s="17">
        <v>9.9740186309516199E-2</v>
      </c>
      <c r="AL1751" s="17"/>
      <c r="AM1751" s="17">
        <v>8.8196438663111304E-2</v>
      </c>
      <c r="AN1751" s="17">
        <v>6.7858247119227694E-2</v>
      </c>
      <c r="AO1751" s="17"/>
      <c r="AP1751" s="17">
        <v>0.20010554975997999</v>
      </c>
      <c r="AQ1751" s="17">
        <v>4.95148652461588E-2</v>
      </c>
      <c r="AR1751" s="17">
        <v>8.3442605738246106E-2</v>
      </c>
      <c r="AS1751" s="17">
        <v>1.25031455425774E-2</v>
      </c>
      <c r="AT1751" s="17">
        <v>1.2150680541348401E-2</v>
      </c>
      <c r="AU1751" s="17">
        <v>1.9026018482280901E-2</v>
      </c>
    </row>
    <row r="1752" spans="2:47" x14ac:dyDescent="0.35">
      <c r="B1752" t="s">
        <v>97</v>
      </c>
      <c r="C1752" s="17">
        <v>0.56115992511825297</v>
      </c>
      <c r="D1752" s="17">
        <v>0.64354863540480101</v>
      </c>
      <c r="E1752" s="17">
        <v>0.48810959753441602</v>
      </c>
      <c r="F1752" s="17"/>
      <c r="G1752" s="17">
        <v>0.52132442445849003</v>
      </c>
      <c r="H1752" s="17">
        <v>0.58605026095525403</v>
      </c>
      <c r="I1752" s="17">
        <v>0.481290471667493</v>
      </c>
      <c r="J1752" s="17">
        <v>0.63409124092548796</v>
      </c>
      <c r="K1752" s="17">
        <v>0.56864023902752703</v>
      </c>
      <c r="L1752" s="17">
        <v>0.56837751593180696</v>
      </c>
      <c r="M1752" s="17"/>
      <c r="N1752" s="17">
        <v>0.54365040260962405</v>
      </c>
      <c r="O1752" s="17">
        <v>0.648125369057589</v>
      </c>
      <c r="P1752" s="17"/>
      <c r="Q1752" s="17">
        <v>0.61522485178373998</v>
      </c>
      <c r="R1752" s="17">
        <v>0.49727214674174702</v>
      </c>
      <c r="S1752" s="17">
        <v>0.58888395726098797</v>
      </c>
      <c r="T1752" s="17">
        <v>0.66303134406157604</v>
      </c>
      <c r="U1752" s="17">
        <v>0.58344083760455701</v>
      </c>
      <c r="V1752" s="17">
        <v>0.60474415210961696</v>
      </c>
      <c r="W1752" s="17">
        <v>0.50736920509802197</v>
      </c>
      <c r="X1752" s="17">
        <v>0.54297546244888295</v>
      </c>
      <c r="Y1752" s="17">
        <v>0.54319966098549299</v>
      </c>
      <c r="Z1752" s="17">
        <v>0.481697562815952</v>
      </c>
      <c r="AA1752" s="17">
        <v>0.56219193520669097</v>
      </c>
      <c r="AB1752" s="17">
        <v>0.49303016473590699</v>
      </c>
      <c r="AC1752" s="17"/>
      <c r="AD1752" s="17">
        <v>0.71133017150325695</v>
      </c>
      <c r="AE1752" s="17">
        <v>0.237448470410702</v>
      </c>
      <c r="AF1752" s="17"/>
      <c r="AG1752" s="17">
        <v>0.79194838811217105</v>
      </c>
      <c r="AH1752" s="17">
        <v>0.45648161241461999</v>
      </c>
      <c r="AI1752" s="17"/>
      <c r="AJ1752" s="17">
        <v>0.61534504008720103</v>
      </c>
      <c r="AK1752" s="17">
        <v>0.50323588787729501</v>
      </c>
      <c r="AL1752" s="17"/>
      <c r="AM1752" s="17">
        <v>0.52438539863413303</v>
      </c>
      <c r="AN1752" s="17">
        <v>0.57484292178207996</v>
      </c>
      <c r="AO1752" s="17"/>
      <c r="AP1752" s="17">
        <v>3.8949039404090502E-2</v>
      </c>
      <c r="AQ1752" s="17">
        <v>0.53000715182220504</v>
      </c>
      <c r="AR1752" s="17">
        <v>0.55725232252855805</v>
      </c>
      <c r="AS1752" s="17">
        <v>0.79649090554739999</v>
      </c>
      <c r="AT1752" s="17">
        <v>0.84321124195834596</v>
      </c>
      <c r="AU1752" s="17">
        <v>0.85736900944047101</v>
      </c>
    </row>
    <row r="1753" spans="2:47" x14ac:dyDescent="0.35">
      <c r="C1753" s="17"/>
      <c r="D1753" s="17"/>
      <c r="E1753" s="17"/>
      <c r="F1753" s="17"/>
      <c r="G1753" s="17"/>
      <c r="H1753" s="17"/>
      <c r="I1753" s="17"/>
      <c r="J1753" s="17"/>
      <c r="K1753" s="17"/>
      <c r="L1753" s="17"/>
      <c r="M1753" s="17"/>
      <c r="N1753" s="17"/>
      <c r="O1753" s="17"/>
      <c r="P1753" s="17"/>
      <c r="Q1753" s="17"/>
      <c r="R1753" s="17"/>
      <c r="S1753" s="17"/>
      <c r="T1753" s="17"/>
      <c r="U1753" s="17"/>
      <c r="V1753" s="17"/>
      <c r="W1753" s="17"/>
      <c r="X1753" s="17"/>
      <c r="Y1753" s="17"/>
      <c r="Z1753" s="17"/>
      <c r="AA1753" s="17"/>
      <c r="AB1753" s="17"/>
      <c r="AC1753" s="17"/>
      <c r="AD1753" s="17"/>
      <c r="AE1753" s="17"/>
      <c r="AF1753" s="17"/>
      <c r="AG1753" s="17"/>
      <c r="AH1753" s="17"/>
      <c r="AI1753" s="17"/>
      <c r="AJ1753" s="17"/>
      <c r="AK1753" s="17"/>
      <c r="AL1753" s="17"/>
      <c r="AM1753" s="17"/>
      <c r="AN1753" s="17"/>
      <c r="AO1753" s="17"/>
      <c r="AP1753" s="17"/>
      <c r="AQ1753" s="17"/>
      <c r="AR1753" s="17"/>
      <c r="AS1753" s="17"/>
      <c r="AT1753" s="17"/>
      <c r="AU1753" s="17"/>
    </row>
    <row r="1754" spans="2:47" x14ac:dyDescent="0.35">
      <c r="B1754" s="6" t="s">
        <v>667</v>
      </c>
      <c r="C1754" s="17"/>
      <c r="D1754" s="17"/>
      <c r="E1754" s="17"/>
      <c r="F1754" s="17"/>
      <c r="G1754" s="17"/>
      <c r="H1754" s="17"/>
      <c r="I1754" s="17"/>
      <c r="J1754" s="17"/>
      <c r="K1754" s="17"/>
      <c r="L1754" s="17"/>
      <c r="M1754" s="17"/>
      <c r="N1754" s="17"/>
      <c r="O1754" s="17"/>
      <c r="P1754" s="17"/>
      <c r="Q1754" s="17"/>
      <c r="R1754" s="17"/>
      <c r="S1754" s="17"/>
      <c r="T1754" s="17"/>
      <c r="U1754" s="17"/>
      <c r="V1754" s="17"/>
      <c r="W1754" s="17"/>
      <c r="X1754" s="17"/>
      <c r="Y1754" s="17"/>
      <c r="Z1754" s="17"/>
      <c r="AA1754" s="17"/>
      <c r="AB1754" s="17"/>
      <c r="AC1754" s="17"/>
      <c r="AD1754" s="17"/>
      <c r="AE1754" s="17"/>
      <c r="AF1754" s="17"/>
      <c r="AG1754" s="17"/>
      <c r="AH1754" s="17"/>
      <c r="AI1754" s="17"/>
      <c r="AJ1754" s="17"/>
      <c r="AK1754" s="17"/>
      <c r="AL1754" s="17"/>
      <c r="AM1754" s="17"/>
      <c r="AN1754" s="17"/>
      <c r="AO1754" s="17"/>
      <c r="AP1754" s="17"/>
      <c r="AQ1754" s="17"/>
      <c r="AR1754" s="17"/>
      <c r="AS1754" s="17"/>
      <c r="AT1754" s="17"/>
      <c r="AU1754" s="17"/>
    </row>
    <row r="1755" spans="2:47" x14ac:dyDescent="0.35">
      <c r="B1755" s="24" t="s">
        <v>65</v>
      </c>
      <c r="C1755" s="17"/>
      <c r="D1755" s="17"/>
      <c r="E1755" s="17"/>
      <c r="F1755" s="17"/>
      <c r="G1755" s="17"/>
      <c r="H1755" s="17"/>
      <c r="I1755" s="17"/>
      <c r="J1755" s="17"/>
      <c r="K1755" s="17"/>
      <c r="L1755" s="17"/>
      <c r="M1755" s="17"/>
      <c r="N1755" s="17"/>
      <c r="O1755" s="17"/>
      <c r="P1755" s="17"/>
      <c r="Q1755" s="17"/>
      <c r="R1755" s="17"/>
      <c r="S1755" s="17"/>
      <c r="T1755" s="17"/>
      <c r="U1755" s="17"/>
      <c r="V1755" s="17"/>
      <c r="W1755" s="17"/>
      <c r="X1755" s="17"/>
      <c r="Y1755" s="17"/>
      <c r="Z1755" s="17"/>
      <c r="AA1755" s="17"/>
      <c r="AB1755" s="17"/>
      <c r="AC1755" s="17"/>
      <c r="AD1755" s="17"/>
      <c r="AE1755" s="17"/>
      <c r="AF1755" s="17"/>
      <c r="AG1755" s="17"/>
      <c r="AH1755" s="17"/>
      <c r="AI1755" s="17"/>
      <c r="AJ1755" s="17"/>
      <c r="AK1755" s="17"/>
      <c r="AL1755" s="17"/>
      <c r="AM1755" s="17"/>
      <c r="AN1755" s="17"/>
      <c r="AO1755" s="17"/>
      <c r="AP1755" s="17"/>
      <c r="AQ1755" s="17"/>
      <c r="AR1755" s="17"/>
      <c r="AS1755" s="17"/>
      <c r="AT1755" s="17"/>
      <c r="AU1755" s="17"/>
    </row>
    <row r="1756" spans="2:47" x14ac:dyDescent="0.35">
      <c r="B1756" t="s">
        <v>89</v>
      </c>
      <c r="C1756" s="17">
        <v>0.17021332515061399</v>
      </c>
      <c r="D1756" s="17">
        <v>0.190851941190675</v>
      </c>
      <c r="E1756" s="17">
        <v>0.15159533098774799</v>
      </c>
      <c r="F1756" s="17"/>
      <c r="G1756" s="17">
        <v>0.187604574027389</v>
      </c>
      <c r="H1756" s="17">
        <v>0.16907794950427199</v>
      </c>
      <c r="I1756" s="17">
        <v>0.17788575284772201</v>
      </c>
      <c r="J1756" s="17">
        <v>0.15906195464610001</v>
      </c>
      <c r="K1756" s="17">
        <v>0.18233424843654999</v>
      </c>
      <c r="L1756" s="17">
        <v>0.15425261052723699</v>
      </c>
      <c r="M1756" s="17"/>
      <c r="N1756" s="17">
        <v>0.15876804843848999</v>
      </c>
      <c r="O1756" s="17">
        <v>0.22705916830755399</v>
      </c>
      <c r="P1756" s="17"/>
      <c r="Q1756" s="17">
        <v>0.20628330560109601</v>
      </c>
      <c r="R1756" s="17">
        <v>0.162115961398383</v>
      </c>
      <c r="S1756" s="17">
        <v>0.176080909358245</v>
      </c>
      <c r="T1756" s="17">
        <v>0.19518562105223</v>
      </c>
      <c r="U1756" s="17">
        <v>0.154389206248358</v>
      </c>
      <c r="V1756" s="17">
        <v>0.16868064290129001</v>
      </c>
      <c r="W1756" s="17">
        <v>0.18143405140781199</v>
      </c>
      <c r="X1756" s="17">
        <v>0.11384641361848299</v>
      </c>
      <c r="Y1756" s="17">
        <v>0.14582141951484301</v>
      </c>
      <c r="Z1756" s="17">
        <v>0.120962561023818</v>
      </c>
      <c r="AA1756" s="17">
        <v>0.17531918600863899</v>
      </c>
      <c r="AB1756" s="17">
        <v>0.26212516980220402</v>
      </c>
      <c r="AC1756" s="17"/>
      <c r="AD1756" s="17">
        <v>0.22053367655710299</v>
      </c>
      <c r="AE1756" s="17">
        <v>6.5009429140139005E-2</v>
      </c>
      <c r="AF1756" s="17"/>
      <c r="AG1756" s="17">
        <v>0.28398668501421898</v>
      </c>
      <c r="AH1756" s="17">
        <v>0.116803994742662</v>
      </c>
      <c r="AI1756" s="17"/>
      <c r="AJ1756" s="17">
        <v>0.18702079230118401</v>
      </c>
      <c r="AK1756" s="17">
        <v>0.15178608021843601</v>
      </c>
      <c r="AL1756" s="17"/>
      <c r="AM1756" s="17">
        <v>0.16481547116900799</v>
      </c>
      <c r="AN1756" s="17">
        <v>0.17148143886592199</v>
      </c>
      <c r="AO1756" s="17"/>
      <c r="AP1756" s="17">
        <v>3.87088673521193E-2</v>
      </c>
      <c r="AQ1756" s="17">
        <v>0.125283754061837</v>
      </c>
      <c r="AR1756" s="17">
        <v>0.123233008277499</v>
      </c>
      <c r="AS1756" s="17">
        <v>0.20556556914322299</v>
      </c>
      <c r="AT1756" s="17">
        <v>0.34902926980604398</v>
      </c>
      <c r="AU1756" s="17">
        <v>0.29221902605240002</v>
      </c>
    </row>
    <row r="1757" spans="2:47" x14ac:dyDescent="0.35">
      <c r="B1757" t="s">
        <v>90</v>
      </c>
      <c r="C1757" s="17">
        <v>0.37288133951221902</v>
      </c>
      <c r="D1757" s="17">
        <v>0.39822123583010999</v>
      </c>
      <c r="E1757" s="17">
        <v>0.35059598493043898</v>
      </c>
      <c r="F1757" s="17"/>
      <c r="G1757" s="17">
        <v>0.37778945125951502</v>
      </c>
      <c r="H1757" s="17">
        <v>0.41717451818099399</v>
      </c>
      <c r="I1757" s="17">
        <v>0.32516450994811902</v>
      </c>
      <c r="J1757" s="17">
        <v>0.413818044614292</v>
      </c>
      <c r="K1757" s="17">
        <v>0.33667894890458699</v>
      </c>
      <c r="L1757" s="17">
        <v>0.36332923012601598</v>
      </c>
      <c r="M1757" s="17"/>
      <c r="N1757" s="17">
        <v>0.36788393441302403</v>
      </c>
      <c r="O1757" s="17">
        <v>0.39770220785868898</v>
      </c>
      <c r="P1757" s="17"/>
      <c r="Q1757" s="17">
        <v>0.33984953758896902</v>
      </c>
      <c r="R1757" s="17">
        <v>0.35969487819868101</v>
      </c>
      <c r="S1757" s="17">
        <v>0.35936937879844699</v>
      </c>
      <c r="T1757" s="17">
        <v>0.38764701900258403</v>
      </c>
      <c r="U1757" s="17">
        <v>0.40510353030313601</v>
      </c>
      <c r="V1757" s="17">
        <v>0.38295841840272399</v>
      </c>
      <c r="W1757" s="17">
        <v>0.370741533457148</v>
      </c>
      <c r="X1757" s="17">
        <v>0.40995119319516898</v>
      </c>
      <c r="Y1757" s="17">
        <v>0.38479082880980298</v>
      </c>
      <c r="Z1757" s="17">
        <v>0.392527938274707</v>
      </c>
      <c r="AA1757" s="17">
        <v>0.34084148807750603</v>
      </c>
      <c r="AB1757" s="17">
        <v>0.37763146386008001</v>
      </c>
      <c r="AC1757" s="17"/>
      <c r="AD1757" s="17">
        <v>0.41472008519271297</v>
      </c>
      <c r="AE1757" s="17">
        <v>0.28232727706322502</v>
      </c>
      <c r="AF1757" s="17"/>
      <c r="AG1757" s="17">
        <v>0.428550755613062</v>
      </c>
      <c r="AH1757" s="17">
        <v>0.35036727786361599</v>
      </c>
      <c r="AI1757" s="17"/>
      <c r="AJ1757" s="17">
        <v>0.38884190251948297</v>
      </c>
      <c r="AK1757" s="17">
        <v>0.35592024477999001</v>
      </c>
      <c r="AL1757" s="17"/>
      <c r="AM1757" s="17">
        <v>0.37360437515878198</v>
      </c>
      <c r="AN1757" s="17">
        <v>0.37701347057315199</v>
      </c>
      <c r="AO1757" s="17"/>
      <c r="AP1757" s="17">
        <v>0.18400415997313199</v>
      </c>
      <c r="AQ1757" s="17">
        <v>0.37210392897207401</v>
      </c>
      <c r="AR1757" s="17">
        <v>0.42091387823829901</v>
      </c>
      <c r="AS1757" s="17">
        <v>0.42894620444617398</v>
      </c>
      <c r="AT1757" s="17">
        <v>0.44052457257070998</v>
      </c>
      <c r="AU1757" s="17">
        <v>0.47605914308471498</v>
      </c>
    </row>
    <row r="1758" spans="2:47" x14ac:dyDescent="0.35">
      <c r="B1758" t="s">
        <v>91</v>
      </c>
      <c r="C1758" s="17">
        <v>0.324064021350981</v>
      </c>
      <c r="D1758" s="17">
        <v>0.302482429207311</v>
      </c>
      <c r="E1758" s="17">
        <v>0.344948542429236</v>
      </c>
      <c r="F1758" s="17"/>
      <c r="G1758" s="17">
        <v>0.27373156201759802</v>
      </c>
      <c r="H1758" s="17">
        <v>0.292754037834207</v>
      </c>
      <c r="I1758" s="17">
        <v>0.32504371958636602</v>
      </c>
      <c r="J1758" s="17">
        <v>0.325761291679384</v>
      </c>
      <c r="K1758" s="17">
        <v>0.34004114315539202</v>
      </c>
      <c r="L1758" s="17">
        <v>0.37031240099470197</v>
      </c>
      <c r="M1758" s="17"/>
      <c r="N1758" s="17">
        <v>0.33507888546722597</v>
      </c>
      <c r="O1758" s="17">
        <v>0.26935593052048701</v>
      </c>
      <c r="P1758" s="17"/>
      <c r="Q1758" s="17">
        <v>0.32838049237067202</v>
      </c>
      <c r="R1758" s="17">
        <v>0.34791550824808398</v>
      </c>
      <c r="S1758" s="17">
        <v>0.32275580398452502</v>
      </c>
      <c r="T1758" s="17">
        <v>0.29189156674490102</v>
      </c>
      <c r="U1758" s="17">
        <v>0.30917285166844399</v>
      </c>
      <c r="V1758" s="17">
        <v>0.348784470797464</v>
      </c>
      <c r="W1758" s="17">
        <v>0.28845107283057497</v>
      </c>
      <c r="X1758" s="17">
        <v>0.28917638485267799</v>
      </c>
      <c r="Y1758" s="17">
        <v>0.35185586569638699</v>
      </c>
      <c r="Z1758" s="17">
        <v>0.35636034243251002</v>
      </c>
      <c r="AA1758" s="17">
        <v>0.34366615537084899</v>
      </c>
      <c r="AB1758" s="17">
        <v>0.17036566921981</v>
      </c>
      <c r="AC1758" s="17"/>
      <c r="AD1758" s="17">
        <v>0.28441302867943502</v>
      </c>
      <c r="AE1758" s="17">
        <v>0.413368294097893</v>
      </c>
      <c r="AF1758" s="17"/>
      <c r="AG1758" s="17">
        <v>0.23073285801306401</v>
      </c>
      <c r="AH1758" s="17">
        <v>0.37155897186367598</v>
      </c>
      <c r="AI1758" s="17"/>
      <c r="AJ1758" s="17">
        <v>0.31295915366663002</v>
      </c>
      <c r="AK1758" s="17">
        <v>0.335655975493176</v>
      </c>
      <c r="AL1758" s="17"/>
      <c r="AM1758" s="17">
        <v>0.32403105185794101</v>
      </c>
      <c r="AN1758" s="17">
        <v>0.32097593244328398</v>
      </c>
      <c r="AO1758" s="17"/>
      <c r="AP1758" s="17">
        <v>0.44466722260283598</v>
      </c>
      <c r="AQ1758" s="17">
        <v>0.40110276797469202</v>
      </c>
      <c r="AR1758" s="17">
        <v>0.347004944394112</v>
      </c>
      <c r="AS1758" s="17">
        <v>0.30943106687231298</v>
      </c>
      <c r="AT1758" s="17">
        <v>0.15948096735133399</v>
      </c>
      <c r="AU1758" s="17">
        <v>0.178285624817074</v>
      </c>
    </row>
    <row r="1759" spans="2:47" x14ac:dyDescent="0.35">
      <c r="B1759" t="s">
        <v>92</v>
      </c>
      <c r="C1759" s="17">
        <v>5.2725503821414298E-2</v>
      </c>
      <c r="D1759" s="17">
        <v>4.9254843781710397E-2</v>
      </c>
      <c r="E1759" s="17">
        <v>5.4253123096157298E-2</v>
      </c>
      <c r="F1759" s="17"/>
      <c r="G1759" s="17">
        <v>7.07085432882818E-2</v>
      </c>
      <c r="H1759" s="17">
        <v>5.01801629368539E-2</v>
      </c>
      <c r="I1759" s="17">
        <v>6.2203192504290301E-2</v>
      </c>
      <c r="J1759" s="17">
        <v>3.8937532623576201E-2</v>
      </c>
      <c r="K1759" s="17">
        <v>5.4753141409132303E-2</v>
      </c>
      <c r="L1759" s="17">
        <v>4.4926832679082401E-2</v>
      </c>
      <c r="M1759" s="17"/>
      <c r="N1759" s="17">
        <v>5.66747530191032E-2</v>
      </c>
      <c r="O1759" s="17">
        <v>3.3110565176752399E-2</v>
      </c>
      <c r="P1759" s="17"/>
      <c r="Q1759" s="17">
        <v>3.4349934300558403E-2</v>
      </c>
      <c r="R1759" s="17">
        <v>4.0723968477686799E-2</v>
      </c>
      <c r="S1759" s="17">
        <v>7.2221635464440298E-2</v>
      </c>
      <c r="T1759" s="17">
        <v>7.7514124635082698E-2</v>
      </c>
      <c r="U1759" s="17">
        <v>6.3025770246083204E-2</v>
      </c>
      <c r="V1759" s="17">
        <v>2.1800087894891199E-2</v>
      </c>
      <c r="W1759" s="17">
        <v>6.1065288608881198E-2</v>
      </c>
      <c r="X1759" s="17">
        <v>5.8770848481813902E-2</v>
      </c>
      <c r="Y1759" s="17">
        <v>5.229578298254E-2</v>
      </c>
      <c r="Z1759" s="17">
        <v>3.3394672088741501E-2</v>
      </c>
      <c r="AA1759" s="17">
        <v>8.9144595172215596E-2</v>
      </c>
      <c r="AB1759" s="17">
        <v>0.101130089263103</v>
      </c>
      <c r="AC1759" s="17"/>
      <c r="AD1759" s="17">
        <v>4.1475263259594303E-2</v>
      </c>
      <c r="AE1759" s="17">
        <v>7.56380171592798E-2</v>
      </c>
      <c r="AF1759" s="17"/>
      <c r="AG1759" s="17">
        <v>3.4694104696094602E-2</v>
      </c>
      <c r="AH1759" s="17">
        <v>6.1695992298863099E-2</v>
      </c>
      <c r="AI1759" s="17"/>
      <c r="AJ1759" s="17">
        <v>4.4856541034190997E-2</v>
      </c>
      <c r="AK1759" s="17">
        <v>6.1532645539564897E-2</v>
      </c>
      <c r="AL1759" s="17"/>
      <c r="AM1759" s="17">
        <v>4.0925308901978298E-2</v>
      </c>
      <c r="AN1759" s="17">
        <v>5.5909841769000899E-2</v>
      </c>
      <c r="AO1759" s="17"/>
      <c r="AP1759" s="17">
        <v>8.9881825944574403E-2</v>
      </c>
      <c r="AQ1759" s="17">
        <v>4.6772733670157003E-2</v>
      </c>
      <c r="AR1759" s="17">
        <v>7.3770934819087697E-2</v>
      </c>
      <c r="AS1759" s="17">
        <v>3.2868704726463298E-2</v>
      </c>
      <c r="AT1759" s="17">
        <v>2.4673600912873399E-2</v>
      </c>
      <c r="AU1759" s="17">
        <v>2.9029915099799099E-2</v>
      </c>
    </row>
    <row r="1760" spans="2:47" x14ac:dyDescent="0.35">
      <c r="B1760" t="s">
        <v>93</v>
      </c>
      <c r="C1760" s="17">
        <v>4.8102224669892203E-2</v>
      </c>
      <c r="D1760" s="17">
        <v>4.7952990015719003E-2</v>
      </c>
      <c r="E1760" s="17">
        <v>4.8675141400877302E-2</v>
      </c>
      <c r="F1760" s="17"/>
      <c r="G1760" s="17">
        <v>5.1301327631822699E-2</v>
      </c>
      <c r="H1760" s="17">
        <v>3.8288845991664003E-2</v>
      </c>
      <c r="I1760" s="17">
        <v>5.7664466452982698E-2</v>
      </c>
      <c r="J1760" s="17">
        <v>3.8701612671879E-2</v>
      </c>
      <c r="K1760" s="17">
        <v>5.1827765257697701E-2</v>
      </c>
      <c r="L1760" s="17">
        <v>5.1325337228861498E-2</v>
      </c>
      <c r="M1760" s="17"/>
      <c r="N1760" s="17">
        <v>4.9820617034036098E-2</v>
      </c>
      <c r="O1760" s="17">
        <v>3.9567397136126503E-2</v>
      </c>
      <c r="P1760" s="17"/>
      <c r="Q1760" s="17">
        <v>4.9238586600639997E-2</v>
      </c>
      <c r="R1760" s="17">
        <v>4.0837696983331798E-2</v>
      </c>
      <c r="S1760" s="17">
        <v>3.0540334285228499E-2</v>
      </c>
      <c r="T1760" s="17">
        <v>3.77829047548369E-2</v>
      </c>
      <c r="U1760" s="17">
        <v>3.7036676011831998E-2</v>
      </c>
      <c r="V1760" s="17">
        <v>3.2299123298561501E-2</v>
      </c>
      <c r="W1760" s="17">
        <v>7.8598184464908002E-2</v>
      </c>
      <c r="X1760" s="17">
        <v>8.42153532651264E-2</v>
      </c>
      <c r="Y1760" s="17">
        <v>3.7608070720049798E-2</v>
      </c>
      <c r="Z1760" s="17">
        <v>6.7443455338962399E-2</v>
      </c>
      <c r="AA1760" s="17">
        <v>4.0915038753866199E-2</v>
      </c>
      <c r="AB1760" s="17">
        <v>8.8747607854802402E-2</v>
      </c>
      <c r="AC1760" s="17"/>
      <c r="AD1760" s="17">
        <v>2.1814674240746099E-2</v>
      </c>
      <c r="AE1760" s="17">
        <v>0.10571318394064499</v>
      </c>
      <c r="AF1760" s="17"/>
      <c r="AG1760" s="17">
        <v>1.46336450663389E-2</v>
      </c>
      <c r="AH1760" s="17">
        <v>6.2884607085314598E-2</v>
      </c>
      <c r="AI1760" s="17"/>
      <c r="AJ1760" s="17">
        <v>3.5068879394145901E-2</v>
      </c>
      <c r="AK1760" s="17">
        <v>6.3998251764633807E-2</v>
      </c>
      <c r="AL1760" s="17"/>
      <c r="AM1760" s="17">
        <v>5.7348890002485602E-2</v>
      </c>
      <c r="AN1760" s="17">
        <v>4.40663277991417E-2</v>
      </c>
      <c r="AO1760" s="17"/>
      <c r="AP1760" s="17">
        <v>0.14124471511366299</v>
      </c>
      <c r="AQ1760" s="17">
        <v>2.63880753052598E-2</v>
      </c>
      <c r="AR1760" s="17">
        <v>2.1336278794941401E-2</v>
      </c>
      <c r="AS1760" s="17">
        <v>1.58494080217043E-2</v>
      </c>
      <c r="AT1760" s="17">
        <v>1.96146390658451E-2</v>
      </c>
      <c r="AU1760" s="17">
        <v>2.1981305910011E-2</v>
      </c>
    </row>
    <row r="1761" spans="2:47" x14ac:dyDescent="0.35">
      <c r="B1761" t="s">
        <v>94</v>
      </c>
      <c r="C1761" s="17">
        <v>3.2013585494878601E-2</v>
      </c>
      <c r="D1761" s="17">
        <v>1.1236559974474499E-2</v>
      </c>
      <c r="E1761" s="17">
        <v>4.9931877155543099E-2</v>
      </c>
      <c r="F1761" s="17"/>
      <c r="G1761" s="17">
        <v>3.8864541775394099E-2</v>
      </c>
      <c r="H1761" s="17">
        <v>3.2524485552008597E-2</v>
      </c>
      <c r="I1761" s="17">
        <v>5.2038358660520201E-2</v>
      </c>
      <c r="J1761" s="17">
        <v>2.3719563764769299E-2</v>
      </c>
      <c r="K1761" s="17">
        <v>3.4364752836641199E-2</v>
      </c>
      <c r="L1761" s="17">
        <v>1.5853588444101299E-2</v>
      </c>
      <c r="M1761" s="17"/>
      <c r="N1761" s="17">
        <v>3.1773761628120699E-2</v>
      </c>
      <c r="O1761" s="17">
        <v>3.32047310003925E-2</v>
      </c>
      <c r="P1761" s="17"/>
      <c r="Q1761" s="17">
        <v>4.1898143538064501E-2</v>
      </c>
      <c r="R1761" s="17">
        <v>4.8711986693833399E-2</v>
      </c>
      <c r="S1761" s="17">
        <v>3.9031938109114601E-2</v>
      </c>
      <c r="T1761" s="17">
        <v>9.9787638103656096E-3</v>
      </c>
      <c r="U1761" s="17">
        <v>3.12719655221474E-2</v>
      </c>
      <c r="V1761" s="17">
        <v>4.5477256705070301E-2</v>
      </c>
      <c r="W1761" s="17">
        <v>1.97098692306754E-2</v>
      </c>
      <c r="X1761" s="17">
        <v>4.4039806586729E-2</v>
      </c>
      <c r="Y1761" s="17">
        <v>2.7628032276377602E-2</v>
      </c>
      <c r="Z1761" s="17">
        <v>2.9311030841260501E-2</v>
      </c>
      <c r="AA1761" s="17">
        <v>1.01135366169241E-2</v>
      </c>
      <c r="AB1761" s="17">
        <v>0</v>
      </c>
      <c r="AC1761" s="17"/>
      <c r="AD1761" s="17">
        <v>1.7043272070409701E-2</v>
      </c>
      <c r="AE1761" s="17">
        <v>5.7943798598818999E-2</v>
      </c>
      <c r="AF1761" s="17"/>
      <c r="AG1761" s="17">
        <v>7.4019515972215399E-3</v>
      </c>
      <c r="AH1761" s="17">
        <v>3.66891561458694E-2</v>
      </c>
      <c r="AI1761" s="17"/>
      <c r="AJ1761" s="17">
        <v>3.1252731084366402E-2</v>
      </c>
      <c r="AK1761" s="17">
        <v>3.1106802204199601E-2</v>
      </c>
      <c r="AL1761" s="17"/>
      <c r="AM1761" s="17">
        <v>3.92749029098051E-2</v>
      </c>
      <c r="AN1761" s="17">
        <v>3.05529885494993E-2</v>
      </c>
      <c r="AO1761" s="17"/>
      <c r="AP1761" s="17">
        <v>0.10149320901367601</v>
      </c>
      <c r="AQ1761" s="17">
        <v>2.8348740015980901E-2</v>
      </c>
      <c r="AR1761" s="17">
        <v>1.37409554760617E-2</v>
      </c>
      <c r="AS1761" s="17">
        <v>7.3390467901218396E-3</v>
      </c>
      <c r="AT1761" s="17">
        <v>6.6769502931932996E-3</v>
      </c>
      <c r="AU1761" s="17">
        <v>2.42498503600036E-3</v>
      </c>
    </row>
    <row r="1762" spans="2:47" x14ac:dyDescent="0.35">
      <c r="B1762" t="s">
        <v>95</v>
      </c>
      <c r="C1762" s="17">
        <v>0.54309466466283396</v>
      </c>
      <c r="D1762" s="17">
        <v>0.58907317702078399</v>
      </c>
      <c r="E1762" s="17">
        <v>0.502191315918186</v>
      </c>
      <c r="F1762" s="17"/>
      <c r="G1762" s="17">
        <v>0.56539402528690297</v>
      </c>
      <c r="H1762" s="17">
        <v>0.58625246768526695</v>
      </c>
      <c r="I1762" s="17">
        <v>0.50305026279584097</v>
      </c>
      <c r="J1762" s="17">
        <v>0.57287999926039201</v>
      </c>
      <c r="K1762" s="17">
        <v>0.51901319734113704</v>
      </c>
      <c r="L1762" s="17">
        <v>0.51758184065325297</v>
      </c>
      <c r="M1762" s="17"/>
      <c r="N1762" s="17">
        <v>0.52665198285151404</v>
      </c>
      <c r="O1762" s="17">
        <v>0.62476137616624206</v>
      </c>
      <c r="P1762" s="17"/>
      <c r="Q1762" s="17">
        <v>0.54613284319006505</v>
      </c>
      <c r="R1762" s="17">
        <v>0.52181083959706398</v>
      </c>
      <c r="S1762" s="17">
        <v>0.53545028815669204</v>
      </c>
      <c r="T1762" s="17">
        <v>0.58283264005481406</v>
      </c>
      <c r="U1762" s="17">
        <v>0.55949273655149401</v>
      </c>
      <c r="V1762" s="17">
        <v>0.55163906130401297</v>
      </c>
      <c r="W1762" s="17">
        <v>0.55217558486495999</v>
      </c>
      <c r="X1762" s="17">
        <v>0.52379760681365195</v>
      </c>
      <c r="Y1762" s="17">
        <v>0.53061224832464504</v>
      </c>
      <c r="Z1762" s="17">
        <v>0.51349049929852497</v>
      </c>
      <c r="AA1762" s="17">
        <v>0.51616067408614497</v>
      </c>
      <c r="AB1762" s="17">
        <v>0.63975663366228397</v>
      </c>
      <c r="AC1762" s="17"/>
      <c r="AD1762" s="17">
        <v>0.63525376174981496</v>
      </c>
      <c r="AE1762" s="17">
        <v>0.34733670620336399</v>
      </c>
      <c r="AF1762" s="17"/>
      <c r="AG1762" s="17">
        <v>0.71253744062728097</v>
      </c>
      <c r="AH1762" s="17">
        <v>0.467171272606277</v>
      </c>
      <c r="AI1762" s="17"/>
      <c r="AJ1762" s="17">
        <v>0.57586269482066699</v>
      </c>
      <c r="AK1762" s="17">
        <v>0.50770632499842505</v>
      </c>
      <c r="AL1762" s="17"/>
      <c r="AM1762" s="17">
        <v>0.53841984632779005</v>
      </c>
      <c r="AN1762" s="17">
        <v>0.54849490943907397</v>
      </c>
      <c r="AO1762" s="17"/>
      <c r="AP1762" s="17">
        <v>0.222713027325251</v>
      </c>
      <c r="AQ1762" s="17">
        <v>0.49738768303391001</v>
      </c>
      <c r="AR1762" s="17">
        <v>0.54414688651579701</v>
      </c>
      <c r="AS1762" s="17">
        <v>0.63451177358939803</v>
      </c>
      <c r="AT1762" s="17">
        <v>0.78955384237675397</v>
      </c>
      <c r="AU1762" s="17">
        <v>0.768278169137116</v>
      </c>
    </row>
    <row r="1763" spans="2:47" x14ac:dyDescent="0.35">
      <c r="B1763" t="s">
        <v>96</v>
      </c>
      <c r="C1763" s="17">
        <v>0.100827728491306</v>
      </c>
      <c r="D1763" s="17">
        <v>9.7207833797429505E-2</v>
      </c>
      <c r="E1763" s="17">
        <v>0.102928264497035</v>
      </c>
      <c r="F1763" s="17"/>
      <c r="G1763" s="17">
        <v>0.122009870920105</v>
      </c>
      <c r="H1763" s="17">
        <v>8.8469008928518E-2</v>
      </c>
      <c r="I1763" s="17">
        <v>0.119867658957273</v>
      </c>
      <c r="J1763" s="17">
        <v>7.7639145295455195E-2</v>
      </c>
      <c r="K1763" s="17">
        <v>0.10658090666683</v>
      </c>
      <c r="L1763" s="17">
        <v>9.6252169907943899E-2</v>
      </c>
      <c r="M1763" s="17"/>
      <c r="N1763" s="17">
        <v>0.106495370053139</v>
      </c>
      <c r="O1763" s="17">
        <v>7.2677962312878805E-2</v>
      </c>
      <c r="P1763" s="17"/>
      <c r="Q1763" s="17">
        <v>8.3588520901198393E-2</v>
      </c>
      <c r="R1763" s="17">
        <v>8.1561665461018604E-2</v>
      </c>
      <c r="S1763" s="17">
        <v>0.102761969749669</v>
      </c>
      <c r="T1763" s="17">
        <v>0.11529702938991999</v>
      </c>
      <c r="U1763" s="17">
        <v>0.10006244625791499</v>
      </c>
      <c r="V1763" s="17">
        <v>5.40992111934527E-2</v>
      </c>
      <c r="W1763" s="17">
        <v>0.13966347307378901</v>
      </c>
      <c r="X1763" s="17">
        <v>0.14298620174693999</v>
      </c>
      <c r="Y1763" s="17">
        <v>8.9903853702589701E-2</v>
      </c>
      <c r="Z1763" s="17">
        <v>0.100838127427704</v>
      </c>
      <c r="AA1763" s="17">
        <v>0.130059633926082</v>
      </c>
      <c r="AB1763" s="17">
        <v>0.189877697117906</v>
      </c>
      <c r="AC1763" s="17"/>
      <c r="AD1763" s="17">
        <v>6.3289937500340399E-2</v>
      </c>
      <c r="AE1763" s="17">
        <v>0.181351201099925</v>
      </c>
      <c r="AF1763" s="17"/>
      <c r="AG1763" s="17">
        <v>4.9327749762433502E-2</v>
      </c>
      <c r="AH1763" s="17">
        <v>0.124580599384178</v>
      </c>
      <c r="AI1763" s="17"/>
      <c r="AJ1763" s="17">
        <v>7.9925420428336905E-2</v>
      </c>
      <c r="AK1763" s="17">
        <v>0.125530897304199</v>
      </c>
      <c r="AL1763" s="17"/>
      <c r="AM1763" s="17">
        <v>9.8274198904463997E-2</v>
      </c>
      <c r="AN1763" s="17">
        <v>9.9976169568142495E-2</v>
      </c>
      <c r="AO1763" s="17"/>
      <c r="AP1763" s="17">
        <v>0.23112654105823699</v>
      </c>
      <c r="AQ1763" s="17">
        <v>7.3160808975416797E-2</v>
      </c>
      <c r="AR1763" s="17">
        <v>9.5107213614029004E-2</v>
      </c>
      <c r="AS1763" s="17">
        <v>4.8718112748167501E-2</v>
      </c>
      <c r="AT1763" s="17">
        <v>4.4288239978718502E-2</v>
      </c>
      <c r="AU1763" s="17">
        <v>5.10112210098101E-2</v>
      </c>
    </row>
    <row r="1764" spans="2:47" x14ac:dyDescent="0.35">
      <c r="B1764" t="s">
        <v>97</v>
      </c>
      <c r="C1764" s="17">
        <v>0.44226693617152701</v>
      </c>
      <c r="D1764" s="17">
        <v>0.49186534322335501</v>
      </c>
      <c r="E1764" s="17">
        <v>0.39926305142115198</v>
      </c>
      <c r="F1764" s="17"/>
      <c r="G1764" s="17">
        <v>0.44338415436679901</v>
      </c>
      <c r="H1764" s="17">
        <v>0.49778345875674901</v>
      </c>
      <c r="I1764" s="17">
        <v>0.383182603838568</v>
      </c>
      <c r="J1764" s="17">
        <v>0.495240853964936</v>
      </c>
      <c r="K1764" s="17">
        <v>0.41243229067430698</v>
      </c>
      <c r="L1764" s="17">
        <v>0.42132967074530903</v>
      </c>
      <c r="M1764" s="17"/>
      <c r="N1764" s="17">
        <v>0.42015661279837502</v>
      </c>
      <c r="O1764" s="17">
        <v>0.55208341385336301</v>
      </c>
      <c r="P1764" s="17"/>
      <c r="Q1764" s="17">
        <v>0.46254432228886699</v>
      </c>
      <c r="R1764" s="17">
        <v>0.44024917413604497</v>
      </c>
      <c r="S1764" s="17">
        <v>0.43268831840702299</v>
      </c>
      <c r="T1764" s="17">
        <v>0.46753561066489402</v>
      </c>
      <c r="U1764" s="17">
        <v>0.45943029029357901</v>
      </c>
      <c r="V1764" s="17">
        <v>0.49753985011056101</v>
      </c>
      <c r="W1764" s="17">
        <v>0.41251211179117098</v>
      </c>
      <c r="X1764" s="17">
        <v>0.38081140506671202</v>
      </c>
      <c r="Y1764" s="17">
        <v>0.44070839462205502</v>
      </c>
      <c r="Z1764" s="17">
        <v>0.41265237187082099</v>
      </c>
      <c r="AA1764" s="17">
        <v>0.38610104016006302</v>
      </c>
      <c r="AB1764" s="17">
        <v>0.44987893654437899</v>
      </c>
      <c r="AC1764" s="17"/>
      <c r="AD1764" s="17">
        <v>0.57196382424947501</v>
      </c>
      <c r="AE1764" s="17">
        <v>0.16598550510343901</v>
      </c>
      <c r="AF1764" s="17"/>
      <c r="AG1764" s="17">
        <v>0.66320969086484705</v>
      </c>
      <c r="AH1764" s="17">
        <v>0.34259067322210002</v>
      </c>
      <c r="AI1764" s="17"/>
      <c r="AJ1764" s="17">
        <v>0.49593727439232999</v>
      </c>
      <c r="AK1764" s="17">
        <v>0.38217542769422702</v>
      </c>
      <c r="AL1764" s="17"/>
      <c r="AM1764" s="17">
        <v>0.44014564742332601</v>
      </c>
      <c r="AN1764" s="17">
        <v>0.44851873987093199</v>
      </c>
      <c r="AO1764" s="17"/>
      <c r="AP1764" s="17">
        <v>-8.4135137329858205E-3</v>
      </c>
      <c r="AQ1764" s="17">
        <v>0.42422687405849302</v>
      </c>
      <c r="AR1764" s="17">
        <v>0.44903967290176799</v>
      </c>
      <c r="AS1764" s="17">
        <v>0.58579366084122997</v>
      </c>
      <c r="AT1764" s="17">
        <v>0.74526560239803596</v>
      </c>
      <c r="AU1764" s="17">
        <v>0.71726694812730596</v>
      </c>
    </row>
    <row r="1765" spans="2:47" x14ac:dyDescent="0.35">
      <c r="C1765" s="17"/>
      <c r="D1765" s="17"/>
      <c r="E1765" s="17"/>
      <c r="F1765" s="17"/>
      <c r="G1765" s="17"/>
      <c r="H1765" s="17"/>
      <c r="I1765" s="17"/>
      <c r="J1765" s="17"/>
      <c r="K1765" s="17"/>
      <c r="L1765" s="17"/>
      <c r="M1765" s="17"/>
      <c r="N1765" s="17"/>
      <c r="O1765" s="17"/>
      <c r="P1765" s="17"/>
      <c r="Q1765" s="17"/>
      <c r="R1765" s="17"/>
      <c r="S1765" s="17"/>
      <c r="T1765" s="17"/>
      <c r="U1765" s="17"/>
      <c r="V1765" s="17"/>
      <c r="W1765" s="17"/>
      <c r="X1765" s="17"/>
      <c r="Y1765" s="17"/>
      <c r="Z1765" s="17"/>
      <c r="AA1765" s="17"/>
      <c r="AB1765" s="17"/>
      <c r="AC1765" s="17"/>
      <c r="AD1765" s="17"/>
      <c r="AE1765" s="17"/>
      <c r="AF1765" s="17"/>
      <c r="AG1765" s="17"/>
      <c r="AH1765" s="17"/>
      <c r="AI1765" s="17"/>
      <c r="AJ1765" s="17"/>
      <c r="AK1765" s="17"/>
      <c r="AL1765" s="17"/>
      <c r="AM1765" s="17"/>
      <c r="AN1765" s="17"/>
      <c r="AO1765" s="17"/>
      <c r="AP1765" s="17"/>
      <c r="AQ1765" s="17"/>
      <c r="AR1765" s="17"/>
      <c r="AS1765" s="17"/>
      <c r="AT1765" s="17"/>
      <c r="AU1765" s="17"/>
    </row>
    <row r="1766" spans="2:47" x14ac:dyDescent="0.35">
      <c r="B1766" s="6" t="s">
        <v>674</v>
      </c>
      <c r="C1766" s="17"/>
      <c r="D1766" s="17"/>
      <c r="E1766" s="17"/>
      <c r="F1766" s="17"/>
      <c r="G1766" s="17"/>
      <c r="H1766" s="17"/>
      <c r="I1766" s="17"/>
      <c r="J1766" s="17"/>
      <c r="K1766" s="17"/>
      <c r="L1766" s="17"/>
      <c r="M1766" s="17"/>
      <c r="N1766" s="17"/>
      <c r="O1766" s="17"/>
      <c r="P1766" s="17"/>
      <c r="Q1766" s="17"/>
      <c r="R1766" s="17"/>
      <c r="S1766" s="17"/>
      <c r="T1766" s="17"/>
      <c r="U1766" s="17"/>
      <c r="V1766" s="17"/>
      <c r="W1766" s="17"/>
      <c r="X1766" s="17"/>
      <c r="Y1766" s="17"/>
      <c r="Z1766" s="17"/>
      <c r="AA1766" s="17"/>
      <c r="AB1766" s="17"/>
      <c r="AC1766" s="17"/>
      <c r="AD1766" s="17"/>
      <c r="AE1766" s="17"/>
      <c r="AF1766" s="17"/>
      <c r="AG1766" s="17"/>
      <c r="AH1766" s="17"/>
      <c r="AI1766" s="17"/>
      <c r="AJ1766" s="17"/>
      <c r="AK1766" s="17"/>
      <c r="AL1766" s="17"/>
      <c r="AM1766" s="17"/>
      <c r="AN1766" s="17"/>
      <c r="AO1766" s="17"/>
      <c r="AP1766" s="17"/>
      <c r="AQ1766" s="17"/>
      <c r="AR1766" s="17"/>
      <c r="AS1766" s="17"/>
      <c r="AT1766" s="17"/>
      <c r="AU1766" s="17"/>
    </row>
    <row r="1767" spans="2:47" x14ac:dyDescent="0.35">
      <c r="B1767" s="24" t="s">
        <v>65</v>
      </c>
      <c r="C1767" s="17"/>
      <c r="D1767" s="17"/>
      <c r="E1767" s="17"/>
      <c r="F1767" s="17"/>
      <c r="G1767" s="17"/>
      <c r="H1767" s="17"/>
      <c r="I1767" s="17"/>
      <c r="J1767" s="17"/>
      <c r="K1767" s="17"/>
      <c r="L1767" s="17"/>
      <c r="M1767" s="17"/>
      <c r="N1767" s="17"/>
      <c r="O1767" s="17"/>
      <c r="P1767" s="17"/>
      <c r="Q1767" s="17"/>
      <c r="R1767" s="17"/>
      <c r="S1767" s="17"/>
      <c r="T1767" s="17"/>
      <c r="U1767" s="17"/>
      <c r="V1767" s="17"/>
      <c r="W1767" s="17"/>
      <c r="X1767" s="17"/>
      <c r="Y1767" s="17"/>
      <c r="Z1767" s="17"/>
      <c r="AA1767" s="17"/>
      <c r="AB1767" s="17"/>
      <c r="AC1767" s="17"/>
      <c r="AD1767" s="17"/>
      <c r="AE1767" s="17"/>
      <c r="AF1767" s="17"/>
      <c r="AG1767" s="17"/>
      <c r="AH1767" s="17"/>
      <c r="AI1767" s="17"/>
      <c r="AJ1767" s="17"/>
      <c r="AK1767" s="17"/>
      <c r="AL1767" s="17"/>
      <c r="AM1767" s="17"/>
      <c r="AN1767" s="17"/>
      <c r="AO1767" s="17"/>
      <c r="AP1767" s="17"/>
      <c r="AQ1767" s="17"/>
      <c r="AR1767" s="17"/>
      <c r="AS1767" s="17"/>
      <c r="AT1767" s="17"/>
      <c r="AU1767" s="17"/>
    </row>
    <row r="1768" spans="2:47" x14ac:dyDescent="0.35">
      <c r="B1768" t="s">
        <v>89</v>
      </c>
      <c r="C1768" s="17">
        <v>0.244384320455937</v>
      </c>
      <c r="D1768" s="17">
        <v>0.30213781701943698</v>
      </c>
      <c r="E1768" s="17">
        <v>0.19022464528973199</v>
      </c>
      <c r="F1768" s="17"/>
      <c r="G1768" s="17">
        <v>0.29618403470580301</v>
      </c>
      <c r="H1768" s="17">
        <v>0.24255938567055901</v>
      </c>
      <c r="I1768" s="17">
        <v>0.256408070054783</v>
      </c>
      <c r="J1768" s="17">
        <v>0.23476667604027199</v>
      </c>
      <c r="K1768" s="17">
        <v>0.22071869590776</v>
      </c>
      <c r="L1768" s="17">
        <v>0.22518842671314601</v>
      </c>
      <c r="M1768" s="17"/>
      <c r="N1768" s="17">
        <v>0.230636236009577</v>
      </c>
      <c r="O1768" s="17">
        <v>0.312667636954367</v>
      </c>
      <c r="P1768" s="17"/>
      <c r="Q1768" s="17">
        <v>0.29575574671791099</v>
      </c>
      <c r="R1768" s="17">
        <v>0.22458048693684901</v>
      </c>
      <c r="S1768" s="17">
        <v>0.258030427043628</v>
      </c>
      <c r="T1768" s="17">
        <v>0.25672053134226402</v>
      </c>
      <c r="U1768" s="17">
        <v>0.21819666706513999</v>
      </c>
      <c r="V1768" s="17">
        <v>0.216048504008618</v>
      </c>
      <c r="W1768" s="17">
        <v>0.24256317403146199</v>
      </c>
      <c r="X1768" s="17">
        <v>0.21366729418859301</v>
      </c>
      <c r="Y1768" s="17">
        <v>0.243215174020326</v>
      </c>
      <c r="Z1768" s="17">
        <v>0.23093125765660599</v>
      </c>
      <c r="AA1768" s="17">
        <v>0.246653260003911</v>
      </c>
      <c r="AB1768" s="17">
        <v>0.25006980694985198</v>
      </c>
      <c r="AC1768" s="17"/>
      <c r="AD1768" s="17">
        <v>0.32235242110069601</v>
      </c>
      <c r="AE1768" s="17">
        <v>8.6995936743912594E-2</v>
      </c>
      <c r="AF1768" s="17"/>
      <c r="AG1768" s="17">
        <v>0.40441681415046699</v>
      </c>
      <c r="AH1768" s="17">
        <v>0.17148131818933299</v>
      </c>
      <c r="AI1768" s="17"/>
      <c r="AJ1768" s="17">
        <v>0.25322409646529498</v>
      </c>
      <c r="AK1768" s="17">
        <v>0.23607416005578899</v>
      </c>
      <c r="AL1768" s="17"/>
      <c r="AM1768" s="17">
        <v>0.227294243445262</v>
      </c>
      <c r="AN1768" s="17">
        <v>0.24718705871711399</v>
      </c>
      <c r="AO1768" s="17"/>
      <c r="AP1768" s="17">
        <v>3.8983687867850697E-2</v>
      </c>
      <c r="AQ1768" s="17">
        <v>0.16445182407928</v>
      </c>
      <c r="AR1768" s="17">
        <v>0.232045325069686</v>
      </c>
      <c r="AS1768" s="17">
        <v>0.32530734060809002</v>
      </c>
      <c r="AT1768" s="17">
        <v>0.40645910044637801</v>
      </c>
      <c r="AU1768" s="17">
        <v>0.41951373725725499</v>
      </c>
    </row>
    <row r="1769" spans="2:47" x14ac:dyDescent="0.35">
      <c r="B1769" t="s">
        <v>90</v>
      </c>
      <c r="C1769" s="17">
        <v>0.40365952618564599</v>
      </c>
      <c r="D1769" s="17">
        <v>0.420182696681973</v>
      </c>
      <c r="E1769" s="17">
        <v>0.39025465522504899</v>
      </c>
      <c r="F1769" s="17"/>
      <c r="G1769" s="17">
        <v>0.40364549206495398</v>
      </c>
      <c r="H1769" s="17">
        <v>0.42338349739217102</v>
      </c>
      <c r="I1769" s="17">
        <v>0.39756142887672902</v>
      </c>
      <c r="J1769" s="17">
        <v>0.453139577172604</v>
      </c>
      <c r="K1769" s="17">
        <v>0.40642748868198703</v>
      </c>
      <c r="L1769" s="17">
        <v>0.350571770953369</v>
      </c>
      <c r="M1769" s="17"/>
      <c r="N1769" s="17">
        <v>0.40195829990064302</v>
      </c>
      <c r="O1769" s="17">
        <v>0.41210909407327001</v>
      </c>
      <c r="P1769" s="17"/>
      <c r="Q1769" s="17">
        <v>0.38794918075553197</v>
      </c>
      <c r="R1769" s="17">
        <v>0.37962278386629</v>
      </c>
      <c r="S1769" s="17">
        <v>0.42108925963206201</v>
      </c>
      <c r="T1769" s="17">
        <v>0.402270290195891</v>
      </c>
      <c r="U1769" s="17">
        <v>0.37895857520392501</v>
      </c>
      <c r="V1769" s="17">
        <v>0.41555354716002502</v>
      </c>
      <c r="W1769" s="17">
        <v>0.34638609875348703</v>
      </c>
      <c r="X1769" s="17">
        <v>0.528634269955645</v>
      </c>
      <c r="Y1769" s="17">
        <v>0.42508937138525899</v>
      </c>
      <c r="Z1769" s="17">
        <v>0.40216594446019099</v>
      </c>
      <c r="AA1769" s="17">
        <v>0.42045376725355299</v>
      </c>
      <c r="AB1769" s="17">
        <v>0.44573087560735802</v>
      </c>
      <c r="AC1769" s="17"/>
      <c r="AD1769" s="17">
        <v>0.46060212129019601</v>
      </c>
      <c r="AE1769" s="17">
        <v>0.27804752256542897</v>
      </c>
      <c r="AF1769" s="17"/>
      <c r="AG1769" s="17">
        <v>0.44571647697905098</v>
      </c>
      <c r="AH1769" s="17">
        <v>0.38864550594821301</v>
      </c>
      <c r="AI1769" s="17"/>
      <c r="AJ1769" s="17">
        <v>0.40581077975506702</v>
      </c>
      <c r="AK1769" s="17">
        <v>0.40336076085002498</v>
      </c>
      <c r="AL1769" s="17"/>
      <c r="AM1769" s="17">
        <v>0.37390715757486598</v>
      </c>
      <c r="AN1769" s="17">
        <v>0.41486176142728998</v>
      </c>
      <c r="AO1769" s="17"/>
      <c r="AP1769" s="17">
        <v>0.149309183068674</v>
      </c>
      <c r="AQ1769" s="17">
        <v>0.46673519982782302</v>
      </c>
      <c r="AR1769" s="17">
        <v>0.491035869682513</v>
      </c>
      <c r="AS1769" s="17">
        <v>0.50241234667065104</v>
      </c>
      <c r="AT1769" s="17">
        <v>0.46474089489847398</v>
      </c>
      <c r="AU1769" s="17">
        <v>0.456512689718788</v>
      </c>
    </row>
    <row r="1770" spans="2:47" x14ac:dyDescent="0.35">
      <c r="B1770" t="s">
        <v>91</v>
      </c>
      <c r="C1770" s="17">
        <v>0.21472992173177899</v>
      </c>
      <c r="D1770" s="17">
        <v>0.194988861481772</v>
      </c>
      <c r="E1770" s="17">
        <v>0.23317250775203999</v>
      </c>
      <c r="F1770" s="17"/>
      <c r="G1770" s="17">
        <v>0.170472802950005</v>
      </c>
      <c r="H1770" s="17">
        <v>0.21443684089953899</v>
      </c>
      <c r="I1770" s="17">
        <v>0.207635776971661</v>
      </c>
      <c r="J1770" s="17">
        <v>0.19465280588676001</v>
      </c>
      <c r="K1770" s="17">
        <v>0.21302691817334601</v>
      </c>
      <c r="L1770" s="17">
        <v>0.26762054484807002</v>
      </c>
      <c r="M1770" s="17"/>
      <c r="N1770" s="17">
        <v>0.22394548700933001</v>
      </c>
      <c r="O1770" s="17">
        <v>0.16895850077388999</v>
      </c>
      <c r="P1770" s="17"/>
      <c r="Q1770" s="17">
        <v>0.19954730140647101</v>
      </c>
      <c r="R1770" s="17">
        <v>0.25798220267289301</v>
      </c>
      <c r="S1770" s="17">
        <v>0.169453302231134</v>
      </c>
      <c r="T1770" s="17">
        <v>0.228532540451271</v>
      </c>
      <c r="U1770" s="17">
        <v>0.26462314526610398</v>
      </c>
      <c r="V1770" s="17">
        <v>0.19731450539609899</v>
      </c>
      <c r="W1770" s="17">
        <v>0.24353576045436301</v>
      </c>
      <c r="X1770" s="17">
        <v>0.112107025954267</v>
      </c>
      <c r="Y1770" s="17">
        <v>0.20589555575551799</v>
      </c>
      <c r="Z1770" s="17">
        <v>0.248201390250713</v>
      </c>
      <c r="AA1770" s="17">
        <v>0.172603899120504</v>
      </c>
      <c r="AB1770" s="17">
        <v>0.17484301083467499</v>
      </c>
      <c r="AC1770" s="17"/>
      <c r="AD1770" s="17">
        <v>0.173271969055764</v>
      </c>
      <c r="AE1770" s="17">
        <v>0.29688276298127803</v>
      </c>
      <c r="AF1770" s="17"/>
      <c r="AG1770" s="17">
        <v>0.12003835974985901</v>
      </c>
      <c r="AH1770" s="17">
        <v>0.25743649308472299</v>
      </c>
      <c r="AI1770" s="17"/>
      <c r="AJ1770" s="17">
        <v>0.21952480120454501</v>
      </c>
      <c r="AK1770" s="17">
        <v>0.20647798639402201</v>
      </c>
      <c r="AL1770" s="17"/>
      <c r="AM1770" s="17">
        <v>0.21295854702992201</v>
      </c>
      <c r="AN1770" s="17">
        <v>0.21438608469919401</v>
      </c>
      <c r="AO1770" s="17"/>
      <c r="AP1770" s="17">
        <v>0.34994964693457598</v>
      </c>
      <c r="AQ1770" s="17">
        <v>0.29183757155034401</v>
      </c>
      <c r="AR1770" s="17">
        <v>0.192456123485238</v>
      </c>
      <c r="AS1770" s="17">
        <v>0.15300477032100701</v>
      </c>
      <c r="AT1770" s="17">
        <v>0.115931609343826</v>
      </c>
      <c r="AU1770" s="17">
        <v>0.10714178650650499</v>
      </c>
    </row>
    <row r="1771" spans="2:47" x14ac:dyDescent="0.35">
      <c r="B1771" t="s">
        <v>92</v>
      </c>
      <c r="C1771" s="17">
        <v>4.0972430133185203E-2</v>
      </c>
      <c r="D1771" s="17">
        <v>3.1459184017684202E-2</v>
      </c>
      <c r="E1771" s="17">
        <v>5.0615354442192902E-2</v>
      </c>
      <c r="F1771" s="17"/>
      <c r="G1771" s="17">
        <v>5.02425094945095E-2</v>
      </c>
      <c r="H1771" s="17">
        <v>3.7545976396950898E-2</v>
      </c>
      <c r="I1771" s="17">
        <v>4.8533838883034197E-2</v>
      </c>
      <c r="J1771" s="17">
        <v>2.7489142583075901E-2</v>
      </c>
      <c r="K1771" s="17">
        <v>4.5604240473906897E-2</v>
      </c>
      <c r="L1771" s="17">
        <v>3.9270342839440697E-2</v>
      </c>
      <c r="M1771" s="17"/>
      <c r="N1771" s="17">
        <v>4.0645470433194802E-2</v>
      </c>
      <c r="O1771" s="17">
        <v>4.2596357652962998E-2</v>
      </c>
      <c r="P1771" s="17"/>
      <c r="Q1771" s="17">
        <v>3.8348852872069197E-2</v>
      </c>
      <c r="R1771" s="17">
        <v>3.2371964628458198E-2</v>
      </c>
      <c r="S1771" s="17">
        <v>4.2527231393397202E-2</v>
      </c>
      <c r="T1771" s="17">
        <v>6.0636733567039899E-2</v>
      </c>
      <c r="U1771" s="17">
        <v>3.6425695302866497E-2</v>
      </c>
      <c r="V1771" s="17">
        <v>5.9911455222051498E-2</v>
      </c>
      <c r="W1771" s="17">
        <v>3.98907664694782E-2</v>
      </c>
      <c r="X1771" s="17">
        <v>4.6565485399567397E-2</v>
      </c>
      <c r="Y1771" s="17">
        <v>3.3437189531901598E-2</v>
      </c>
      <c r="Z1771" s="17">
        <v>2.27687334224136E-2</v>
      </c>
      <c r="AA1771" s="17">
        <v>2.98607953999959E-2</v>
      </c>
      <c r="AB1771" s="17">
        <v>7.7545193515256697E-2</v>
      </c>
      <c r="AC1771" s="17"/>
      <c r="AD1771" s="17">
        <v>2.0841254546879399E-2</v>
      </c>
      <c r="AE1771" s="17">
        <v>8.75018702403043E-2</v>
      </c>
      <c r="AF1771" s="17"/>
      <c r="AG1771" s="17">
        <v>1.77761261261799E-2</v>
      </c>
      <c r="AH1771" s="17">
        <v>5.2234483527070497E-2</v>
      </c>
      <c r="AI1771" s="17"/>
      <c r="AJ1771" s="17">
        <v>3.6979924378129497E-2</v>
      </c>
      <c r="AK1771" s="17">
        <v>4.6075925054566903E-2</v>
      </c>
      <c r="AL1771" s="17"/>
      <c r="AM1771" s="17">
        <v>5.0769880178751101E-2</v>
      </c>
      <c r="AN1771" s="17">
        <v>3.89605221632894E-2</v>
      </c>
      <c r="AO1771" s="17"/>
      <c r="AP1771" s="17">
        <v>0.10377498503528999</v>
      </c>
      <c r="AQ1771" s="17">
        <v>3.8586163462696201E-2</v>
      </c>
      <c r="AR1771" s="17">
        <v>4.1596095460772503E-2</v>
      </c>
      <c r="AS1771" s="17">
        <v>9.2826099676721098E-3</v>
      </c>
      <c r="AT1771" s="17">
        <v>1.28683953113216E-2</v>
      </c>
      <c r="AU1771" s="17">
        <v>1.1643385554551799E-2</v>
      </c>
    </row>
    <row r="1772" spans="2:47" x14ac:dyDescent="0.35">
      <c r="B1772" t="s">
        <v>93</v>
      </c>
      <c r="C1772" s="17">
        <v>5.79137364046243E-2</v>
      </c>
      <c r="D1772" s="17">
        <v>2.8960863061272199E-2</v>
      </c>
      <c r="E1772" s="17">
        <v>8.3306406292474502E-2</v>
      </c>
      <c r="F1772" s="17"/>
      <c r="G1772" s="17">
        <v>3.9261696875629699E-2</v>
      </c>
      <c r="H1772" s="17">
        <v>4.5582953399988899E-2</v>
      </c>
      <c r="I1772" s="17">
        <v>4.7778027169406399E-2</v>
      </c>
      <c r="J1772" s="17">
        <v>5.9075520156583697E-2</v>
      </c>
      <c r="K1772" s="17">
        <v>8.7971922613996903E-2</v>
      </c>
      <c r="L1772" s="17">
        <v>6.7663381027695396E-2</v>
      </c>
      <c r="M1772" s="17"/>
      <c r="N1772" s="17">
        <v>6.3227320398508202E-2</v>
      </c>
      <c r="O1772" s="17">
        <v>3.1522486117283602E-2</v>
      </c>
      <c r="P1772" s="17"/>
      <c r="Q1772" s="17">
        <v>4.5283985524145601E-2</v>
      </c>
      <c r="R1772" s="17">
        <v>5.4750438116821599E-2</v>
      </c>
      <c r="S1772" s="17">
        <v>8.8960027064538899E-2</v>
      </c>
      <c r="T1772" s="17">
        <v>3.2238854617566801E-2</v>
      </c>
      <c r="U1772" s="17">
        <v>6.7260069170851602E-2</v>
      </c>
      <c r="V1772" s="17">
        <v>6.9224985404631095E-2</v>
      </c>
      <c r="W1772" s="17">
        <v>7.7118583041303299E-2</v>
      </c>
      <c r="X1772" s="17">
        <v>7.8544167988308405E-2</v>
      </c>
      <c r="Y1772" s="17">
        <v>4.8130779711502203E-2</v>
      </c>
      <c r="Z1772" s="17">
        <v>4.76547602617566E-2</v>
      </c>
      <c r="AA1772" s="17">
        <v>6.0885130895307997E-2</v>
      </c>
      <c r="AB1772" s="17">
        <v>5.1811113092858199E-2</v>
      </c>
      <c r="AC1772" s="17"/>
      <c r="AD1772" s="17">
        <v>5.7851181535002703E-3</v>
      </c>
      <c r="AE1772" s="17">
        <v>0.17527906583425201</v>
      </c>
      <c r="AF1772" s="17"/>
      <c r="AG1772" s="17">
        <v>1.0396141046115101E-2</v>
      </c>
      <c r="AH1772" s="17">
        <v>8.2421564862523194E-2</v>
      </c>
      <c r="AI1772" s="17"/>
      <c r="AJ1772" s="17">
        <v>5.0081583311399502E-2</v>
      </c>
      <c r="AK1772" s="17">
        <v>6.7724943928173603E-2</v>
      </c>
      <c r="AL1772" s="17"/>
      <c r="AM1772" s="17">
        <v>8.94612892888689E-2</v>
      </c>
      <c r="AN1772" s="17">
        <v>4.8235265474797097E-2</v>
      </c>
      <c r="AO1772" s="17"/>
      <c r="AP1772" s="17">
        <v>0.23224585801731401</v>
      </c>
      <c r="AQ1772" s="17">
        <v>1.2071288457525101E-2</v>
      </c>
      <c r="AR1772" s="17">
        <v>1.4844346526590099E-2</v>
      </c>
      <c r="AS1772" s="17">
        <v>2.2709910811809101E-3</v>
      </c>
      <c r="AT1772" s="17">
        <v>0</v>
      </c>
      <c r="AU1772" s="17">
        <v>5.1884009629000498E-3</v>
      </c>
    </row>
    <row r="1773" spans="2:47" x14ac:dyDescent="0.35">
      <c r="B1773" t="s">
        <v>94</v>
      </c>
      <c r="C1773" s="17">
        <v>3.83400650888285E-2</v>
      </c>
      <c r="D1773" s="17">
        <v>2.2270577737862101E-2</v>
      </c>
      <c r="E1773" s="17">
        <v>5.2426430998510999E-2</v>
      </c>
      <c r="F1773" s="17"/>
      <c r="G1773" s="17">
        <v>4.0193463909098399E-2</v>
      </c>
      <c r="H1773" s="17">
        <v>3.6491346240790298E-2</v>
      </c>
      <c r="I1773" s="17">
        <v>4.2082858044386801E-2</v>
      </c>
      <c r="J1773" s="17">
        <v>3.0876278160704901E-2</v>
      </c>
      <c r="K1773" s="17">
        <v>2.62507341490026E-2</v>
      </c>
      <c r="L1773" s="17">
        <v>4.9685533618278203E-2</v>
      </c>
      <c r="M1773" s="17"/>
      <c r="N1773" s="17">
        <v>3.9587186248746797E-2</v>
      </c>
      <c r="O1773" s="17">
        <v>3.2145924428226398E-2</v>
      </c>
      <c r="P1773" s="17"/>
      <c r="Q1773" s="17">
        <v>3.3114932723870998E-2</v>
      </c>
      <c r="R1773" s="17">
        <v>5.0692123778688397E-2</v>
      </c>
      <c r="S1773" s="17">
        <v>1.9939752635240102E-2</v>
      </c>
      <c r="T1773" s="17">
        <v>1.96010498259672E-2</v>
      </c>
      <c r="U1773" s="17">
        <v>3.45358479911132E-2</v>
      </c>
      <c r="V1773" s="17">
        <v>4.19470028085746E-2</v>
      </c>
      <c r="W1773" s="17">
        <v>5.0505617249907202E-2</v>
      </c>
      <c r="X1773" s="17">
        <v>2.0481756513619401E-2</v>
      </c>
      <c r="Y1773" s="17">
        <v>4.42319295954927E-2</v>
      </c>
      <c r="Z1773" s="17">
        <v>4.8277913948319602E-2</v>
      </c>
      <c r="AA1773" s="17">
        <v>6.9543147326727894E-2</v>
      </c>
      <c r="AB1773" s="17">
        <v>0</v>
      </c>
      <c r="AC1773" s="17"/>
      <c r="AD1773" s="17">
        <v>1.7147115852963801E-2</v>
      </c>
      <c r="AE1773" s="17">
        <v>7.5292841634824303E-2</v>
      </c>
      <c r="AF1773" s="17"/>
      <c r="AG1773" s="17">
        <v>1.65608194832727E-3</v>
      </c>
      <c r="AH1773" s="17">
        <v>4.7780634388137802E-2</v>
      </c>
      <c r="AI1773" s="17"/>
      <c r="AJ1773" s="17">
        <v>3.43788148855644E-2</v>
      </c>
      <c r="AK1773" s="17">
        <v>4.0286223717424102E-2</v>
      </c>
      <c r="AL1773" s="17"/>
      <c r="AM1773" s="17">
        <v>4.56088824823297E-2</v>
      </c>
      <c r="AN1773" s="17">
        <v>3.6369307518315103E-2</v>
      </c>
      <c r="AO1773" s="17"/>
      <c r="AP1773" s="17">
        <v>0.12573663907629501</v>
      </c>
      <c r="AQ1773" s="17">
        <v>2.63179526223314E-2</v>
      </c>
      <c r="AR1773" s="17">
        <v>2.8022239775200901E-2</v>
      </c>
      <c r="AS1773" s="17">
        <v>7.7219413513991801E-3</v>
      </c>
      <c r="AT1773" s="17">
        <v>0</v>
      </c>
      <c r="AU1773" s="17">
        <v>0</v>
      </c>
    </row>
    <row r="1774" spans="2:47" x14ac:dyDescent="0.35">
      <c r="B1774" t="s">
        <v>95</v>
      </c>
      <c r="C1774" s="17">
        <v>0.64804384664158299</v>
      </c>
      <c r="D1774" s="17">
        <v>0.72232051370141004</v>
      </c>
      <c r="E1774" s="17">
        <v>0.58047930051478103</v>
      </c>
      <c r="F1774" s="17"/>
      <c r="G1774" s="17">
        <v>0.69982952677075705</v>
      </c>
      <c r="H1774" s="17">
        <v>0.66594288306273097</v>
      </c>
      <c r="I1774" s="17">
        <v>0.65396949893151202</v>
      </c>
      <c r="J1774" s="17">
        <v>0.68790625321287502</v>
      </c>
      <c r="K1774" s="17">
        <v>0.62714618458974702</v>
      </c>
      <c r="L1774" s="17">
        <v>0.57576019766651498</v>
      </c>
      <c r="M1774" s="17"/>
      <c r="N1774" s="17">
        <v>0.63259453591022097</v>
      </c>
      <c r="O1774" s="17">
        <v>0.72477673102763696</v>
      </c>
      <c r="P1774" s="17"/>
      <c r="Q1774" s="17">
        <v>0.68370492747344302</v>
      </c>
      <c r="R1774" s="17">
        <v>0.60420327080313896</v>
      </c>
      <c r="S1774" s="17">
        <v>0.67911968667569</v>
      </c>
      <c r="T1774" s="17">
        <v>0.65899082153815502</v>
      </c>
      <c r="U1774" s="17">
        <v>0.59715524226906502</v>
      </c>
      <c r="V1774" s="17">
        <v>0.63160205116864299</v>
      </c>
      <c r="W1774" s="17">
        <v>0.58894927278494902</v>
      </c>
      <c r="X1774" s="17">
        <v>0.74230156414423798</v>
      </c>
      <c r="Y1774" s="17">
        <v>0.66830454540558504</v>
      </c>
      <c r="Z1774" s="17">
        <v>0.63309720211679699</v>
      </c>
      <c r="AA1774" s="17">
        <v>0.66710702725746396</v>
      </c>
      <c r="AB1774" s="17">
        <v>0.69580068255720995</v>
      </c>
      <c r="AC1774" s="17"/>
      <c r="AD1774" s="17">
        <v>0.78295454239089202</v>
      </c>
      <c r="AE1774" s="17">
        <v>0.36504345930934201</v>
      </c>
      <c r="AF1774" s="17"/>
      <c r="AG1774" s="17">
        <v>0.85013329112951896</v>
      </c>
      <c r="AH1774" s="17">
        <v>0.560126824137546</v>
      </c>
      <c r="AI1774" s="17"/>
      <c r="AJ1774" s="17">
        <v>0.65903487622036205</v>
      </c>
      <c r="AK1774" s="17">
        <v>0.639434920905814</v>
      </c>
      <c r="AL1774" s="17"/>
      <c r="AM1774" s="17">
        <v>0.60120140102012798</v>
      </c>
      <c r="AN1774" s="17">
        <v>0.66204882014440403</v>
      </c>
      <c r="AO1774" s="17"/>
      <c r="AP1774" s="17">
        <v>0.188292870936525</v>
      </c>
      <c r="AQ1774" s="17">
        <v>0.63118702390710302</v>
      </c>
      <c r="AR1774" s="17">
        <v>0.72308119475219901</v>
      </c>
      <c r="AS1774" s="17">
        <v>0.82771968727874101</v>
      </c>
      <c r="AT1774" s="17">
        <v>0.87119999534485204</v>
      </c>
      <c r="AU1774" s="17">
        <v>0.87602642697604305</v>
      </c>
    </row>
    <row r="1775" spans="2:47" x14ac:dyDescent="0.35">
      <c r="B1775" t="s">
        <v>96</v>
      </c>
      <c r="C1775" s="17">
        <v>9.8886166537809503E-2</v>
      </c>
      <c r="D1775" s="17">
        <v>6.0420047078956499E-2</v>
      </c>
      <c r="E1775" s="17">
        <v>0.13392176073466699</v>
      </c>
      <c r="F1775" s="17"/>
      <c r="G1775" s="17">
        <v>8.9504206370139103E-2</v>
      </c>
      <c r="H1775" s="17">
        <v>8.3128929796939699E-2</v>
      </c>
      <c r="I1775" s="17">
        <v>9.6311866052440701E-2</v>
      </c>
      <c r="J1775" s="17">
        <v>8.6564662739659501E-2</v>
      </c>
      <c r="K1775" s="17">
        <v>0.13357616308790399</v>
      </c>
      <c r="L1775" s="17">
        <v>0.106933723867136</v>
      </c>
      <c r="M1775" s="17"/>
      <c r="N1775" s="17">
        <v>0.103872790831703</v>
      </c>
      <c r="O1775" s="17">
        <v>7.4118843770246606E-2</v>
      </c>
      <c r="P1775" s="17"/>
      <c r="Q1775" s="17">
        <v>8.3632838396214798E-2</v>
      </c>
      <c r="R1775" s="17">
        <v>8.7122402745279798E-2</v>
      </c>
      <c r="S1775" s="17">
        <v>0.13148725845793599</v>
      </c>
      <c r="T1775" s="17">
        <v>9.2875588184606603E-2</v>
      </c>
      <c r="U1775" s="17">
        <v>0.103685764473718</v>
      </c>
      <c r="V1775" s="17">
        <v>0.129136440626683</v>
      </c>
      <c r="W1775" s="17">
        <v>0.117009349510782</v>
      </c>
      <c r="X1775" s="17">
        <v>0.125109653387876</v>
      </c>
      <c r="Y1775" s="17">
        <v>8.1567969243403704E-2</v>
      </c>
      <c r="Z1775" s="17">
        <v>7.0423493684170196E-2</v>
      </c>
      <c r="AA1775" s="17">
        <v>9.0745926295303897E-2</v>
      </c>
      <c r="AB1775" s="17">
        <v>0.12935630660811501</v>
      </c>
      <c r="AC1775" s="17"/>
      <c r="AD1775" s="17">
        <v>2.6626372700379701E-2</v>
      </c>
      <c r="AE1775" s="17">
        <v>0.26278093607455599</v>
      </c>
      <c r="AF1775" s="17"/>
      <c r="AG1775" s="17">
        <v>2.8172267172295099E-2</v>
      </c>
      <c r="AH1775" s="17">
        <v>0.134656048389594</v>
      </c>
      <c r="AI1775" s="17"/>
      <c r="AJ1775" s="17">
        <v>8.7061507689529E-2</v>
      </c>
      <c r="AK1775" s="17">
        <v>0.113800868982741</v>
      </c>
      <c r="AL1775" s="17"/>
      <c r="AM1775" s="17">
        <v>0.14023116946761999</v>
      </c>
      <c r="AN1775" s="17">
        <v>8.71957876380864E-2</v>
      </c>
      <c r="AO1775" s="17"/>
      <c r="AP1775" s="17">
        <v>0.33602084305260399</v>
      </c>
      <c r="AQ1775" s="17">
        <v>5.0657451920221301E-2</v>
      </c>
      <c r="AR1775" s="17">
        <v>5.6440441987362602E-2</v>
      </c>
      <c r="AS1775" s="17">
        <v>1.1553601048853E-2</v>
      </c>
      <c r="AT1775" s="17">
        <v>1.28683953113216E-2</v>
      </c>
      <c r="AU1775" s="17">
        <v>1.6831786517451899E-2</v>
      </c>
    </row>
    <row r="1776" spans="2:47" x14ac:dyDescent="0.35">
      <c r="B1776" t="s">
        <v>97</v>
      </c>
      <c r="C1776" s="17">
        <v>0.54915768010377297</v>
      </c>
      <c r="D1776" s="17">
        <v>0.66190046662245305</v>
      </c>
      <c r="E1776" s="17">
        <v>0.44655753978011398</v>
      </c>
      <c r="F1776" s="17"/>
      <c r="G1776" s="17">
        <v>0.61032532040061804</v>
      </c>
      <c r="H1776" s="17">
        <v>0.582813953265791</v>
      </c>
      <c r="I1776" s="17">
        <v>0.557657632879071</v>
      </c>
      <c r="J1776" s="17">
        <v>0.601341590473216</v>
      </c>
      <c r="K1776" s="17">
        <v>0.49357002150184298</v>
      </c>
      <c r="L1776" s="17">
        <v>0.46882647379937897</v>
      </c>
      <c r="M1776" s="17"/>
      <c r="N1776" s="17">
        <v>0.52872174507851799</v>
      </c>
      <c r="O1776" s="17">
        <v>0.65065788725739004</v>
      </c>
      <c r="P1776" s="17"/>
      <c r="Q1776" s="17">
        <v>0.60007208907722798</v>
      </c>
      <c r="R1776" s="17">
        <v>0.51708086805785902</v>
      </c>
      <c r="S1776" s="17">
        <v>0.54763242821775404</v>
      </c>
      <c r="T1776" s="17">
        <v>0.56611523335354896</v>
      </c>
      <c r="U1776" s="17">
        <v>0.493469477795347</v>
      </c>
      <c r="V1776" s="17">
        <v>0.50246561054196104</v>
      </c>
      <c r="W1776" s="17">
        <v>0.47193992327416701</v>
      </c>
      <c r="X1776" s="17">
        <v>0.61719191075636204</v>
      </c>
      <c r="Y1776" s="17">
        <v>0.586736576162182</v>
      </c>
      <c r="Z1776" s="17">
        <v>0.56267370843262698</v>
      </c>
      <c r="AA1776" s="17">
        <v>0.57636110096215998</v>
      </c>
      <c r="AB1776" s="17">
        <v>0.56644437594909502</v>
      </c>
      <c r="AC1776" s="17"/>
      <c r="AD1776" s="17">
        <v>0.75632816969051297</v>
      </c>
      <c r="AE1776" s="17">
        <v>0.102262523234786</v>
      </c>
      <c r="AF1776" s="17"/>
      <c r="AG1776" s="17">
        <v>0.82196102395722304</v>
      </c>
      <c r="AH1776" s="17">
        <v>0.425470775747952</v>
      </c>
      <c r="AI1776" s="17"/>
      <c r="AJ1776" s="17">
        <v>0.57197336853083303</v>
      </c>
      <c r="AK1776" s="17">
        <v>0.525634051923073</v>
      </c>
      <c r="AL1776" s="17"/>
      <c r="AM1776" s="17">
        <v>0.46097023155250799</v>
      </c>
      <c r="AN1776" s="17">
        <v>0.57485303250631803</v>
      </c>
      <c r="AO1776" s="17"/>
      <c r="AP1776" s="17">
        <v>-0.14772797211607899</v>
      </c>
      <c r="AQ1776" s="17">
        <v>0.58052957198688204</v>
      </c>
      <c r="AR1776" s="17">
        <v>0.66664075276483603</v>
      </c>
      <c r="AS1776" s="17">
        <v>0.81616608622988795</v>
      </c>
      <c r="AT1776" s="17">
        <v>0.85833160003353104</v>
      </c>
      <c r="AU1776" s="17">
        <v>0.85919464045859095</v>
      </c>
    </row>
    <row r="1777" spans="2:47" x14ac:dyDescent="0.35">
      <c r="C1777" s="17"/>
      <c r="D1777" s="17"/>
      <c r="E1777" s="17"/>
      <c r="F1777" s="17"/>
      <c r="G1777" s="17"/>
      <c r="H1777" s="17"/>
      <c r="I1777" s="17"/>
      <c r="J1777" s="17"/>
      <c r="K1777" s="17"/>
      <c r="L1777" s="17"/>
      <c r="M1777" s="17"/>
      <c r="N1777" s="17"/>
      <c r="O1777" s="17"/>
      <c r="P1777" s="17"/>
      <c r="Q1777" s="17"/>
      <c r="R1777" s="17"/>
      <c r="S1777" s="17"/>
      <c r="T1777" s="17"/>
      <c r="U1777" s="17"/>
      <c r="V1777" s="17"/>
      <c r="W1777" s="17"/>
      <c r="X1777" s="17"/>
      <c r="Y1777" s="17"/>
      <c r="Z1777" s="17"/>
      <c r="AA1777" s="17"/>
      <c r="AB1777" s="17"/>
      <c r="AC1777" s="17"/>
      <c r="AD1777" s="17"/>
      <c r="AE1777" s="17"/>
      <c r="AF1777" s="17"/>
      <c r="AG1777" s="17"/>
      <c r="AH1777" s="17"/>
      <c r="AI1777" s="17"/>
      <c r="AJ1777" s="17"/>
      <c r="AK1777" s="17"/>
      <c r="AL1777" s="17"/>
      <c r="AM1777" s="17"/>
      <c r="AN1777" s="17"/>
      <c r="AO1777" s="17"/>
      <c r="AP1777" s="17"/>
      <c r="AQ1777" s="17"/>
      <c r="AR1777" s="17"/>
      <c r="AS1777" s="17"/>
      <c r="AT1777" s="17"/>
      <c r="AU1777" s="17"/>
    </row>
    <row r="1778" spans="2:47" x14ac:dyDescent="0.35">
      <c r="B1778" s="6" t="s">
        <v>675</v>
      </c>
      <c r="C1778" s="17"/>
      <c r="D1778" s="17"/>
      <c r="E1778" s="17"/>
      <c r="F1778" s="17"/>
      <c r="G1778" s="17"/>
      <c r="H1778" s="17"/>
      <c r="I1778" s="17"/>
      <c r="J1778" s="17"/>
      <c r="K1778" s="17"/>
      <c r="L1778" s="17"/>
      <c r="M1778" s="17"/>
      <c r="N1778" s="17"/>
      <c r="O1778" s="17"/>
      <c r="P1778" s="17"/>
      <c r="Q1778" s="17"/>
      <c r="R1778" s="17"/>
      <c r="S1778" s="17"/>
      <c r="T1778" s="17"/>
      <c r="U1778" s="17"/>
      <c r="V1778" s="17"/>
      <c r="W1778" s="17"/>
      <c r="X1778" s="17"/>
      <c r="Y1778" s="17"/>
      <c r="Z1778" s="17"/>
      <c r="AA1778" s="17"/>
      <c r="AB1778" s="17"/>
      <c r="AC1778" s="17"/>
      <c r="AD1778" s="17"/>
      <c r="AE1778" s="17"/>
      <c r="AF1778" s="17"/>
      <c r="AG1778" s="17"/>
      <c r="AH1778" s="17"/>
      <c r="AI1778" s="17"/>
      <c r="AJ1778" s="17"/>
      <c r="AK1778" s="17"/>
      <c r="AL1778" s="17"/>
      <c r="AM1778" s="17"/>
      <c r="AN1778" s="17"/>
      <c r="AO1778" s="17"/>
      <c r="AP1778" s="17"/>
      <c r="AQ1778" s="17"/>
      <c r="AR1778" s="17"/>
      <c r="AS1778" s="17"/>
      <c r="AT1778" s="17"/>
      <c r="AU1778" s="17"/>
    </row>
    <row r="1779" spans="2:47" x14ac:dyDescent="0.35">
      <c r="B1779" s="24" t="s">
        <v>65</v>
      </c>
      <c r="C1779" s="17"/>
      <c r="D1779" s="17"/>
      <c r="E1779" s="17"/>
      <c r="F1779" s="17"/>
      <c r="G1779" s="17"/>
      <c r="H1779" s="17"/>
      <c r="I1779" s="17"/>
      <c r="J1779" s="17"/>
      <c r="K1779" s="17"/>
      <c r="L1779" s="17"/>
      <c r="M1779" s="17"/>
      <c r="N1779" s="17"/>
      <c r="O1779" s="17"/>
      <c r="P1779" s="17"/>
      <c r="Q1779" s="17"/>
      <c r="R1779" s="17"/>
      <c r="S1779" s="17"/>
      <c r="T1779" s="17"/>
      <c r="U1779" s="17"/>
      <c r="V1779" s="17"/>
      <c r="W1779" s="17"/>
      <c r="X1779" s="17"/>
      <c r="Y1779" s="17"/>
      <c r="Z1779" s="17"/>
      <c r="AA1779" s="17"/>
      <c r="AB1779" s="17"/>
      <c r="AC1779" s="17"/>
      <c r="AD1779" s="17"/>
      <c r="AE1779" s="17"/>
      <c r="AF1779" s="17"/>
      <c r="AG1779" s="17"/>
      <c r="AH1779" s="17"/>
      <c r="AI1779" s="17"/>
      <c r="AJ1779" s="17"/>
      <c r="AK1779" s="17"/>
      <c r="AL1779" s="17"/>
      <c r="AM1779" s="17"/>
      <c r="AN1779" s="17"/>
      <c r="AO1779" s="17"/>
      <c r="AP1779" s="17"/>
      <c r="AQ1779" s="17"/>
      <c r="AR1779" s="17"/>
      <c r="AS1779" s="17"/>
      <c r="AT1779" s="17"/>
      <c r="AU1779" s="17"/>
    </row>
    <row r="1780" spans="2:47" x14ac:dyDescent="0.35">
      <c r="B1780" t="s">
        <v>89</v>
      </c>
      <c r="C1780" s="17">
        <v>0.20360103682844199</v>
      </c>
      <c r="D1780" s="17">
        <v>0.27886771172184899</v>
      </c>
      <c r="E1780" s="17">
        <v>0.13199724487004399</v>
      </c>
      <c r="F1780" s="17"/>
      <c r="G1780" s="17">
        <v>0.30513954458556702</v>
      </c>
      <c r="H1780" s="17">
        <v>0.227226942632686</v>
      </c>
      <c r="I1780" s="17">
        <v>0.21230872803120601</v>
      </c>
      <c r="J1780" s="17">
        <v>0.203785050531127</v>
      </c>
      <c r="K1780" s="17">
        <v>0.13315193149882201</v>
      </c>
      <c r="L1780" s="17">
        <v>0.15649657477728501</v>
      </c>
      <c r="M1780" s="17"/>
      <c r="N1780" s="17">
        <v>0.18346586875732401</v>
      </c>
      <c r="O1780" s="17">
        <v>0.303607409317177</v>
      </c>
      <c r="P1780" s="17"/>
      <c r="Q1780" s="17">
        <v>0.232757767009768</v>
      </c>
      <c r="R1780" s="17">
        <v>0.18201186955169499</v>
      </c>
      <c r="S1780" s="17">
        <v>0.16087302563272199</v>
      </c>
      <c r="T1780" s="17">
        <v>0.18918530899924901</v>
      </c>
      <c r="U1780" s="17">
        <v>0.19510366358633599</v>
      </c>
      <c r="V1780" s="17">
        <v>0.19796528469122701</v>
      </c>
      <c r="W1780" s="17">
        <v>0.203354982952034</v>
      </c>
      <c r="X1780" s="17">
        <v>0.25159766571526199</v>
      </c>
      <c r="Y1780" s="17">
        <v>0.20164930973808801</v>
      </c>
      <c r="Z1780" s="17">
        <v>0.227556445208077</v>
      </c>
      <c r="AA1780" s="17">
        <v>0.187502438323285</v>
      </c>
      <c r="AB1780" s="17">
        <v>0.25478404056553799</v>
      </c>
      <c r="AC1780" s="17"/>
      <c r="AD1780" s="17">
        <v>0.257087250742359</v>
      </c>
      <c r="AE1780" s="17">
        <v>9.1666447073344995E-2</v>
      </c>
      <c r="AF1780" s="17"/>
      <c r="AG1780" s="17">
        <v>0.36525366716413399</v>
      </c>
      <c r="AH1780" s="17">
        <v>0.12576092273099901</v>
      </c>
      <c r="AI1780" s="17"/>
      <c r="AJ1780" s="17">
        <v>0.20595801587947701</v>
      </c>
      <c r="AK1780" s="17">
        <v>0.20262029921695601</v>
      </c>
      <c r="AL1780" s="17"/>
      <c r="AM1780" s="17">
        <v>0.18752651519781099</v>
      </c>
      <c r="AN1780" s="17">
        <v>0.20705674833114901</v>
      </c>
      <c r="AO1780" s="17"/>
      <c r="AP1780" s="17">
        <v>2.4171422164909102E-2</v>
      </c>
      <c r="AQ1780" s="17">
        <v>9.4262623088350705E-2</v>
      </c>
      <c r="AR1780" s="17">
        <v>0.20384644567583299</v>
      </c>
      <c r="AS1780" s="17">
        <v>0.231423967750577</v>
      </c>
      <c r="AT1780" s="17">
        <v>0.33866672469522302</v>
      </c>
      <c r="AU1780" s="17">
        <v>0.42992521387086902</v>
      </c>
    </row>
    <row r="1781" spans="2:47" x14ac:dyDescent="0.35">
      <c r="B1781" t="s">
        <v>90</v>
      </c>
      <c r="C1781" s="17">
        <v>0.32687981793308002</v>
      </c>
      <c r="D1781" s="17">
        <v>0.35118964966245098</v>
      </c>
      <c r="E1781" s="17">
        <v>0.30502486766824299</v>
      </c>
      <c r="F1781" s="17"/>
      <c r="G1781" s="17">
        <v>0.39144977045537099</v>
      </c>
      <c r="H1781" s="17">
        <v>0.41088686355292298</v>
      </c>
      <c r="I1781" s="17">
        <v>0.35183180465701902</v>
      </c>
      <c r="J1781" s="17">
        <v>0.31860226983024897</v>
      </c>
      <c r="K1781" s="17">
        <v>0.30503080995746101</v>
      </c>
      <c r="L1781" s="17">
        <v>0.21618271983238399</v>
      </c>
      <c r="M1781" s="17"/>
      <c r="N1781" s="17">
        <v>0.31852419683441902</v>
      </c>
      <c r="O1781" s="17">
        <v>0.368380110009912</v>
      </c>
      <c r="P1781" s="17"/>
      <c r="Q1781" s="17">
        <v>0.354512255141815</v>
      </c>
      <c r="R1781" s="17">
        <v>0.31510706895916302</v>
      </c>
      <c r="S1781" s="17">
        <v>0.38809692433333098</v>
      </c>
      <c r="T1781" s="17">
        <v>0.29868452946549501</v>
      </c>
      <c r="U1781" s="17">
        <v>0.33522227706165802</v>
      </c>
      <c r="V1781" s="17">
        <v>0.36770771561256699</v>
      </c>
      <c r="W1781" s="17">
        <v>0.24717747580167099</v>
      </c>
      <c r="X1781" s="17">
        <v>0.329165837198578</v>
      </c>
      <c r="Y1781" s="17">
        <v>0.33614812326628901</v>
      </c>
      <c r="Z1781" s="17">
        <v>0.26971477674866501</v>
      </c>
      <c r="AA1781" s="17">
        <v>0.35707842313778498</v>
      </c>
      <c r="AB1781" s="17">
        <v>0.32498834561510598</v>
      </c>
      <c r="AC1781" s="17"/>
      <c r="AD1781" s="17">
        <v>0.39472309760017599</v>
      </c>
      <c r="AE1781" s="17">
        <v>0.17632936622607301</v>
      </c>
      <c r="AF1781" s="17"/>
      <c r="AG1781" s="17">
        <v>0.389476096921898</v>
      </c>
      <c r="AH1781" s="17">
        <v>0.29895104339101097</v>
      </c>
      <c r="AI1781" s="17"/>
      <c r="AJ1781" s="17">
        <v>0.31709817053602102</v>
      </c>
      <c r="AK1781" s="17">
        <v>0.341403981124767</v>
      </c>
      <c r="AL1781" s="17"/>
      <c r="AM1781" s="17">
        <v>0.29694984113800199</v>
      </c>
      <c r="AN1781" s="17">
        <v>0.337800060526668</v>
      </c>
      <c r="AO1781" s="17"/>
      <c r="AP1781" s="17">
        <v>0.10753407461539501</v>
      </c>
      <c r="AQ1781" s="17">
        <v>0.27979879610903402</v>
      </c>
      <c r="AR1781" s="17">
        <v>0.470171627468432</v>
      </c>
      <c r="AS1781" s="17">
        <v>0.34324569032403102</v>
      </c>
      <c r="AT1781" s="17">
        <v>0.49479309639976499</v>
      </c>
      <c r="AU1781" s="17">
        <v>0.42923189189168498</v>
      </c>
    </row>
    <row r="1782" spans="2:47" x14ac:dyDescent="0.35">
      <c r="B1782" t="s">
        <v>91</v>
      </c>
      <c r="C1782" s="17">
        <v>0.29545900088607902</v>
      </c>
      <c r="D1782" s="17">
        <v>0.25403311497779202</v>
      </c>
      <c r="E1782" s="17">
        <v>0.33664601674832401</v>
      </c>
      <c r="F1782" s="17"/>
      <c r="G1782" s="17">
        <v>0.18491644922121001</v>
      </c>
      <c r="H1782" s="17">
        <v>0.199999102046445</v>
      </c>
      <c r="I1782" s="17">
        <v>0.29365812693531601</v>
      </c>
      <c r="J1782" s="17">
        <v>0.30892401412350401</v>
      </c>
      <c r="K1782" s="17">
        <v>0.35066559211728099</v>
      </c>
      <c r="L1782" s="17">
        <v>0.40075269376230199</v>
      </c>
      <c r="M1782" s="17"/>
      <c r="N1782" s="17">
        <v>0.30982348517906899</v>
      </c>
      <c r="O1782" s="17">
        <v>0.22411417963902</v>
      </c>
      <c r="P1782" s="17"/>
      <c r="Q1782" s="17">
        <v>0.291935476973463</v>
      </c>
      <c r="R1782" s="17">
        <v>0.33346158061044301</v>
      </c>
      <c r="S1782" s="17">
        <v>0.29398291646453301</v>
      </c>
      <c r="T1782" s="17">
        <v>0.31999845751609901</v>
      </c>
      <c r="U1782" s="17">
        <v>0.28058372475802701</v>
      </c>
      <c r="V1782" s="17">
        <v>0.26976117235746</v>
      </c>
      <c r="W1782" s="17">
        <v>0.315744200794771</v>
      </c>
      <c r="X1782" s="17">
        <v>0.170939732640744</v>
      </c>
      <c r="Y1782" s="17">
        <v>0.29687155513964297</v>
      </c>
      <c r="Z1782" s="17">
        <v>0.32965339124314003</v>
      </c>
      <c r="AA1782" s="17">
        <v>0.28292911265558102</v>
      </c>
      <c r="AB1782" s="17">
        <v>0.213404437860888</v>
      </c>
      <c r="AC1782" s="17"/>
      <c r="AD1782" s="17">
        <v>0.26265829859311401</v>
      </c>
      <c r="AE1782" s="17">
        <v>0.36659510712106402</v>
      </c>
      <c r="AF1782" s="17"/>
      <c r="AG1782" s="17">
        <v>0.19789693593722599</v>
      </c>
      <c r="AH1782" s="17">
        <v>0.34531222656305799</v>
      </c>
      <c r="AI1782" s="17"/>
      <c r="AJ1782" s="17">
        <v>0.31754793115086399</v>
      </c>
      <c r="AK1782" s="17">
        <v>0.26740409100716001</v>
      </c>
      <c r="AL1782" s="17"/>
      <c r="AM1782" s="17">
        <v>0.28793601914135403</v>
      </c>
      <c r="AN1782" s="17">
        <v>0.294739927032594</v>
      </c>
      <c r="AO1782" s="17"/>
      <c r="AP1782" s="17">
        <v>0.37371999740411299</v>
      </c>
      <c r="AQ1782" s="17">
        <v>0.47209607231949602</v>
      </c>
      <c r="AR1782" s="17">
        <v>0.26002384681191398</v>
      </c>
      <c r="AS1782" s="17">
        <v>0.31338543506771399</v>
      </c>
      <c r="AT1782" s="17">
        <v>0.14679306001961401</v>
      </c>
      <c r="AU1782" s="17">
        <v>0.118223447365296</v>
      </c>
    </row>
    <row r="1783" spans="2:47" x14ac:dyDescent="0.35">
      <c r="B1783" t="s">
        <v>92</v>
      </c>
      <c r="C1783" s="17">
        <v>6.1628156507875703E-2</v>
      </c>
      <c r="D1783" s="17">
        <v>4.5537340872029097E-2</v>
      </c>
      <c r="E1783" s="17">
        <v>7.5625007246377302E-2</v>
      </c>
      <c r="F1783" s="17"/>
      <c r="G1783" s="17">
        <v>3.8044742192690398E-2</v>
      </c>
      <c r="H1783" s="17">
        <v>6.5239998706808605E-2</v>
      </c>
      <c r="I1783" s="17">
        <v>4.1272708759296603E-2</v>
      </c>
      <c r="J1783" s="17">
        <v>6.7896256103251104E-2</v>
      </c>
      <c r="K1783" s="17">
        <v>7.6355093960840795E-2</v>
      </c>
      <c r="L1783" s="17">
        <v>7.6063420754390099E-2</v>
      </c>
      <c r="M1783" s="17"/>
      <c r="N1783" s="17">
        <v>6.8225966475061905E-2</v>
      </c>
      <c r="O1783" s="17">
        <v>2.88584751792752E-2</v>
      </c>
      <c r="P1783" s="17"/>
      <c r="Q1783" s="17">
        <v>4.1215102078289399E-2</v>
      </c>
      <c r="R1783" s="17">
        <v>3.8097030647117502E-2</v>
      </c>
      <c r="S1783" s="17">
        <v>6.2976795884396003E-2</v>
      </c>
      <c r="T1783" s="17">
        <v>9.4291583130221596E-2</v>
      </c>
      <c r="U1783" s="17">
        <v>5.6752424029736702E-2</v>
      </c>
      <c r="V1783" s="17">
        <v>5.5052544295396501E-2</v>
      </c>
      <c r="W1783" s="17">
        <v>8.51109599406598E-2</v>
      </c>
      <c r="X1783" s="17">
        <v>0.126631417041317</v>
      </c>
      <c r="Y1783" s="17">
        <v>5.84857573437201E-2</v>
      </c>
      <c r="Z1783" s="17">
        <v>4.4740874584279298E-2</v>
      </c>
      <c r="AA1783" s="17">
        <v>4.3371811028046103E-2</v>
      </c>
      <c r="AB1783" s="17">
        <v>0.132283855354939</v>
      </c>
      <c r="AC1783" s="17"/>
      <c r="AD1783" s="17">
        <v>4.43300942470558E-2</v>
      </c>
      <c r="AE1783" s="17">
        <v>0.105292457355908</v>
      </c>
      <c r="AF1783" s="17"/>
      <c r="AG1783" s="17">
        <v>2.4777152231130799E-2</v>
      </c>
      <c r="AH1783" s="17">
        <v>8.1126891276301599E-2</v>
      </c>
      <c r="AI1783" s="17"/>
      <c r="AJ1783" s="17">
        <v>5.5346093478312798E-2</v>
      </c>
      <c r="AK1783" s="17">
        <v>6.9632980714721807E-2</v>
      </c>
      <c r="AL1783" s="17"/>
      <c r="AM1783" s="17">
        <v>8.2709792476820698E-2</v>
      </c>
      <c r="AN1783" s="17">
        <v>5.6259322928885303E-2</v>
      </c>
      <c r="AO1783" s="17"/>
      <c r="AP1783" s="17">
        <v>0.12581523767835501</v>
      </c>
      <c r="AQ1783" s="17">
        <v>8.4370051382120795E-2</v>
      </c>
      <c r="AR1783" s="17">
        <v>1.9335543892788E-2</v>
      </c>
      <c r="AS1783" s="17">
        <v>5.77965306903927E-2</v>
      </c>
      <c r="AT1783" s="17">
        <v>1.3352532096040299E-2</v>
      </c>
      <c r="AU1783" s="17">
        <v>2.2619446872149201E-2</v>
      </c>
    </row>
    <row r="1784" spans="2:47" x14ac:dyDescent="0.35">
      <c r="B1784" t="s">
        <v>93</v>
      </c>
      <c r="C1784" s="17">
        <v>6.4146542003018697E-2</v>
      </c>
      <c r="D1784" s="17">
        <v>4.36020209401322E-2</v>
      </c>
      <c r="E1784" s="17">
        <v>8.3638487429321701E-2</v>
      </c>
      <c r="F1784" s="17"/>
      <c r="G1784" s="17">
        <v>4.98235627173415E-2</v>
      </c>
      <c r="H1784" s="17">
        <v>4.2964968268532001E-2</v>
      </c>
      <c r="I1784" s="17">
        <v>4.4801207474658898E-2</v>
      </c>
      <c r="J1784" s="17">
        <v>7.0683361393702099E-2</v>
      </c>
      <c r="K1784" s="17">
        <v>9.3727429659785796E-2</v>
      </c>
      <c r="L1784" s="17">
        <v>8.1724416965939795E-2</v>
      </c>
      <c r="M1784" s="17"/>
      <c r="N1784" s="17">
        <v>6.9606927994816103E-2</v>
      </c>
      <c r="O1784" s="17">
        <v>3.7026162699541398E-2</v>
      </c>
      <c r="P1784" s="17"/>
      <c r="Q1784" s="17">
        <v>4.18758905906257E-2</v>
      </c>
      <c r="R1784" s="17">
        <v>7.4164943665024893E-2</v>
      </c>
      <c r="S1784" s="17">
        <v>5.5831839815252401E-2</v>
      </c>
      <c r="T1784" s="17">
        <v>5.6966850674334199E-2</v>
      </c>
      <c r="U1784" s="17">
        <v>7.4399539436715803E-2</v>
      </c>
      <c r="V1784" s="17">
        <v>5.7798802649482402E-2</v>
      </c>
      <c r="W1784" s="17">
        <v>0.100795906441481</v>
      </c>
      <c r="X1784" s="17">
        <v>8.1815420703732197E-2</v>
      </c>
      <c r="Y1784" s="17">
        <v>5.6168808155653498E-2</v>
      </c>
      <c r="Z1784" s="17">
        <v>6.4705761858192198E-2</v>
      </c>
      <c r="AA1784" s="17">
        <v>7.47590685291806E-2</v>
      </c>
      <c r="AB1784" s="17">
        <v>5.1811113092858199E-2</v>
      </c>
      <c r="AC1784" s="17"/>
      <c r="AD1784" s="17">
        <v>1.8320427864269101E-2</v>
      </c>
      <c r="AE1784" s="17">
        <v>0.16760140555709599</v>
      </c>
      <c r="AF1784" s="17"/>
      <c r="AG1784" s="17">
        <v>8.7901015248943604E-3</v>
      </c>
      <c r="AH1784" s="17">
        <v>9.1288361955863997E-2</v>
      </c>
      <c r="AI1784" s="17"/>
      <c r="AJ1784" s="17">
        <v>5.6855398069698797E-2</v>
      </c>
      <c r="AK1784" s="17">
        <v>7.2575480569271406E-2</v>
      </c>
      <c r="AL1784" s="17"/>
      <c r="AM1784" s="17">
        <v>9.0553739151031001E-2</v>
      </c>
      <c r="AN1784" s="17">
        <v>5.7297072553671502E-2</v>
      </c>
      <c r="AO1784" s="17"/>
      <c r="AP1784" s="17">
        <v>0.22610244109363101</v>
      </c>
      <c r="AQ1784" s="17">
        <v>2.2192002795016E-2</v>
      </c>
      <c r="AR1784" s="17">
        <v>2.3604174049301901E-2</v>
      </c>
      <c r="AS1784" s="17">
        <v>2.8728994184496801E-2</v>
      </c>
      <c r="AT1784" s="17">
        <v>6.39458678935826E-3</v>
      </c>
      <c r="AU1784" s="17">
        <v>0</v>
      </c>
    </row>
    <row r="1785" spans="2:47" x14ac:dyDescent="0.35">
      <c r="B1785" t="s">
        <v>94</v>
      </c>
      <c r="C1785" s="17">
        <v>4.8285445841504702E-2</v>
      </c>
      <c r="D1785" s="17">
        <v>2.6770161825746801E-2</v>
      </c>
      <c r="E1785" s="17">
        <v>6.7068376037689906E-2</v>
      </c>
      <c r="F1785" s="17"/>
      <c r="G1785" s="17">
        <v>3.0625930827820599E-2</v>
      </c>
      <c r="H1785" s="17">
        <v>5.3682124792605597E-2</v>
      </c>
      <c r="I1785" s="17">
        <v>5.6127424142503601E-2</v>
      </c>
      <c r="J1785" s="17">
        <v>3.0109048018166398E-2</v>
      </c>
      <c r="K1785" s="17">
        <v>4.1069142805808902E-2</v>
      </c>
      <c r="L1785" s="17">
        <v>6.8780173907699402E-2</v>
      </c>
      <c r="M1785" s="17"/>
      <c r="N1785" s="17">
        <v>5.0353554759309603E-2</v>
      </c>
      <c r="O1785" s="17">
        <v>3.8013663155073901E-2</v>
      </c>
      <c r="P1785" s="17"/>
      <c r="Q1785" s="17">
        <v>3.7703508206039599E-2</v>
      </c>
      <c r="R1785" s="17">
        <v>5.7157506566556097E-2</v>
      </c>
      <c r="S1785" s="17">
        <v>3.8238497869765499E-2</v>
      </c>
      <c r="T1785" s="17">
        <v>4.0873270214601298E-2</v>
      </c>
      <c r="U1785" s="17">
        <v>5.7938371127526901E-2</v>
      </c>
      <c r="V1785" s="17">
        <v>5.1714480393866898E-2</v>
      </c>
      <c r="W1785" s="17">
        <v>4.7816474069383601E-2</v>
      </c>
      <c r="X1785" s="17">
        <v>3.9849926700366599E-2</v>
      </c>
      <c r="Y1785" s="17">
        <v>5.0676446356606702E-2</v>
      </c>
      <c r="Z1785" s="17">
        <v>6.3628750357646702E-2</v>
      </c>
      <c r="AA1785" s="17">
        <v>5.4359146326121703E-2</v>
      </c>
      <c r="AB1785" s="17">
        <v>2.2728207510670801E-2</v>
      </c>
      <c r="AC1785" s="17"/>
      <c r="AD1785" s="17">
        <v>2.28808309530272E-2</v>
      </c>
      <c r="AE1785" s="17">
        <v>9.2515216666513897E-2</v>
      </c>
      <c r="AF1785" s="17"/>
      <c r="AG1785" s="17">
        <v>1.38060462207172E-2</v>
      </c>
      <c r="AH1785" s="17">
        <v>5.7560554082766301E-2</v>
      </c>
      <c r="AI1785" s="17"/>
      <c r="AJ1785" s="17">
        <v>4.7194390885626401E-2</v>
      </c>
      <c r="AK1785" s="17">
        <v>4.6363167367124397E-2</v>
      </c>
      <c r="AL1785" s="17"/>
      <c r="AM1785" s="17">
        <v>5.4324092894981503E-2</v>
      </c>
      <c r="AN1785" s="17">
        <v>4.6846868627032801E-2</v>
      </c>
      <c r="AO1785" s="17"/>
      <c r="AP1785" s="17">
        <v>0.142656827043597</v>
      </c>
      <c r="AQ1785" s="17">
        <v>4.72804543059826E-2</v>
      </c>
      <c r="AR1785" s="17">
        <v>2.3018362101730801E-2</v>
      </c>
      <c r="AS1785" s="17">
        <v>2.5419381982787901E-2</v>
      </c>
      <c r="AT1785" s="17">
        <v>0</v>
      </c>
      <c r="AU1785" s="17">
        <v>0</v>
      </c>
    </row>
    <row r="1786" spans="2:47" x14ac:dyDescent="0.35">
      <c r="B1786" t="s">
        <v>95</v>
      </c>
      <c r="C1786" s="17">
        <v>0.53048085476152196</v>
      </c>
      <c r="D1786" s="17">
        <v>0.63005736138430002</v>
      </c>
      <c r="E1786" s="17">
        <v>0.43702211253828699</v>
      </c>
      <c r="F1786" s="17"/>
      <c r="G1786" s="17">
        <v>0.69658931504093802</v>
      </c>
      <c r="H1786" s="17">
        <v>0.63811380618560898</v>
      </c>
      <c r="I1786" s="17">
        <v>0.56414053268822495</v>
      </c>
      <c r="J1786" s="17">
        <v>0.52238732036137603</v>
      </c>
      <c r="K1786" s="17">
        <v>0.438182741456283</v>
      </c>
      <c r="L1786" s="17">
        <v>0.37267929460966898</v>
      </c>
      <c r="M1786" s="17"/>
      <c r="N1786" s="17">
        <v>0.50199006559174297</v>
      </c>
      <c r="O1786" s="17">
        <v>0.671987519327089</v>
      </c>
      <c r="P1786" s="17"/>
      <c r="Q1786" s="17">
        <v>0.58727002215158297</v>
      </c>
      <c r="R1786" s="17">
        <v>0.49711893851085798</v>
      </c>
      <c r="S1786" s="17">
        <v>0.54896994996605297</v>
      </c>
      <c r="T1786" s="17">
        <v>0.48786983846474402</v>
      </c>
      <c r="U1786" s="17">
        <v>0.53032594064799399</v>
      </c>
      <c r="V1786" s="17">
        <v>0.56567300030379397</v>
      </c>
      <c r="W1786" s="17">
        <v>0.45053245875370501</v>
      </c>
      <c r="X1786" s="17">
        <v>0.58076350291384005</v>
      </c>
      <c r="Y1786" s="17">
        <v>0.53779743300437699</v>
      </c>
      <c r="Z1786" s="17">
        <v>0.497271221956742</v>
      </c>
      <c r="AA1786" s="17">
        <v>0.54458086146106999</v>
      </c>
      <c r="AB1786" s="17">
        <v>0.57977238618064397</v>
      </c>
      <c r="AC1786" s="17"/>
      <c r="AD1786" s="17">
        <v>0.65181034834253404</v>
      </c>
      <c r="AE1786" s="17">
        <v>0.26799581329941802</v>
      </c>
      <c r="AF1786" s="17"/>
      <c r="AG1786" s="17">
        <v>0.75472976408603198</v>
      </c>
      <c r="AH1786" s="17">
        <v>0.42471196612201001</v>
      </c>
      <c r="AI1786" s="17"/>
      <c r="AJ1786" s="17">
        <v>0.523056186415498</v>
      </c>
      <c r="AK1786" s="17">
        <v>0.54402428034172301</v>
      </c>
      <c r="AL1786" s="17"/>
      <c r="AM1786" s="17">
        <v>0.48447635633581199</v>
      </c>
      <c r="AN1786" s="17">
        <v>0.54485680885781695</v>
      </c>
      <c r="AO1786" s="17"/>
      <c r="AP1786" s="17">
        <v>0.13170549678030399</v>
      </c>
      <c r="AQ1786" s="17">
        <v>0.374061419197384</v>
      </c>
      <c r="AR1786" s="17">
        <v>0.67401807314426498</v>
      </c>
      <c r="AS1786" s="17">
        <v>0.57466965807460801</v>
      </c>
      <c r="AT1786" s="17">
        <v>0.83345982109498795</v>
      </c>
      <c r="AU1786" s="17">
        <v>0.859157105762554</v>
      </c>
    </row>
    <row r="1787" spans="2:47" x14ac:dyDescent="0.35">
      <c r="B1787" t="s">
        <v>96</v>
      </c>
      <c r="C1787" s="17">
        <v>0.12577469851089401</v>
      </c>
      <c r="D1787" s="17">
        <v>8.91393618121612E-2</v>
      </c>
      <c r="E1787" s="17">
        <v>0.159263494675699</v>
      </c>
      <c r="F1787" s="17"/>
      <c r="G1787" s="17">
        <v>8.7868304910031905E-2</v>
      </c>
      <c r="H1787" s="17">
        <v>0.108204966975341</v>
      </c>
      <c r="I1787" s="17">
        <v>8.6073916233955494E-2</v>
      </c>
      <c r="J1787" s="17">
        <v>0.13857961749695299</v>
      </c>
      <c r="K1787" s="17">
        <v>0.17008252362062701</v>
      </c>
      <c r="L1787" s="17">
        <v>0.15778783772033</v>
      </c>
      <c r="M1787" s="17"/>
      <c r="N1787" s="17">
        <v>0.13783289446987801</v>
      </c>
      <c r="O1787" s="17">
        <v>6.5884637878816599E-2</v>
      </c>
      <c r="P1787" s="17"/>
      <c r="Q1787" s="17">
        <v>8.3090992668915106E-2</v>
      </c>
      <c r="R1787" s="17">
        <v>0.11226197431214199</v>
      </c>
      <c r="S1787" s="17">
        <v>0.118808635699648</v>
      </c>
      <c r="T1787" s="17">
        <v>0.151258433804556</v>
      </c>
      <c r="U1787" s="17">
        <v>0.131151963466452</v>
      </c>
      <c r="V1787" s="17">
        <v>0.112851346944879</v>
      </c>
      <c r="W1787" s="17">
        <v>0.18590686638213999</v>
      </c>
      <c r="X1787" s="17">
        <v>0.20844683774504899</v>
      </c>
      <c r="Y1787" s="17">
        <v>0.114654565499374</v>
      </c>
      <c r="Z1787" s="17">
        <v>0.109446636442471</v>
      </c>
      <c r="AA1787" s="17">
        <v>0.11813087955722699</v>
      </c>
      <c r="AB1787" s="17">
        <v>0.18409496844779799</v>
      </c>
      <c r="AC1787" s="17"/>
      <c r="AD1787" s="17">
        <v>6.2650522111325005E-2</v>
      </c>
      <c r="AE1787" s="17">
        <v>0.27289386291300399</v>
      </c>
      <c r="AF1787" s="17"/>
      <c r="AG1787" s="17">
        <v>3.3567253756025199E-2</v>
      </c>
      <c r="AH1787" s="17">
        <v>0.172415253232166</v>
      </c>
      <c r="AI1787" s="17"/>
      <c r="AJ1787" s="17">
        <v>0.112201491548012</v>
      </c>
      <c r="AK1787" s="17">
        <v>0.142208461283993</v>
      </c>
      <c r="AL1787" s="17"/>
      <c r="AM1787" s="17">
        <v>0.17326353162785199</v>
      </c>
      <c r="AN1787" s="17">
        <v>0.113556395482557</v>
      </c>
      <c r="AO1787" s="17"/>
      <c r="AP1787" s="17">
        <v>0.35191767877198599</v>
      </c>
      <c r="AQ1787" s="17">
        <v>0.106562054177137</v>
      </c>
      <c r="AR1787" s="17">
        <v>4.2939717942089901E-2</v>
      </c>
      <c r="AS1787" s="17">
        <v>8.6525524874889501E-2</v>
      </c>
      <c r="AT1787" s="17">
        <v>1.9747118885398499E-2</v>
      </c>
      <c r="AU1787" s="17">
        <v>2.2619446872149201E-2</v>
      </c>
    </row>
    <row r="1788" spans="2:47" x14ac:dyDescent="0.35">
      <c r="B1788" t="s">
        <v>97</v>
      </c>
      <c r="C1788" s="17">
        <v>0.404706156250627</v>
      </c>
      <c r="D1788" s="17">
        <v>0.54091799957213804</v>
      </c>
      <c r="E1788" s="17">
        <v>0.27775861786258799</v>
      </c>
      <c r="F1788" s="17"/>
      <c r="G1788" s="17">
        <v>0.60872101013090596</v>
      </c>
      <c r="H1788" s="17">
        <v>0.52990883921026799</v>
      </c>
      <c r="I1788" s="17">
        <v>0.47806661645426901</v>
      </c>
      <c r="J1788" s="17">
        <v>0.38380770286442301</v>
      </c>
      <c r="K1788" s="17">
        <v>0.26810021783565702</v>
      </c>
      <c r="L1788" s="17">
        <v>0.214891456889339</v>
      </c>
      <c r="M1788" s="17"/>
      <c r="N1788" s="17">
        <v>0.36415717112186502</v>
      </c>
      <c r="O1788" s="17">
        <v>0.60610288144827296</v>
      </c>
      <c r="P1788" s="17"/>
      <c r="Q1788" s="17">
        <v>0.50417902948266802</v>
      </c>
      <c r="R1788" s="17">
        <v>0.38485696419871601</v>
      </c>
      <c r="S1788" s="17">
        <v>0.43016131426640403</v>
      </c>
      <c r="T1788" s="17">
        <v>0.33661140466018802</v>
      </c>
      <c r="U1788" s="17">
        <v>0.39917397718154102</v>
      </c>
      <c r="V1788" s="17">
        <v>0.452821653358915</v>
      </c>
      <c r="W1788" s="17">
        <v>0.26462559237156502</v>
      </c>
      <c r="X1788" s="17">
        <v>0.37231666516879097</v>
      </c>
      <c r="Y1788" s="17">
        <v>0.42314286750500302</v>
      </c>
      <c r="Z1788" s="17">
        <v>0.38782458551427101</v>
      </c>
      <c r="AA1788" s="17">
        <v>0.42644998190384398</v>
      </c>
      <c r="AB1788" s="17">
        <v>0.39567741773284598</v>
      </c>
      <c r="AC1788" s="17"/>
      <c r="AD1788" s="17">
        <v>0.58915982623120899</v>
      </c>
      <c r="AE1788" s="17">
        <v>-4.8980496135865303E-3</v>
      </c>
      <c r="AF1788" s="17"/>
      <c r="AG1788" s="17">
        <v>0.721162510330006</v>
      </c>
      <c r="AH1788" s="17">
        <v>0.25229671288984401</v>
      </c>
      <c r="AI1788" s="17"/>
      <c r="AJ1788" s="17">
        <v>0.41085469486748699</v>
      </c>
      <c r="AK1788" s="17">
        <v>0.40181581905773001</v>
      </c>
      <c r="AL1788" s="17"/>
      <c r="AM1788" s="17">
        <v>0.31121282470796102</v>
      </c>
      <c r="AN1788" s="17">
        <v>0.43130041337525998</v>
      </c>
      <c r="AO1788" s="17"/>
      <c r="AP1788" s="17">
        <v>-0.22021218199168199</v>
      </c>
      <c r="AQ1788" s="17">
        <v>0.26749936502024702</v>
      </c>
      <c r="AR1788" s="17">
        <v>0.63107835520217503</v>
      </c>
      <c r="AS1788" s="17">
        <v>0.488144133199719</v>
      </c>
      <c r="AT1788" s="17">
        <v>0.81371270220958902</v>
      </c>
      <c r="AU1788" s="17">
        <v>0.83653765889040499</v>
      </c>
    </row>
    <row r="1789" spans="2:47" x14ac:dyDescent="0.35">
      <c r="C1789" s="17"/>
      <c r="D1789" s="17"/>
      <c r="E1789" s="17"/>
      <c r="F1789" s="17"/>
      <c r="G1789" s="17"/>
      <c r="H1789" s="17"/>
      <c r="I1789" s="17"/>
      <c r="J1789" s="17"/>
      <c r="K1789" s="17"/>
      <c r="L1789" s="17"/>
      <c r="M1789" s="17"/>
      <c r="N1789" s="17"/>
      <c r="O1789" s="17"/>
      <c r="P1789" s="17"/>
      <c r="Q1789" s="17"/>
      <c r="R1789" s="17"/>
      <c r="S1789" s="17"/>
      <c r="T1789" s="17"/>
      <c r="U1789" s="17"/>
      <c r="V1789" s="17"/>
      <c r="W1789" s="17"/>
      <c r="X1789" s="17"/>
      <c r="Y1789" s="17"/>
      <c r="Z1789" s="17"/>
      <c r="AA1789" s="17"/>
      <c r="AB1789" s="17"/>
      <c r="AC1789" s="17"/>
      <c r="AD1789" s="17"/>
      <c r="AE1789" s="17"/>
      <c r="AF1789" s="17"/>
      <c r="AG1789" s="17"/>
      <c r="AH1789" s="17"/>
      <c r="AI1789" s="17"/>
      <c r="AJ1789" s="17"/>
      <c r="AK1789" s="17"/>
      <c r="AL1789" s="17"/>
      <c r="AM1789" s="17"/>
      <c r="AN1789" s="17"/>
      <c r="AO1789" s="17"/>
      <c r="AP1789" s="17"/>
      <c r="AQ1789" s="17"/>
      <c r="AR1789" s="17"/>
      <c r="AS1789" s="17"/>
      <c r="AT1789" s="17"/>
      <c r="AU1789" s="17"/>
    </row>
    <row r="1790" spans="2:47" x14ac:dyDescent="0.35">
      <c r="B1790" s="6" t="s">
        <v>676</v>
      </c>
      <c r="C1790" s="17"/>
      <c r="D1790" s="17"/>
      <c r="E1790" s="17"/>
      <c r="F1790" s="17"/>
      <c r="G1790" s="17"/>
      <c r="H1790" s="17"/>
      <c r="I1790" s="17"/>
      <c r="J1790" s="17"/>
      <c r="K1790" s="17"/>
      <c r="L1790" s="17"/>
      <c r="M1790" s="17"/>
      <c r="N1790" s="17"/>
      <c r="O1790" s="17"/>
      <c r="P1790" s="17"/>
      <c r="Q1790" s="17"/>
      <c r="R1790" s="17"/>
      <c r="S1790" s="17"/>
      <c r="T1790" s="17"/>
      <c r="U1790" s="17"/>
      <c r="V1790" s="17"/>
      <c r="W1790" s="17"/>
      <c r="X1790" s="17"/>
      <c r="Y1790" s="17"/>
      <c r="Z1790" s="17"/>
      <c r="AA1790" s="17"/>
      <c r="AB1790" s="17"/>
      <c r="AC1790" s="17"/>
      <c r="AD1790" s="17"/>
      <c r="AE1790" s="17"/>
      <c r="AF1790" s="17"/>
      <c r="AG1790" s="17"/>
      <c r="AH1790" s="17"/>
      <c r="AI1790" s="17"/>
      <c r="AJ1790" s="17"/>
      <c r="AK1790" s="17"/>
      <c r="AL1790" s="17"/>
      <c r="AM1790" s="17"/>
      <c r="AN1790" s="17"/>
      <c r="AO1790" s="17"/>
      <c r="AP1790" s="17"/>
      <c r="AQ1790" s="17"/>
      <c r="AR1790" s="17"/>
      <c r="AS1790" s="17"/>
      <c r="AT1790" s="17"/>
      <c r="AU1790" s="17"/>
    </row>
    <row r="1791" spans="2:47" x14ac:dyDescent="0.35">
      <c r="B1791" s="24" t="s">
        <v>65</v>
      </c>
      <c r="C1791" s="17"/>
      <c r="D1791" s="17"/>
      <c r="E1791" s="17"/>
      <c r="F1791" s="17"/>
      <c r="G1791" s="17"/>
      <c r="H1791" s="17"/>
      <c r="I1791" s="17"/>
      <c r="J1791" s="17"/>
      <c r="K1791" s="17"/>
      <c r="L1791" s="17"/>
      <c r="M1791" s="17"/>
      <c r="N1791" s="17"/>
      <c r="O1791" s="17"/>
      <c r="P1791" s="17"/>
      <c r="Q1791" s="17"/>
      <c r="R1791" s="17"/>
      <c r="S1791" s="17"/>
      <c r="T1791" s="17"/>
      <c r="U1791" s="17"/>
      <c r="V1791" s="17"/>
      <c r="W1791" s="17"/>
      <c r="X1791" s="17"/>
      <c r="Y1791" s="17"/>
      <c r="Z1791" s="17"/>
      <c r="AA1791" s="17"/>
      <c r="AB1791" s="17"/>
      <c r="AC1791" s="17"/>
      <c r="AD1791" s="17"/>
      <c r="AE1791" s="17"/>
      <c r="AF1791" s="17"/>
      <c r="AG1791" s="17"/>
      <c r="AH1791" s="17"/>
      <c r="AI1791" s="17"/>
      <c r="AJ1791" s="17"/>
      <c r="AK1791" s="17"/>
      <c r="AL1791" s="17"/>
      <c r="AM1791" s="17"/>
      <c r="AN1791" s="17"/>
      <c r="AO1791" s="17"/>
      <c r="AP1791" s="17"/>
      <c r="AQ1791" s="17"/>
      <c r="AR1791" s="17"/>
      <c r="AS1791" s="17"/>
      <c r="AT1791" s="17"/>
      <c r="AU1791" s="17"/>
    </row>
    <row r="1792" spans="2:47" x14ac:dyDescent="0.35">
      <c r="B1792" t="s">
        <v>89</v>
      </c>
      <c r="C1792" s="17">
        <v>0.19190329797716599</v>
      </c>
      <c r="D1792" s="17">
        <v>0.23711348890709699</v>
      </c>
      <c r="E1792" s="17">
        <v>0.148302122705705</v>
      </c>
      <c r="F1792" s="17"/>
      <c r="G1792" s="17">
        <v>0.22956620610414799</v>
      </c>
      <c r="H1792" s="17">
        <v>0.23566061397895899</v>
      </c>
      <c r="I1792" s="17">
        <v>0.20496138491424801</v>
      </c>
      <c r="J1792" s="17">
        <v>0.166528423225761</v>
      </c>
      <c r="K1792" s="17">
        <v>0.151530888411231</v>
      </c>
      <c r="L1792" s="17">
        <v>0.167940167262844</v>
      </c>
      <c r="M1792" s="17"/>
      <c r="N1792" s="17">
        <v>0.180558954444061</v>
      </c>
      <c r="O1792" s="17">
        <v>0.24824783113451501</v>
      </c>
      <c r="P1792" s="17"/>
      <c r="Q1792" s="17">
        <v>0.212153924922521</v>
      </c>
      <c r="R1792" s="17">
        <v>0.14843341375513699</v>
      </c>
      <c r="S1792" s="17">
        <v>0.232902737779388</v>
      </c>
      <c r="T1792" s="17">
        <v>0.13596738732046801</v>
      </c>
      <c r="U1792" s="17">
        <v>0.14177754753683999</v>
      </c>
      <c r="V1792" s="17">
        <v>0.22585244410434899</v>
      </c>
      <c r="W1792" s="17">
        <v>0.21372756576445001</v>
      </c>
      <c r="X1792" s="17">
        <v>0.18878309486872299</v>
      </c>
      <c r="Y1792" s="17">
        <v>0.208546165525891</v>
      </c>
      <c r="Z1792" s="17">
        <v>0.19730599140545599</v>
      </c>
      <c r="AA1792" s="17">
        <v>0.175479653533819</v>
      </c>
      <c r="AB1792" s="17">
        <v>0.25592123731684802</v>
      </c>
      <c r="AC1792" s="17"/>
      <c r="AD1792" s="17">
        <v>0.24225447448808901</v>
      </c>
      <c r="AE1792" s="17">
        <v>8.8432603423423004E-2</v>
      </c>
      <c r="AF1792" s="17"/>
      <c r="AG1792" s="17">
        <v>0.32429630549925498</v>
      </c>
      <c r="AH1792" s="17">
        <v>0.12785199255299601</v>
      </c>
      <c r="AI1792" s="17"/>
      <c r="AJ1792" s="17">
        <v>0.191020609892185</v>
      </c>
      <c r="AK1792" s="17">
        <v>0.194662775751759</v>
      </c>
      <c r="AL1792" s="17"/>
      <c r="AM1792" s="17">
        <v>0.210352735891146</v>
      </c>
      <c r="AN1792" s="17">
        <v>0.18681719112310599</v>
      </c>
      <c r="AO1792" s="17"/>
      <c r="AP1792" s="17">
        <v>4.4720382346521897E-2</v>
      </c>
      <c r="AQ1792" s="17">
        <v>0.113581226401819</v>
      </c>
      <c r="AR1792" s="17">
        <v>0.19092424801334701</v>
      </c>
      <c r="AS1792" s="17">
        <v>0.21466296369545701</v>
      </c>
      <c r="AT1792" s="17">
        <v>0.34299478144474899</v>
      </c>
      <c r="AU1792" s="17">
        <v>0.35088836964796</v>
      </c>
    </row>
    <row r="1793" spans="2:47" x14ac:dyDescent="0.35">
      <c r="B1793" t="s">
        <v>90</v>
      </c>
      <c r="C1793" s="17">
        <v>0.40260884834468502</v>
      </c>
      <c r="D1793" s="17">
        <v>0.44271364444877798</v>
      </c>
      <c r="E1793" s="17">
        <v>0.36515083918182001</v>
      </c>
      <c r="F1793" s="17"/>
      <c r="G1793" s="17">
        <v>0.39434255817216102</v>
      </c>
      <c r="H1793" s="17">
        <v>0.40610481430923601</v>
      </c>
      <c r="I1793" s="17">
        <v>0.41350482734140298</v>
      </c>
      <c r="J1793" s="17">
        <v>0.44840999826630201</v>
      </c>
      <c r="K1793" s="17">
        <v>0.41867071330019001</v>
      </c>
      <c r="L1793" s="17">
        <v>0.34852055334409698</v>
      </c>
      <c r="M1793" s="17"/>
      <c r="N1793" s="17">
        <v>0.39811608573385399</v>
      </c>
      <c r="O1793" s="17">
        <v>0.42492328294862303</v>
      </c>
      <c r="P1793" s="17"/>
      <c r="Q1793" s="17">
        <v>0.39931837948656201</v>
      </c>
      <c r="R1793" s="17">
        <v>0.40144330681884399</v>
      </c>
      <c r="S1793" s="17">
        <v>0.392296858079693</v>
      </c>
      <c r="T1793" s="17">
        <v>0.48265491762982499</v>
      </c>
      <c r="U1793" s="17">
        <v>0.37808929801532898</v>
      </c>
      <c r="V1793" s="17">
        <v>0.405578942945099</v>
      </c>
      <c r="W1793" s="17">
        <v>0.31231652698446599</v>
      </c>
      <c r="X1793" s="17">
        <v>0.46113919912631601</v>
      </c>
      <c r="Y1793" s="17">
        <v>0.38735619357846801</v>
      </c>
      <c r="Z1793" s="17">
        <v>0.41897488759306001</v>
      </c>
      <c r="AA1793" s="17">
        <v>0.43633261517180499</v>
      </c>
      <c r="AB1793" s="17">
        <v>0.37225479931197097</v>
      </c>
      <c r="AC1793" s="17"/>
      <c r="AD1793" s="17">
        <v>0.46833592835698501</v>
      </c>
      <c r="AE1793" s="17">
        <v>0.26168158319882101</v>
      </c>
      <c r="AF1793" s="17"/>
      <c r="AG1793" s="17">
        <v>0.461065610606816</v>
      </c>
      <c r="AH1793" s="17">
        <v>0.38441896374743201</v>
      </c>
      <c r="AI1793" s="17"/>
      <c r="AJ1793" s="17">
        <v>0.410448043934863</v>
      </c>
      <c r="AK1793" s="17">
        <v>0.39531971657735399</v>
      </c>
      <c r="AL1793" s="17"/>
      <c r="AM1793" s="17">
        <v>0.36680131190248599</v>
      </c>
      <c r="AN1793" s="17">
        <v>0.41565066657404598</v>
      </c>
      <c r="AO1793" s="17"/>
      <c r="AP1793" s="17">
        <v>0.164261570078369</v>
      </c>
      <c r="AQ1793" s="17">
        <v>0.395187193433015</v>
      </c>
      <c r="AR1793" s="17">
        <v>0.500837678282541</v>
      </c>
      <c r="AS1793" s="17">
        <v>0.494065334788379</v>
      </c>
      <c r="AT1793" s="17">
        <v>0.43462742705316998</v>
      </c>
      <c r="AU1793" s="17">
        <v>0.51044732506989998</v>
      </c>
    </row>
    <row r="1794" spans="2:47" x14ac:dyDescent="0.35">
      <c r="B1794" t="s">
        <v>91</v>
      </c>
      <c r="C1794" s="17">
        <v>0.273765184609642</v>
      </c>
      <c r="D1794" s="17">
        <v>0.22839554303278001</v>
      </c>
      <c r="E1794" s="17">
        <v>0.31773703613475501</v>
      </c>
      <c r="F1794" s="17"/>
      <c r="G1794" s="17">
        <v>0.229865023608534</v>
      </c>
      <c r="H1794" s="17">
        <v>0.22412881070549001</v>
      </c>
      <c r="I1794" s="17">
        <v>0.266961014884329</v>
      </c>
      <c r="J1794" s="17">
        <v>0.27214492031717902</v>
      </c>
      <c r="K1794" s="17">
        <v>0.30113292116777701</v>
      </c>
      <c r="L1794" s="17">
        <v>0.33214492687982899</v>
      </c>
      <c r="M1794" s="17"/>
      <c r="N1794" s="17">
        <v>0.28349270030083701</v>
      </c>
      <c r="O1794" s="17">
        <v>0.225451033261728</v>
      </c>
      <c r="P1794" s="17"/>
      <c r="Q1794" s="17">
        <v>0.27872741482763203</v>
      </c>
      <c r="R1794" s="17">
        <v>0.28983002157756899</v>
      </c>
      <c r="S1794" s="17">
        <v>0.25198791517765001</v>
      </c>
      <c r="T1794" s="17">
        <v>0.24089254634475701</v>
      </c>
      <c r="U1794" s="17">
        <v>0.366895220128653</v>
      </c>
      <c r="V1794" s="17">
        <v>0.25814636938018898</v>
      </c>
      <c r="W1794" s="17">
        <v>0.32268002610032198</v>
      </c>
      <c r="X1794" s="17">
        <v>0.19819316236079601</v>
      </c>
      <c r="Y1794" s="17">
        <v>0.249764667618357</v>
      </c>
      <c r="Z1794" s="17">
        <v>0.28020810538448898</v>
      </c>
      <c r="AA1794" s="17">
        <v>0.27636829066233998</v>
      </c>
      <c r="AB1794" s="17">
        <v>0.20059013178419099</v>
      </c>
      <c r="AC1794" s="17"/>
      <c r="AD1794" s="17">
        <v>0.22007723125654099</v>
      </c>
      <c r="AE1794" s="17">
        <v>0.38541534700426899</v>
      </c>
      <c r="AF1794" s="17"/>
      <c r="AG1794" s="17">
        <v>0.17982911878695201</v>
      </c>
      <c r="AH1794" s="17">
        <v>0.315477994179862</v>
      </c>
      <c r="AI1794" s="17"/>
      <c r="AJ1794" s="17">
        <v>0.287056085292617</v>
      </c>
      <c r="AK1794" s="17">
        <v>0.25753542818217101</v>
      </c>
      <c r="AL1794" s="17"/>
      <c r="AM1794" s="17">
        <v>0.28064004981533403</v>
      </c>
      <c r="AN1794" s="17">
        <v>0.26876707047800003</v>
      </c>
      <c r="AO1794" s="17"/>
      <c r="AP1794" s="17">
        <v>0.417280329888298</v>
      </c>
      <c r="AQ1794" s="17">
        <v>0.37183760213425698</v>
      </c>
      <c r="AR1794" s="17">
        <v>0.22182267821739199</v>
      </c>
      <c r="AS1794" s="17">
        <v>0.24724282403884701</v>
      </c>
      <c r="AT1794" s="17">
        <v>0.19315229597648401</v>
      </c>
      <c r="AU1794" s="17">
        <v>0.117036092248494</v>
      </c>
    </row>
    <row r="1795" spans="2:47" x14ac:dyDescent="0.35">
      <c r="B1795" t="s">
        <v>92</v>
      </c>
      <c r="C1795" s="17">
        <v>3.7567745618439702E-2</v>
      </c>
      <c r="D1795" s="17">
        <v>3.2450433418655597E-2</v>
      </c>
      <c r="E1795" s="17">
        <v>4.2892770889505702E-2</v>
      </c>
      <c r="F1795" s="17"/>
      <c r="G1795" s="17">
        <v>6.9162595949310304E-2</v>
      </c>
      <c r="H1795" s="17">
        <v>3.2955335610706897E-2</v>
      </c>
      <c r="I1795" s="17">
        <v>3.5731850161357902E-2</v>
      </c>
      <c r="J1795" s="17">
        <v>3.3065888956282999E-2</v>
      </c>
      <c r="K1795" s="17">
        <v>1.85223591269317E-2</v>
      </c>
      <c r="L1795" s="17">
        <v>3.81723822394721E-2</v>
      </c>
      <c r="M1795" s="17"/>
      <c r="N1795" s="17">
        <v>4.1530878185450898E-2</v>
      </c>
      <c r="O1795" s="17">
        <v>1.7883851730943999E-2</v>
      </c>
      <c r="P1795" s="17"/>
      <c r="Q1795" s="17">
        <v>2.16964006872797E-2</v>
      </c>
      <c r="R1795" s="17">
        <v>3.4934251342428099E-2</v>
      </c>
      <c r="S1795" s="17">
        <v>3.0881958364991399E-2</v>
      </c>
      <c r="T1795" s="17">
        <v>7.5599229110717606E-2</v>
      </c>
      <c r="U1795" s="17">
        <v>2.8640711832752502E-2</v>
      </c>
      <c r="V1795" s="17">
        <v>1.05402887489232E-2</v>
      </c>
      <c r="W1795" s="17">
        <v>3.1251131618732303E-2</v>
      </c>
      <c r="X1795" s="17">
        <v>5.4382079217080298E-2</v>
      </c>
      <c r="Y1795" s="17">
        <v>6.2672849082866799E-2</v>
      </c>
      <c r="Z1795" s="17">
        <v>3.6492605325355101E-2</v>
      </c>
      <c r="AA1795" s="17">
        <v>1.17300623040241E-2</v>
      </c>
      <c r="AB1795" s="17">
        <v>7.7865391845349394E-2</v>
      </c>
      <c r="AC1795" s="17"/>
      <c r="AD1795" s="17">
        <v>2.9691053574280299E-2</v>
      </c>
      <c r="AE1795" s="17">
        <v>5.6535434595387901E-2</v>
      </c>
      <c r="AF1795" s="17"/>
      <c r="AG1795" s="17">
        <v>2.0443127031015199E-2</v>
      </c>
      <c r="AH1795" s="17">
        <v>4.63954897043223E-2</v>
      </c>
      <c r="AI1795" s="17"/>
      <c r="AJ1795" s="17">
        <v>2.6689059348831499E-2</v>
      </c>
      <c r="AK1795" s="17">
        <v>5.0812821627543699E-2</v>
      </c>
      <c r="AL1795" s="17"/>
      <c r="AM1795" s="17">
        <v>3.04379495851245E-2</v>
      </c>
      <c r="AN1795" s="17">
        <v>3.9589806687104198E-2</v>
      </c>
      <c r="AO1795" s="17"/>
      <c r="AP1795" s="17">
        <v>6.5818939660149303E-2</v>
      </c>
      <c r="AQ1795" s="17">
        <v>4.5837542071328202E-2</v>
      </c>
      <c r="AR1795" s="17">
        <v>4.8314482178870001E-2</v>
      </c>
      <c r="AS1795" s="17">
        <v>1.9335312852645101E-2</v>
      </c>
      <c r="AT1795" s="17">
        <v>1.0090313498796801E-2</v>
      </c>
      <c r="AU1795" s="17">
        <v>1.8248229181830299E-2</v>
      </c>
    </row>
    <row r="1796" spans="2:47" x14ac:dyDescent="0.35">
      <c r="B1796" t="s">
        <v>93</v>
      </c>
      <c r="C1796" s="17">
        <v>3.6751344186546499E-2</v>
      </c>
      <c r="D1796" s="17">
        <v>2.8358827839654301E-2</v>
      </c>
      <c r="E1796" s="17">
        <v>4.4147231438197501E-2</v>
      </c>
      <c r="F1796" s="17"/>
      <c r="G1796" s="17">
        <v>3.8470393742904598E-2</v>
      </c>
      <c r="H1796" s="17">
        <v>4.1870506006863102E-2</v>
      </c>
      <c r="I1796" s="17">
        <v>2.9305664004452701E-2</v>
      </c>
      <c r="J1796" s="17">
        <v>3.5731981855845897E-2</v>
      </c>
      <c r="K1796" s="17">
        <v>3.9616375164464299E-2</v>
      </c>
      <c r="L1796" s="17">
        <v>3.6409816403945902E-2</v>
      </c>
      <c r="M1796" s="17"/>
      <c r="N1796" s="17">
        <v>3.7559487672194997E-2</v>
      </c>
      <c r="O1796" s="17">
        <v>3.27374964667436E-2</v>
      </c>
      <c r="P1796" s="17"/>
      <c r="Q1796" s="17">
        <v>2.2847897639665E-2</v>
      </c>
      <c r="R1796" s="17">
        <v>4.73854876675232E-2</v>
      </c>
      <c r="S1796" s="17">
        <v>2.89514764937343E-2</v>
      </c>
      <c r="T1796" s="17">
        <v>2.96565612224012E-2</v>
      </c>
      <c r="U1796" s="17">
        <v>4.08952426701071E-2</v>
      </c>
      <c r="V1796" s="17">
        <v>3.5174355505830403E-2</v>
      </c>
      <c r="W1796" s="17">
        <v>5.0432593007495703E-2</v>
      </c>
      <c r="X1796" s="17">
        <v>5.5383083471116298E-2</v>
      </c>
      <c r="Y1796" s="17">
        <v>4.8511906895913497E-2</v>
      </c>
      <c r="Z1796" s="17">
        <v>1.1863961314571301E-2</v>
      </c>
      <c r="AA1796" s="17">
        <v>4.6117736015184298E-2</v>
      </c>
      <c r="AB1796" s="17">
        <v>4.7375534813216297E-2</v>
      </c>
      <c r="AC1796" s="17"/>
      <c r="AD1796" s="17">
        <v>1.29586520484369E-2</v>
      </c>
      <c r="AE1796" s="17">
        <v>8.9080226989685596E-2</v>
      </c>
      <c r="AF1796" s="17"/>
      <c r="AG1796" s="17">
        <v>6.9481023950962797E-3</v>
      </c>
      <c r="AH1796" s="17">
        <v>5.0502079543061303E-2</v>
      </c>
      <c r="AI1796" s="17"/>
      <c r="AJ1796" s="17">
        <v>2.92882341761696E-2</v>
      </c>
      <c r="AK1796" s="17">
        <v>4.5139964489054697E-2</v>
      </c>
      <c r="AL1796" s="17"/>
      <c r="AM1796" s="17">
        <v>5.3798655317491902E-2</v>
      </c>
      <c r="AN1796" s="17">
        <v>3.20415677963726E-2</v>
      </c>
      <c r="AO1796" s="17"/>
      <c r="AP1796" s="17">
        <v>0.12690340668149599</v>
      </c>
      <c r="AQ1796" s="17">
        <v>9.0592991554455903E-3</v>
      </c>
      <c r="AR1796" s="17">
        <v>1.9416298629505401E-2</v>
      </c>
      <c r="AS1796" s="17">
        <v>1.74345277736178E-2</v>
      </c>
      <c r="AT1796" s="17">
        <v>5.3457964732380103E-3</v>
      </c>
      <c r="AU1796" s="17">
        <v>0</v>
      </c>
    </row>
    <row r="1797" spans="2:47" x14ac:dyDescent="0.35">
      <c r="B1797" t="s">
        <v>94</v>
      </c>
      <c r="C1797" s="17">
        <v>5.7403579263520403E-2</v>
      </c>
      <c r="D1797" s="17">
        <v>3.09680623530347E-2</v>
      </c>
      <c r="E1797" s="17">
        <v>8.1769999650016897E-2</v>
      </c>
      <c r="F1797" s="17"/>
      <c r="G1797" s="17">
        <v>3.85932224229424E-2</v>
      </c>
      <c r="H1797" s="17">
        <v>5.9279919388746098E-2</v>
      </c>
      <c r="I1797" s="17">
        <v>4.9535258694209598E-2</v>
      </c>
      <c r="J1797" s="17">
        <v>4.4118787378629599E-2</v>
      </c>
      <c r="K1797" s="17">
        <v>7.0526742829405797E-2</v>
      </c>
      <c r="L1797" s="17">
        <v>7.6812153869811606E-2</v>
      </c>
      <c r="M1797" s="17"/>
      <c r="N1797" s="17">
        <v>5.8741893663601899E-2</v>
      </c>
      <c r="O1797" s="17">
        <v>5.0756504457446498E-2</v>
      </c>
      <c r="P1797" s="17"/>
      <c r="Q1797" s="17">
        <v>6.5255982436339399E-2</v>
      </c>
      <c r="R1797" s="17">
        <v>7.7973518838498304E-2</v>
      </c>
      <c r="S1797" s="17">
        <v>6.2979054104543505E-2</v>
      </c>
      <c r="T1797" s="17">
        <v>3.5229358371830902E-2</v>
      </c>
      <c r="U1797" s="17">
        <v>4.3701979816318598E-2</v>
      </c>
      <c r="V1797" s="17">
        <v>6.4707599315609002E-2</v>
      </c>
      <c r="W1797" s="17">
        <v>6.9592156524533502E-2</v>
      </c>
      <c r="X1797" s="17">
        <v>4.2119380955968601E-2</v>
      </c>
      <c r="Y1797" s="17">
        <v>4.3148217298503801E-2</v>
      </c>
      <c r="Z1797" s="17">
        <v>5.5154448977068199E-2</v>
      </c>
      <c r="AA1797" s="17">
        <v>5.3971642312828201E-2</v>
      </c>
      <c r="AB1797" s="17">
        <v>4.5992904928424803E-2</v>
      </c>
      <c r="AC1797" s="17"/>
      <c r="AD1797" s="17">
        <v>2.6682660275667899E-2</v>
      </c>
      <c r="AE1797" s="17">
        <v>0.118854804788413</v>
      </c>
      <c r="AF1797" s="17"/>
      <c r="AG1797" s="17">
        <v>7.4177356808659799E-3</v>
      </c>
      <c r="AH1797" s="17">
        <v>7.5353480272326204E-2</v>
      </c>
      <c r="AI1797" s="17"/>
      <c r="AJ1797" s="17">
        <v>5.5497967355334202E-2</v>
      </c>
      <c r="AK1797" s="17">
        <v>5.6529293372117699E-2</v>
      </c>
      <c r="AL1797" s="17"/>
      <c r="AM1797" s="17">
        <v>5.7969297488417303E-2</v>
      </c>
      <c r="AN1797" s="17">
        <v>5.7133697341371102E-2</v>
      </c>
      <c r="AO1797" s="17"/>
      <c r="AP1797" s="17">
        <v>0.18101537134516599</v>
      </c>
      <c r="AQ1797" s="17">
        <v>6.4497136804135102E-2</v>
      </c>
      <c r="AR1797" s="17">
        <v>1.8684614678345601E-2</v>
      </c>
      <c r="AS1797" s="17">
        <v>7.2590368510536199E-3</v>
      </c>
      <c r="AT1797" s="17">
        <v>1.37893855535627E-2</v>
      </c>
      <c r="AU1797" s="17">
        <v>3.3799838518163402E-3</v>
      </c>
    </row>
    <row r="1798" spans="2:47" x14ac:dyDescent="0.35">
      <c r="B1798" t="s">
        <v>95</v>
      </c>
      <c r="C1798" s="17">
        <v>0.59451214632185101</v>
      </c>
      <c r="D1798" s="17">
        <v>0.67982713335587597</v>
      </c>
      <c r="E1798" s="17">
        <v>0.51345296188752498</v>
      </c>
      <c r="F1798" s="17"/>
      <c r="G1798" s="17">
        <v>0.62390876427630904</v>
      </c>
      <c r="H1798" s="17">
        <v>0.64176542828819405</v>
      </c>
      <c r="I1798" s="17">
        <v>0.61846621225565102</v>
      </c>
      <c r="J1798" s="17">
        <v>0.61493842149206301</v>
      </c>
      <c r="K1798" s="17">
        <v>0.57020160171142098</v>
      </c>
      <c r="L1798" s="17">
        <v>0.51646072060694104</v>
      </c>
      <c r="M1798" s="17"/>
      <c r="N1798" s="17">
        <v>0.57867504017791505</v>
      </c>
      <c r="O1798" s="17">
        <v>0.67317111408313801</v>
      </c>
      <c r="P1798" s="17"/>
      <c r="Q1798" s="17">
        <v>0.61147230440908396</v>
      </c>
      <c r="R1798" s="17">
        <v>0.54987672057398196</v>
      </c>
      <c r="S1798" s="17">
        <v>0.62519959585908003</v>
      </c>
      <c r="T1798" s="17">
        <v>0.61862230495029302</v>
      </c>
      <c r="U1798" s="17">
        <v>0.519866845552169</v>
      </c>
      <c r="V1798" s="17">
        <v>0.63143138704944801</v>
      </c>
      <c r="W1798" s="17">
        <v>0.52604409274891595</v>
      </c>
      <c r="X1798" s="17">
        <v>0.64992229399503898</v>
      </c>
      <c r="Y1798" s="17">
        <v>0.59590235910435896</v>
      </c>
      <c r="Z1798" s="17">
        <v>0.61628087899851602</v>
      </c>
      <c r="AA1798" s="17">
        <v>0.611812268705624</v>
      </c>
      <c r="AB1798" s="17">
        <v>0.62817603662881905</v>
      </c>
      <c r="AC1798" s="17"/>
      <c r="AD1798" s="17">
        <v>0.71059040284507402</v>
      </c>
      <c r="AE1798" s="17">
        <v>0.35011418662224397</v>
      </c>
      <c r="AF1798" s="17"/>
      <c r="AG1798" s="17">
        <v>0.78536191610607098</v>
      </c>
      <c r="AH1798" s="17">
        <v>0.51227095630042896</v>
      </c>
      <c r="AI1798" s="17"/>
      <c r="AJ1798" s="17">
        <v>0.60146865382704795</v>
      </c>
      <c r="AK1798" s="17">
        <v>0.58998249232911304</v>
      </c>
      <c r="AL1798" s="17"/>
      <c r="AM1798" s="17">
        <v>0.577154047793632</v>
      </c>
      <c r="AN1798" s="17">
        <v>0.60246785769715205</v>
      </c>
      <c r="AO1798" s="17"/>
      <c r="AP1798" s="17">
        <v>0.20898195242489101</v>
      </c>
      <c r="AQ1798" s="17">
        <v>0.50876841983483401</v>
      </c>
      <c r="AR1798" s="17">
        <v>0.69176192629588695</v>
      </c>
      <c r="AS1798" s="17">
        <v>0.70872829848383601</v>
      </c>
      <c r="AT1798" s="17">
        <v>0.77762220849791897</v>
      </c>
      <c r="AU1798" s="17">
        <v>0.86133569471785898</v>
      </c>
    </row>
    <row r="1799" spans="2:47" x14ac:dyDescent="0.35">
      <c r="B1799" t="s">
        <v>96</v>
      </c>
      <c r="C1799" s="17">
        <v>7.4319089804986194E-2</v>
      </c>
      <c r="D1799" s="17">
        <v>6.0809261258309898E-2</v>
      </c>
      <c r="E1799" s="17">
        <v>8.7040002327703203E-2</v>
      </c>
      <c r="F1799" s="17"/>
      <c r="G1799" s="17">
        <v>0.10763298969221501</v>
      </c>
      <c r="H1799" s="17">
        <v>7.4825841617569999E-2</v>
      </c>
      <c r="I1799" s="17">
        <v>6.5037514165810606E-2</v>
      </c>
      <c r="J1799" s="17">
        <v>6.8797870812128903E-2</v>
      </c>
      <c r="K1799" s="17">
        <v>5.8138734291396002E-2</v>
      </c>
      <c r="L1799" s="17">
        <v>7.4582198643418002E-2</v>
      </c>
      <c r="M1799" s="17"/>
      <c r="N1799" s="17">
        <v>7.9090365857645895E-2</v>
      </c>
      <c r="O1799" s="17">
        <v>5.0621348197687599E-2</v>
      </c>
      <c r="P1799" s="17"/>
      <c r="Q1799" s="17">
        <v>4.4544298326944801E-2</v>
      </c>
      <c r="R1799" s="17">
        <v>8.2319739009951196E-2</v>
      </c>
      <c r="S1799" s="17">
        <v>5.98334348587257E-2</v>
      </c>
      <c r="T1799" s="17">
        <v>0.10525579033311901</v>
      </c>
      <c r="U1799" s="17">
        <v>6.9535954502859598E-2</v>
      </c>
      <c r="V1799" s="17">
        <v>4.5714644254753599E-2</v>
      </c>
      <c r="W1799" s="17">
        <v>8.1683724626227999E-2</v>
      </c>
      <c r="X1799" s="17">
        <v>0.109765162688197</v>
      </c>
      <c r="Y1799" s="17">
        <v>0.11118475597878</v>
      </c>
      <c r="Z1799" s="17">
        <v>4.83565666399264E-2</v>
      </c>
      <c r="AA1799" s="17">
        <v>5.7847798319208402E-2</v>
      </c>
      <c r="AB1799" s="17">
        <v>0.12524092665856601</v>
      </c>
      <c r="AC1799" s="17"/>
      <c r="AD1799" s="17">
        <v>4.26497056227172E-2</v>
      </c>
      <c r="AE1799" s="17">
        <v>0.145615661585073</v>
      </c>
      <c r="AF1799" s="17"/>
      <c r="AG1799" s="17">
        <v>2.73912294261115E-2</v>
      </c>
      <c r="AH1799" s="17">
        <v>9.6897569247383505E-2</v>
      </c>
      <c r="AI1799" s="17"/>
      <c r="AJ1799" s="17">
        <v>5.5977293525001103E-2</v>
      </c>
      <c r="AK1799" s="17">
        <v>9.5952786116598396E-2</v>
      </c>
      <c r="AL1799" s="17"/>
      <c r="AM1799" s="17">
        <v>8.4236604902616405E-2</v>
      </c>
      <c r="AN1799" s="17">
        <v>7.1631374483476798E-2</v>
      </c>
      <c r="AO1799" s="17"/>
      <c r="AP1799" s="17">
        <v>0.19272234634164501</v>
      </c>
      <c r="AQ1799" s="17">
        <v>5.4896841226773803E-2</v>
      </c>
      <c r="AR1799" s="17">
        <v>6.7730780808375399E-2</v>
      </c>
      <c r="AS1799" s="17">
        <v>3.6769840626262901E-2</v>
      </c>
      <c r="AT1799" s="17">
        <v>1.54361099720348E-2</v>
      </c>
      <c r="AU1799" s="17">
        <v>1.8248229181830299E-2</v>
      </c>
    </row>
    <row r="1800" spans="2:47" x14ac:dyDescent="0.35">
      <c r="B1800" t="s">
        <v>97</v>
      </c>
      <c r="C1800" s="17">
        <v>0.52019305651686498</v>
      </c>
      <c r="D1800" s="17">
        <v>0.61901787209756598</v>
      </c>
      <c r="E1800" s="17">
        <v>0.426412959559822</v>
      </c>
      <c r="F1800" s="17"/>
      <c r="G1800" s="17">
        <v>0.51627577458409402</v>
      </c>
      <c r="H1800" s="17">
        <v>0.56693958667062405</v>
      </c>
      <c r="I1800" s="17">
        <v>0.55342869808983997</v>
      </c>
      <c r="J1800" s="17">
        <v>0.54614055067993394</v>
      </c>
      <c r="K1800" s="17">
        <v>0.51206286742002505</v>
      </c>
      <c r="L1800" s="17">
        <v>0.44187852196352301</v>
      </c>
      <c r="M1800" s="17"/>
      <c r="N1800" s="17">
        <v>0.49958467432026898</v>
      </c>
      <c r="O1800" s="17">
        <v>0.62254976588544997</v>
      </c>
      <c r="P1800" s="17"/>
      <c r="Q1800" s="17">
        <v>0.566928006082139</v>
      </c>
      <c r="R1800" s="17">
        <v>0.46755698156403003</v>
      </c>
      <c r="S1800" s="17">
        <v>0.56536616100035497</v>
      </c>
      <c r="T1800" s="17">
        <v>0.51336651461717397</v>
      </c>
      <c r="U1800" s="17">
        <v>0.45033089104930901</v>
      </c>
      <c r="V1800" s="17">
        <v>0.58571674279469399</v>
      </c>
      <c r="W1800" s="17">
        <v>0.44436036812268798</v>
      </c>
      <c r="X1800" s="17">
        <v>0.54015713130684195</v>
      </c>
      <c r="Y1800" s="17">
        <v>0.48471760312557799</v>
      </c>
      <c r="Z1800" s="17">
        <v>0.56792431235858998</v>
      </c>
      <c r="AA1800" s="17">
        <v>0.55396447038641505</v>
      </c>
      <c r="AB1800" s="17">
        <v>0.50293510997025304</v>
      </c>
      <c r="AC1800" s="17"/>
      <c r="AD1800" s="17">
        <v>0.66794069722235705</v>
      </c>
      <c r="AE1800" s="17">
        <v>0.204498525037171</v>
      </c>
      <c r="AF1800" s="17"/>
      <c r="AG1800" s="17">
        <v>0.75797068667995904</v>
      </c>
      <c r="AH1800" s="17">
        <v>0.415373387053045</v>
      </c>
      <c r="AI1800" s="17"/>
      <c r="AJ1800" s="17">
        <v>0.54549136030204604</v>
      </c>
      <c r="AK1800" s="17">
        <v>0.49402970621251402</v>
      </c>
      <c r="AL1800" s="17"/>
      <c r="AM1800" s="17">
        <v>0.49291744289101502</v>
      </c>
      <c r="AN1800" s="17">
        <v>0.53083648321367505</v>
      </c>
      <c r="AO1800" s="17"/>
      <c r="AP1800" s="17">
        <v>1.6259606083245299E-2</v>
      </c>
      <c r="AQ1800" s="17">
        <v>0.45387157860805999</v>
      </c>
      <c r="AR1800" s="17">
        <v>0.62403114548751204</v>
      </c>
      <c r="AS1800" s="17">
        <v>0.67195845785757402</v>
      </c>
      <c r="AT1800" s="17">
        <v>0.76218609852588404</v>
      </c>
      <c r="AU1800" s="17">
        <v>0.84308746553602898</v>
      </c>
    </row>
    <row r="1801" spans="2:47" x14ac:dyDescent="0.35">
      <c r="C1801" s="17"/>
      <c r="D1801" s="17"/>
      <c r="E1801" s="17"/>
      <c r="F1801" s="17"/>
      <c r="G1801" s="17"/>
      <c r="H1801" s="17"/>
      <c r="I1801" s="17"/>
      <c r="J1801" s="17"/>
      <c r="K1801" s="17"/>
      <c r="L1801" s="17"/>
      <c r="M1801" s="17"/>
      <c r="N1801" s="17"/>
      <c r="O1801" s="17"/>
      <c r="P1801" s="17"/>
      <c r="Q1801" s="17"/>
      <c r="R1801" s="17"/>
      <c r="S1801" s="17"/>
      <c r="T1801" s="17"/>
      <c r="U1801" s="17"/>
      <c r="V1801" s="17"/>
      <c r="W1801" s="17"/>
      <c r="X1801" s="17"/>
      <c r="Y1801" s="17"/>
      <c r="Z1801" s="17"/>
      <c r="AA1801" s="17"/>
      <c r="AB1801" s="17"/>
      <c r="AC1801" s="17"/>
      <c r="AD1801" s="17"/>
      <c r="AE1801" s="17"/>
      <c r="AF1801" s="17"/>
      <c r="AG1801" s="17"/>
      <c r="AH1801" s="17"/>
      <c r="AI1801" s="17"/>
      <c r="AJ1801" s="17"/>
      <c r="AK1801" s="17"/>
      <c r="AL1801" s="17"/>
      <c r="AM1801" s="17"/>
      <c r="AN1801" s="17"/>
      <c r="AO1801" s="17"/>
      <c r="AP1801" s="17"/>
      <c r="AQ1801" s="17"/>
      <c r="AR1801" s="17"/>
      <c r="AS1801" s="17"/>
      <c r="AT1801" s="17"/>
      <c r="AU1801" s="17"/>
    </row>
    <row r="1802" spans="2:47" x14ac:dyDescent="0.35">
      <c r="B1802" s="6" t="s">
        <v>677</v>
      </c>
      <c r="C1802" s="17"/>
      <c r="D1802" s="17"/>
      <c r="E1802" s="17"/>
      <c r="F1802" s="17"/>
      <c r="G1802" s="17"/>
      <c r="H1802" s="17"/>
      <c r="I1802" s="17"/>
      <c r="J1802" s="17"/>
      <c r="K1802" s="17"/>
      <c r="L1802" s="17"/>
      <c r="M1802" s="17"/>
      <c r="N1802" s="17"/>
      <c r="O1802" s="17"/>
      <c r="P1802" s="17"/>
      <c r="Q1802" s="17"/>
      <c r="R1802" s="17"/>
      <c r="S1802" s="17"/>
      <c r="T1802" s="17"/>
      <c r="U1802" s="17"/>
      <c r="V1802" s="17"/>
      <c r="W1802" s="17"/>
      <c r="X1802" s="17"/>
      <c r="Y1802" s="17"/>
      <c r="Z1802" s="17"/>
      <c r="AA1802" s="17"/>
      <c r="AB1802" s="17"/>
      <c r="AC1802" s="17"/>
      <c r="AD1802" s="17"/>
      <c r="AE1802" s="17"/>
      <c r="AF1802" s="17"/>
      <c r="AG1802" s="17"/>
      <c r="AH1802" s="17"/>
      <c r="AI1802" s="17"/>
      <c r="AJ1802" s="17"/>
      <c r="AK1802" s="17"/>
      <c r="AL1802" s="17"/>
      <c r="AM1802" s="17"/>
      <c r="AN1802" s="17"/>
      <c r="AO1802" s="17"/>
      <c r="AP1802" s="17"/>
      <c r="AQ1802" s="17"/>
      <c r="AR1802" s="17"/>
      <c r="AS1802" s="17"/>
      <c r="AT1802" s="17"/>
      <c r="AU1802" s="17"/>
    </row>
    <row r="1803" spans="2:47" x14ac:dyDescent="0.35">
      <c r="B1803" s="24" t="s">
        <v>65</v>
      </c>
      <c r="C1803" s="17"/>
      <c r="D1803" s="17"/>
      <c r="E1803" s="17"/>
      <c r="F1803" s="17"/>
      <c r="G1803" s="17"/>
      <c r="H1803" s="17"/>
      <c r="I1803" s="17"/>
      <c r="J1803" s="17"/>
      <c r="K1803" s="17"/>
      <c r="L1803" s="17"/>
      <c r="M1803" s="17"/>
      <c r="N1803" s="17"/>
      <c r="O1803" s="17"/>
      <c r="P1803" s="17"/>
      <c r="Q1803" s="17"/>
      <c r="R1803" s="17"/>
      <c r="S1803" s="17"/>
      <c r="T1803" s="17"/>
      <c r="U1803" s="17"/>
      <c r="V1803" s="17"/>
      <c r="W1803" s="17"/>
      <c r="X1803" s="17"/>
      <c r="Y1803" s="17"/>
      <c r="Z1803" s="17"/>
      <c r="AA1803" s="17"/>
      <c r="AB1803" s="17"/>
      <c r="AC1803" s="17"/>
      <c r="AD1803" s="17"/>
      <c r="AE1803" s="17"/>
      <c r="AF1803" s="17"/>
      <c r="AG1803" s="17"/>
      <c r="AH1803" s="17"/>
      <c r="AI1803" s="17"/>
      <c r="AJ1803" s="17"/>
      <c r="AK1803" s="17"/>
      <c r="AL1803" s="17"/>
      <c r="AM1803" s="17"/>
      <c r="AN1803" s="17"/>
      <c r="AO1803" s="17"/>
      <c r="AP1803" s="17"/>
      <c r="AQ1803" s="17"/>
      <c r="AR1803" s="17"/>
      <c r="AS1803" s="17"/>
      <c r="AT1803" s="17"/>
      <c r="AU1803" s="17"/>
    </row>
    <row r="1804" spans="2:47" x14ac:dyDescent="0.35">
      <c r="B1804" t="s">
        <v>89</v>
      </c>
      <c r="C1804" s="17">
        <v>0.18309660181499501</v>
      </c>
      <c r="D1804" s="17">
        <v>0.225208733370278</v>
      </c>
      <c r="E1804" s="17">
        <v>0.14364850090366801</v>
      </c>
      <c r="F1804" s="17"/>
      <c r="G1804" s="17">
        <v>0.205037968483086</v>
      </c>
      <c r="H1804" s="17">
        <v>0.18781174644265999</v>
      </c>
      <c r="I1804" s="17">
        <v>0.21995133162841499</v>
      </c>
      <c r="J1804" s="17">
        <v>0.19151452832261701</v>
      </c>
      <c r="K1804" s="17">
        <v>0.165717835246253</v>
      </c>
      <c r="L1804" s="17">
        <v>0.139357160881215</v>
      </c>
      <c r="M1804" s="17"/>
      <c r="N1804" s="17">
        <v>0.16925677964901001</v>
      </c>
      <c r="O1804" s="17">
        <v>0.25183555675298103</v>
      </c>
      <c r="P1804" s="17"/>
      <c r="Q1804" s="17">
        <v>0.214441315389648</v>
      </c>
      <c r="R1804" s="17">
        <v>0.178386505121643</v>
      </c>
      <c r="S1804" s="17">
        <v>0.22218241061274999</v>
      </c>
      <c r="T1804" s="17">
        <v>0.17113530507608499</v>
      </c>
      <c r="U1804" s="17">
        <v>0.14706936751683</v>
      </c>
      <c r="V1804" s="17">
        <v>0.184936200897136</v>
      </c>
      <c r="W1804" s="17">
        <v>0.183837915138062</v>
      </c>
      <c r="X1804" s="17">
        <v>0.122511890625755</v>
      </c>
      <c r="Y1804" s="17">
        <v>0.14843162701307699</v>
      </c>
      <c r="Z1804" s="17">
        <v>0.19239378333962001</v>
      </c>
      <c r="AA1804" s="17">
        <v>0.16844198117786899</v>
      </c>
      <c r="AB1804" s="17">
        <v>0.27024314830310803</v>
      </c>
      <c r="AC1804" s="17"/>
      <c r="AD1804" s="17">
        <v>0.23168398419901301</v>
      </c>
      <c r="AE1804" s="17">
        <v>8.6066169893161404E-2</v>
      </c>
      <c r="AF1804" s="17"/>
      <c r="AG1804" s="17">
        <v>0.29730261775787598</v>
      </c>
      <c r="AH1804" s="17">
        <v>0.12871730981045701</v>
      </c>
      <c r="AI1804" s="17"/>
      <c r="AJ1804" s="17">
        <v>0.18513218838063999</v>
      </c>
      <c r="AK1804" s="17">
        <v>0.18231434568115901</v>
      </c>
      <c r="AL1804" s="17"/>
      <c r="AM1804" s="17">
        <v>0.17566453116009501</v>
      </c>
      <c r="AN1804" s="17">
        <v>0.18495446450140299</v>
      </c>
      <c r="AO1804" s="17"/>
      <c r="AP1804" s="17">
        <v>4.1497322572935799E-2</v>
      </c>
      <c r="AQ1804" s="17">
        <v>9.6923815361496607E-2</v>
      </c>
      <c r="AR1804" s="17">
        <v>0.15106782830386201</v>
      </c>
      <c r="AS1804" s="17">
        <v>0.216124676826974</v>
      </c>
      <c r="AT1804" s="17">
        <v>0.37901465681270502</v>
      </c>
      <c r="AU1804" s="17">
        <v>0.337037466361161</v>
      </c>
    </row>
    <row r="1805" spans="2:47" x14ac:dyDescent="0.35">
      <c r="B1805" t="s">
        <v>90</v>
      </c>
      <c r="C1805" s="17">
        <v>0.39463698683971699</v>
      </c>
      <c r="D1805" s="17">
        <v>0.41423830554235902</v>
      </c>
      <c r="E1805" s="17">
        <v>0.37677946872764001</v>
      </c>
      <c r="F1805" s="17"/>
      <c r="G1805" s="17">
        <v>0.435008992602126</v>
      </c>
      <c r="H1805" s="17">
        <v>0.40928833406932802</v>
      </c>
      <c r="I1805" s="17">
        <v>0.38807041261932002</v>
      </c>
      <c r="J1805" s="17">
        <v>0.44011972324750398</v>
      </c>
      <c r="K1805" s="17">
        <v>0.378583917778477</v>
      </c>
      <c r="L1805" s="17">
        <v>0.33500488424381403</v>
      </c>
      <c r="M1805" s="17"/>
      <c r="N1805" s="17">
        <v>0.39157781093725702</v>
      </c>
      <c r="O1805" s="17">
        <v>0.40983115277512799</v>
      </c>
      <c r="P1805" s="17"/>
      <c r="Q1805" s="17">
        <v>0.40174720929930702</v>
      </c>
      <c r="R1805" s="17">
        <v>0.35304827350013701</v>
      </c>
      <c r="S1805" s="17">
        <v>0.43471525288402701</v>
      </c>
      <c r="T1805" s="17">
        <v>0.447114300690238</v>
      </c>
      <c r="U1805" s="17">
        <v>0.408383757752527</v>
      </c>
      <c r="V1805" s="17">
        <v>0.36838986101165799</v>
      </c>
      <c r="W1805" s="17">
        <v>0.34509587115975399</v>
      </c>
      <c r="X1805" s="17">
        <v>0.448716145934689</v>
      </c>
      <c r="Y1805" s="17">
        <v>0.42608085752090302</v>
      </c>
      <c r="Z1805" s="17">
        <v>0.37395514951820802</v>
      </c>
      <c r="AA1805" s="17">
        <v>0.36391728395828699</v>
      </c>
      <c r="AB1805" s="17">
        <v>0.38237488779460599</v>
      </c>
      <c r="AC1805" s="17"/>
      <c r="AD1805" s="17">
        <v>0.451886388675038</v>
      </c>
      <c r="AE1805" s="17">
        <v>0.26281717113119801</v>
      </c>
      <c r="AF1805" s="17"/>
      <c r="AG1805" s="17">
        <v>0.45471345177524403</v>
      </c>
      <c r="AH1805" s="17">
        <v>0.37341483164935502</v>
      </c>
      <c r="AI1805" s="17"/>
      <c r="AJ1805" s="17">
        <v>0.39568691925709598</v>
      </c>
      <c r="AK1805" s="17">
        <v>0.39691158329161402</v>
      </c>
      <c r="AL1805" s="17"/>
      <c r="AM1805" s="17">
        <v>0.37001758484618202</v>
      </c>
      <c r="AN1805" s="17">
        <v>0.40477698506070198</v>
      </c>
      <c r="AO1805" s="17"/>
      <c r="AP1805" s="17">
        <v>0.17730340093453301</v>
      </c>
      <c r="AQ1805" s="17">
        <v>0.41236238371961098</v>
      </c>
      <c r="AR1805" s="17">
        <v>0.49146151100264102</v>
      </c>
      <c r="AS1805" s="17">
        <v>0.44288593435832901</v>
      </c>
      <c r="AT1805" s="17">
        <v>0.46680941320902503</v>
      </c>
      <c r="AU1805" s="17">
        <v>0.482801435574787</v>
      </c>
    </row>
    <row r="1806" spans="2:47" x14ac:dyDescent="0.35">
      <c r="B1806" t="s">
        <v>91</v>
      </c>
      <c r="C1806" s="17">
        <v>0.27863087647384099</v>
      </c>
      <c r="D1806" s="17">
        <v>0.25034650699317201</v>
      </c>
      <c r="E1806" s="17">
        <v>0.30492755155565798</v>
      </c>
      <c r="F1806" s="17"/>
      <c r="G1806" s="17">
        <v>0.237821541628086</v>
      </c>
      <c r="H1806" s="17">
        <v>0.27424209711932601</v>
      </c>
      <c r="I1806" s="17">
        <v>0.25414768317861602</v>
      </c>
      <c r="J1806" s="17">
        <v>0.23586022032482401</v>
      </c>
      <c r="K1806" s="17">
        <v>0.31468471463819497</v>
      </c>
      <c r="L1806" s="17">
        <v>0.339941574244361</v>
      </c>
      <c r="M1806" s="17"/>
      <c r="N1806" s="17">
        <v>0.28620974109255898</v>
      </c>
      <c r="O1806" s="17">
        <v>0.24098854066495801</v>
      </c>
      <c r="P1806" s="17"/>
      <c r="Q1806" s="17">
        <v>0.25803515177555397</v>
      </c>
      <c r="R1806" s="17">
        <v>0.29785227573115203</v>
      </c>
      <c r="S1806" s="17">
        <v>0.23517846487388799</v>
      </c>
      <c r="T1806" s="17">
        <v>0.24297894406814499</v>
      </c>
      <c r="U1806" s="17">
        <v>0.27836583564003797</v>
      </c>
      <c r="V1806" s="17">
        <v>0.30741435288644198</v>
      </c>
      <c r="W1806" s="17">
        <v>0.29377650678126299</v>
      </c>
      <c r="X1806" s="17">
        <v>0.22080242802272601</v>
      </c>
      <c r="Y1806" s="17">
        <v>0.28924448266585401</v>
      </c>
      <c r="Z1806" s="17">
        <v>0.31415890576504601</v>
      </c>
      <c r="AA1806" s="17">
        <v>0.35019058670382502</v>
      </c>
      <c r="AB1806" s="17">
        <v>0.199145504826194</v>
      </c>
      <c r="AC1806" s="17"/>
      <c r="AD1806" s="17">
        <v>0.24062617141887299</v>
      </c>
      <c r="AE1806" s="17">
        <v>0.36878358390922</v>
      </c>
      <c r="AF1806" s="17"/>
      <c r="AG1806" s="17">
        <v>0.20131182270082101</v>
      </c>
      <c r="AH1806" s="17">
        <v>0.31256408044345202</v>
      </c>
      <c r="AI1806" s="17"/>
      <c r="AJ1806" s="17">
        <v>0.28313177577732601</v>
      </c>
      <c r="AK1806" s="17">
        <v>0.27129787531439797</v>
      </c>
      <c r="AL1806" s="17"/>
      <c r="AM1806" s="17">
        <v>0.28864624082492402</v>
      </c>
      <c r="AN1806" s="17">
        <v>0.27500992157464699</v>
      </c>
      <c r="AO1806" s="17"/>
      <c r="AP1806" s="17">
        <v>0.417970129738648</v>
      </c>
      <c r="AQ1806" s="17">
        <v>0.33158221266666099</v>
      </c>
      <c r="AR1806" s="17">
        <v>0.27267521199469802</v>
      </c>
      <c r="AS1806" s="17">
        <v>0.27430050531924099</v>
      </c>
      <c r="AT1806" s="17">
        <v>0.13763279074510701</v>
      </c>
      <c r="AU1806" s="17">
        <v>0.13389384399180501</v>
      </c>
    </row>
    <row r="1807" spans="2:47" x14ac:dyDescent="0.35">
      <c r="B1807" t="s">
        <v>92</v>
      </c>
      <c r="C1807" s="17">
        <v>3.8473432445113101E-2</v>
      </c>
      <c r="D1807" s="17">
        <v>4.1348803939621197E-2</v>
      </c>
      <c r="E1807" s="17">
        <v>3.6010701214719103E-2</v>
      </c>
      <c r="F1807" s="17"/>
      <c r="G1807" s="17">
        <v>6.4829924106648396E-2</v>
      </c>
      <c r="H1807" s="17">
        <v>3.3746530932099297E-2</v>
      </c>
      <c r="I1807" s="17">
        <v>3.9296409722314102E-2</v>
      </c>
      <c r="J1807" s="17">
        <v>3.62039798168418E-2</v>
      </c>
      <c r="K1807" s="17">
        <v>1.9434094563972899E-2</v>
      </c>
      <c r="L1807" s="17">
        <v>3.86758214986044E-2</v>
      </c>
      <c r="M1807" s="17"/>
      <c r="N1807" s="17">
        <v>4.2272331366217199E-2</v>
      </c>
      <c r="O1807" s="17">
        <v>1.96052462343431E-2</v>
      </c>
      <c r="P1807" s="17"/>
      <c r="Q1807" s="17">
        <v>4.5354434884345797E-2</v>
      </c>
      <c r="R1807" s="17">
        <v>4.1201616960769002E-2</v>
      </c>
      <c r="S1807" s="17">
        <v>4.9293148562477102E-2</v>
      </c>
      <c r="T1807" s="17">
        <v>3.8792676868585299E-2</v>
      </c>
      <c r="U1807" s="17">
        <v>3.9841722956434102E-2</v>
      </c>
      <c r="V1807" s="17">
        <v>2.64802485843076E-2</v>
      </c>
      <c r="W1807" s="17">
        <v>2.97986814380043E-2</v>
      </c>
      <c r="X1807" s="17">
        <v>5.6194195330886598E-2</v>
      </c>
      <c r="Y1807" s="17">
        <v>3.4690295559535601E-2</v>
      </c>
      <c r="Z1807" s="17">
        <v>2.9838819094559099E-2</v>
      </c>
      <c r="AA1807" s="17">
        <v>1.7919224817654001E-2</v>
      </c>
      <c r="AB1807" s="17">
        <v>7.1582696746831403E-2</v>
      </c>
      <c r="AC1807" s="17"/>
      <c r="AD1807" s="17">
        <v>3.0602779935703601E-2</v>
      </c>
      <c r="AE1807" s="17">
        <v>5.3855164236222899E-2</v>
      </c>
      <c r="AF1807" s="17"/>
      <c r="AG1807" s="17">
        <v>2.2227034776199701E-2</v>
      </c>
      <c r="AH1807" s="17">
        <v>4.7704376220982003E-2</v>
      </c>
      <c r="AI1807" s="17"/>
      <c r="AJ1807" s="17">
        <v>2.9272004760213102E-2</v>
      </c>
      <c r="AK1807" s="17">
        <v>4.9736155157723998E-2</v>
      </c>
      <c r="AL1807" s="17"/>
      <c r="AM1807" s="17">
        <v>3.1621406566633703E-2</v>
      </c>
      <c r="AN1807" s="17">
        <v>3.9864462298509699E-2</v>
      </c>
      <c r="AO1807" s="17"/>
      <c r="AP1807" s="17">
        <v>5.1796923541653002E-2</v>
      </c>
      <c r="AQ1807" s="17">
        <v>5.2731980993227498E-2</v>
      </c>
      <c r="AR1807" s="17">
        <v>4.8179820351953E-2</v>
      </c>
      <c r="AS1807" s="17">
        <v>2.2223528910030901E-2</v>
      </c>
      <c r="AT1807" s="17">
        <v>1.65431392331633E-2</v>
      </c>
      <c r="AU1807" s="17">
        <v>2.8210412236981199E-2</v>
      </c>
    </row>
    <row r="1808" spans="2:47" x14ac:dyDescent="0.35">
      <c r="B1808" t="s">
        <v>93</v>
      </c>
      <c r="C1808" s="17">
        <v>3.3399747984865599E-2</v>
      </c>
      <c r="D1808" s="17">
        <v>2.66323856732508E-2</v>
      </c>
      <c r="E1808" s="17">
        <v>3.9180736169995102E-2</v>
      </c>
      <c r="F1808" s="17"/>
      <c r="G1808" s="17">
        <v>3.0169701345340499E-2</v>
      </c>
      <c r="H1808" s="17">
        <v>3.7283464756101697E-2</v>
      </c>
      <c r="I1808" s="17">
        <v>2.6852080257903501E-2</v>
      </c>
      <c r="J1808" s="17">
        <v>3.97950276241383E-2</v>
      </c>
      <c r="K1808" s="17">
        <v>3.5725029655546803E-2</v>
      </c>
      <c r="L1808" s="17">
        <v>3.0980523060966901E-2</v>
      </c>
      <c r="M1808" s="17"/>
      <c r="N1808" s="17">
        <v>3.4367758886652597E-2</v>
      </c>
      <c r="O1808" s="17">
        <v>2.8591878565780202E-2</v>
      </c>
      <c r="P1808" s="17"/>
      <c r="Q1808" s="17">
        <v>1.74822454365226E-2</v>
      </c>
      <c r="R1808" s="17">
        <v>4.14726213121639E-2</v>
      </c>
      <c r="S1808" s="17">
        <v>1.7528397809641601E-2</v>
      </c>
      <c r="T1808" s="17">
        <v>2.2855354027386102E-2</v>
      </c>
      <c r="U1808" s="17">
        <v>2.7345465137438799E-2</v>
      </c>
      <c r="V1808" s="17">
        <v>2.75446428504241E-2</v>
      </c>
      <c r="W1808" s="17">
        <v>6.3206912930576398E-2</v>
      </c>
      <c r="X1808" s="17">
        <v>5.6411151268724799E-2</v>
      </c>
      <c r="Y1808" s="17">
        <v>3.60708087461774E-2</v>
      </c>
      <c r="Z1808" s="17">
        <v>3.6168390167169599E-2</v>
      </c>
      <c r="AA1808" s="17">
        <v>4.6729300815277E-2</v>
      </c>
      <c r="AB1808" s="17">
        <v>2.78142935402678E-2</v>
      </c>
      <c r="AC1808" s="17"/>
      <c r="AD1808" s="17">
        <v>8.1634700202574892E-3</v>
      </c>
      <c r="AE1808" s="17">
        <v>8.8484834661692394E-2</v>
      </c>
      <c r="AF1808" s="17"/>
      <c r="AG1808" s="17">
        <v>6.2666757384451204E-3</v>
      </c>
      <c r="AH1808" s="17">
        <v>4.63302868550442E-2</v>
      </c>
      <c r="AI1808" s="17"/>
      <c r="AJ1808" s="17">
        <v>2.6597101973210701E-2</v>
      </c>
      <c r="AK1808" s="17">
        <v>4.17705307842621E-2</v>
      </c>
      <c r="AL1808" s="17"/>
      <c r="AM1808" s="17">
        <v>4.89480867629912E-2</v>
      </c>
      <c r="AN1808" s="17">
        <v>2.89957863735784E-2</v>
      </c>
      <c r="AO1808" s="17"/>
      <c r="AP1808" s="17">
        <v>0.121495239837321</v>
      </c>
      <c r="AQ1808" s="17">
        <v>9.2015692229931896E-3</v>
      </c>
      <c r="AR1808" s="17">
        <v>9.5686776353422799E-3</v>
      </c>
      <c r="AS1808" s="17">
        <v>4.3715446025369403E-3</v>
      </c>
      <c r="AT1808" s="17">
        <v>0</v>
      </c>
      <c r="AU1808" s="17">
        <v>1.20616789800773E-2</v>
      </c>
    </row>
    <row r="1809" spans="2:47" x14ac:dyDescent="0.35">
      <c r="B1809" t="s">
        <v>94</v>
      </c>
      <c r="C1809" s="17">
        <v>7.1762354441469195E-2</v>
      </c>
      <c r="D1809" s="17">
        <v>4.2225264481319497E-2</v>
      </c>
      <c r="E1809" s="17">
        <v>9.9453041428319802E-2</v>
      </c>
      <c r="F1809" s="17"/>
      <c r="G1809" s="17">
        <v>2.7131871834713901E-2</v>
      </c>
      <c r="H1809" s="17">
        <v>5.7627826680485501E-2</v>
      </c>
      <c r="I1809" s="17">
        <v>7.1682082593430896E-2</v>
      </c>
      <c r="J1809" s="17">
        <v>5.6506520664075403E-2</v>
      </c>
      <c r="K1809" s="17">
        <v>8.58544081175555E-2</v>
      </c>
      <c r="L1809" s="17">
        <v>0.11604003607103799</v>
      </c>
      <c r="M1809" s="17"/>
      <c r="N1809" s="17">
        <v>7.6315578068303497E-2</v>
      </c>
      <c r="O1809" s="17">
        <v>4.91476250068099E-2</v>
      </c>
      <c r="P1809" s="17"/>
      <c r="Q1809" s="17">
        <v>6.2939643214622504E-2</v>
      </c>
      <c r="R1809" s="17">
        <v>8.8038707374135397E-2</v>
      </c>
      <c r="S1809" s="17">
        <v>4.1102325257216597E-2</v>
      </c>
      <c r="T1809" s="17">
        <v>7.7123419269559998E-2</v>
      </c>
      <c r="U1809" s="17">
        <v>9.8993850996731705E-2</v>
      </c>
      <c r="V1809" s="17">
        <v>8.5234693770032802E-2</v>
      </c>
      <c r="W1809" s="17">
        <v>8.4284112552340307E-2</v>
      </c>
      <c r="X1809" s="17">
        <v>9.5364188817218504E-2</v>
      </c>
      <c r="Y1809" s="17">
        <v>6.5481928494453001E-2</v>
      </c>
      <c r="Z1809" s="17">
        <v>5.3484952115397701E-2</v>
      </c>
      <c r="AA1809" s="17">
        <v>5.2801622527089198E-2</v>
      </c>
      <c r="AB1809" s="17">
        <v>4.8839468788992701E-2</v>
      </c>
      <c r="AC1809" s="17"/>
      <c r="AD1809" s="17">
        <v>3.7037205751115403E-2</v>
      </c>
      <c r="AE1809" s="17">
        <v>0.13999307616850501</v>
      </c>
      <c r="AF1809" s="17"/>
      <c r="AG1809" s="17">
        <v>1.8178397251414399E-2</v>
      </c>
      <c r="AH1809" s="17">
        <v>9.1269115020709293E-2</v>
      </c>
      <c r="AI1809" s="17"/>
      <c r="AJ1809" s="17">
        <v>8.0180009851513995E-2</v>
      </c>
      <c r="AK1809" s="17">
        <v>5.7969509770843301E-2</v>
      </c>
      <c r="AL1809" s="17"/>
      <c r="AM1809" s="17">
        <v>8.5102149839173497E-2</v>
      </c>
      <c r="AN1809" s="17">
        <v>6.6398380191160095E-2</v>
      </c>
      <c r="AO1809" s="17"/>
      <c r="AP1809" s="17">
        <v>0.18993698337491</v>
      </c>
      <c r="AQ1809" s="17">
        <v>9.7198038036010306E-2</v>
      </c>
      <c r="AR1809" s="17">
        <v>2.7046950711503401E-2</v>
      </c>
      <c r="AS1809" s="17">
        <v>4.0093809982888397E-2</v>
      </c>
      <c r="AT1809" s="17">
        <v>0</v>
      </c>
      <c r="AU1809" s="17">
        <v>5.9951628551881296E-3</v>
      </c>
    </row>
    <row r="1810" spans="2:47" x14ac:dyDescent="0.35">
      <c r="B1810" t="s">
        <v>95</v>
      </c>
      <c r="C1810" s="17">
        <v>0.57773358865471103</v>
      </c>
      <c r="D1810" s="17">
        <v>0.63944703891263599</v>
      </c>
      <c r="E1810" s="17">
        <v>0.520427969631308</v>
      </c>
      <c r="F1810" s="17"/>
      <c r="G1810" s="17">
        <v>0.64004696108521097</v>
      </c>
      <c r="H1810" s="17">
        <v>0.59710008051198804</v>
      </c>
      <c r="I1810" s="17">
        <v>0.60802174424773503</v>
      </c>
      <c r="J1810" s="17">
        <v>0.63163425157012099</v>
      </c>
      <c r="K1810" s="17">
        <v>0.54430175302473005</v>
      </c>
      <c r="L1810" s="17">
        <v>0.474362045125029</v>
      </c>
      <c r="M1810" s="17"/>
      <c r="N1810" s="17">
        <v>0.56083459058626695</v>
      </c>
      <c r="O1810" s="17">
        <v>0.66166670952810902</v>
      </c>
      <c r="P1810" s="17"/>
      <c r="Q1810" s="17">
        <v>0.61618852468895502</v>
      </c>
      <c r="R1810" s="17">
        <v>0.53143477862178001</v>
      </c>
      <c r="S1810" s="17">
        <v>0.65689766349677703</v>
      </c>
      <c r="T1810" s="17">
        <v>0.61824960576632404</v>
      </c>
      <c r="U1810" s="17">
        <v>0.55545312526935697</v>
      </c>
      <c r="V1810" s="17">
        <v>0.55332606190879396</v>
      </c>
      <c r="W1810" s="17">
        <v>0.52893378629781596</v>
      </c>
      <c r="X1810" s="17">
        <v>0.57122803656044396</v>
      </c>
      <c r="Y1810" s="17">
        <v>0.57451248453397996</v>
      </c>
      <c r="Z1810" s="17">
        <v>0.56634893285782695</v>
      </c>
      <c r="AA1810" s="17">
        <v>0.53235926513615495</v>
      </c>
      <c r="AB1810" s="17">
        <v>0.65261803609771396</v>
      </c>
      <c r="AC1810" s="17"/>
      <c r="AD1810" s="17">
        <v>0.68357037287405098</v>
      </c>
      <c r="AE1810" s="17">
        <v>0.34888334102436003</v>
      </c>
      <c r="AF1810" s="17"/>
      <c r="AG1810" s="17">
        <v>0.75201606953311995</v>
      </c>
      <c r="AH1810" s="17">
        <v>0.502132141459812</v>
      </c>
      <c r="AI1810" s="17"/>
      <c r="AJ1810" s="17">
        <v>0.58081910763773603</v>
      </c>
      <c r="AK1810" s="17">
        <v>0.57922592897277303</v>
      </c>
      <c r="AL1810" s="17"/>
      <c r="AM1810" s="17">
        <v>0.54568211600627703</v>
      </c>
      <c r="AN1810" s="17">
        <v>0.58973144956210499</v>
      </c>
      <c r="AO1810" s="17"/>
      <c r="AP1810" s="17">
        <v>0.21880072350746799</v>
      </c>
      <c r="AQ1810" s="17">
        <v>0.50928619908110795</v>
      </c>
      <c r="AR1810" s="17">
        <v>0.64252933930650302</v>
      </c>
      <c r="AS1810" s="17">
        <v>0.65901061118530302</v>
      </c>
      <c r="AT1810" s="17">
        <v>0.84582407002172999</v>
      </c>
      <c r="AU1810" s="17">
        <v>0.81983890193594799</v>
      </c>
    </row>
    <row r="1811" spans="2:47" x14ac:dyDescent="0.35">
      <c r="B1811" t="s">
        <v>96</v>
      </c>
      <c r="C1811" s="17">
        <v>7.18731804299787E-2</v>
      </c>
      <c r="D1811" s="17">
        <v>6.7981189612872001E-2</v>
      </c>
      <c r="E1811" s="17">
        <v>7.5191437384714094E-2</v>
      </c>
      <c r="F1811" s="17"/>
      <c r="G1811" s="17">
        <v>9.4999625451988798E-2</v>
      </c>
      <c r="H1811" s="17">
        <v>7.1029995688200995E-2</v>
      </c>
      <c r="I1811" s="17">
        <v>6.6148489980217703E-2</v>
      </c>
      <c r="J1811" s="17">
        <v>7.5999007440980093E-2</v>
      </c>
      <c r="K1811" s="17">
        <v>5.5159124219519698E-2</v>
      </c>
      <c r="L1811" s="17">
        <v>6.9656344559571301E-2</v>
      </c>
      <c r="M1811" s="17"/>
      <c r="N1811" s="17">
        <v>7.6640090252869802E-2</v>
      </c>
      <c r="O1811" s="17">
        <v>4.8197124800123399E-2</v>
      </c>
      <c r="P1811" s="17"/>
      <c r="Q1811" s="17">
        <v>6.2836680320868393E-2</v>
      </c>
      <c r="R1811" s="17">
        <v>8.2674238272932896E-2</v>
      </c>
      <c r="S1811" s="17">
        <v>6.6821546372118706E-2</v>
      </c>
      <c r="T1811" s="17">
        <v>6.1648030895971401E-2</v>
      </c>
      <c r="U1811" s="17">
        <v>6.7187188093873002E-2</v>
      </c>
      <c r="V1811" s="17">
        <v>5.4024891434731701E-2</v>
      </c>
      <c r="W1811" s="17">
        <v>9.3005594368580705E-2</v>
      </c>
      <c r="X1811" s="17">
        <v>0.11260534659961099</v>
      </c>
      <c r="Y1811" s="17">
        <v>7.0761104305712905E-2</v>
      </c>
      <c r="Z1811" s="17">
        <v>6.6007209261728594E-2</v>
      </c>
      <c r="AA1811" s="17">
        <v>6.46485256329309E-2</v>
      </c>
      <c r="AB1811" s="17">
        <v>9.9396990287099196E-2</v>
      </c>
      <c r="AC1811" s="17"/>
      <c r="AD1811" s="17">
        <v>3.8766249955961098E-2</v>
      </c>
      <c r="AE1811" s="17">
        <v>0.14233999889791499</v>
      </c>
      <c r="AF1811" s="17"/>
      <c r="AG1811" s="17">
        <v>2.8493710514644801E-2</v>
      </c>
      <c r="AH1811" s="17">
        <v>9.4034663076026301E-2</v>
      </c>
      <c r="AI1811" s="17"/>
      <c r="AJ1811" s="17">
        <v>5.5869106733423803E-2</v>
      </c>
      <c r="AK1811" s="17">
        <v>9.1506685941986105E-2</v>
      </c>
      <c r="AL1811" s="17"/>
      <c r="AM1811" s="17">
        <v>8.0569493329624903E-2</v>
      </c>
      <c r="AN1811" s="17">
        <v>6.8860248672087995E-2</v>
      </c>
      <c r="AO1811" s="17"/>
      <c r="AP1811" s="17">
        <v>0.17329216337897399</v>
      </c>
      <c r="AQ1811" s="17">
        <v>6.1933550216220698E-2</v>
      </c>
      <c r="AR1811" s="17">
        <v>5.7748497987295297E-2</v>
      </c>
      <c r="AS1811" s="17">
        <v>2.6595073512567801E-2</v>
      </c>
      <c r="AT1811" s="17">
        <v>1.65431392331633E-2</v>
      </c>
      <c r="AU1811" s="17">
        <v>4.0272091217058499E-2</v>
      </c>
    </row>
    <row r="1812" spans="2:47" x14ac:dyDescent="0.35">
      <c r="B1812" t="s">
        <v>97</v>
      </c>
      <c r="C1812" s="17">
        <v>0.50586040822473299</v>
      </c>
      <c r="D1812" s="17">
        <v>0.57146584929976396</v>
      </c>
      <c r="E1812" s="17">
        <v>0.44523653224659399</v>
      </c>
      <c r="F1812" s="17"/>
      <c r="G1812" s="17">
        <v>0.54504733563322205</v>
      </c>
      <c r="H1812" s="17">
        <v>0.52607008482378703</v>
      </c>
      <c r="I1812" s="17">
        <v>0.54187325426751698</v>
      </c>
      <c r="J1812" s="17">
        <v>0.55563524412914</v>
      </c>
      <c r="K1812" s="17">
        <v>0.48914262880521098</v>
      </c>
      <c r="L1812" s="17">
        <v>0.40470570056545702</v>
      </c>
      <c r="M1812" s="17"/>
      <c r="N1812" s="17">
        <v>0.484194500333397</v>
      </c>
      <c r="O1812" s="17">
        <v>0.61346958472798596</v>
      </c>
      <c r="P1812" s="17"/>
      <c r="Q1812" s="17">
        <v>0.55335184436808704</v>
      </c>
      <c r="R1812" s="17">
        <v>0.44876054034884699</v>
      </c>
      <c r="S1812" s="17">
        <v>0.59007611712465802</v>
      </c>
      <c r="T1812" s="17">
        <v>0.556601574870352</v>
      </c>
      <c r="U1812" s="17">
        <v>0.488265937175484</v>
      </c>
      <c r="V1812" s="17">
        <v>0.49930117047406197</v>
      </c>
      <c r="W1812" s="17">
        <v>0.43592819192923499</v>
      </c>
      <c r="X1812" s="17">
        <v>0.458622689960832</v>
      </c>
      <c r="Y1812" s="17">
        <v>0.50375138022826704</v>
      </c>
      <c r="Z1812" s="17">
        <v>0.50034172359609896</v>
      </c>
      <c r="AA1812" s="17">
        <v>0.467710739503224</v>
      </c>
      <c r="AB1812" s="17">
        <v>0.55322104581061504</v>
      </c>
      <c r="AC1812" s="17"/>
      <c r="AD1812" s="17">
        <v>0.64480412291808997</v>
      </c>
      <c r="AE1812" s="17">
        <v>0.20654334212644501</v>
      </c>
      <c r="AF1812" s="17"/>
      <c r="AG1812" s="17">
        <v>0.72352235901847495</v>
      </c>
      <c r="AH1812" s="17">
        <v>0.40809747838378602</v>
      </c>
      <c r="AI1812" s="17"/>
      <c r="AJ1812" s="17">
        <v>0.52495000090431199</v>
      </c>
      <c r="AK1812" s="17">
        <v>0.48771924303078701</v>
      </c>
      <c r="AL1812" s="17"/>
      <c r="AM1812" s="17">
        <v>0.46511262267665299</v>
      </c>
      <c r="AN1812" s="17">
        <v>0.52087120089001704</v>
      </c>
      <c r="AO1812" s="17"/>
      <c r="AP1812" s="17">
        <v>4.5508560128494101E-2</v>
      </c>
      <c r="AQ1812" s="17">
        <v>0.44735264886488701</v>
      </c>
      <c r="AR1812" s="17">
        <v>0.58478084131920804</v>
      </c>
      <c r="AS1812" s="17">
        <v>0.63241553767273495</v>
      </c>
      <c r="AT1812" s="17">
        <v>0.82928093078856702</v>
      </c>
      <c r="AU1812" s="17">
        <v>0.779566810718889</v>
      </c>
    </row>
    <row r="1813" spans="2:47" x14ac:dyDescent="0.35">
      <c r="C1813" s="17"/>
      <c r="D1813" s="17"/>
      <c r="E1813" s="17"/>
      <c r="F1813" s="17"/>
      <c r="G1813" s="17"/>
      <c r="H1813" s="17"/>
      <c r="I1813" s="17"/>
      <c r="J1813" s="17"/>
      <c r="K1813" s="17"/>
      <c r="L1813" s="17"/>
      <c r="M1813" s="17"/>
      <c r="N1813" s="17"/>
      <c r="O1813" s="17"/>
      <c r="P1813" s="17"/>
      <c r="Q1813" s="17"/>
      <c r="R1813" s="17"/>
      <c r="S1813" s="17"/>
      <c r="T1813" s="17"/>
      <c r="U1813" s="17"/>
      <c r="V1813" s="17"/>
      <c r="W1813" s="17"/>
      <c r="X1813" s="17"/>
      <c r="Y1813" s="17"/>
      <c r="Z1813" s="17"/>
      <c r="AA1813" s="17"/>
      <c r="AB1813" s="17"/>
      <c r="AC1813" s="17"/>
      <c r="AD1813" s="17"/>
      <c r="AE1813" s="17"/>
      <c r="AF1813" s="17"/>
      <c r="AG1813" s="17"/>
      <c r="AH1813" s="17"/>
      <c r="AI1813" s="17"/>
      <c r="AJ1813" s="17"/>
      <c r="AK1813" s="17"/>
      <c r="AL1813" s="17"/>
      <c r="AM1813" s="17"/>
      <c r="AN1813" s="17"/>
      <c r="AO1813" s="17"/>
      <c r="AP1813" s="17"/>
      <c r="AQ1813" s="17"/>
      <c r="AR1813" s="17"/>
      <c r="AS1813" s="17"/>
      <c r="AT1813" s="17"/>
      <c r="AU1813" s="17"/>
    </row>
    <row r="1814" spans="2:47" x14ac:dyDescent="0.35">
      <c r="B1814" s="6" t="s">
        <v>678</v>
      </c>
      <c r="C1814" s="17"/>
      <c r="D1814" s="17"/>
      <c r="E1814" s="17"/>
      <c r="F1814" s="17"/>
      <c r="G1814" s="17"/>
      <c r="H1814" s="17"/>
      <c r="I1814" s="17"/>
      <c r="J1814" s="17"/>
      <c r="K1814" s="17"/>
      <c r="L1814" s="17"/>
      <c r="M1814" s="17"/>
      <c r="N1814" s="17"/>
      <c r="O1814" s="17"/>
      <c r="P1814" s="17"/>
      <c r="Q1814" s="17"/>
      <c r="R1814" s="17"/>
      <c r="S1814" s="17"/>
      <c r="T1814" s="17"/>
      <c r="U1814" s="17"/>
      <c r="V1814" s="17"/>
      <c r="W1814" s="17"/>
      <c r="X1814" s="17"/>
      <c r="Y1814" s="17"/>
      <c r="Z1814" s="17"/>
      <c r="AA1814" s="17"/>
      <c r="AB1814" s="17"/>
      <c r="AC1814" s="17"/>
      <c r="AD1814" s="17"/>
      <c r="AE1814" s="17"/>
      <c r="AF1814" s="17"/>
      <c r="AG1814" s="17"/>
      <c r="AH1814" s="17"/>
      <c r="AI1814" s="17"/>
      <c r="AJ1814" s="17"/>
      <c r="AK1814" s="17"/>
      <c r="AL1814" s="17"/>
      <c r="AM1814" s="17"/>
      <c r="AN1814" s="17"/>
      <c r="AO1814" s="17"/>
      <c r="AP1814" s="17"/>
      <c r="AQ1814" s="17"/>
      <c r="AR1814" s="17"/>
      <c r="AS1814" s="17"/>
      <c r="AT1814" s="17"/>
      <c r="AU1814" s="17"/>
    </row>
    <row r="1815" spans="2:47" x14ac:dyDescent="0.35">
      <c r="B1815" s="24" t="s">
        <v>65</v>
      </c>
      <c r="C1815" s="17"/>
      <c r="D1815" s="17"/>
      <c r="E1815" s="17"/>
      <c r="F1815" s="17"/>
      <c r="G1815" s="17"/>
      <c r="H1815" s="17"/>
      <c r="I1815" s="17"/>
      <c r="J1815" s="17"/>
      <c r="K1815" s="17"/>
      <c r="L1815" s="17"/>
      <c r="M1815" s="17"/>
      <c r="N1815" s="17"/>
      <c r="O1815" s="17"/>
      <c r="P1815" s="17"/>
      <c r="Q1815" s="17"/>
      <c r="R1815" s="17"/>
      <c r="S1815" s="17"/>
      <c r="T1815" s="17"/>
      <c r="U1815" s="17"/>
      <c r="V1815" s="17"/>
      <c r="W1815" s="17"/>
      <c r="X1815" s="17"/>
      <c r="Y1815" s="17"/>
      <c r="Z1815" s="17"/>
      <c r="AA1815" s="17"/>
      <c r="AB1815" s="17"/>
      <c r="AC1815" s="17"/>
      <c r="AD1815" s="17"/>
      <c r="AE1815" s="17"/>
      <c r="AF1815" s="17"/>
      <c r="AG1815" s="17"/>
      <c r="AH1815" s="17"/>
      <c r="AI1815" s="17"/>
      <c r="AJ1815" s="17"/>
      <c r="AK1815" s="17"/>
      <c r="AL1815" s="17"/>
      <c r="AM1815" s="17"/>
      <c r="AN1815" s="17"/>
      <c r="AO1815" s="17"/>
      <c r="AP1815" s="17"/>
      <c r="AQ1815" s="17"/>
      <c r="AR1815" s="17"/>
      <c r="AS1815" s="17"/>
      <c r="AT1815" s="17"/>
      <c r="AU1815" s="17"/>
    </row>
    <row r="1816" spans="2:47" x14ac:dyDescent="0.35">
      <c r="B1816" t="s">
        <v>89</v>
      </c>
      <c r="C1816" s="17">
        <v>0.181280085014454</v>
      </c>
      <c r="D1816" s="17">
        <v>0.228909193434403</v>
      </c>
      <c r="E1816" s="17">
        <v>0.135552302945908</v>
      </c>
      <c r="F1816" s="17"/>
      <c r="G1816" s="17">
        <v>0.29311254855608199</v>
      </c>
      <c r="H1816" s="17">
        <v>0.18721921117341001</v>
      </c>
      <c r="I1816" s="17">
        <v>0.18863682303139001</v>
      </c>
      <c r="J1816" s="17">
        <v>0.15522347932415301</v>
      </c>
      <c r="K1816" s="17">
        <v>0.141846625043936</v>
      </c>
      <c r="L1816" s="17">
        <v>0.14344124825374999</v>
      </c>
      <c r="M1816" s="17"/>
      <c r="N1816" s="17">
        <v>0.16088443645761499</v>
      </c>
      <c r="O1816" s="17">
        <v>0.28258019929810102</v>
      </c>
      <c r="P1816" s="17"/>
      <c r="Q1816" s="17">
        <v>0.25018916626586402</v>
      </c>
      <c r="R1816" s="17">
        <v>0.123899366518725</v>
      </c>
      <c r="S1816" s="17">
        <v>0.15538696646771999</v>
      </c>
      <c r="T1816" s="17">
        <v>0.18399638903069801</v>
      </c>
      <c r="U1816" s="17">
        <v>0.15174966194988601</v>
      </c>
      <c r="V1816" s="17">
        <v>0.17865630229965301</v>
      </c>
      <c r="W1816" s="17">
        <v>0.20154756203729099</v>
      </c>
      <c r="X1816" s="17">
        <v>0.22398456271605999</v>
      </c>
      <c r="Y1816" s="17">
        <v>0.14639295848739001</v>
      </c>
      <c r="Z1816" s="17">
        <v>0.19121104179534801</v>
      </c>
      <c r="AA1816" s="17">
        <v>0.18428122754758899</v>
      </c>
      <c r="AB1816" s="17">
        <v>0.228972803588707</v>
      </c>
      <c r="AC1816" s="17"/>
      <c r="AD1816" s="17">
        <v>0.230397899372764</v>
      </c>
      <c r="AE1816" s="17">
        <v>8.0262683611436902E-2</v>
      </c>
      <c r="AF1816" s="17"/>
      <c r="AG1816" s="17">
        <v>0.303965188609084</v>
      </c>
      <c r="AH1816" s="17">
        <v>0.123940933637965</v>
      </c>
      <c r="AI1816" s="17"/>
      <c r="AJ1816" s="17">
        <v>0.174246588971087</v>
      </c>
      <c r="AK1816" s="17">
        <v>0.18989717275123699</v>
      </c>
      <c r="AL1816" s="17"/>
      <c r="AM1816" s="17">
        <v>0.166124713203605</v>
      </c>
      <c r="AN1816" s="17">
        <v>0.185124334690807</v>
      </c>
      <c r="AO1816" s="17"/>
      <c r="AP1816" s="17">
        <v>3.2914826890675597E-2</v>
      </c>
      <c r="AQ1816" s="17">
        <v>9.7434489678266498E-2</v>
      </c>
      <c r="AR1816" s="17">
        <v>0.21081232738207301</v>
      </c>
      <c r="AS1816" s="17">
        <v>0.180150482492558</v>
      </c>
      <c r="AT1816" s="17">
        <v>0.30120162983200499</v>
      </c>
      <c r="AU1816" s="17">
        <v>0.36040803860149501</v>
      </c>
    </row>
    <row r="1817" spans="2:47" x14ac:dyDescent="0.35">
      <c r="B1817" t="s">
        <v>90</v>
      </c>
      <c r="C1817" s="17">
        <v>0.38896109039414001</v>
      </c>
      <c r="D1817" s="17">
        <v>0.41063855741875899</v>
      </c>
      <c r="E1817" s="17">
        <v>0.36936273710781398</v>
      </c>
      <c r="F1817" s="17"/>
      <c r="G1817" s="17">
        <v>0.371655808109498</v>
      </c>
      <c r="H1817" s="17">
        <v>0.43376005747267998</v>
      </c>
      <c r="I1817" s="17">
        <v>0.40361194325593402</v>
      </c>
      <c r="J1817" s="17">
        <v>0.44444912259224101</v>
      </c>
      <c r="K1817" s="17">
        <v>0.36317029532658901</v>
      </c>
      <c r="L1817" s="17">
        <v>0.324159528666844</v>
      </c>
      <c r="M1817" s="17"/>
      <c r="N1817" s="17">
        <v>0.38405112864119201</v>
      </c>
      <c r="O1817" s="17">
        <v>0.41334764938567398</v>
      </c>
      <c r="P1817" s="17"/>
      <c r="Q1817" s="17">
        <v>0.39029765843400599</v>
      </c>
      <c r="R1817" s="17">
        <v>0.37200246015739502</v>
      </c>
      <c r="S1817" s="17">
        <v>0.41199540668514201</v>
      </c>
      <c r="T1817" s="17">
        <v>0.38845310269808803</v>
      </c>
      <c r="U1817" s="17">
        <v>0.40821595594224502</v>
      </c>
      <c r="V1817" s="17">
        <v>0.37910848752809201</v>
      </c>
      <c r="W1817" s="17">
        <v>0.326495074090358</v>
      </c>
      <c r="X1817" s="17">
        <v>0.35845696619046802</v>
      </c>
      <c r="Y1817" s="17">
        <v>0.39837329379723602</v>
      </c>
      <c r="Z1817" s="17">
        <v>0.42278030162937902</v>
      </c>
      <c r="AA1817" s="17">
        <v>0.39043590236353098</v>
      </c>
      <c r="AB1817" s="17">
        <v>0.44980986589030802</v>
      </c>
      <c r="AC1817" s="17"/>
      <c r="AD1817" s="17">
        <v>0.459882180426883</v>
      </c>
      <c r="AE1817" s="17">
        <v>0.231015994437546</v>
      </c>
      <c r="AF1817" s="17"/>
      <c r="AG1817" s="17">
        <v>0.45813054954968002</v>
      </c>
      <c r="AH1817" s="17">
        <v>0.362159745693033</v>
      </c>
      <c r="AI1817" s="17"/>
      <c r="AJ1817" s="17">
        <v>0.40588436701188402</v>
      </c>
      <c r="AK1817" s="17">
        <v>0.372347868631698</v>
      </c>
      <c r="AL1817" s="17"/>
      <c r="AM1817" s="17">
        <v>0.34348595939673698</v>
      </c>
      <c r="AN1817" s="17">
        <v>0.40360519652603399</v>
      </c>
      <c r="AO1817" s="17"/>
      <c r="AP1817" s="17">
        <v>0.13689315469032201</v>
      </c>
      <c r="AQ1817" s="17">
        <v>0.39787126892160901</v>
      </c>
      <c r="AR1817" s="17">
        <v>0.449974977694717</v>
      </c>
      <c r="AS1817" s="17">
        <v>0.47583147481925098</v>
      </c>
      <c r="AT1817" s="17">
        <v>0.54297333092272504</v>
      </c>
      <c r="AU1817" s="17">
        <v>0.48011517039847201</v>
      </c>
    </row>
    <row r="1818" spans="2:47" x14ac:dyDescent="0.35">
      <c r="B1818" t="s">
        <v>91</v>
      </c>
      <c r="C1818" s="17">
        <v>0.26872465234556903</v>
      </c>
      <c r="D1818" s="17">
        <v>0.24633186614168801</v>
      </c>
      <c r="E1818" s="17">
        <v>0.29006776230757803</v>
      </c>
      <c r="F1818" s="17"/>
      <c r="G1818" s="17">
        <v>0.20888045066175601</v>
      </c>
      <c r="H1818" s="17">
        <v>0.23119148610703</v>
      </c>
      <c r="I1818" s="17">
        <v>0.26601261301183998</v>
      </c>
      <c r="J1818" s="17">
        <v>0.26230073582816099</v>
      </c>
      <c r="K1818" s="17">
        <v>0.29869101213493399</v>
      </c>
      <c r="L1818" s="17">
        <v>0.32664312351838898</v>
      </c>
      <c r="M1818" s="17"/>
      <c r="N1818" s="17">
        <v>0.28211562262163797</v>
      </c>
      <c r="O1818" s="17">
        <v>0.20221503312192099</v>
      </c>
      <c r="P1818" s="17"/>
      <c r="Q1818" s="17">
        <v>0.227899431248578</v>
      </c>
      <c r="R1818" s="17">
        <v>0.31300757143125002</v>
      </c>
      <c r="S1818" s="17">
        <v>0.28547490539979897</v>
      </c>
      <c r="T1818" s="17">
        <v>0.26510290246200302</v>
      </c>
      <c r="U1818" s="17">
        <v>0.29206541960039301</v>
      </c>
      <c r="V1818" s="17">
        <v>0.27502771730186198</v>
      </c>
      <c r="W1818" s="17">
        <v>0.28527450315362102</v>
      </c>
      <c r="X1818" s="17">
        <v>0.25378334605133901</v>
      </c>
      <c r="Y1818" s="17">
        <v>0.27059074750495399</v>
      </c>
      <c r="Z1818" s="17">
        <v>0.25886106742328902</v>
      </c>
      <c r="AA1818" s="17">
        <v>0.27394145608979198</v>
      </c>
      <c r="AB1818" s="17">
        <v>0.14898405189230299</v>
      </c>
      <c r="AC1818" s="17"/>
      <c r="AD1818" s="17">
        <v>0.235774148190836</v>
      </c>
      <c r="AE1818" s="17">
        <v>0.33913800051897303</v>
      </c>
      <c r="AF1818" s="17"/>
      <c r="AG1818" s="17">
        <v>0.191686790789901</v>
      </c>
      <c r="AH1818" s="17">
        <v>0.30409378065553599</v>
      </c>
      <c r="AI1818" s="17"/>
      <c r="AJ1818" s="17">
        <v>0.262648742539696</v>
      </c>
      <c r="AK1818" s="17">
        <v>0.27385496721459801</v>
      </c>
      <c r="AL1818" s="17"/>
      <c r="AM1818" s="17">
        <v>0.285796296890728</v>
      </c>
      <c r="AN1818" s="17">
        <v>0.26363380365327499</v>
      </c>
      <c r="AO1818" s="17"/>
      <c r="AP1818" s="17">
        <v>0.37096253878177299</v>
      </c>
      <c r="AQ1818" s="17">
        <v>0.35164088098781399</v>
      </c>
      <c r="AR1818" s="17">
        <v>0.257988096895098</v>
      </c>
      <c r="AS1818" s="17">
        <v>0.27955201103725402</v>
      </c>
      <c r="AT1818" s="17">
        <v>0.14110955495505301</v>
      </c>
      <c r="AU1818" s="17">
        <v>0.124465971301343</v>
      </c>
    </row>
    <row r="1819" spans="2:47" x14ac:dyDescent="0.35">
      <c r="B1819" t="s">
        <v>92</v>
      </c>
      <c r="C1819" s="17">
        <v>6.0752554732787997E-2</v>
      </c>
      <c r="D1819" s="17">
        <v>5.5603741856402003E-2</v>
      </c>
      <c r="E1819" s="17">
        <v>6.5104716956097999E-2</v>
      </c>
      <c r="F1819" s="17"/>
      <c r="G1819" s="17">
        <v>5.3593435576386898E-2</v>
      </c>
      <c r="H1819" s="17">
        <v>6.0838329834659498E-2</v>
      </c>
      <c r="I1819" s="17">
        <v>5.7041849323462498E-2</v>
      </c>
      <c r="J1819" s="17">
        <v>5.48538954472573E-2</v>
      </c>
      <c r="K1819" s="17">
        <v>8.0023935933595594E-2</v>
      </c>
      <c r="L1819" s="17">
        <v>6.0387435416029797E-2</v>
      </c>
      <c r="M1819" s="17"/>
      <c r="N1819" s="17">
        <v>6.5821530681954801E-2</v>
      </c>
      <c r="O1819" s="17">
        <v>3.5576211773129598E-2</v>
      </c>
      <c r="P1819" s="17"/>
      <c r="Q1819" s="17">
        <v>5.7277588639096398E-2</v>
      </c>
      <c r="R1819" s="17">
        <v>5.6925308487138303E-2</v>
      </c>
      <c r="S1819" s="17">
        <v>6.2204116587807397E-2</v>
      </c>
      <c r="T1819" s="17">
        <v>7.3496603820112805E-2</v>
      </c>
      <c r="U1819" s="17">
        <v>3.7803809765144303E-2</v>
      </c>
      <c r="V1819" s="17">
        <v>6.9693849689897905E-2</v>
      </c>
      <c r="W1819" s="17">
        <v>6.0783673911225203E-2</v>
      </c>
      <c r="X1819" s="17">
        <v>5.2239419255443398E-2</v>
      </c>
      <c r="Y1819" s="17">
        <v>7.2980605669720103E-2</v>
      </c>
      <c r="Z1819" s="17">
        <v>4.0404146049260299E-2</v>
      </c>
      <c r="AA1819" s="17">
        <v>6.7635263882063701E-2</v>
      </c>
      <c r="AB1819" s="17">
        <v>9.4310904257502201E-2</v>
      </c>
      <c r="AC1819" s="17"/>
      <c r="AD1819" s="17">
        <v>3.97692827671964E-2</v>
      </c>
      <c r="AE1819" s="17">
        <v>0.11071703414425001</v>
      </c>
      <c r="AF1819" s="17"/>
      <c r="AG1819" s="17">
        <v>2.6803634261955499E-2</v>
      </c>
      <c r="AH1819" s="17">
        <v>7.8761016250455701E-2</v>
      </c>
      <c r="AI1819" s="17"/>
      <c r="AJ1819" s="17">
        <v>5.3885084562203499E-2</v>
      </c>
      <c r="AK1819" s="17">
        <v>6.9444280859968302E-2</v>
      </c>
      <c r="AL1819" s="17"/>
      <c r="AM1819" s="17">
        <v>7.5233211292002597E-2</v>
      </c>
      <c r="AN1819" s="17">
        <v>5.7782565876479598E-2</v>
      </c>
      <c r="AO1819" s="17"/>
      <c r="AP1819" s="17">
        <v>0.12603235336945301</v>
      </c>
      <c r="AQ1819" s="17">
        <v>7.6601831986611704E-2</v>
      </c>
      <c r="AR1819" s="17">
        <v>4.6433228098785501E-2</v>
      </c>
      <c r="AS1819" s="17">
        <v>3.7018910497707398E-2</v>
      </c>
      <c r="AT1819" s="17">
        <v>9.4139877874108695E-3</v>
      </c>
      <c r="AU1819" s="17">
        <v>2.6046781676760999E-2</v>
      </c>
    </row>
    <row r="1820" spans="2:47" x14ac:dyDescent="0.35">
      <c r="B1820" t="s">
        <v>93</v>
      </c>
      <c r="C1820" s="17">
        <v>5.3977395530427998E-2</v>
      </c>
      <c r="D1820" s="17">
        <v>3.6360956853891097E-2</v>
      </c>
      <c r="E1820" s="17">
        <v>7.0523038415797198E-2</v>
      </c>
      <c r="F1820" s="17"/>
      <c r="G1820" s="17">
        <v>3.2492834164329597E-2</v>
      </c>
      <c r="H1820" s="17">
        <v>4.55957566443752E-2</v>
      </c>
      <c r="I1820" s="17">
        <v>4.0603215857065701E-2</v>
      </c>
      <c r="J1820" s="17">
        <v>4.4201314786221302E-2</v>
      </c>
      <c r="K1820" s="17">
        <v>7.0387513980002994E-2</v>
      </c>
      <c r="L1820" s="17">
        <v>8.3003382185335498E-2</v>
      </c>
      <c r="M1820" s="17"/>
      <c r="N1820" s="17">
        <v>5.9590146888718401E-2</v>
      </c>
      <c r="O1820" s="17">
        <v>2.6100255342608399E-2</v>
      </c>
      <c r="P1820" s="17"/>
      <c r="Q1820" s="17">
        <v>3.3961890697525102E-2</v>
      </c>
      <c r="R1820" s="17">
        <v>6.5444953148266594E-2</v>
      </c>
      <c r="S1820" s="17">
        <v>3.7103958404581798E-2</v>
      </c>
      <c r="T1820" s="17">
        <v>3.7508389756452702E-2</v>
      </c>
      <c r="U1820" s="17">
        <v>5.5950359595303603E-2</v>
      </c>
      <c r="V1820" s="17">
        <v>5.3993394665432098E-2</v>
      </c>
      <c r="W1820" s="17">
        <v>7.6434022151483594E-2</v>
      </c>
      <c r="X1820" s="17">
        <v>0.10195481856840399</v>
      </c>
      <c r="Y1820" s="17">
        <v>5.2225234647928102E-2</v>
      </c>
      <c r="Z1820" s="17">
        <v>6.1779793510745799E-2</v>
      </c>
      <c r="AA1820" s="17">
        <v>5.0990635208580999E-2</v>
      </c>
      <c r="AB1820" s="17">
        <v>5.1811113092858199E-2</v>
      </c>
      <c r="AC1820" s="17"/>
      <c r="AD1820" s="17">
        <v>1.40222026112654E-2</v>
      </c>
      <c r="AE1820" s="17">
        <v>0.14562272111772501</v>
      </c>
      <c r="AF1820" s="17"/>
      <c r="AG1820" s="17">
        <v>1.07348331867412E-2</v>
      </c>
      <c r="AH1820" s="17">
        <v>7.6248387552605101E-2</v>
      </c>
      <c r="AI1820" s="17"/>
      <c r="AJ1820" s="17">
        <v>5.11805339594711E-2</v>
      </c>
      <c r="AK1820" s="17">
        <v>5.7778015716457201E-2</v>
      </c>
      <c r="AL1820" s="17"/>
      <c r="AM1820" s="17">
        <v>8.0992242908908996E-2</v>
      </c>
      <c r="AN1820" s="17">
        <v>4.5507971444312303E-2</v>
      </c>
      <c r="AO1820" s="17"/>
      <c r="AP1820" s="17">
        <v>0.18984040259601301</v>
      </c>
      <c r="AQ1820" s="17">
        <v>2.5821450060426E-2</v>
      </c>
      <c r="AR1820" s="17">
        <v>1.40898242245792E-2</v>
      </c>
      <c r="AS1820" s="17">
        <v>2.0188084302175099E-2</v>
      </c>
      <c r="AT1820" s="17">
        <v>0</v>
      </c>
      <c r="AU1820" s="17">
        <v>5.1884009629000498E-3</v>
      </c>
    </row>
    <row r="1821" spans="2:47" x14ac:dyDescent="0.35">
      <c r="B1821" t="s">
        <v>94</v>
      </c>
      <c r="C1821" s="17">
        <v>4.6304221982620901E-2</v>
      </c>
      <c r="D1821" s="17">
        <v>2.2155684294856599E-2</v>
      </c>
      <c r="E1821" s="17">
        <v>6.9389442266804102E-2</v>
      </c>
      <c r="F1821" s="17"/>
      <c r="G1821" s="17">
        <v>4.0264922931947597E-2</v>
      </c>
      <c r="H1821" s="17">
        <v>4.1395158767845497E-2</v>
      </c>
      <c r="I1821" s="17">
        <v>4.4093555520307498E-2</v>
      </c>
      <c r="J1821" s="17">
        <v>3.8971452021966703E-2</v>
      </c>
      <c r="K1821" s="17">
        <v>4.5880617580941502E-2</v>
      </c>
      <c r="L1821" s="17">
        <v>6.23652819596517E-2</v>
      </c>
      <c r="M1821" s="17"/>
      <c r="N1821" s="17">
        <v>4.7537134708881497E-2</v>
      </c>
      <c r="O1821" s="17">
        <v>4.0180651078567199E-2</v>
      </c>
      <c r="P1821" s="17"/>
      <c r="Q1821" s="17">
        <v>4.0374264714930802E-2</v>
      </c>
      <c r="R1821" s="17">
        <v>6.8720340257225399E-2</v>
      </c>
      <c r="S1821" s="17">
        <v>4.7834646454949697E-2</v>
      </c>
      <c r="T1821" s="17">
        <v>5.1442612232645103E-2</v>
      </c>
      <c r="U1821" s="17">
        <v>5.4214793147028803E-2</v>
      </c>
      <c r="V1821" s="17">
        <v>4.35202485150636E-2</v>
      </c>
      <c r="W1821" s="17">
        <v>4.9465164656021701E-2</v>
      </c>
      <c r="X1821" s="17">
        <v>9.5808872182857E-3</v>
      </c>
      <c r="Y1821" s="17">
        <v>5.9437159892771103E-2</v>
      </c>
      <c r="Z1821" s="17">
        <v>2.4963649591978301E-2</v>
      </c>
      <c r="AA1821" s="17">
        <v>3.27155149084431E-2</v>
      </c>
      <c r="AB1821" s="17">
        <v>2.61112612783219E-2</v>
      </c>
      <c r="AC1821" s="17"/>
      <c r="AD1821" s="17">
        <v>2.0154286631055E-2</v>
      </c>
      <c r="AE1821" s="17">
        <v>9.3243566170068196E-2</v>
      </c>
      <c r="AF1821" s="17"/>
      <c r="AG1821" s="17">
        <v>8.6790036026371704E-3</v>
      </c>
      <c r="AH1821" s="17">
        <v>5.47961362104053E-2</v>
      </c>
      <c r="AI1821" s="17"/>
      <c r="AJ1821" s="17">
        <v>5.2154682955659198E-2</v>
      </c>
      <c r="AK1821" s="17">
        <v>3.6677694826040497E-2</v>
      </c>
      <c r="AL1821" s="17"/>
      <c r="AM1821" s="17">
        <v>4.8367576308018002E-2</v>
      </c>
      <c r="AN1821" s="17">
        <v>4.4346127809092202E-2</v>
      </c>
      <c r="AO1821" s="17"/>
      <c r="AP1821" s="17">
        <v>0.143356723671762</v>
      </c>
      <c r="AQ1821" s="17">
        <v>5.0630078365272002E-2</v>
      </c>
      <c r="AR1821" s="17">
        <v>2.0701545704747901E-2</v>
      </c>
      <c r="AS1821" s="17">
        <v>7.2590368510536199E-3</v>
      </c>
      <c r="AT1821" s="17">
        <v>5.3014965028059299E-3</v>
      </c>
      <c r="AU1821" s="17">
        <v>3.7756370590296801E-3</v>
      </c>
    </row>
    <row r="1822" spans="2:47" x14ac:dyDescent="0.35">
      <c r="B1822" t="s">
        <v>95</v>
      </c>
      <c r="C1822" s="17">
        <v>0.57024117540859398</v>
      </c>
      <c r="D1822" s="17">
        <v>0.63954775085316196</v>
      </c>
      <c r="E1822" s="17">
        <v>0.50491504005372201</v>
      </c>
      <c r="F1822" s="17"/>
      <c r="G1822" s="17">
        <v>0.66476835666557998</v>
      </c>
      <c r="H1822" s="17">
        <v>0.62097926864608999</v>
      </c>
      <c r="I1822" s="17">
        <v>0.59224876628732404</v>
      </c>
      <c r="J1822" s="17">
        <v>0.59967260191639404</v>
      </c>
      <c r="K1822" s="17">
        <v>0.50501692037052504</v>
      </c>
      <c r="L1822" s="17">
        <v>0.46760077692059399</v>
      </c>
      <c r="M1822" s="17"/>
      <c r="N1822" s="17">
        <v>0.54493556509880703</v>
      </c>
      <c r="O1822" s="17">
        <v>0.695927848683774</v>
      </c>
      <c r="P1822" s="17"/>
      <c r="Q1822" s="17">
        <v>0.64048682469986995</v>
      </c>
      <c r="R1822" s="17">
        <v>0.49590182667611998</v>
      </c>
      <c r="S1822" s="17">
        <v>0.567382373152862</v>
      </c>
      <c r="T1822" s="17">
        <v>0.57244949172878601</v>
      </c>
      <c r="U1822" s="17">
        <v>0.55996561789212995</v>
      </c>
      <c r="V1822" s="17">
        <v>0.55776478982774502</v>
      </c>
      <c r="W1822" s="17">
        <v>0.52804263612764901</v>
      </c>
      <c r="X1822" s="17">
        <v>0.58244152890652801</v>
      </c>
      <c r="Y1822" s="17">
        <v>0.54476625228462705</v>
      </c>
      <c r="Z1822" s="17">
        <v>0.61399134342472605</v>
      </c>
      <c r="AA1822" s="17">
        <v>0.57471712991112001</v>
      </c>
      <c r="AB1822" s="17">
        <v>0.678782669479015</v>
      </c>
      <c r="AC1822" s="17"/>
      <c r="AD1822" s="17">
        <v>0.69028007979964701</v>
      </c>
      <c r="AE1822" s="17">
        <v>0.31127867804898302</v>
      </c>
      <c r="AF1822" s="17"/>
      <c r="AG1822" s="17">
        <v>0.76209573815876497</v>
      </c>
      <c r="AH1822" s="17">
        <v>0.48610067933099799</v>
      </c>
      <c r="AI1822" s="17"/>
      <c r="AJ1822" s="17">
        <v>0.58013095598297004</v>
      </c>
      <c r="AK1822" s="17">
        <v>0.56224504138293596</v>
      </c>
      <c r="AL1822" s="17"/>
      <c r="AM1822" s="17">
        <v>0.50961067260034298</v>
      </c>
      <c r="AN1822" s="17">
        <v>0.58872953121684102</v>
      </c>
      <c r="AO1822" s="17"/>
      <c r="AP1822" s="17">
        <v>0.169807981580998</v>
      </c>
      <c r="AQ1822" s="17">
        <v>0.49530575859987602</v>
      </c>
      <c r="AR1822" s="17">
        <v>0.66078730507678995</v>
      </c>
      <c r="AS1822" s="17">
        <v>0.65598195731180997</v>
      </c>
      <c r="AT1822" s="17">
        <v>0.84417496075472997</v>
      </c>
      <c r="AU1822" s="17">
        <v>0.84052320899996602</v>
      </c>
    </row>
    <row r="1823" spans="2:47" x14ac:dyDescent="0.35">
      <c r="B1823" t="s">
        <v>96</v>
      </c>
      <c r="C1823" s="17">
        <v>0.114729950263216</v>
      </c>
      <c r="D1823" s="17">
        <v>9.19646987102931E-2</v>
      </c>
      <c r="E1823" s="17">
        <v>0.135627755371895</v>
      </c>
      <c r="F1823" s="17"/>
      <c r="G1823" s="17">
        <v>8.6086269740716495E-2</v>
      </c>
      <c r="H1823" s="17">
        <v>0.106434086479035</v>
      </c>
      <c r="I1823" s="17">
        <v>9.7645065180528207E-2</v>
      </c>
      <c r="J1823" s="17">
        <v>9.9055210233478602E-2</v>
      </c>
      <c r="K1823" s="17">
        <v>0.150411449913599</v>
      </c>
      <c r="L1823" s="17">
        <v>0.14339081760136499</v>
      </c>
      <c r="M1823" s="17"/>
      <c r="N1823" s="17">
        <v>0.12541167757067301</v>
      </c>
      <c r="O1823" s="17">
        <v>6.1676467115738001E-2</v>
      </c>
      <c r="P1823" s="17"/>
      <c r="Q1823" s="17">
        <v>9.1239479336621604E-2</v>
      </c>
      <c r="R1823" s="17">
        <v>0.122370261635405</v>
      </c>
      <c r="S1823" s="17">
        <v>9.9308074992389306E-2</v>
      </c>
      <c r="T1823" s="17">
        <v>0.111004993576565</v>
      </c>
      <c r="U1823" s="17">
        <v>9.3754169360447906E-2</v>
      </c>
      <c r="V1823" s="17">
        <v>0.12368724435533</v>
      </c>
      <c r="W1823" s="17">
        <v>0.137217696062709</v>
      </c>
      <c r="X1823" s="17">
        <v>0.154194237823848</v>
      </c>
      <c r="Y1823" s="17">
        <v>0.125205840317648</v>
      </c>
      <c r="Z1823" s="17">
        <v>0.102183939560006</v>
      </c>
      <c r="AA1823" s="17">
        <v>0.118625899090645</v>
      </c>
      <c r="AB1823" s="17">
        <v>0.14612201735036001</v>
      </c>
      <c r="AC1823" s="17"/>
      <c r="AD1823" s="17">
        <v>5.3791485378461901E-2</v>
      </c>
      <c r="AE1823" s="17">
        <v>0.256339755261976</v>
      </c>
      <c r="AF1823" s="17"/>
      <c r="AG1823" s="17">
        <v>3.7538467448696697E-2</v>
      </c>
      <c r="AH1823" s="17">
        <v>0.155009403803061</v>
      </c>
      <c r="AI1823" s="17"/>
      <c r="AJ1823" s="17">
        <v>0.10506561852167499</v>
      </c>
      <c r="AK1823" s="17">
        <v>0.127222296576425</v>
      </c>
      <c r="AL1823" s="17"/>
      <c r="AM1823" s="17">
        <v>0.156225454200912</v>
      </c>
      <c r="AN1823" s="17">
        <v>0.10329053732079201</v>
      </c>
      <c r="AO1823" s="17"/>
      <c r="AP1823" s="17">
        <v>0.31587275596546599</v>
      </c>
      <c r="AQ1823" s="17">
        <v>0.102423282047038</v>
      </c>
      <c r="AR1823" s="17">
        <v>6.0523052323364697E-2</v>
      </c>
      <c r="AS1823" s="17">
        <v>5.7206994799882498E-2</v>
      </c>
      <c r="AT1823" s="17">
        <v>9.4139877874108695E-3</v>
      </c>
      <c r="AU1823" s="17">
        <v>3.1235182639661099E-2</v>
      </c>
    </row>
    <row r="1824" spans="2:47" x14ac:dyDescent="0.35">
      <c r="B1824" t="s">
        <v>97</v>
      </c>
      <c r="C1824" s="17">
        <v>0.45551122514537801</v>
      </c>
      <c r="D1824" s="17">
        <v>0.54758305214286895</v>
      </c>
      <c r="E1824" s="17">
        <v>0.36928728468182698</v>
      </c>
      <c r="F1824" s="17"/>
      <c r="G1824" s="17">
        <v>0.578682086924863</v>
      </c>
      <c r="H1824" s="17">
        <v>0.51454518216705503</v>
      </c>
      <c r="I1824" s="17">
        <v>0.49460370110679602</v>
      </c>
      <c r="J1824" s="17">
        <v>0.50061739168291497</v>
      </c>
      <c r="K1824" s="17">
        <v>0.35460547045692697</v>
      </c>
      <c r="L1824" s="17">
        <v>0.32420995931922902</v>
      </c>
      <c r="M1824" s="17"/>
      <c r="N1824" s="17">
        <v>0.41952388752813402</v>
      </c>
      <c r="O1824" s="17">
        <v>0.63425138156803595</v>
      </c>
      <c r="P1824" s="17"/>
      <c r="Q1824" s="17">
        <v>0.54924734536324804</v>
      </c>
      <c r="R1824" s="17">
        <v>0.373531565040715</v>
      </c>
      <c r="S1824" s="17">
        <v>0.46807429816047302</v>
      </c>
      <c r="T1824" s="17">
        <v>0.46144449815222099</v>
      </c>
      <c r="U1824" s="17">
        <v>0.466211448531682</v>
      </c>
      <c r="V1824" s="17">
        <v>0.43407754547241501</v>
      </c>
      <c r="W1824" s="17">
        <v>0.39082494006494001</v>
      </c>
      <c r="X1824" s="17">
        <v>0.42824729108268</v>
      </c>
      <c r="Y1824" s="17">
        <v>0.41956041196697802</v>
      </c>
      <c r="Z1824" s="17">
        <v>0.51180740386472001</v>
      </c>
      <c r="AA1824" s="17">
        <v>0.45609123082047498</v>
      </c>
      <c r="AB1824" s="17">
        <v>0.53266065212865499</v>
      </c>
      <c r="AC1824" s="17"/>
      <c r="AD1824" s="17">
        <v>0.63648859442118499</v>
      </c>
      <c r="AE1824" s="17">
        <v>5.4938922787006801E-2</v>
      </c>
      <c r="AF1824" s="17"/>
      <c r="AG1824" s="17">
        <v>0.72455727071006804</v>
      </c>
      <c r="AH1824" s="17">
        <v>0.33109127552793699</v>
      </c>
      <c r="AI1824" s="17"/>
      <c r="AJ1824" s="17">
        <v>0.47506533746129598</v>
      </c>
      <c r="AK1824" s="17">
        <v>0.43502274480650999</v>
      </c>
      <c r="AL1824" s="17"/>
      <c r="AM1824" s="17">
        <v>0.35338521839943099</v>
      </c>
      <c r="AN1824" s="17">
        <v>0.485438993896049</v>
      </c>
      <c r="AO1824" s="17"/>
      <c r="AP1824" s="17">
        <v>-0.14606477438446799</v>
      </c>
      <c r="AQ1824" s="17">
        <v>0.39288247655283798</v>
      </c>
      <c r="AR1824" s="17">
        <v>0.60026425275342499</v>
      </c>
      <c r="AS1824" s="17">
        <v>0.59877496251192697</v>
      </c>
      <c r="AT1824" s="17">
        <v>0.83476097296731899</v>
      </c>
      <c r="AU1824" s="17">
        <v>0.80928802636030495</v>
      </c>
    </row>
    <row r="1825" spans="2:47" x14ac:dyDescent="0.35">
      <c r="C1825" s="17"/>
      <c r="D1825" s="17"/>
      <c r="E1825" s="17"/>
      <c r="F1825" s="17"/>
      <c r="G1825" s="17"/>
      <c r="H1825" s="17"/>
      <c r="I1825" s="17"/>
      <c r="J1825" s="17"/>
      <c r="K1825" s="17"/>
      <c r="L1825" s="17"/>
      <c r="M1825" s="17"/>
      <c r="N1825" s="17"/>
      <c r="O1825" s="17"/>
      <c r="P1825" s="17"/>
      <c r="Q1825" s="17"/>
      <c r="R1825" s="17"/>
      <c r="S1825" s="17"/>
      <c r="T1825" s="17"/>
      <c r="U1825" s="17"/>
      <c r="V1825" s="17"/>
      <c r="W1825" s="17"/>
      <c r="X1825" s="17"/>
      <c r="Y1825" s="17"/>
      <c r="Z1825" s="17"/>
      <c r="AA1825" s="17"/>
      <c r="AB1825" s="17"/>
      <c r="AC1825" s="17"/>
      <c r="AD1825" s="17"/>
      <c r="AE1825" s="17"/>
      <c r="AF1825" s="17"/>
      <c r="AG1825" s="17"/>
      <c r="AH1825" s="17"/>
      <c r="AI1825" s="17"/>
      <c r="AJ1825" s="17"/>
      <c r="AK1825" s="17"/>
      <c r="AL1825" s="17"/>
      <c r="AM1825" s="17"/>
      <c r="AN1825" s="17"/>
      <c r="AO1825" s="17"/>
      <c r="AP1825" s="17"/>
      <c r="AQ1825" s="17"/>
      <c r="AR1825" s="17"/>
      <c r="AS1825" s="17"/>
      <c r="AT1825" s="17"/>
      <c r="AU1825" s="17"/>
    </row>
    <row r="1826" spans="2:47" x14ac:dyDescent="0.35">
      <c r="B1826" s="6" t="s">
        <v>685</v>
      </c>
      <c r="C1826" s="17"/>
      <c r="D1826" s="17"/>
      <c r="E1826" s="17"/>
      <c r="F1826" s="17"/>
      <c r="G1826" s="17"/>
      <c r="H1826" s="17"/>
      <c r="I1826" s="17"/>
      <c r="J1826" s="17"/>
      <c r="K1826" s="17"/>
      <c r="L1826" s="17"/>
      <c r="M1826" s="17"/>
      <c r="N1826" s="17"/>
      <c r="O1826" s="17"/>
      <c r="P1826" s="17"/>
      <c r="Q1826" s="17"/>
      <c r="R1826" s="17"/>
      <c r="S1826" s="17"/>
      <c r="T1826" s="17"/>
      <c r="U1826" s="17"/>
      <c r="V1826" s="17"/>
      <c r="W1826" s="17"/>
      <c r="X1826" s="17"/>
      <c r="Y1826" s="17"/>
      <c r="Z1826" s="17"/>
      <c r="AA1826" s="17"/>
      <c r="AB1826" s="17"/>
      <c r="AC1826" s="17"/>
      <c r="AD1826" s="17"/>
      <c r="AE1826" s="17"/>
      <c r="AF1826" s="17"/>
      <c r="AG1826" s="17"/>
      <c r="AH1826" s="17"/>
      <c r="AI1826" s="17"/>
      <c r="AJ1826" s="17"/>
      <c r="AK1826" s="17"/>
      <c r="AL1826" s="17"/>
      <c r="AM1826" s="17"/>
      <c r="AN1826" s="17"/>
      <c r="AO1826" s="17"/>
      <c r="AP1826" s="17"/>
      <c r="AQ1826" s="17"/>
      <c r="AR1826" s="17"/>
      <c r="AS1826" s="17"/>
      <c r="AT1826" s="17"/>
      <c r="AU1826" s="17"/>
    </row>
    <row r="1827" spans="2:47" x14ac:dyDescent="0.35">
      <c r="B1827" s="24" t="s">
        <v>65</v>
      </c>
      <c r="C1827" s="17"/>
      <c r="D1827" s="17"/>
      <c r="E1827" s="17"/>
      <c r="F1827" s="17"/>
      <c r="G1827" s="17"/>
      <c r="H1827" s="17"/>
      <c r="I1827" s="17"/>
      <c r="J1827" s="17"/>
      <c r="K1827" s="17"/>
      <c r="L1827" s="17"/>
      <c r="M1827" s="17"/>
      <c r="N1827" s="17"/>
      <c r="O1827" s="17"/>
      <c r="P1827" s="17"/>
      <c r="Q1827" s="17"/>
      <c r="R1827" s="17"/>
      <c r="S1827" s="17"/>
      <c r="T1827" s="17"/>
      <c r="U1827" s="17"/>
      <c r="V1827" s="17"/>
      <c r="W1827" s="17"/>
      <c r="X1827" s="17"/>
      <c r="Y1827" s="17"/>
      <c r="Z1827" s="17"/>
      <c r="AA1827" s="17"/>
      <c r="AB1827" s="17"/>
      <c r="AC1827" s="17"/>
      <c r="AD1827" s="17"/>
      <c r="AE1827" s="17"/>
      <c r="AF1827" s="17"/>
      <c r="AG1827" s="17"/>
      <c r="AH1827" s="17"/>
      <c r="AI1827" s="17"/>
      <c r="AJ1827" s="17"/>
      <c r="AK1827" s="17"/>
      <c r="AL1827" s="17"/>
      <c r="AM1827" s="17"/>
      <c r="AN1827" s="17"/>
      <c r="AO1827" s="17"/>
      <c r="AP1827" s="17"/>
      <c r="AQ1827" s="17"/>
      <c r="AR1827" s="17"/>
      <c r="AS1827" s="17"/>
      <c r="AT1827" s="17"/>
      <c r="AU1827" s="17"/>
    </row>
    <row r="1828" spans="2:47" x14ac:dyDescent="0.35">
      <c r="B1828" t="s">
        <v>89</v>
      </c>
      <c r="C1828" s="17">
        <v>0.172518494344649</v>
      </c>
      <c r="D1828" s="17">
        <v>0.20702230136409899</v>
      </c>
      <c r="E1828" s="17">
        <v>0.140397325154027</v>
      </c>
      <c r="F1828" s="17"/>
      <c r="G1828" s="17">
        <v>0.222362889800618</v>
      </c>
      <c r="H1828" s="17">
        <v>0.20842525805870801</v>
      </c>
      <c r="I1828" s="17">
        <v>0.194860516851318</v>
      </c>
      <c r="J1828" s="17">
        <v>0.15842075858961499</v>
      </c>
      <c r="K1828" s="17">
        <v>0.11969617998142</v>
      </c>
      <c r="L1828" s="17">
        <v>0.13846464962798499</v>
      </c>
      <c r="M1828" s="17"/>
      <c r="N1828" s="17">
        <v>0.15780286759444201</v>
      </c>
      <c r="O1828" s="17">
        <v>0.24560735285273499</v>
      </c>
      <c r="P1828" s="17"/>
      <c r="Q1828" s="17">
        <v>0.185804395574519</v>
      </c>
      <c r="R1828" s="17">
        <v>0.14555450659754199</v>
      </c>
      <c r="S1828" s="17">
        <v>0.19617620597347801</v>
      </c>
      <c r="T1828" s="17">
        <v>0.194283965772369</v>
      </c>
      <c r="U1828" s="17">
        <v>0.13910834614116799</v>
      </c>
      <c r="V1828" s="17">
        <v>0.182441718793275</v>
      </c>
      <c r="W1828" s="17">
        <v>0.14982655578728399</v>
      </c>
      <c r="X1828" s="17">
        <v>0.19729176052262401</v>
      </c>
      <c r="Y1828" s="17">
        <v>0.17218477434975499</v>
      </c>
      <c r="Z1828" s="17">
        <v>0.15680129340919699</v>
      </c>
      <c r="AA1828" s="17">
        <v>0.19568226087007301</v>
      </c>
      <c r="AB1828" s="17">
        <v>0.18454536430507901</v>
      </c>
      <c r="AC1828" s="17"/>
      <c r="AD1828" s="17">
        <v>0.221909648611368</v>
      </c>
      <c r="AE1828" s="17">
        <v>6.9359390534294199E-2</v>
      </c>
      <c r="AF1828" s="17"/>
      <c r="AG1828" s="17">
        <v>0.30176483989639202</v>
      </c>
      <c r="AH1828" s="17">
        <v>0.11045829219652301</v>
      </c>
      <c r="AI1828" s="17"/>
      <c r="AJ1828" s="17">
        <v>0.16891310078389299</v>
      </c>
      <c r="AK1828" s="17">
        <v>0.17833612322599399</v>
      </c>
      <c r="AL1828" s="17"/>
      <c r="AM1828" s="17">
        <v>0.17481144443649499</v>
      </c>
      <c r="AN1828" s="17">
        <v>0.17143024326536399</v>
      </c>
      <c r="AO1828" s="17"/>
      <c r="AP1828" s="17">
        <v>2.9122079512291298E-2</v>
      </c>
      <c r="AQ1828" s="17">
        <v>0.11035760360859601</v>
      </c>
      <c r="AR1828" s="17">
        <v>0.169515564115513</v>
      </c>
      <c r="AS1828" s="17">
        <v>0.192441875373566</v>
      </c>
      <c r="AT1828" s="17">
        <v>0.32977124214823</v>
      </c>
      <c r="AU1828" s="17">
        <v>0.314387584431567</v>
      </c>
    </row>
    <row r="1829" spans="2:47" x14ac:dyDescent="0.35">
      <c r="B1829" t="s">
        <v>90</v>
      </c>
      <c r="C1829" s="17">
        <v>0.41614692289209798</v>
      </c>
      <c r="D1829" s="17">
        <v>0.448609132157339</v>
      </c>
      <c r="E1829" s="17">
        <v>0.38642411285742301</v>
      </c>
      <c r="F1829" s="17"/>
      <c r="G1829" s="17">
        <v>0.432895935629168</v>
      </c>
      <c r="H1829" s="17">
        <v>0.40025636258632502</v>
      </c>
      <c r="I1829" s="17">
        <v>0.39770564327858798</v>
      </c>
      <c r="J1829" s="17">
        <v>0.45460207365880001</v>
      </c>
      <c r="K1829" s="17">
        <v>0.42404701226475999</v>
      </c>
      <c r="L1829" s="17">
        <v>0.39659017884322001</v>
      </c>
      <c r="M1829" s="17"/>
      <c r="N1829" s="17">
        <v>0.41300448447629101</v>
      </c>
      <c r="O1829" s="17">
        <v>0.431754633025139</v>
      </c>
      <c r="P1829" s="17"/>
      <c r="Q1829" s="17">
        <v>0.45002479653395899</v>
      </c>
      <c r="R1829" s="17">
        <v>0.37444869549126503</v>
      </c>
      <c r="S1829" s="17">
        <v>0.42532946147906697</v>
      </c>
      <c r="T1829" s="17">
        <v>0.42114026283671901</v>
      </c>
      <c r="U1829" s="17">
        <v>0.46552087079461801</v>
      </c>
      <c r="V1829" s="17">
        <v>0.39759346843792998</v>
      </c>
      <c r="W1829" s="17">
        <v>0.38600679928312598</v>
      </c>
      <c r="X1829" s="17">
        <v>0.44506015637857299</v>
      </c>
      <c r="Y1829" s="17">
        <v>0.40515403224037599</v>
      </c>
      <c r="Z1829" s="17">
        <v>0.45079035746362101</v>
      </c>
      <c r="AA1829" s="17">
        <v>0.38072914643549099</v>
      </c>
      <c r="AB1829" s="17">
        <v>0.37706293552894499</v>
      </c>
      <c r="AC1829" s="17"/>
      <c r="AD1829" s="17">
        <v>0.484601426523037</v>
      </c>
      <c r="AE1829" s="17">
        <v>0.26716403348690898</v>
      </c>
      <c r="AF1829" s="17"/>
      <c r="AG1829" s="17">
        <v>0.47560202294592602</v>
      </c>
      <c r="AH1829" s="17">
        <v>0.39574618275177698</v>
      </c>
      <c r="AI1829" s="17"/>
      <c r="AJ1829" s="17">
        <v>0.43297266143890101</v>
      </c>
      <c r="AK1829" s="17">
        <v>0.39831407243363298</v>
      </c>
      <c r="AL1829" s="17"/>
      <c r="AM1829" s="17">
        <v>0.41706232064577098</v>
      </c>
      <c r="AN1829" s="17">
        <v>0.41979769870626399</v>
      </c>
      <c r="AO1829" s="17"/>
      <c r="AP1829" s="17">
        <v>0.17276272316996699</v>
      </c>
      <c r="AQ1829" s="17">
        <v>0.42018953705902701</v>
      </c>
      <c r="AR1829" s="17">
        <v>0.50391950544762798</v>
      </c>
      <c r="AS1829" s="17">
        <v>0.49833752544501703</v>
      </c>
      <c r="AT1829" s="17">
        <v>0.48922030784099302</v>
      </c>
      <c r="AU1829" s="17">
        <v>0.51985456920806306</v>
      </c>
    </row>
    <row r="1830" spans="2:47" x14ac:dyDescent="0.35">
      <c r="B1830" t="s">
        <v>91</v>
      </c>
      <c r="C1830" s="17">
        <v>0.24791559224006099</v>
      </c>
      <c r="D1830" s="17">
        <v>0.226356488201964</v>
      </c>
      <c r="E1830" s="17">
        <v>0.26722511712389702</v>
      </c>
      <c r="F1830" s="17"/>
      <c r="G1830" s="17">
        <v>0.17166556667211699</v>
      </c>
      <c r="H1830" s="17">
        <v>0.24980913941789101</v>
      </c>
      <c r="I1830" s="17">
        <v>0.24983971195297999</v>
      </c>
      <c r="J1830" s="17">
        <v>0.22838604416810401</v>
      </c>
      <c r="K1830" s="17">
        <v>0.29691781671156697</v>
      </c>
      <c r="L1830" s="17">
        <v>0.27865619376004602</v>
      </c>
      <c r="M1830" s="17"/>
      <c r="N1830" s="17">
        <v>0.25911967154670601</v>
      </c>
      <c r="O1830" s="17">
        <v>0.192267716613885</v>
      </c>
      <c r="P1830" s="17"/>
      <c r="Q1830" s="17">
        <v>0.23010063757872101</v>
      </c>
      <c r="R1830" s="17">
        <v>0.29325692062265302</v>
      </c>
      <c r="S1830" s="17">
        <v>0.22746451290553499</v>
      </c>
      <c r="T1830" s="17">
        <v>0.25175657015154401</v>
      </c>
      <c r="U1830" s="17">
        <v>0.195077319902246</v>
      </c>
      <c r="V1830" s="17">
        <v>0.24065835690231299</v>
      </c>
      <c r="W1830" s="17">
        <v>0.25186925923548698</v>
      </c>
      <c r="X1830" s="17">
        <v>0.188913751382009</v>
      </c>
      <c r="Y1830" s="17">
        <v>0.30266130290639798</v>
      </c>
      <c r="Z1830" s="17">
        <v>0.23395817024658999</v>
      </c>
      <c r="AA1830" s="17">
        <v>0.27324294032723201</v>
      </c>
      <c r="AB1830" s="17">
        <v>0.189325869555032</v>
      </c>
      <c r="AC1830" s="17"/>
      <c r="AD1830" s="17">
        <v>0.21066073379497899</v>
      </c>
      <c r="AE1830" s="17">
        <v>0.32747191389660901</v>
      </c>
      <c r="AF1830" s="17"/>
      <c r="AG1830" s="17">
        <v>0.184195888487105</v>
      </c>
      <c r="AH1830" s="17">
        <v>0.27772920013595098</v>
      </c>
      <c r="AI1830" s="17"/>
      <c r="AJ1830" s="17">
        <v>0.24936259386455101</v>
      </c>
      <c r="AK1830" s="17">
        <v>0.245510598959086</v>
      </c>
      <c r="AL1830" s="17"/>
      <c r="AM1830" s="17">
        <v>0.22400075885842899</v>
      </c>
      <c r="AN1830" s="17">
        <v>0.25289395381873597</v>
      </c>
      <c r="AO1830" s="17"/>
      <c r="AP1830" s="17">
        <v>0.33318002774315703</v>
      </c>
      <c r="AQ1830" s="17">
        <v>0.33703487309818903</v>
      </c>
      <c r="AR1830" s="17">
        <v>0.232935192526148</v>
      </c>
      <c r="AS1830" s="17">
        <v>0.24256563637676201</v>
      </c>
      <c r="AT1830" s="17">
        <v>0.14684357168768999</v>
      </c>
      <c r="AU1830" s="17">
        <v>0.127088965169979</v>
      </c>
    </row>
    <row r="1831" spans="2:47" x14ac:dyDescent="0.35">
      <c r="B1831" t="s">
        <v>92</v>
      </c>
      <c r="C1831" s="17">
        <v>5.0935584610124103E-2</v>
      </c>
      <c r="D1831" s="17">
        <v>5.0348000920378201E-2</v>
      </c>
      <c r="E1831" s="17">
        <v>5.1961225319062103E-2</v>
      </c>
      <c r="F1831" s="17"/>
      <c r="G1831" s="17">
        <v>6.9722419928034504E-2</v>
      </c>
      <c r="H1831" s="17">
        <v>3.6395667816527498E-2</v>
      </c>
      <c r="I1831" s="17">
        <v>5.8891730407669901E-2</v>
      </c>
      <c r="J1831" s="17">
        <v>4.4671693779162497E-2</v>
      </c>
      <c r="K1831" s="17">
        <v>3.9219736129398899E-2</v>
      </c>
      <c r="L1831" s="17">
        <v>5.6725640987672098E-2</v>
      </c>
      <c r="M1831" s="17"/>
      <c r="N1831" s="17">
        <v>5.62100296378861E-2</v>
      </c>
      <c r="O1831" s="17">
        <v>2.4738727834224799E-2</v>
      </c>
      <c r="P1831" s="17"/>
      <c r="Q1831" s="17">
        <v>2.5622872465914898E-2</v>
      </c>
      <c r="R1831" s="17">
        <v>4.37862662318423E-2</v>
      </c>
      <c r="S1831" s="17">
        <v>1.2127194342465199E-2</v>
      </c>
      <c r="T1831" s="17">
        <v>5.1743295265447201E-2</v>
      </c>
      <c r="U1831" s="17">
        <v>8.3735275877871496E-2</v>
      </c>
      <c r="V1831" s="17">
        <v>6.3884913585599307E-2</v>
      </c>
      <c r="W1831" s="17">
        <v>6.7526898179256195E-2</v>
      </c>
      <c r="X1831" s="17">
        <v>9.51212273364066E-2</v>
      </c>
      <c r="Y1831" s="17">
        <v>4.1417199943840299E-2</v>
      </c>
      <c r="Z1831" s="17">
        <v>5.3149062324489002E-2</v>
      </c>
      <c r="AA1831" s="17">
        <v>5.5919255170899497E-2</v>
      </c>
      <c r="AB1831" s="17">
        <v>0.1026844886716</v>
      </c>
      <c r="AC1831" s="17"/>
      <c r="AD1831" s="17">
        <v>3.8989379063295401E-2</v>
      </c>
      <c r="AE1831" s="17">
        <v>7.5209597402663503E-2</v>
      </c>
      <c r="AF1831" s="17"/>
      <c r="AG1831" s="17">
        <v>2.1618313500944699E-2</v>
      </c>
      <c r="AH1831" s="17">
        <v>6.4865088796915396E-2</v>
      </c>
      <c r="AI1831" s="17"/>
      <c r="AJ1831" s="17">
        <v>4.7635294395491599E-2</v>
      </c>
      <c r="AK1831" s="17">
        <v>5.5306496531335098E-2</v>
      </c>
      <c r="AL1831" s="17"/>
      <c r="AM1831" s="17">
        <v>5.2231148623523502E-2</v>
      </c>
      <c r="AN1831" s="17">
        <v>5.15128277346893E-2</v>
      </c>
      <c r="AO1831" s="17"/>
      <c r="AP1831" s="17">
        <v>9.0809835291284197E-2</v>
      </c>
      <c r="AQ1831" s="17">
        <v>5.5920553510268103E-2</v>
      </c>
      <c r="AR1831" s="17">
        <v>5.0262498407756102E-2</v>
      </c>
      <c r="AS1831" s="17">
        <v>3.9044627540850099E-2</v>
      </c>
      <c r="AT1831" s="17">
        <v>1.0568289523751001E-2</v>
      </c>
      <c r="AU1831" s="17">
        <v>2.8717574963892101E-2</v>
      </c>
    </row>
    <row r="1832" spans="2:47" x14ac:dyDescent="0.35">
      <c r="B1832" t="s">
        <v>93</v>
      </c>
      <c r="C1832" s="17">
        <v>6.24048810652802E-2</v>
      </c>
      <c r="D1832" s="17">
        <v>3.80423971628467E-2</v>
      </c>
      <c r="E1832" s="17">
        <v>8.4395699063300994E-2</v>
      </c>
      <c r="F1832" s="17"/>
      <c r="G1832" s="17">
        <v>5.7379061985498199E-2</v>
      </c>
      <c r="H1832" s="17">
        <v>5.95952503937483E-2</v>
      </c>
      <c r="I1832" s="17">
        <v>4.63970246011709E-2</v>
      </c>
      <c r="J1832" s="17">
        <v>6.6541670086967902E-2</v>
      </c>
      <c r="K1832" s="17">
        <v>8.0282827065660298E-2</v>
      </c>
      <c r="L1832" s="17">
        <v>6.5814820989521503E-2</v>
      </c>
      <c r="M1832" s="17"/>
      <c r="N1832" s="17">
        <v>6.6192958373762101E-2</v>
      </c>
      <c r="O1832" s="17">
        <v>4.3590443113228301E-2</v>
      </c>
      <c r="P1832" s="17"/>
      <c r="Q1832" s="17">
        <v>5.4884661399678798E-2</v>
      </c>
      <c r="R1832" s="17">
        <v>7.9314655735860301E-2</v>
      </c>
      <c r="S1832" s="17">
        <v>8.0828299393804301E-2</v>
      </c>
      <c r="T1832" s="17">
        <v>2.7289883958028598E-2</v>
      </c>
      <c r="U1832" s="17">
        <v>7.5547229385387701E-2</v>
      </c>
      <c r="V1832" s="17">
        <v>6.6083695816790994E-2</v>
      </c>
      <c r="W1832" s="17">
        <v>0.11703366470724499</v>
      </c>
      <c r="X1832" s="17">
        <v>6.3467879423434098E-2</v>
      </c>
      <c r="Y1832" s="17">
        <v>2.40817088246893E-2</v>
      </c>
      <c r="Z1832" s="17">
        <v>5.7718620305268503E-2</v>
      </c>
      <c r="AA1832" s="17">
        <v>3.24611291244742E-2</v>
      </c>
      <c r="AB1832" s="17">
        <v>9.6273261108432706E-2</v>
      </c>
      <c r="AC1832" s="17"/>
      <c r="AD1832" s="17">
        <v>1.8531802035863101E-2</v>
      </c>
      <c r="AE1832" s="17">
        <v>0.161388303093119</v>
      </c>
      <c r="AF1832" s="17"/>
      <c r="AG1832" s="17">
        <v>7.3408040761000198E-3</v>
      </c>
      <c r="AH1832" s="17">
        <v>8.9228686800326501E-2</v>
      </c>
      <c r="AI1832" s="17"/>
      <c r="AJ1832" s="17">
        <v>5.0893460595479501E-2</v>
      </c>
      <c r="AK1832" s="17">
        <v>7.5826560362103002E-2</v>
      </c>
      <c r="AL1832" s="17"/>
      <c r="AM1832" s="17">
        <v>7.4344709462105002E-2</v>
      </c>
      <c r="AN1832" s="17">
        <v>5.7760283822989603E-2</v>
      </c>
      <c r="AO1832" s="17"/>
      <c r="AP1832" s="17">
        <v>0.21924389292201699</v>
      </c>
      <c r="AQ1832" s="17">
        <v>2.8820823024111299E-2</v>
      </c>
      <c r="AR1832" s="17">
        <v>2.01918550357932E-2</v>
      </c>
      <c r="AS1832" s="17">
        <v>1.2724213645990501E-2</v>
      </c>
      <c r="AT1832" s="17">
        <v>1.16181420033363E-2</v>
      </c>
      <c r="AU1832" s="17">
        <v>9.9513062264988197E-3</v>
      </c>
    </row>
    <row r="1833" spans="2:47" x14ac:dyDescent="0.35">
      <c r="B1833" t="s">
        <v>122</v>
      </c>
      <c r="C1833" s="17">
        <v>5.00785248477882E-2</v>
      </c>
      <c r="D1833" s="17">
        <v>2.9621680193372898E-2</v>
      </c>
      <c r="E1833" s="17">
        <v>6.9596520482290203E-2</v>
      </c>
      <c r="F1833" s="17"/>
      <c r="G1833" s="17">
        <v>4.59741259845639E-2</v>
      </c>
      <c r="H1833" s="17">
        <v>4.5518321726800301E-2</v>
      </c>
      <c r="I1833" s="17">
        <v>5.2305372908274299E-2</v>
      </c>
      <c r="J1833" s="17">
        <v>4.7377759717350802E-2</v>
      </c>
      <c r="K1833" s="17">
        <v>3.9836427847193802E-2</v>
      </c>
      <c r="L1833" s="17">
        <v>6.3748515791555202E-2</v>
      </c>
      <c r="M1833" s="17"/>
      <c r="N1833" s="17">
        <v>4.7669988370912998E-2</v>
      </c>
      <c r="O1833" s="17">
        <v>6.2041126560788001E-2</v>
      </c>
      <c r="P1833" s="17"/>
      <c r="Q1833" s="17">
        <v>5.3562636447206199E-2</v>
      </c>
      <c r="R1833" s="17">
        <v>6.3638955320836799E-2</v>
      </c>
      <c r="S1833" s="17">
        <v>5.8074325905650599E-2</v>
      </c>
      <c r="T1833" s="17">
        <v>5.3786022015892498E-2</v>
      </c>
      <c r="U1833" s="17">
        <v>4.1010957898708698E-2</v>
      </c>
      <c r="V1833" s="17">
        <v>4.9337846464092297E-2</v>
      </c>
      <c r="W1833" s="17">
        <v>2.77368228076031E-2</v>
      </c>
      <c r="X1833" s="17">
        <v>1.0145224956953299E-2</v>
      </c>
      <c r="Y1833" s="17">
        <v>5.4500981734941598E-2</v>
      </c>
      <c r="Z1833" s="17">
        <v>4.7582496250835202E-2</v>
      </c>
      <c r="AA1833" s="17">
        <v>6.1965268071829602E-2</v>
      </c>
      <c r="AB1833" s="17">
        <v>5.0108080830912297E-2</v>
      </c>
      <c r="AC1833" s="17"/>
      <c r="AD1833" s="17">
        <v>2.5307009971457399E-2</v>
      </c>
      <c r="AE1833" s="17">
        <v>9.9406761586404893E-2</v>
      </c>
      <c r="AF1833" s="17"/>
      <c r="AG1833" s="17">
        <v>9.4781310935325297E-3</v>
      </c>
      <c r="AH1833" s="17">
        <v>6.1972549318506397E-2</v>
      </c>
      <c r="AI1833" s="17"/>
      <c r="AJ1833" s="17">
        <v>5.0222888921683299E-2</v>
      </c>
      <c r="AK1833" s="17">
        <v>4.67061484878495E-2</v>
      </c>
      <c r="AL1833" s="17"/>
      <c r="AM1833" s="17">
        <v>5.7549617973676498E-2</v>
      </c>
      <c r="AN1833" s="17">
        <v>4.6604992651956702E-2</v>
      </c>
      <c r="AO1833" s="17"/>
      <c r="AP1833" s="17">
        <v>0.15488144136128301</v>
      </c>
      <c r="AQ1833" s="17">
        <v>4.7676609699808498E-2</v>
      </c>
      <c r="AR1833" s="17">
        <v>2.3175384467162299E-2</v>
      </c>
      <c r="AS1833" s="17">
        <v>1.4886121617813899E-2</v>
      </c>
      <c r="AT1833" s="17">
        <v>1.1978446795999201E-2</v>
      </c>
      <c r="AU1833" s="17">
        <v>0</v>
      </c>
    </row>
    <row r="1834" spans="2:47" x14ac:dyDescent="0.35">
      <c r="B1834" t="s">
        <v>95</v>
      </c>
      <c r="C1834" s="17">
        <v>0.58866541723674604</v>
      </c>
      <c r="D1834" s="17">
        <v>0.65563143352143805</v>
      </c>
      <c r="E1834" s="17">
        <v>0.52682143801144898</v>
      </c>
      <c r="F1834" s="17"/>
      <c r="G1834" s="17">
        <v>0.65525882542978597</v>
      </c>
      <c r="H1834" s="17">
        <v>0.60868162064503295</v>
      </c>
      <c r="I1834" s="17">
        <v>0.59256616012990504</v>
      </c>
      <c r="J1834" s="17">
        <v>0.61302283224841503</v>
      </c>
      <c r="K1834" s="17">
        <v>0.54374319224618095</v>
      </c>
      <c r="L1834" s="17">
        <v>0.535054828471205</v>
      </c>
      <c r="M1834" s="17"/>
      <c r="N1834" s="17">
        <v>0.57080735207073297</v>
      </c>
      <c r="O1834" s="17">
        <v>0.677361985877874</v>
      </c>
      <c r="P1834" s="17"/>
      <c r="Q1834" s="17">
        <v>0.63582919210847899</v>
      </c>
      <c r="R1834" s="17">
        <v>0.52000320208880702</v>
      </c>
      <c r="S1834" s="17">
        <v>0.62150566745254499</v>
      </c>
      <c r="T1834" s="17">
        <v>0.61542422860908796</v>
      </c>
      <c r="U1834" s="17">
        <v>0.60462921693578597</v>
      </c>
      <c r="V1834" s="17">
        <v>0.58003518723120495</v>
      </c>
      <c r="W1834" s="17">
        <v>0.53583335507040897</v>
      </c>
      <c r="X1834" s="17">
        <v>0.64235191690119697</v>
      </c>
      <c r="Y1834" s="17">
        <v>0.57733880659013104</v>
      </c>
      <c r="Z1834" s="17">
        <v>0.60759165087281797</v>
      </c>
      <c r="AA1834" s="17">
        <v>0.57641140730556395</v>
      </c>
      <c r="AB1834" s="17">
        <v>0.56160829983402405</v>
      </c>
      <c r="AC1834" s="17"/>
      <c r="AD1834" s="17">
        <v>0.70651107513440503</v>
      </c>
      <c r="AE1834" s="17">
        <v>0.336523424021203</v>
      </c>
      <c r="AF1834" s="17"/>
      <c r="AG1834" s="17">
        <v>0.77736686284231804</v>
      </c>
      <c r="AH1834" s="17">
        <v>0.50620447494830001</v>
      </c>
      <c r="AI1834" s="17"/>
      <c r="AJ1834" s="17">
        <v>0.601885762222794</v>
      </c>
      <c r="AK1834" s="17">
        <v>0.57665019565962705</v>
      </c>
      <c r="AL1834" s="17"/>
      <c r="AM1834" s="17">
        <v>0.59187376508226597</v>
      </c>
      <c r="AN1834" s="17">
        <v>0.59122794197162798</v>
      </c>
      <c r="AO1834" s="17"/>
      <c r="AP1834" s="17">
        <v>0.201884802682258</v>
      </c>
      <c r="AQ1834" s="17">
        <v>0.53054714066762299</v>
      </c>
      <c r="AR1834" s="17">
        <v>0.67343506956314103</v>
      </c>
      <c r="AS1834" s="17">
        <v>0.69077940081858402</v>
      </c>
      <c r="AT1834" s="17">
        <v>0.81899154998922297</v>
      </c>
      <c r="AU1834" s="17">
        <v>0.83424215363963095</v>
      </c>
    </row>
    <row r="1835" spans="2:47" x14ac:dyDescent="0.35">
      <c r="B1835" t="s">
        <v>96</v>
      </c>
      <c r="C1835" s="17">
        <v>0.113340465675404</v>
      </c>
      <c r="D1835" s="17">
        <v>8.8390398083225005E-2</v>
      </c>
      <c r="E1835" s="17">
        <v>0.13635692438236299</v>
      </c>
      <c r="F1835" s="17"/>
      <c r="G1835" s="17">
        <v>0.12710148191353299</v>
      </c>
      <c r="H1835" s="17">
        <v>9.5990918210275805E-2</v>
      </c>
      <c r="I1835" s="17">
        <v>0.105288755008841</v>
      </c>
      <c r="J1835" s="17">
        <v>0.11121336386613</v>
      </c>
      <c r="K1835" s="17">
        <v>0.119502563195059</v>
      </c>
      <c r="L1835" s="17">
        <v>0.122540461977194</v>
      </c>
      <c r="M1835" s="17"/>
      <c r="N1835" s="17">
        <v>0.12240298801164801</v>
      </c>
      <c r="O1835" s="17">
        <v>6.8329170947453E-2</v>
      </c>
      <c r="P1835" s="17"/>
      <c r="Q1835" s="17">
        <v>8.0507533865593797E-2</v>
      </c>
      <c r="R1835" s="17">
        <v>0.123100921967703</v>
      </c>
      <c r="S1835" s="17">
        <v>9.2955493736269504E-2</v>
      </c>
      <c r="T1835" s="17">
        <v>7.9033179223475802E-2</v>
      </c>
      <c r="U1835" s="17">
        <v>0.15928250526325899</v>
      </c>
      <c r="V1835" s="17">
        <v>0.12996860940239</v>
      </c>
      <c r="W1835" s="17">
        <v>0.184560562886501</v>
      </c>
      <c r="X1835" s="17">
        <v>0.158589106759841</v>
      </c>
      <c r="Y1835" s="17">
        <v>6.5498908768529596E-2</v>
      </c>
      <c r="Z1835" s="17">
        <v>0.110867682629758</v>
      </c>
      <c r="AA1835" s="17">
        <v>8.8380384295373704E-2</v>
      </c>
      <c r="AB1835" s="17">
        <v>0.198957749780032</v>
      </c>
      <c r="AC1835" s="17"/>
      <c r="AD1835" s="17">
        <v>5.7521181099158498E-2</v>
      </c>
      <c r="AE1835" s="17">
        <v>0.236597900495783</v>
      </c>
      <c r="AF1835" s="17"/>
      <c r="AG1835" s="17">
        <v>2.89591175770447E-2</v>
      </c>
      <c r="AH1835" s="17">
        <v>0.15409377559724199</v>
      </c>
      <c r="AI1835" s="17"/>
      <c r="AJ1835" s="17">
        <v>9.8528754990971204E-2</v>
      </c>
      <c r="AK1835" s="17">
        <v>0.13113305689343799</v>
      </c>
      <c r="AL1835" s="17"/>
      <c r="AM1835" s="17">
        <v>0.12657585808562899</v>
      </c>
      <c r="AN1835" s="17">
        <v>0.10927311155767901</v>
      </c>
      <c r="AO1835" s="17"/>
      <c r="AP1835" s="17">
        <v>0.31005372821330102</v>
      </c>
      <c r="AQ1835" s="17">
        <v>8.4741376534379395E-2</v>
      </c>
      <c r="AR1835" s="17">
        <v>7.0454353443549306E-2</v>
      </c>
      <c r="AS1835" s="17">
        <v>5.1768841186840601E-2</v>
      </c>
      <c r="AT1835" s="17">
        <v>2.21864315270873E-2</v>
      </c>
      <c r="AU1835" s="17">
        <v>3.86688811903909E-2</v>
      </c>
    </row>
    <row r="1836" spans="2:47" x14ac:dyDescent="0.35">
      <c r="B1836" t="s">
        <v>97</v>
      </c>
      <c r="C1836" s="17">
        <v>0.47532495156134202</v>
      </c>
      <c r="D1836" s="17">
        <v>0.56724103543821303</v>
      </c>
      <c r="E1836" s="17">
        <v>0.39046451362908602</v>
      </c>
      <c r="F1836" s="17"/>
      <c r="G1836" s="17">
        <v>0.52815734351625399</v>
      </c>
      <c r="H1836" s="17">
        <v>0.51269070243475701</v>
      </c>
      <c r="I1836" s="17">
        <v>0.48727740512106399</v>
      </c>
      <c r="J1836" s="17">
        <v>0.50180946838228402</v>
      </c>
      <c r="K1836" s="17">
        <v>0.42424062905112098</v>
      </c>
      <c r="L1836" s="17">
        <v>0.41251436649401102</v>
      </c>
      <c r="M1836" s="17"/>
      <c r="N1836" s="17">
        <v>0.44840436405908402</v>
      </c>
      <c r="O1836" s="17">
        <v>0.60903281493042105</v>
      </c>
      <c r="P1836" s="17"/>
      <c r="Q1836" s="17">
        <v>0.55532165824288504</v>
      </c>
      <c r="R1836" s="17">
        <v>0.39690228012110501</v>
      </c>
      <c r="S1836" s="17">
        <v>0.52855017371627599</v>
      </c>
      <c r="T1836" s="17">
        <v>0.536391049385612</v>
      </c>
      <c r="U1836" s="17">
        <v>0.44534671167252698</v>
      </c>
      <c r="V1836" s="17">
        <v>0.45006657782881498</v>
      </c>
      <c r="W1836" s="17">
        <v>0.351272792183908</v>
      </c>
      <c r="X1836" s="17">
        <v>0.48376281014135603</v>
      </c>
      <c r="Y1836" s="17">
        <v>0.511839897821601</v>
      </c>
      <c r="Z1836" s="17">
        <v>0.49672396824305998</v>
      </c>
      <c r="AA1836" s="17">
        <v>0.48803102301019102</v>
      </c>
      <c r="AB1836" s="17">
        <v>0.36265055005399099</v>
      </c>
      <c r="AC1836" s="17"/>
      <c r="AD1836" s="17">
        <v>0.64898989403524698</v>
      </c>
      <c r="AE1836" s="17">
        <v>9.9925523525420501E-2</v>
      </c>
      <c r="AF1836" s="17"/>
      <c r="AG1836" s="17">
        <v>0.74840774526527298</v>
      </c>
      <c r="AH1836" s="17">
        <v>0.35211069935105799</v>
      </c>
      <c r="AI1836" s="17"/>
      <c r="AJ1836" s="17">
        <v>0.50335700723182297</v>
      </c>
      <c r="AK1836" s="17">
        <v>0.44551713876618898</v>
      </c>
      <c r="AL1836" s="17"/>
      <c r="AM1836" s="17">
        <v>0.46529790699663798</v>
      </c>
      <c r="AN1836" s="17">
        <v>0.48195483041394899</v>
      </c>
      <c r="AO1836" s="17"/>
      <c r="AP1836" s="17">
        <v>-0.108168925531043</v>
      </c>
      <c r="AQ1836" s="17">
        <v>0.44580576413324402</v>
      </c>
      <c r="AR1836" s="17">
        <v>0.60298071611959103</v>
      </c>
      <c r="AS1836" s="17">
        <v>0.63901055963174302</v>
      </c>
      <c r="AT1836" s="17">
        <v>0.79680511846213598</v>
      </c>
      <c r="AU1836" s="17">
        <v>0.79557327244924003</v>
      </c>
    </row>
    <row r="1837" spans="2:47" x14ac:dyDescent="0.35">
      <c r="C1837" s="17"/>
      <c r="D1837" s="17"/>
      <c r="E1837" s="17"/>
      <c r="F1837" s="17"/>
      <c r="G1837" s="17"/>
      <c r="H1837" s="17"/>
      <c r="I1837" s="17"/>
      <c r="J1837" s="17"/>
      <c r="K1837" s="17"/>
      <c r="L1837" s="17"/>
      <c r="M1837" s="17"/>
      <c r="N1837" s="17"/>
      <c r="O1837" s="17"/>
      <c r="P1837" s="17"/>
      <c r="Q1837" s="17"/>
      <c r="R1837" s="17"/>
      <c r="S1837" s="17"/>
      <c r="T1837" s="17"/>
      <c r="U1837" s="17"/>
      <c r="V1837" s="17"/>
      <c r="W1837" s="17"/>
      <c r="X1837" s="17"/>
      <c r="Y1837" s="17"/>
      <c r="Z1837" s="17"/>
      <c r="AA1837" s="17"/>
      <c r="AB1837" s="17"/>
      <c r="AC1837" s="17"/>
      <c r="AD1837" s="17"/>
      <c r="AE1837" s="17"/>
      <c r="AF1837" s="17"/>
      <c r="AG1837" s="17"/>
      <c r="AH1837" s="17"/>
      <c r="AI1837" s="17"/>
      <c r="AJ1837" s="17"/>
      <c r="AK1837" s="17"/>
      <c r="AL1837" s="17"/>
      <c r="AM1837" s="17"/>
      <c r="AN1837" s="17"/>
      <c r="AO1837" s="17"/>
      <c r="AP1837" s="17"/>
      <c r="AQ1837" s="17"/>
      <c r="AR1837" s="17"/>
      <c r="AS1837" s="17"/>
      <c r="AT1837" s="17"/>
      <c r="AU1837" s="17"/>
    </row>
    <row r="1838" spans="2:47" x14ac:dyDescent="0.35">
      <c r="B1838" s="6" t="s">
        <v>686</v>
      </c>
      <c r="C1838" s="17"/>
      <c r="D1838" s="17"/>
      <c r="E1838" s="17"/>
      <c r="F1838" s="17"/>
      <c r="G1838" s="17"/>
      <c r="H1838" s="17"/>
      <c r="I1838" s="17"/>
      <c r="J1838" s="17"/>
      <c r="K1838" s="17"/>
      <c r="L1838" s="17"/>
      <c r="M1838" s="17"/>
      <c r="N1838" s="17"/>
      <c r="O1838" s="17"/>
      <c r="P1838" s="17"/>
      <c r="Q1838" s="17"/>
      <c r="R1838" s="17"/>
      <c r="S1838" s="17"/>
      <c r="T1838" s="17"/>
      <c r="U1838" s="17"/>
      <c r="V1838" s="17"/>
      <c r="W1838" s="17"/>
      <c r="X1838" s="17"/>
      <c r="Y1838" s="17"/>
      <c r="Z1838" s="17"/>
      <c r="AA1838" s="17"/>
      <c r="AB1838" s="17"/>
      <c r="AC1838" s="17"/>
      <c r="AD1838" s="17"/>
      <c r="AE1838" s="17"/>
      <c r="AF1838" s="17"/>
      <c r="AG1838" s="17"/>
      <c r="AH1838" s="17"/>
      <c r="AI1838" s="17"/>
      <c r="AJ1838" s="17"/>
      <c r="AK1838" s="17"/>
      <c r="AL1838" s="17"/>
      <c r="AM1838" s="17"/>
      <c r="AN1838" s="17"/>
      <c r="AO1838" s="17"/>
      <c r="AP1838" s="17"/>
      <c r="AQ1838" s="17"/>
      <c r="AR1838" s="17"/>
      <c r="AS1838" s="17"/>
      <c r="AT1838" s="17"/>
      <c r="AU1838" s="17"/>
    </row>
    <row r="1839" spans="2:47" x14ac:dyDescent="0.35">
      <c r="B1839" s="24" t="s">
        <v>65</v>
      </c>
      <c r="C1839" s="17"/>
      <c r="D1839" s="17"/>
      <c r="E1839" s="17"/>
      <c r="F1839" s="17"/>
      <c r="G1839" s="17"/>
      <c r="H1839" s="17"/>
      <c r="I1839" s="17"/>
      <c r="J1839" s="17"/>
      <c r="K1839" s="17"/>
      <c r="L1839" s="17"/>
      <c r="M1839" s="17"/>
      <c r="N1839" s="17"/>
      <c r="O1839" s="17"/>
      <c r="P1839" s="17"/>
      <c r="Q1839" s="17"/>
      <c r="R1839" s="17"/>
      <c r="S1839" s="17"/>
      <c r="T1839" s="17"/>
      <c r="U1839" s="17"/>
      <c r="V1839" s="17"/>
      <c r="W1839" s="17"/>
      <c r="X1839" s="17"/>
      <c r="Y1839" s="17"/>
      <c r="Z1839" s="17"/>
      <c r="AA1839" s="17"/>
      <c r="AB1839" s="17"/>
      <c r="AC1839" s="17"/>
      <c r="AD1839" s="17"/>
      <c r="AE1839" s="17"/>
      <c r="AF1839" s="17"/>
      <c r="AG1839" s="17"/>
      <c r="AH1839" s="17"/>
      <c r="AI1839" s="17"/>
      <c r="AJ1839" s="17"/>
      <c r="AK1839" s="17"/>
      <c r="AL1839" s="17"/>
      <c r="AM1839" s="17"/>
      <c r="AN1839" s="17"/>
      <c r="AO1839" s="17"/>
      <c r="AP1839" s="17"/>
      <c r="AQ1839" s="17"/>
      <c r="AR1839" s="17"/>
      <c r="AS1839" s="17"/>
      <c r="AT1839" s="17"/>
      <c r="AU1839" s="17"/>
    </row>
    <row r="1840" spans="2:47" x14ac:dyDescent="0.35">
      <c r="B1840" t="s">
        <v>89</v>
      </c>
      <c r="C1840" s="17">
        <v>9.6854207345683896E-2</v>
      </c>
      <c r="D1840" s="17">
        <v>0.131599310606063</v>
      </c>
      <c r="E1840" s="17">
        <v>6.2942992637563894E-2</v>
      </c>
      <c r="F1840" s="17"/>
      <c r="G1840" s="17">
        <v>0.20158145515705</v>
      </c>
      <c r="H1840" s="17">
        <v>0.14856806779245901</v>
      </c>
      <c r="I1840" s="17">
        <v>0.108790117988176</v>
      </c>
      <c r="J1840" s="17">
        <v>6.3277707353117704E-2</v>
      </c>
      <c r="K1840" s="17">
        <v>3.2512031936823303E-2</v>
      </c>
      <c r="L1840" s="17">
        <v>4.5319624274121402E-2</v>
      </c>
      <c r="M1840" s="17"/>
      <c r="N1840" s="17">
        <v>7.8653907361901199E-2</v>
      </c>
      <c r="O1840" s="17">
        <v>0.18725057121789801</v>
      </c>
      <c r="P1840" s="17"/>
      <c r="Q1840" s="17">
        <v>0.112034934268051</v>
      </c>
      <c r="R1840" s="17">
        <v>7.6324171758791595E-2</v>
      </c>
      <c r="S1840" s="17">
        <v>9.4815165701871304E-2</v>
      </c>
      <c r="T1840" s="17">
        <v>9.9216352416848605E-2</v>
      </c>
      <c r="U1840" s="17">
        <v>8.1966419343801999E-2</v>
      </c>
      <c r="V1840" s="17">
        <v>0.100363127544147</v>
      </c>
      <c r="W1840" s="17">
        <v>8.7282891742891597E-2</v>
      </c>
      <c r="X1840" s="17">
        <v>0.20245252259483701</v>
      </c>
      <c r="Y1840" s="17">
        <v>0.10353746204756401</v>
      </c>
      <c r="Z1840" s="17">
        <v>8.6553851618025604E-2</v>
      </c>
      <c r="AA1840" s="17">
        <v>8.0499119154745905E-2</v>
      </c>
      <c r="AB1840" s="17">
        <v>5.6675955267933398E-2</v>
      </c>
      <c r="AC1840" s="17"/>
      <c r="AD1840" s="17">
        <v>0.126759695630282</v>
      </c>
      <c r="AE1840" s="17">
        <v>3.1546828591915502E-2</v>
      </c>
      <c r="AF1840" s="17"/>
      <c r="AG1840" s="17">
        <v>0.20243105948793899</v>
      </c>
      <c r="AH1840" s="17">
        <v>4.5942558618762099E-2</v>
      </c>
      <c r="AI1840" s="17"/>
      <c r="AJ1840" s="17">
        <v>9.2960804680364606E-2</v>
      </c>
      <c r="AK1840" s="17">
        <v>0.10233861810582801</v>
      </c>
      <c r="AL1840" s="17"/>
      <c r="AM1840" s="17">
        <v>7.2818099192353894E-2</v>
      </c>
      <c r="AN1840" s="17">
        <v>0.103844461384714</v>
      </c>
      <c r="AO1840" s="17"/>
      <c r="AP1840" s="17">
        <v>1.01907393230095E-2</v>
      </c>
      <c r="AQ1840" s="17">
        <v>2.7465379254681399E-2</v>
      </c>
      <c r="AR1840" s="17">
        <v>8.1682989930412994E-2</v>
      </c>
      <c r="AS1840" s="17">
        <v>4.8344119036400603E-2</v>
      </c>
      <c r="AT1840" s="17">
        <v>0.243167240814293</v>
      </c>
      <c r="AU1840" s="17">
        <v>0.26156955169150498</v>
      </c>
    </row>
    <row r="1841" spans="2:47" x14ac:dyDescent="0.35">
      <c r="B1841" t="s">
        <v>90</v>
      </c>
      <c r="C1841" s="17">
        <v>0.20865646462906701</v>
      </c>
      <c r="D1841" s="17">
        <v>0.25596810539110998</v>
      </c>
      <c r="E1841" s="17">
        <v>0.164364015401751</v>
      </c>
      <c r="F1841" s="17"/>
      <c r="G1841" s="17">
        <v>0.251748983081724</v>
      </c>
      <c r="H1841" s="17">
        <v>0.32600355995661401</v>
      </c>
      <c r="I1841" s="17">
        <v>0.23815825916650499</v>
      </c>
      <c r="J1841" s="17">
        <v>0.22214934299045799</v>
      </c>
      <c r="K1841" s="17">
        <v>0.13717698324330799</v>
      </c>
      <c r="L1841" s="17">
        <v>9.6784780005314097E-2</v>
      </c>
      <c r="M1841" s="17"/>
      <c r="N1841" s="17">
        <v>0.18635938651443301</v>
      </c>
      <c r="O1841" s="17">
        <v>0.31940050666868203</v>
      </c>
      <c r="P1841" s="17"/>
      <c r="Q1841" s="17">
        <v>0.26614241950699302</v>
      </c>
      <c r="R1841" s="17">
        <v>0.20653211028086599</v>
      </c>
      <c r="S1841" s="17">
        <v>0.22986795443532801</v>
      </c>
      <c r="T1841" s="17">
        <v>0.18288786378147701</v>
      </c>
      <c r="U1841" s="17">
        <v>0.20128168450185599</v>
      </c>
      <c r="V1841" s="17">
        <v>0.21144921669047401</v>
      </c>
      <c r="W1841" s="17">
        <v>0.18387067656241199</v>
      </c>
      <c r="X1841" s="17">
        <v>0.15615884457212401</v>
      </c>
      <c r="Y1841" s="17">
        <v>0.20182373351409699</v>
      </c>
      <c r="Z1841" s="17">
        <v>0.16886138964821601</v>
      </c>
      <c r="AA1841" s="17">
        <v>0.19623862822285401</v>
      </c>
      <c r="AB1841" s="17">
        <v>0.28104046798111498</v>
      </c>
      <c r="AC1841" s="17"/>
      <c r="AD1841" s="17">
        <v>0.26974687078612197</v>
      </c>
      <c r="AE1841" s="17">
        <v>7.3947453126599297E-2</v>
      </c>
      <c r="AF1841" s="17"/>
      <c r="AG1841" s="17">
        <v>0.33837727830064301</v>
      </c>
      <c r="AH1841" s="17">
        <v>0.14779715323769901</v>
      </c>
      <c r="AI1841" s="17"/>
      <c r="AJ1841" s="17">
        <v>0.21051320144194899</v>
      </c>
      <c r="AK1841" s="17">
        <v>0.20831447313353599</v>
      </c>
      <c r="AL1841" s="17"/>
      <c r="AM1841" s="17">
        <v>0.17272973899793401</v>
      </c>
      <c r="AN1841" s="17">
        <v>0.22001843450692901</v>
      </c>
      <c r="AO1841" s="17"/>
      <c r="AP1841" s="17">
        <v>2.5331748450511001E-2</v>
      </c>
      <c r="AQ1841" s="17">
        <v>6.6835145789838193E-2</v>
      </c>
      <c r="AR1841" s="17">
        <v>0.28739944316091398</v>
      </c>
      <c r="AS1841" s="17">
        <v>0.198009246341941</v>
      </c>
      <c r="AT1841" s="17">
        <v>0.44067511868160802</v>
      </c>
      <c r="AU1841" s="17">
        <v>0.40333045954746999</v>
      </c>
    </row>
    <row r="1842" spans="2:47" x14ac:dyDescent="0.35">
      <c r="B1842" t="s">
        <v>91</v>
      </c>
      <c r="C1842" s="17">
        <v>0.22313412224258</v>
      </c>
      <c r="D1842" s="17">
        <v>0.22901673001404199</v>
      </c>
      <c r="E1842" s="17">
        <v>0.21754134761876301</v>
      </c>
      <c r="F1842" s="17"/>
      <c r="G1842" s="17">
        <v>0.222182641607722</v>
      </c>
      <c r="H1842" s="17">
        <v>0.180793588681054</v>
      </c>
      <c r="I1842" s="17">
        <v>0.235613828938571</v>
      </c>
      <c r="J1842" s="17">
        <v>0.228234705125613</v>
      </c>
      <c r="K1842" s="17">
        <v>0.25162429726308</v>
      </c>
      <c r="L1842" s="17">
        <v>0.22503897423880001</v>
      </c>
      <c r="M1842" s="17"/>
      <c r="N1842" s="17">
        <v>0.22518761770521001</v>
      </c>
      <c r="O1842" s="17">
        <v>0.21293492095385</v>
      </c>
      <c r="P1842" s="17"/>
      <c r="Q1842" s="17">
        <v>0.25347210160011402</v>
      </c>
      <c r="R1842" s="17">
        <v>0.241033320366982</v>
      </c>
      <c r="S1842" s="17">
        <v>0.22720539985013399</v>
      </c>
      <c r="T1842" s="17">
        <v>0.220794707766332</v>
      </c>
      <c r="U1842" s="17">
        <v>0.20757072849059299</v>
      </c>
      <c r="V1842" s="17">
        <v>0.19330371431242899</v>
      </c>
      <c r="W1842" s="17">
        <v>0.184956757644128</v>
      </c>
      <c r="X1842" s="17">
        <v>0.12979565533685999</v>
      </c>
      <c r="Y1842" s="17">
        <v>0.23799939328493899</v>
      </c>
      <c r="Z1842" s="17">
        <v>0.249390153429461</v>
      </c>
      <c r="AA1842" s="17">
        <v>0.26475089762402199</v>
      </c>
      <c r="AB1842" s="17">
        <v>0.14879287462544499</v>
      </c>
      <c r="AC1842" s="17"/>
      <c r="AD1842" s="17">
        <v>0.244307841326143</v>
      </c>
      <c r="AE1842" s="17">
        <v>0.17891481340399701</v>
      </c>
      <c r="AF1842" s="17"/>
      <c r="AG1842" s="17">
        <v>0.242213790629425</v>
      </c>
      <c r="AH1842" s="17">
        <v>0.212816938328939</v>
      </c>
      <c r="AI1842" s="17"/>
      <c r="AJ1842" s="17">
        <v>0.245019671915644</v>
      </c>
      <c r="AK1842" s="17">
        <v>0.197325876530768</v>
      </c>
      <c r="AL1842" s="17"/>
      <c r="AM1842" s="17">
        <v>0.192156147245756</v>
      </c>
      <c r="AN1842" s="17">
        <v>0.23223026724823101</v>
      </c>
      <c r="AO1842" s="17"/>
      <c r="AP1842" s="17">
        <v>0.150216995714784</v>
      </c>
      <c r="AQ1842" s="17">
        <v>0.24478815774406401</v>
      </c>
      <c r="AR1842" s="17">
        <v>0.28212330913704697</v>
      </c>
      <c r="AS1842" s="17">
        <v>0.28191718762192902</v>
      </c>
      <c r="AT1842" s="17">
        <v>0.209328554747232</v>
      </c>
      <c r="AU1842" s="17">
        <v>0.19030149487613701</v>
      </c>
    </row>
    <row r="1843" spans="2:47" x14ac:dyDescent="0.35">
      <c r="B1843" t="s">
        <v>92</v>
      </c>
      <c r="C1843" s="17">
        <v>0.19716143023473501</v>
      </c>
      <c r="D1843" s="17">
        <v>0.181875706047327</v>
      </c>
      <c r="E1843" s="17">
        <v>0.21382228273350401</v>
      </c>
      <c r="F1843" s="17"/>
      <c r="G1843" s="17">
        <v>0.16231845659910299</v>
      </c>
      <c r="H1843" s="17">
        <v>0.173029169929698</v>
      </c>
      <c r="I1843" s="17">
        <v>0.184879820665411</v>
      </c>
      <c r="J1843" s="17">
        <v>0.19501291529161599</v>
      </c>
      <c r="K1843" s="17">
        <v>0.23146013970465201</v>
      </c>
      <c r="L1843" s="17">
        <v>0.22893519983921401</v>
      </c>
      <c r="M1843" s="17"/>
      <c r="N1843" s="17">
        <v>0.21377745671880899</v>
      </c>
      <c r="O1843" s="17">
        <v>0.11463375885002899</v>
      </c>
      <c r="P1843" s="17"/>
      <c r="Q1843" s="17">
        <v>0.16106643087482</v>
      </c>
      <c r="R1843" s="17">
        <v>0.17357701522931801</v>
      </c>
      <c r="S1843" s="17">
        <v>0.15881153092287401</v>
      </c>
      <c r="T1843" s="17">
        <v>0.27745929469999198</v>
      </c>
      <c r="U1843" s="17">
        <v>0.226266159013357</v>
      </c>
      <c r="V1843" s="17">
        <v>0.215921096680119</v>
      </c>
      <c r="W1843" s="17">
        <v>0.218165384984779</v>
      </c>
      <c r="X1843" s="17">
        <v>0.22308906213330301</v>
      </c>
      <c r="Y1843" s="17">
        <v>0.18956439896562299</v>
      </c>
      <c r="Z1843" s="17">
        <v>0.184177168070768</v>
      </c>
      <c r="AA1843" s="17">
        <v>0.17363881125351099</v>
      </c>
      <c r="AB1843" s="17">
        <v>0.22027556340544799</v>
      </c>
      <c r="AC1843" s="17"/>
      <c r="AD1843" s="17">
        <v>0.20018635559288001</v>
      </c>
      <c r="AE1843" s="17">
        <v>0.187116318248543</v>
      </c>
      <c r="AF1843" s="17"/>
      <c r="AG1843" s="17">
        <v>0.13364158061501799</v>
      </c>
      <c r="AH1843" s="17">
        <v>0.23324015116232399</v>
      </c>
      <c r="AI1843" s="17"/>
      <c r="AJ1843" s="17">
        <v>0.18782926291975999</v>
      </c>
      <c r="AK1843" s="17">
        <v>0.207070165953543</v>
      </c>
      <c r="AL1843" s="17"/>
      <c r="AM1843" s="17">
        <v>0.20005795444504301</v>
      </c>
      <c r="AN1843" s="17">
        <v>0.195874211217231</v>
      </c>
      <c r="AO1843" s="17"/>
      <c r="AP1843" s="17">
        <v>0.151748927230624</v>
      </c>
      <c r="AQ1843" s="17">
        <v>0.30460979383541698</v>
      </c>
      <c r="AR1843" s="17">
        <v>0.228434363941101</v>
      </c>
      <c r="AS1843" s="17">
        <v>0.27318510388996198</v>
      </c>
      <c r="AT1843" s="17">
        <v>8.2908975578116204E-2</v>
      </c>
      <c r="AU1843" s="17">
        <v>0.102825237529938</v>
      </c>
    </row>
    <row r="1844" spans="2:47" x14ac:dyDescent="0.35">
      <c r="B1844" t="s">
        <v>93</v>
      </c>
      <c r="C1844" s="17">
        <v>0.245088474061571</v>
      </c>
      <c r="D1844" s="17">
        <v>0.17927176558521299</v>
      </c>
      <c r="E1844" s="17">
        <v>0.30617682951842801</v>
      </c>
      <c r="F1844" s="17"/>
      <c r="G1844" s="17">
        <v>0.11439825596453</v>
      </c>
      <c r="H1844" s="17">
        <v>0.13382287198206599</v>
      </c>
      <c r="I1844" s="17">
        <v>0.19038245175634999</v>
      </c>
      <c r="J1844" s="17">
        <v>0.27748435427643398</v>
      </c>
      <c r="K1844" s="17">
        <v>0.33190615147680402</v>
      </c>
      <c r="L1844" s="17">
        <v>0.38341795957047298</v>
      </c>
      <c r="M1844" s="17"/>
      <c r="N1844" s="17">
        <v>0.26961985125183002</v>
      </c>
      <c r="O1844" s="17">
        <v>0.12324722415068699</v>
      </c>
      <c r="P1844" s="17"/>
      <c r="Q1844" s="17">
        <v>0.17813786961521899</v>
      </c>
      <c r="R1844" s="17">
        <v>0.25573479832771201</v>
      </c>
      <c r="S1844" s="17">
        <v>0.28215052287349801</v>
      </c>
      <c r="T1844" s="17">
        <v>0.21020550195718499</v>
      </c>
      <c r="U1844" s="17">
        <v>0.240244122209297</v>
      </c>
      <c r="V1844" s="17">
        <v>0.227791954875638</v>
      </c>
      <c r="W1844" s="17">
        <v>0.30601441983511302</v>
      </c>
      <c r="X1844" s="17">
        <v>0.259264589819656</v>
      </c>
      <c r="Y1844" s="17">
        <v>0.23227698725639001</v>
      </c>
      <c r="Z1844" s="17">
        <v>0.28718930979339302</v>
      </c>
      <c r="AA1844" s="17">
        <v>0.260682419103336</v>
      </c>
      <c r="AB1844" s="17">
        <v>0.293215138720059</v>
      </c>
      <c r="AC1844" s="17"/>
      <c r="AD1844" s="17">
        <v>0.13918781984487699</v>
      </c>
      <c r="AE1844" s="17">
        <v>0.48842690886382101</v>
      </c>
      <c r="AF1844" s="17"/>
      <c r="AG1844" s="17">
        <v>6.7154306532105495E-2</v>
      </c>
      <c r="AH1844" s="17">
        <v>0.336196180140582</v>
      </c>
      <c r="AI1844" s="17"/>
      <c r="AJ1844" s="17">
        <v>0.23851843508381301</v>
      </c>
      <c r="AK1844" s="17">
        <v>0.25299761933144199</v>
      </c>
      <c r="AL1844" s="17"/>
      <c r="AM1844" s="17">
        <v>0.34035915479734502</v>
      </c>
      <c r="AN1844" s="17">
        <v>0.21811009743066101</v>
      </c>
      <c r="AO1844" s="17"/>
      <c r="AP1844" s="17">
        <v>0.59378140285421699</v>
      </c>
      <c r="AQ1844" s="17">
        <v>0.33870094057835898</v>
      </c>
      <c r="AR1844" s="17">
        <v>8.4358440186195399E-2</v>
      </c>
      <c r="AS1844" s="17">
        <v>0.184332418725379</v>
      </c>
      <c r="AT1844" s="17">
        <v>1.07277954731466E-2</v>
      </c>
      <c r="AU1844" s="17">
        <v>3.3695325540108803E-2</v>
      </c>
    </row>
    <row r="1845" spans="2:47" x14ac:dyDescent="0.35">
      <c r="B1845" t="s">
        <v>122</v>
      </c>
      <c r="C1845" s="17">
        <v>2.9105301486363099E-2</v>
      </c>
      <c r="D1845" s="17">
        <v>2.22683823562452E-2</v>
      </c>
      <c r="E1845" s="17">
        <v>3.5152532089989003E-2</v>
      </c>
      <c r="F1845" s="17"/>
      <c r="G1845" s="17">
        <v>4.7770207589870599E-2</v>
      </c>
      <c r="H1845" s="17">
        <v>3.7782741658108902E-2</v>
      </c>
      <c r="I1845" s="17">
        <v>4.2175521484985899E-2</v>
      </c>
      <c r="J1845" s="17">
        <v>1.38409749627616E-2</v>
      </c>
      <c r="K1845" s="17">
        <v>1.53203963753323E-2</v>
      </c>
      <c r="L1845" s="17">
        <v>2.0503462072078E-2</v>
      </c>
      <c r="M1845" s="17"/>
      <c r="N1845" s="17">
        <v>2.64017804478172E-2</v>
      </c>
      <c r="O1845" s="17">
        <v>4.2533018158853901E-2</v>
      </c>
      <c r="P1845" s="17"/>
      <c r="Q1845" s="17">
        <v>2.9146244134802199E-2</v>
      </c>
      <c r="R1845" s="17">
        <v>4.6798584036329902E-2</v>
      </c>
      <c r="S1845" s="17">
        <v>7.1494262162951202E-3</v>
      </c>
      <c r="T1845" s="17">
        <v>9.4362793781649704E-3</v>
      </c>
      <c r="U1845" s="17">
        <v>4.2670886441095103E-2</v>
      </c>
      <c r="V1845" s="17">
        <v>5.1170889897192803E-2</v>
      </c>
      <c r="W1845" s="17">
        <v>1.97098692306754E-2</v>
      </c>
      <c r="X1845" s="17">
        <v>2.92393255432199E-2</v>
      </c>
      <c r="Y1845" s="17">
        <v>3.47980249313877E-2</v>
      </c>
      <c r="Z1845" s="17">
        <v>2.3828127440136598E-2</v>
      </c>
      <c r="AA1845" s="17">
        <v>2.4190124641532001E-2</v>
      </c>
      <c r="AB1845" s="17">
        <v>0</v>
      </c>
      <c r="AC1845" s="17"/>
      <c r="AD1845" s="17">
        <v>1.9811416819696899E-2</v>
      </c>
      <c r="AE1845" s="17">
        <v>4.0047677765123801E-2</v>
      </c>
      <c r="AF1845" s="17"/>
      <c r="AG1845" s="17">
        <v>1.6181984434869699E-2</v>
      </c>
      <c r="AH1845" s="17">
        <v>2.4007018511693401E-2</v>
      </c>
      <c r="AI1845" s="17"/>
      <c r="AJ1845" s="17">
        <v>2.5158623958468899E-2</v>
      </c>
      <c r="AK1845" s="17">
        <v>3.1953246944883301E-2</v>
      </c>
      <c r="AL1845" s="17"/>
      <c r="AM1845" s="17">
        <v>2.18789053215683E-2</v>
      </c>
      <c r="AN1845" s="17">
        <v>2.99225282122338E-2</v>
      </c>
      <c r="AO1845" s="17"/>
      <c r="AP1845" s="17">
        <v>6.87301864268548E-2</v>
      </c>
      <c r="AQ1845" s="17">
        <v>1.7600582797640402E-2</v>
      </c>
      <c r="AR1845" s="17">
        <v>3.6001453644330099E-2</v>
      </c>
      <c r="AS1845" s="17">
        <v>1.42119243843883E-2</v>
      </c>
      <c r="AT1845" s="17">
        <v>1.3192314705604599E-2</v>
      </c>
      <c r="AU1845" s="17">
        <v>8.2779308148417507E-3</v>
      </c>
    </row>
    <row r="1846" spans="2:47" x14ac:dyDescent="0.35">
      <c r="B1846" t="s">
        <v>95</v>
      </c>
      <c r="C1846" s="17">
        <v>0.30551067197475101</v>
      </c>
      <c r="D1846" s="17">
        <v>0.38756741599717298</v>
      </c>
      <c r="E1846" s="17">
        <v>0.227307008039315</v>
      </c>
      <c r="F1846" s="17"/>
      <c r="G1846" s="17">
        <v>0.453330438238774</v>
      </c>
      <c r="H1846" s="17">
        <v>0.47457162774907202</v>
      </c>
      <c r="I1846" s="17">
        <v>0.34694837715468202</v>
      </c>
      <c r="J1846" s="17">
        <v>0.28542705034357602</v>
      </c>
      <c r="K1846" s="17">
        <v>0.16968901518013099</v>
      </c>
      <c r="L1846" s="17">
        <v>0.14210440427943499</v>
      </c>
      <c r="M1846" s="17"/>
      <c r="N1846" s="17">
        <v>0.26501329387633399</v>
      </c>
      <c r="O1846" s="17">
        <v>0.50665107788657904</v>
      </c>
      <c r="P1846" s="17"/>
      <c r="Q1846" s="17">
        <v>0.37817735377504402</v>
      </c>
      <c r="R1846" s="17">
        <v>0.28285628203965701</v>
      </c>
      <c r="S1846" s="17">
        <v>0.32468312013719902</v>
      </c>
      <c r="T1846" s="17">
        <v>0.28210421619832599</v>
      </c>
      <c r="U1846" s="17">
        <v>0.28324810384565802</v>
      </c>
      <c r="V1846" s="17">
        <v>0.31181234423462001</v>
      </c>
      <c r="W1846" s="17">
        <v>0.27115356830530402</v>
      </c>
      <c r="X1846" s="17">
        <v>0.35861136716696002</v>
      </c>
      <c r="Y1846" s="17">
        <v>0.30536119556166103</v>
      </c>
      <c r="Z1846" s="17">
        <v>0.25541524126624099</v>
      </c>
      <c r="AA1846" s="17">
        <v>0.27673774737759999</v>
      </c>
      <c r="AB1846" s="17">
        <v>0.33771642324904799</v>
      </c>
      <c r="AC1846" s="17"/>
      <c r="AD1846" s="17">
        <v>0.39650656641640297</v>
      </c>
      <c r="AE1846" s="17">
        <v>0.10549428171851501</v>
      </c>
      <c r="AF1846" s="17"/>
      <c r="AG1846" s="17">
        <v>0.54080833778858195</v>
      </c>
      <c r="AH1846" s="17">
        <v>0.19373971185646099</v>
      </c>
      <c r="AI1846" s="17"/>
      <c r="AJ1846" s="17">
        <v>0.30347400612231401</v>
      </c>
      <c r="AK1846" s="17">
        <v>0.31065309123936402</v>
      </c>
      <c r="AL1846" s="17"/>
      <c r="AM1846" s="17">
        <v>0.245547838190288</v>
      </c>
      <c r="AN1846" s="17">
        <v>0.32386289589164302</v>
      </c>
      <c r="AO1846" s="17"/>
      <c r="AP1846" s="17">
        <v>3.5522487773520503E-2</v>
      </c>
      <c r="AQ1846" s="17">
        <v>9.4300525044519606E-2</v>
      </c>
      <c r="AR1846" s="17">
        <v>0.36908243309132699</v>
      </c>
      <c r="AS1846" s="17">
        <v>0.24635336537834199</v>
      </c>
      <c r="AT1846" s="17">
        <v>0.6838423594959</v>
      </c>
      <c r="AU1846" s="17">
        <v>0.66490001123897402</v>
      </c>
    </row>
    <row r="1847" spans="2:47" x14ac:dyDescent="0.35">
      <c r="B1847" t="s">
        <v>96</v>
      </c>
      <c r="C1847" s="17">
        <v>0.44224990429630601</v>
      </c>
      <c r="D1847" s="17">
        <v>0.36114747163253902</v>
      </c>
      <c r="E1847" s="17">
        <v>0.51999911225193296</v>
      </c>
      <c r="F1847" s="17"/>
      <c r="G1847" s="17">
        <v>0.276716712563633</v>
      </c>
      <c r="H1847" s="17">
        <v>0.30685204191176402</v>
      </c>
      <c r="I1847" s="17">
        <v>0.37526227242176102</v>
      </c>
      <c r="J1847" s="17">
        <v>0.47249726956804999</v>
      </c>
      <c r="K1847" s="17">
        <v>0.56336629118145598</v>
      </c>
      <c r="L1847" s="17">
        <v>0.61235315940968604</v>
      </c>
      <c r="M1847" s="17"/>
      <c r="N1847" s="17">
        <v>0.48339730797063901</v>
      </c>
      <c r="O1847" s="17">
        <v>0.237880983000716</v>
      </c>
      <c r="P1847" s="17"/>
      <c r="Q1847" s="17">
        <v>0.33920430049003902</v>
      </c>
      <c r="R1847" s="17">
        <v>0.42931181355703102</v>
      </c>
      <c r="S1847" s="17">
        <v>0.44096205379637199</v>
      </c>
      <c r="T1847" s="17">
        <v>0.48766479665717699</v>
      </c>
      <c r="U1847" s="17">
        <v>0.46651028122265398</v>
      </c>
      <c r="V1847" s="17">
        <v>0.44371305155575802</v>
      </c>
      <c r="W1847" s="17">
        <v>0.52417980481989301</v>
      </c>
      <c r="X1847" s="17">
        <v>0.48235365195295998</v>
      </c>
      <c r="Y1847" s="17">
        <v>0.421841386222013</v>
      </c>
      <c r="Z1847" s="17">
        <v>0.47136647786416103</v>
      </c>
      <c r="AA1847" s="17">
        <v>0.434321230356846</v>
      </c>
      <c r="AB1847" s="17">
        <v>0.51349070212550696</v>
      </c>
      <c r="AC1847" s="17"/>
      <c r="AD1847" s="17">
        <v>0.339374175437757</v>
      </c>
      <c r="AE1847" s="17">
        <v>0.67554322711236403</v>
      </c>
      <c r="AF1847" s="17"/>
      <c r="AG1847" s="17">
        <v>0.20079588714712299</v>
      </c>
      <c r="AH1847" s="17">
        <v>0.56943633130290605</v>
      </c>
      <c r="AI1847" s="17"/>
      <c r="AJ1847" s="17">
        <v>0.42634769800357297</v>
      </c>
      <c r="AK1847" s="17">
        <v>0.46006778528498499</v>
      </c>
      <c r="AL1847" s="17"/>
      <c r="AM1847" s="17">
        <v>0.54041710924238795</v>
      </c>
      <c r="AN1847" s="17">
        <v>0.41398430864789199</v>
      </c>
      <c r="AO1847" s="17"/>
      <c r="AP1847" s="17">
        <v>0.74553033008484104</v>
      </c>
      <c r="AQ1847" s="17">
        <v>0.64331073441377595</v>
      </c>
      <c r="AR1847" s="17">
        <v>0.31279280412729599</v>
      </c>
      <c r="AS1847" s="17">
        <v>0.45751752261534101</v>
      </c>
      <c r="AT1847" s="17">
        <v>9.3636771051262696E-2</v>
      </c>
      <c r="AU1847" s="17">
        <v>0.13652056307004701</v>
      </c>
    </row>
    <row r="1848" spans="2:47" x14ac:dyDescent="0.35">
      <c r="B1848" t="s">
        <v>97</v>
      </c>
      <c r="C1848" s="17">
        <v>-0.13673923232155599</v>
      </c>
      <c r="D1848" s="17">
        <v>2.6419944364634299E-2</v>
      </c>
      <c r="E1848" s="17">
        <v>-0.29269210421261699</v>
      </c>
      <c r="F1848" s="17"/>
      <c r="G1848" s="17">
        <v>0.176613725675141</v>
      </c>
      <c r="H1848" s="17">
        <v>0.16771958583730801</v>
      </c>
      <c r="I1848" s="17">
        <v>-2.8313895267079899E-2</v>
      </c>
      <c r="J1848" s="17">
        <v>-0.18707021922447301</v>
      </c>
      <c r="K1848" s="17">
        <v>-0.39367727600132502</v>
      </c>
      <c r="L1848" s="17">
        <v>-0.47024875513025099</v>
      </c>
      <c r="M1848" s="17"/>
      <c r="N1848" s="17">
        <v>-0.218384014094305</v>
      </c>
      <c r="O1848" s="17">
        <v>0.26877009488586301</v>
      </c>
      <c r="P1848" s="17"/>
      <c r="Q1848" s="17">
        <v>3.8973053285005103E-2</v>
      </c>
      <c r="R1848" s="17">
        <v>-0.14645553151737301</v>
      </c>
      <c r="S1848" s="17">
        <v>-0.116278933659172</v>
      </c>
      <c r="T1848" s="17">
        <v>-0.205560580458852</v>
      </c>
      <c r="U1848" s="17">
        <v>-0.18326217737699699</v>
      </c>
      <c r="V1848" s="17">
        <v>-0.13190070732113801</v>
      </c>
      <c r="W1848" s="17">
        <v>-0.253026236514589</v>
      </c>
      <c r="X1848" s="17">
        <v>-0.123742284785999</v>
      </c>
      <c r="Y1848" s="17">
        <v>-0.11648019066035201</v>
      </c>
      <c r="Z1848" s="17">
        <v>-0.21595123659792001</v>
      </c>
      <c r="AA1848" s="17">
        <v>-0.15758348297924599</v>
      </c>
      <c r="AB1848" s="17">
        <v>-0.17577427887645899</v>
      </c>
      <c r="AC1848" s="17"/>
      <c r="AD1848" s="17">
        <v>5.7132390978646599E-2</v>
      </c>
      <c r="AE1848" s="17">
        <v>-0.57004894539384998</v>
      </c>
      <c r="AF1848" s="17"/>
      <c r="AG1848" s="17">
        <v>0.34001245064145902</v>
      </c>
      <c r="AH1848" s="17">
        <v>-0.375696619446445</v>
      </c>
      <c r="AI1848" s="17"/>
      <c r="AJ1848" s="17">
        <v>-0.122873691881259</v>
      </c>
      <c r="AK1848" s="17">
        <v>-0.14941469404562099</v>
      </c>
      <c r="AL1848" s="17"/>
      <c r="AM1848" s="17">
        <v>-0.29486927105209898</v>
      </c>
      <c r="AN1848" s="17">
        <v>-9.0121412756249103E-2</v>
      </c>
      <c r="AO1848" s="17"/>
      <c r="AP1848" s="17">
        <v>-0.71000784231131997</v>
      </c>
      <c r="AQ1848" s="17">
        <v>-0.54901020936925604</v>
      </c>
      <c r="AR1848" s="17">
        <v>5.6289628964030301E-2</v>
      </c>
      <c r="AS1848" s="17">
        <v>-0.21116415723699999</v>
      </c>
      <c r="AT1848" s="17">
        <v>0.590205588444638</v>
      </c>
      <c r="AU1848" s="17">
        <v>0.52837944816892801</v>
      </c>
    </row>
    <row r="1849" spans="2:47" x14ac:dyDescent="0.35">
      <c r="C1849" s="17"/>
      <c r="D1849" s="17"/>
      <c r="E1849" s="17"/>
      <c r="F1849" s="17"/>
      <c r="G1849" s="17"/>
      <c r="H1849" s="17"/>
      <c r="I1849" s="17"/>
      <c r="J1849" s="17"/>
      <c r="K1849" s="17"/>
      <c r="L1849" s="17"/>
      <c r="M1849" s="17"/>
      <c r="N1849" s="17"/>
      <c r="O1849" s="17"/>
      <c r="P1849" s="17"/>
      <c r="Q1849" s="17"/>
      <c r="R1849" s="17"/>
      <c r="S1849" s="17"/>
      <c r="T1849" s="17"/>
      <c r="U1849" s="17"/>
      <c r="V1849" s="17"/>
      <c r="W1849" s="17"/>
      <c r="X1849" s="17"/>
      <c r="Y1849" s="17"/>
      <c r="Z1849" s="17"/>
      <c r="AA1849" s="17"/>
      <c r="AB1849" s="17"/>
      <c r="AC1849" s="17"/>
      <c r="AD1849" s="17"/>
      <c r="AE1849" s="17"/>
      <c r="AF1849" s="17"/>
      <c r="AG1849" s="17"/>
      <c r="AH1849" s="17"/>
      <c r="AI1849" s="17"/>
      <c r="AJ1849" s="17"/>
      <c r="AK1849" s="17"/>
      <c r="AL1849" s="17"/>
      <c r="AM1849" s="17"/>
      <c r="AN1849" s="17"/>
      <c r="AO1849" s="17"/>
      <c r="AP1849" s="17"/>
      <c r="AQ1849" s="17"/>
      <c r="AR1849" s="17"/>
      <c r="AS1849" s="17"/>
      <c r="AT1849" s="17"/>
      <c r="AU1849" s="17"/>
    </row>
    <row r="1850" spans="2:47" x14ac:dyDescent="0.35">
      <c r="B1850" s="6" t="s">
        <v>687</v>
      </c>
      <c r="C1850" s="17"/>
      <c r="D1850" s="17"/>
      <c r="E1850" s="17"/>
      <c r="F1850" s="17"/>
      <c r="G1850" s="17"/>
      <c r="H1850" s="17"/>
      <c r="I1850" s="17"/>
      <c r="J1850" s="17"/>
      <c r="K1850" s="17"/>
      <c r="L1850" s="17"/>
      <c r="M1850" s="17"/>
      <c r="N1850" s="17"/>
      <c r="O1850" s="17"/>
      <c r="P1850" s="17"/>
      <c r="Q1850" s="17"/>
      <c r="R1850" s="17"/>
      <c r="S1850" s="17"/>
      <c r="T1850" s="17"/>
      <c r="U1850" s="17"/>
      <c r="V1850" s="17"/>
      <c r="W1850" s="17"/>
      <c r="X1850" s="17"/>
      <c r="Y1850" s="17"/>
      <c r="Z1850" s="17"/>
      <c r="AA1850" s="17"/>
      <c r="AB1850" s="17"/>
      <c r="AC1850" s="17"/>
      <c r="AD1850" s="17"/>
      <c r="AE1850" s="17"/>
      <c r="AF1850" s="17"/>
      <c r="AG1850" s="17"/>
      <c r="AH1850" s="17"/>
      <c r="AI1850" s="17"/>
      <c r="AJ1850" s="17"/>
      <c r="AK1850" s="17"/>
      <c r="AL1850" s="17"/>
      <c r="AM1850" s="17"/>
      <c r="AN1850" s="17"/>
      <c r="AO1850" s="17"/>
      <c r="AP1850" s="17"/>
      <c r="AQ1850" s="17"/>
      <c r="AR1850" s="17"/>
      <c r="AS1850" s="17"/>
      <c r="AT1850" s="17"/>
      <c r="AU1850" s="17"/>
    </row>
    <row r="1851" spans="2:47" x14ac:dyDescent="0.35">
      <c r="B1851" s="24" t="s">
        <v>65</v>
      </c>
      <c r="C1851" s="17"/>
      <c r="D1851" s="17"/>
      <c r="E1851" s="17"/>
      <c r="F1851" s="17"/>
      <c r="G1851" s="17"/>
      <c r="H1851" s="17"/>
      <c r="I1851" s="17"/>
      <c r="J1851" s="17"/>
      <c r="K1851" s="17"/>
      <c r="L1851" s="17"/>
      <c r="M1851" s="17"/>
      <c r="N1851" s="17"/>
      <c r="O1851" s="17"/>
      <c r="P1851" s="17"/>
      <c r="Q1851" s="17"/>
      <c r="R1851" s="17"/>
      <c r="S1851" s="17"/>
      <c r="T1851" s="17"/>
      <c r="U1851" s="17"/>
      <c r="V1851" s="17"/>
      <c r="W1851" s="17"/>
      <c r="X1851" s="17"/>
      <c r="Y1851" s="17"/>
      <c r="Z1851" s="17"/>
      <c r="AA1851" s="17"/>
      <c r="AB1851" s="17"/>
      <c r="AC1851" s="17"/>
      <c r="AD1851" s="17"/>
      <c r="AE1851" s="17"/>
      <c r="AF1851" s="17"/>
      <c r="AG1851" s="17"/>
      <c r="AH1851" s="17"/>
      <c r="AI1851" s="17"/>
      <c r="AJ1851" s="17"/>
      <c r="AK1851" s="17"/>
      <c r="AL1851" s="17"/>
      <c r="AM1851" s="17"/>
      <c r="AN1851" s="17"/>
      <c r="AO1851" s="17"/>
      <c r="AP1851" s="17"/>
      <c r="AQ1851" s="17"/>
      <c r="AR1851" s="17"/>
      <c r="AS1851" s="17"/>
      <c r="AT1851" s="17"/>
      <c r="AU1851" s="17"/>
    </row>
    <row r="1852" spans="2:47" x14ac:dyDescent="0.35">
      <c r="B1852" t="s">
        <v>89</v>
      </c>
      <c r="C1852" s="17">
        <v>7.4788832203385003E-2</v>
      </c>
      <c r="D1852" s="17">
        <v>0.101074486559253</v>
      </c>
      <c r="E1852" s="17">
        <v>4.9815114257876401E-2</v>
      </c>
      <c r="F1852" s="17"/>
      <c r="G1852" s="17">
        <v>0.117694361162585</v>
      </c>
      <c r="H1852" s="17">
        <v>0.11435756120040901</v>
      </c>
      <c r="I1852" s="17">
        <v>8.78503783947258E-2</v>
      </c>
      <c r="J1852" s="17">
        <v>5.9736786529149197E-2</v>
      </c>
      <c r="K1852" s="17">
        <v>3.98227312423955E-2</v>
      </c>
      <c r="L1852" s="17">
        <v>3.8781333779298703E-2</v>
      </c>
      <c r="M1852" s="17"/>
      <c r="N1852" s="17">
        <v>6.2163956764369997E-2</v>
      </c>
      <c r="O1852" s="17">
        <v>0.13749344888791601</v>
      </c>
      <c r="P1852" s="17"/>
      <c r="Q1852" s="17">
        <v>6.07213124150459E-2</v>
      </c>
      <c r="R1852" s="17">
        <v>6.5389494649188501E-2</v>
      </c>
      <c r="S1852" s="17">
        <v>6.8678859637791703E-2</v>
      </c>
      <c r="T1852" s="17">
        <v>9.58638066131446E-2</v>
      </c>
      <c r="U1852" s="17">
        <v>6.3860721844730101E-2</v>
      </c>
      <c r="V1852" s="17">
        <v>7.2181873872870603E-2</v>
      </c>
      <c r="W1852" s="17">
        <v>8.3405237254965306E-2</v>
      </c>
      <c r="X1852" s="17">
        <v>0.102633504867611</v>
      </c>
      <c r="Y1852" s="17">
        <v>7.3126412731777696E-2</v>
      </c>
      <c r="Z1852" s="17">
        <v>7.7624404040456896E-2</v>
      </c>
      <c r="AA1852" s="17">
        <v>0.101758402682383</v>
      </c>
      <c r="AB1852" s="17">
        <v>5.9842921505655698E-2</v>
      </c>
      <c r="AC1852" s="17"/>
      <c r="AD1852" s="17">
        <v>9.7712350706375795E-2</v>
      </c>
      <c r="AE1852" s="17">
        <v>2.3499213085621602E-2</v>
      </c>
      <c r="AF1852" s="17"/>
      <c r="AG1852" s="17">
        <v>0.17134363473998801</v>
      </c>
      <c r="AH1852" s="17">
        <v>2.75814834938082E-2</v>
      </c>
      <c r="AI1852" s="17"/>
      <c r="AJ1852" s="17">
        <v>7.7041632441913893E-2</v>
      </c>
      <c r="AK1852" s="17">
        <v>7.2782587349374206E-2</v>
      </c>
      <c r="AL1852" s="17"/>
      <c r="AM1852" s="17">
        <v>4.8897829528068197E-2</v>
      </c>
      <c r="AN1852" s="17">
        <v>8.2914499827916197E-2</v>
      </c>
      <c r="AO1852" s="17"/>
      <c r="AP1852" s="17">
        <v>1.9882983584087401E-3</v>
      </c>
      <c r="AQ1852" s="17">
        <v>1.0156356644566499E-2</v>
      </c>
      <c r="AR1852" s="17">
        <v>7.5290834410795204E-2</v>
      </c>
      <c r="AS1852" s="17">
        <v>4.9523055550723699E-2</v>
      </c>
      <c r="AT1852" s="17">
        <v>0.181412552061159</v>
      </c>
      <c r="AU1852" s="17">
        <v>0.199394544982854</v>
      </c>
    </row>
    <row r="1853" spans="2:47" x14ac:dyDescent="0.35">
      <c r="B1853" t="s">
        <v>90</v>
      </c>
      <c r="C1853" s="17">
        <v>0.22078263230838499</v>
      </c>
      <c r="D1853" s="17">
        <v>0.27195478128369199</v>
      </c>
      <c r="E1853" s="17">
        <v>0.17283250269568301</v>
      </c>
      <c r="F1853" s="17"/>
      <c r="G1853" s="17">
        <v>0.33179558243099899</v>
      </c>
      <c r="H1853" s="17">
        <v>0.30912815240494701</v>
      </c>
      <c r="I1853" s="17">
        <v>0.28073332610846302</v>
      </c>
      <c r="J1853" s="17">
        <v>0.201270057991177</v>
      </c>
      <c r="K1853" s="17">
        <v>0.14729913894542701</v>
      </c>
      <c r="L1853" s="17">
        <v>9.0660984649047496E-2</v>
      </c>
      <c r="M1853" s="17"/>
      <c r="N1853" s="17">
        <v>0.19660066439271601</v>
      </c>
      <c r="O1853" s="17">
        <v>0.34088845324533801</v>
      </c>
      <c r="P1853" s="17"/>
      <c r="Q1853" s="17">
        <v>0.30094209659730198</v>
      </c>
      <c r="R1853" s="17">
        <v>0.19564717918889399</v>
      </c>
      <c r="S1853" s="17">
        <v>0.199323607598691</v>
      </c>
      <c r="T1853" s="17">
        <v>0.17061833059140899</v>
      </c>
      <c r="U1853" s="17">
        <v>0.25178496412250001</v>
      </c>
      <c r="V1853" s="17">
        <v>0.25512413864227701</v>
      </c>
      <c r="W1853" s="17">
        <v>0.16386272749588399</v>
      </c>
      <c r="X1853" s="17">
        <v>0.17938902803394799</v>
      </c>
      <c r="Y1853" s="17">
        <v>0.23743187640699001</v>
      </c>
      <c r="Z1853" s="17">
        <v>0.21301533735153499</v>
      </c>
      <c r="AA1853" s="17">
        <v>0.17225923235013799</v>
      </c>
      <c r="AB1853" s="17">
        <v>0.238902304404362</v>
      </c>
      <c r="AC1853" s="17"/>
      <c r="AD1853" s="17">
        <v>0.28754227971403101</v>
      </c>
      <c r="AE1853" s="17">
        <v>7.5976515211691298E-2</v>
      </c>
      <c r="AF1853" s="17"/>
      <c r="AG1853" s="17">
        <v>0.36834089745112902</v>
      </c>
      <c r="AH1853" s="17">
        <v>0.151170384258179</v>
      </c>
      <c r="AI1853" s="17"/>
      <c r="AJ1853" s="17">
        <v>0.232743274113724</v>
      </c>
      <c r="AK1853" s="17">
        <v>0.20855833280698099</v>
      </c>
      <c r="AL1853" s="17"/>
      <c r="AM1853" s="17">
        <v>0.19693055167597701</v>
      </c>
      <c r="AN1853" s="17">
        <v>0.227171999023391</v>
      </c>
      <c r="AO1853" s="17"/>
      <c r="AP1853" s="17">
        <v>1.63731848158396E-2</v>
      </c>
      <c r="AQ1853" s="17">
        <v>8.6586605440773304E-2</v>
      </c>
      <c r="AR1853" s="17">
        <v>0.32274155211185601</v>
      </c>
      <c r="AS1853" s="17">
        <v>0.18595058510780299</v>
      </c>
      <c r="AT1853" s="17">
        <v>0.49744712225878202</v>
      </c>
      <c r="AU1853" s="17">
        <v>0.42102290799323</v>
      </c>
    </row>
    <row r="1854" spans="2:47" x14ac:dyDescent="0.35">
      <c r="B1854" t="s">
        <v>91</v>
      </c>
      <c r="C1854" s="17">
        <v>0.222705274510651</v>
      </c>
      <c r="D1854" s="17">
        <v>0.24315389104115701</v>
      </c>
      <c r="E1854" s="17">
        <v>0.20289554772566301</v>
      </c>
      <c r="F1854" s="17"/>
      <c r="G1854" s="17">
        <v>0.22557220110384099</v>
      </c>
      <c r="H1854" s="17">
        <v>0.252305416282055</v>
      </c>
      <c r="I1854" s="17">
        <v>0.22009933462317299</v>
      </c>
      <c r="J1854" s="17">
        <v>0.21790902895655101</v>
      </c>
      <c r="K1854" s="17">
        <v>0.21555777406503401</v>
      </c>
      <c r="L1854" s="17">
        <v>0.207387976298752</v>
      </c>
      <c r="M1854" s="17"/>
      <c r="N1854" s="17">
        <v>0.21814526273814799</v>
      </c>
      <c r="O1854" s="17">
        <v>0.245353718976735</v>
      </c>
      <c r="P1854" s="17"/>
      <c r="Q1854" s="17">
        <v>0.27576497012151802</v>
      </c>
      <c r="R1854" s="17">
        <v>0.26354473259264299</v>
      </c>
      <c r="S1854" s="17">
        <v>0.25347994316012501</v>
      </c>
      <c r="T1854" s="17">
        <v>0.24986516600741601</v>
      </c>
      <c r="U1854" s="17">
        <v>0.195290156709816</v>
      </c>
      <c r="V1854" s="17">
        <v>0.177494571143857</v>
      </c>
      <c r="W1854" s="17">
        <v>0.186829079371132</v>
      </c>
      <c r="X1854" s="17">
        <v>0.192745151536313</v>
      </c>
      <c r="Y1854" s="17">
        <v>0.20381985214599399</v>
      </c>
      <c r="Z1854" s="17">
        <v>0.168565912593416</v>
      </c>
      <c r="AA1854" s="17">
        <v>0.23473123483390901</v>
      </c>
      <c r="AB1854" s="17">
        <v>0.18172817712327299</v>
      </c>
      <c r="AC1854" s="17"/>
      <c r="AD1854" s="17">
        <v>0.25487622126935899</v>
      </c>
      <c r="AE1854" s="17">
        <v>0.15658584500228701</v>
      </c>
      <c r="AF1854" s="17"/>
      <c r="AG1854" s="17">
        <v>0.25148309553913101</v>
      </c>
      <c r="AH1854" s="17">
        <v>0.20985800747986999</v>
      </c>
      <c r="AI1854" s="17"/>
      <c r="AJ1854" s="17">
        <v>0.21490798056697399</v>
      </c>
      <c r="AK1854" s="17">
        <v>0.23104575110198</v>
      </c>
      <c r="AL1854" s="17"/>
      <c r="AM1854" s="17">
        <v>0.17233157865200599</v>
      </c>
      <c r="AN1854" s="17">
        <v>0.23683872081048299</v>
      </c>
      <c r="AO1854" s="17"/>
      <c r="AP1854" s="17">
        <v>0.15577799232532599</v>
      </c>
      <c r="AQ1854" s="17">
        <v>0.17933119310718701</v>
      </c>
      <c r="AR1854" s="17">
        <v>0.236123862819619</v>
      </c>
      <c r="AS1854" s="17">
        <v>0.30564471973096402</v>
      </c>
      <c r="AT1854" s="17">
        <v>0.203427623328166</v>
      </c>
      <c r="AU1854" s="17">
        <v>0.25447512962366903</v>
      </c>
    </row>
    <row r="1855" spans="2:47" x14ac:dyDescent="0.35">
      <c r="B1855" t="s">
        <v>92</v>
      </c>
      <c r="C1855" s="17">
        <v>0.19133808103035199</v>
      </c>
      <c r="D1855" s="17">
        <v>0.15879766564668699</v>
      </c>
      <c r="E1855" s="17">
        <v>0.223901888363364</v>
      </c>
      <c r="F1855" s="17"/>
      <c r="G1855" s="17">
        <v>0.15605459027985599</v>
      </c>
      <c r="H1855" s="17">
        <v>0.13915526643133899</v>
      </c>
      <c r="I1855" s="17">
        <v>0.16423255921633401</v>
      </c>
      <c r="J1855" s="17">
        <v>0.208875561389642</v>
      </c>
      <c r="K1855" s="17">
        <v>0.22162035191711801</v>
      </c>
      <c r="L1855" s="17">
        <v>0.24515227596956601</v>
      </c>
      <c r="M1855" s="17"/>
      <c r="N1855" s="17">
        <v>0.20595632445709799</v>
      </c>
      <c r="O1855" s="17">
        <v>0.118732901272098</v>
      </c>
      <c r="P1855" s="17"/>
      <c r="Q1855" s="17">
        <v>0.139731364707605</v>
      </c>
      <c r="R1855" s="17">
        <v>0.17630191921800201</v>
      </c>
      <c r="S1855" s="17">
        <v>0.18373641893405401</v>
      </c>
      <c r="T1855" s="17">
        <v>0.231453809247637</v>
      </c>
      <c r="U1855" s="17">
        <v>0.18355143983708599</v>
      </c>
      <c r="V1855" s="17">
        <v>0.23101120749094101</v>
      </c>
      <c r="W1855" s="17">
        <v>0.231063380296084</v>
      </c>
      <c r="X1855" s="17">
        <v>0.200856233327979</v>
      </c>
      <c r="Y1855" s="17">
        <v>0.195907791568317</v>
      </c>
      <c r="Z1855" s="17">
        <v>0.19085092697853001</v>
      </c>
      <c r="AA1855" s="17">
        <v>0.180036136778642</v>
      </c>
      <c r="AB1855" s="17">
        <v>0.18078138136219599</v>
      </c>
      <c r="AC1855" s="17"/>
      <c r="AD1855" s="17">
        <v>0.192564218772308</v>
      </c>
      <c r="AE1855" s="17">
        <v>0.18498346244636099</v>
      </c>
      <c r="AF1855" s="17"/>
      <c r="AG1855" s="17">
        <v>0.13492717515295599</v>
      </c>
      <c r="AH1855" s="17">
        <v>0.223650319714818</v>
      </c>
      <c r="AI1855" s="17"/>
      <c r="AJ1855" s="17">
        <v>0.19751574842282299</v>
      </c>
      <c r="AK1855" s="17">
        <v>0.18278906636355999</v>
      </c>
      <c r="AL1855" s="17"/>
      <c r="AM1855" s="17">
        <v>0.191737789945261</v>
      </c>
      <c r="AN1855" s="17">
        <v>0.19370625589864199</v>
      </c>
      <c r="AO1855" s="17"/>
      <c r="AP1855" s="17">
        <v>0.14433353874268701</v>
      </c>
      <c r="AQ1855" s="17">
        <v>0.32687125669907702</v>
      </c>
      <c r="AR1855" s="17">
        <v>0.22100182949268601</v>
      </c>
      <c r="AS1855" s="17">
        <v>0.250961101443331</v>
      </c>
      <c r="AT1855" s="17">
        <v>9.2499020393564099E-2</v>
      </c>
      <c r="AU1855" s="17">
        <v>8.5350472305178907E-2</v>
      </c>
    </row>
    <row r="1856" spans="2:47" x14ac:dyDescent="0.35">
      <c r="B1856" t="s">
        <v>93</v>
      </c>
      <c r="C1856" s="17">
        <v>0.26565521064053599</v>
      </c>
      <c r="D1856" s="17">
        <v>0.20689025482951701</v>
      </c>
      <c r="E1856" s="17">
        <v>0.32092321045165201</v>
      </c>
      <c r="F1856" s="17"/>
      <c r="G1856" s="17">
        <v>0.14188764197926401</v>
      </c>
      <c r="H1856" s="17">
        <v>0.155800002583142</v>
      </c>
      <c r="I1856" s="17">
        <v>0.213195441856111</v>
      </c>
      <c r="J1856" s="17">
        <v>0.28999503274275201</v>
      </c>
      <c r="K1856" s="17">
        <v>0.35972861191327199</v>
      </c>
      <c r="L1856" s="17">
        <v>0.39807666150855198</v>
      </c>
      <c r="M1856" s="17"/>
      <c r="N1856" s="17">
        <v>0.29222634116769503</v>
      </c>
      <c r="O1856" s="17">
        <v>0.13368301316195599</v>
      </c>
      <c r="P1856" s="17"/>
      <c r="Q1856" s="17">
        <v>0.202389286776158</v>
      </c>
      <c r="R1856" s="17">
        <v>0.26702932587816303</v>
      </c>
      <c r="S1856" s="17">
        <v>0.28287614070831801</v>
      </c>
      <c r="T1856" s="17">
        <v>0.23481745269203899</v>
      </c>
      <c r="U1856" s="17">
        <v>0.28476867309795001</v>
      </c>
      <c r="V1856" s="17">
        <v>0.22827686767257399</v>
      </c>
      <c r="W1856" s="17">
        <v>0.31512970635125898</v>
      </c>
      <c r="X1856" s="17">
        <v>0.30029759279655399</v>
      </c>
      <c r="Y1856" s="17">
        <v>0.25491604221553399</v>
      </c>
      <c r="Z1856" s="17">
        <v>0.31862616491274898</v>
      </c>
      <c r="AA1856" s="17">
        <v>0.29875493101742001</v>
      </c>
      <c r="AB1856" s="17">
        <v>0.31572799416855801</v>
      </c>
      <c r="AC1856" s="17"/>
      <c r="AD1856" s="17">
        <v>0.151384810802036</v>
      </c>
      <c r="AE1856" s="17">
        <v>0.52386650985466199</v>
      </c>
      <c r="AF1856" s="17"/>
      <c r="AG1856" s="17">
        <v>6.7705907947244306E-2</v>
      </c>
      <c r="AH1856" s="17">
        <v>0.36338426992244999</v>
      </c>
      <c r="AI1856" s="17"/>
      <c r="AJ1856" s="17">
        <v>0.25532376401715701</v>
      </c>
      <c r="AK1856" s="17">
        <v>0.27848833279114699</v>
      </c>
      <c r="AL1856" s="17"/>
      <c r="AM1856" s="17">
        <v>0.36361410858383902</v>
      </c>
      <c r="AN1856" s="17">
        <v>0.23644347191849999</v>
      </c>
      <c r="AO1856" s="17"/>
      <c r="AP1856" s="17">
        <v>0.62177365841579202</v>
      </c>
      <c r="AQ1856" s="17">
        <v>0.37025428085714601</v>
      </c>
      <c r="AR1856" s="17">
        <v>0.116841285972373</v>
      </c>
      <c r="AS1856" s="17">
        <v>0.19897074561155301</v>
      </c>
      <c r="AT1856" s="17">
        <v>1.91338025130946E-2</v>
      </c>
      <c r="AU1856" s="17">
        <v>3.7396239794743498E-2</v>
      </c>
    </row>
    <row r="1857" spans="2:47" x14ac:dyDescent="0.35">
      <c r="B1857" t="s">
        <v>122</v>
      </c>
      <c r="C1857" s="17">
        <v>2.4729969306690198E-2</v>
      </c>
      <c r="D1857" s="17">
        <v>1.8128920639693701E-2</v>
      </c>
      <c r="E1857" s="17">
        <v>2.9631736505761699E-2</v>
      </c>
      <c r="F1857" s="17"/>
      <c r="G1857" s="17">
        <v>2.6995623043455499E-2</v>
      </c>
      <c r="H1857" s="17">
        <v>2.9253601098108799E-2</v>
      </c>
      <c r="I1857" s="17">
        <v>3.3888959801193899E-2</v>
      </c>
      <c r="J1857" s="17">
        <v>2.22135323907292E-2</v>
      </c>
      <c r="K1857" s="17">
        <v>1.5971391916752498E-2</v>
      </c>
      <c r="L1857" s="17">
        <v>1.99407677947833E-2</v>
      </c>
      <c r="M1857" s="17"/>
      <c r="N1857" s="17">
        <v>2.49074504799725E-2</v>
      </c>
      <c r="O1857" s="17">
        <v>2.38484644559574E-2</v>
      </c>
      <c r="P1857" s="17"/>
      <c r="Q1857" s="17">
        <v>2.04509693823712E-2</v>
      </c>
      <c r="R1857" s="17">
        <v>3.2087348473108901E-2</v>
      </c>
      <c r="S1857" s="17">
        <v>1.1905029961020301E-2</v>
      </c>
      <c r="T1857" s="17">
        <v>1.7381434848354398E-2</v>
      </c>
      <c r="U1857" s="17">
        <v>2.0744044387918301E-2</v>
      </c>
      <c r="V1857" s="17">
        <v>3.5911341177481397E-2</v>
      </c>
      <c r="W1857" s="17">
        <v>1.97098692306754E-2</v>
      </c>
      <c r="X1857" s="17">
        <v>2.40784894375955E-2</v>
      </c>
      <c r="Y1857" s="17">
        <v>3.47980249313877E-2</v>
      </c>
      <c r="Z1857" s="17">
        <v>3.1317254123312897E-2</v>
      </c>
      <c r="AA1857" s="17">
        <v>1.2460062337507899E-2</v>
      </c>
      <c r="AB1857" s="17">
        <v>2.3017221435954999E-2</v>
      </c>
      <c r="AC1857" s="17"/>
      <c r="AD1857" s="17">
        <v>1.5920118735890099E-2</v>
      </c>
      <c r="AE1857" s="17">
        <v>3.5088454399377203E-2</v>
      </c>
      <c r="AF1857" s="17"/>
      <c r="AG1857" s="17">
        <v>6.1992891695504997E-3</v>
      </c>
      <c r="AH1857" s="17">
        <v>2.4355535130874701E-2</v>
      </c>
      <c r="AI1857" s="17"/>
      <c r="AJ1857" s="17">
        <v>2.24676004374086E-2</v>
      </c>
      <c r="AK1857" s="17">
        <v>2.6335929586957699E-2</v>
      </c>
      <c r="AL1857" s="17"/>
      <c r="AM1857" s="17">
        <v>2.6488141614849098E-2</v>
      </c>
      <c r="AN1857" s="17">
        <v>2.2925052521067999E-2</v>
      </c>
      <c r="AO1857" s="17"/>
      <c r="AP1857" s="17">
        <v>5.97533273419458E-2</v>
      </c>
      <c r="AQ1857" s="17">
        <v>2.6800307251250301E-2</v>
      </c>
      <c r="AR1857" s="17">
        <v>2.8000635192671101E-2</v>
      </c>
      <c r="AS1857" s="17">
        <v>8.9497925556244595E-3</v>
      </c>
      <c r="AT1857" s="17">
        <v>6.0798794452351802E-3</v>
      </c>
      <c r="AU1857" s="17">
        <v>2.3607053003234799E-3</v>
      </c>
    </row>
    <row r="1858" spans="2:47" x14ac:dyDescent="0.35">
      <c r="B1858" t="s">
        <v>95</v>
      </c>
      <c r="C1858" s="17">
        <v>0.29557146451177002</v>
      </c>
      <c r="D1858" s="17">
        <v>0.37302926784294499</v>
      </c>
      <c r="E1858" s="17">
        <v>0.222647616953559</v>
      </c>
      <c r="F1858" s="17"/>
      <c r="G1858" s="17">
        <v>0.44948994359358402</v>
      </c>
      <c r="H1858" s="17">
        <v>0.42348571360535597</v>
      </c>
      <c r="I1858" s="17">
        <v>0.368583704503189</v>
      </c>
      <c r="J1858" s="17">
        <v>0.26100684452032602</v>
      </c>
      <c r="K1858" s="17">
        <v>0.187121870187823</v>
      </c>
      <c r="L1858" s="17">
        <v>0.129442318428346</v>
      </c>
      <c r="M1858" s="17"/>
      <c r="N1858" s="17">
        <v>0.25876462115708598</v>
      </c>
      <c r="O1858" s="17">
        <v>0.47838190213325399</v>
      </c>
      <c r="P1858" s="17"/>
      <c r="Q1858" s="17">
        <v>0.361663409012348</v>
      </c>
      <c r="R1858" s="17">
        <v>0.26103667383808299</v>
      </c>
      <c r="S1858" s="17">
        <v>0.26800246723648302</v>
      </c>
      <c r="T1858" s="17">
        <v>0.26648213720455399</v>
      </c>
      <c r="U1858" s="17">
        <v>0.31564568596723003</v>
      </c>
      <c r="V1858" s="17">
        <v>0.32730601251514702</v>
      </c>
      <c r="W1858" s="17">
        <v>0.247267964750849</v>
      </c>
      <c r="X1858" s="17">
        <v>0.28202253290155899</v>
      </c>
      <c r="Y1858" s="17">
        <v>0.31055828913876699</v>
      </c>
      <c r="Z1858" s="17">
        <v>0.290639741391992</v>
      </c>
      <c r="AA1858" s="17">
        <v>0.27401763503252202</v>
      </c>
      <c r="AB1858" s="17">
        <v>0.29874522591001801</v>
      </c>
      <c r="AC1858" s="17"/>
      <c r="AD1858" s="17">
        <v>0.38525463042040697</v>
      </c>
      <c r="AE1858" s="17">
        <v>9.9475728297312896E-2</v>
      </c>
      <c r="AF1858" s="17"/>
      <c r="AG1858" s="17">
        <v>0.539684532191118</v>
      </c>
      <c r="AH1858" s="17">
        <v>0.17875186775198701</v>
      </c>
      <c r="AI1858" s="17"/>
      <c r="AJ1858" s="17">
        <v>0.30978490655563801</v>
      </c>
      <c r="AK1858" s="17">
        <v>0.28134092015635598</v>
      </c>
      <c r="AL1858" s="17"/>
      <c r="AM1858" s="17">
        <v>0.24582838120404499</v>
      </c>
      <c r="AN1858" s="17">
        <v>0.31008649885130701</v>
      </c>
      <c r="AO1858" s="17"/>
      <c r="AP1858" s="17">
        <v>1.8361483174248301E-2</v>
      </c>
      <c r="AQ1858" s="17">
        <v>9.6742962085339806E-2</v>
      </c>
      <c r="AR1858" s="17">
        <v>0.39803238652265099</v>
      </c>
      <c r="AS1858" s="17">
        <v>0.23547364065852699</v>
      </c>
      <c r="AT1858" s="17">
        <v>0.67885967431994099</v>
      </c>
      <c r="AU1858" s="17">
        <v>0.62041745297608497</v>
      </c>
    </row>
    <row r="1859" spans="2:47" x14ac:dyDescent="0.35">
      <c r="B1859" t="s">
        <v>96</v>
      </c>
      <c r="C1859" s="17">
        <v>0.45699329167088898</v>
      </c>
      <c r="D1859" s="17">
        <v>0.36568792047620402</v>
      </c>
      <c r="E1859" s="17">
        <v>0.54482509881501595</v>
      </c>
      <c r="F1859" s="17"/>
      <c r="G1859" s="17">
        <v>0.29794223225911998</v>
      </c>
      <c r="H1859" s="17">
        <v>0.29495526901448099</v>
      </c>
      <c r="I1859" s="17">
        <v>0.37742800107244401</v>
      </c>
      <c r="J1859" s="17">
        <v>0.49887059413239399</v>
      </c>
      <c r="K1859" s="17">
        <v>0.58134896383039103</v>
      </c>
      <c r="L1859" s="17">
        <v>0.64322893747811805</v>
      </c>
      <c r="M1859" s="17"/>
      <c r="N1859" s="17">
        <v>0.49818266562479302</v>
      </c>
      <c r="O1859" s="17">
        <v>0.25241591443405398</v>
      </c>
      <c r="P1859" s="17"/>
      <c r="Q1859" s="17">
        <v>0.34212065148376303</v>
      </c>
      <c r="R1859" s="17">
        <v>0.44333124509616501</v>
      </c>
      <c r="S1859" s="17">
        <v>0.46661255964237203</v>
      </c>
      <c r="T1859" s="17">
        <v>0.466271261939676</v>
      </c>
      <c r="U1859" s="17">
        <v>0.468320112935036</v>
      </c>
      <c r="V1859" s="17">
        <v>0.459288075163514</v>
      </c>
      <c r="W1859" s="17">
        <v>0.54619308664734301</v>
      </c>
      <c r="X1859" s="17">
        <v>0.50115382612453296</v>
      </c>
      <c r="Y1859" s="17">
        <v>0.45082383378385099</v>
      </c>
      <c r="Z1859" s="17">
        <v>0.50947709189127899</v>
      </c>
      <c r="AA1859" s="17">
        <v>0.47879106779606201</v>
      </c>
      <c r="AB1859" s="17">
        <v>0.49650937553075403</v>
      </c>
      <c r="AC1859" s="17"/>
      <c r="AD1859" s="17">
        <v>0.34394902957434398</v>
      </c>
      <c r="AE1859" s="17">
        <v>0.70884997230102298</v>
      </c>
      <c r="AF1859" s="17"/>
      <c r="AG1859" s="17">
        <v>0.20263308310020101</v>
      </c>
      <c r="AH1859" s="17">
        <v>0.58703458963726796</v>
      </c>
      <c r="AI1859" s="17"/>
      <c r="AJ1859" s="17">
        <v>0.45283951243998</v>
      </c>
      <c r="AK1859" s="17">
        <v>0.461277399154707</v>
      </c>
      <c r="AL1859" s="17"/>
      <c r="AM1859" s="17">
        <v>0.55535189852910005</v>
      </c>
      <c r="AN1859" s="17">
        <v>0.430149727817142</v>
      </c>
      <c r="AO1859" s="17"/>
      <c r="AP1859" s="17">
        <v>0.76610719715847997</v>
      </c>
      <c r="AQ1859" s="17">
        <v>0.69712553755622297</v>
      </c>
      <c r="AR1859" s="17">
        <v>0.33784311546505902</v>
      </c>
      <c r="AS1859" s="17">
        <v>0.44993184705488498</v>
      </c>
      <c r="AT1859" s="17">
        <v>0.111632822906659</v>
      </c>
      <c r="AU1859" s="17">
        <v>0.122746712099922</v>
      </c>
    </row>
    <row r="1860" spans="2:47" x14ac:dyDescent="0.35">
      <c r="B1860" t="s">
        <v>97</v>
      </c>
      <c r="C1860" s="17">
        <v>-0.16142182715911901</v>
      </c>
      <c r="D1860" s="17">
        <v>7.3413473667406403E-3</v>
      </c>
      <c r="E1860" s="17">
        <v>-0.322177481861457</v>
      </c>
      <c r="F1860" s="17"/>
      <c r="G1860" s="17">
        <v>0.15154771133446501</v>
      </c>
      <c r="H1860" s="17">
        <v>0.12853044459087501</v>
      </c>
      <c r="I1860" s="17">
        <v>-8.8442965692554498E-3</v>
      </c>
      <c r="J1860" s="17">
        <v>-0.23786374961206799</v>
      </c>
      <c r="K1860" s="17">
        <v>-0.39422709364256803</v>
      </c>
      <c r="L1860" s="17">
        <v>-0.51378661904977196</v>
      </c>
      <c r="M1860" s="17"/>
      <c r="N1860" s="17">
        <v>-0.23941804446770701</v>
      </c>
      <c r="O1860" s="17">
        <v>0.22596598769920001</v>
      </c>
      <c r="P1860" s="17"/>
      <c r="Q1860" s="17">
        <v>1.95427575285851E-2</v>
      </c>
      <c r="R1860" s="17">
        <v>-0.18229457125808199</v>
      </c>
      <c r="S1860" s="17">
        <v>-0.198610092405889</v>
      </c>
      <c r="T1860" s="17">
        <v>-0.199789124735122</v>
      </c>
      <c r="U1860" s="17">
        <v>-0.152674426967806</v>
      </c>
      <c r="V1860" s="17">
        <v>-0.13198206264836701</v>
      </c>
      <c r="W1860" s="17">
        <v>-0.29892512189649401</v>
      </c>
      <c r="X1860" s="17">
        <v>-0.21913129322297401</v>
      </c>
      <c r="Y1860" s="17">
        <v>-0.14026554464508301</v>
      </c>
      <c r="Z1860" s="17">
        <v>-0.21883735049928801</v>
      </c>
      <c r="AA1860" s="17">
        <v>-0.20477343276353999</v>
      </c>
      <c r="AB1860" s="17">
        <v>-0.19776414962073599</v>
      </c>
      <c r="AC1860" s="17"/>
      <c r="AD1860" s="17">
        <v>4.1305600846063099E-2</v>
      </c>
      <c r="AE1860" s="17">
        <v>-0.60937424400370999</v>
      </c>
      <c r="AF1860" s="17"/>
      <c r="AG1860" s="17">
        <v>0.337051449090917</v>
      </c>
      <c r="AH1860" s="17">
        <v>-0.40828272188528097</v>
      </c>
      <c r="AI1860" s="17"/>
      <c r="AJ1860" s="17">
        <v>-0.14305460588434299</v>
      </c>
      <c r="AK1860" s="17">
        <v>-0.179936478998351</v>
      </c>
      <c r="AL1860" s="17"/>
      <c r="AM1860" s="17">
        <v>-0.30952351732505401</v>
      </c>
      <c r="AN1860" s="17">
        <v>-0.120063228965835</v>
      </c>
      <c r="AO1860" s="17"/>
      <c r="AP1860" s="17">
        <v>-0.74774571398423095</v>
      </c>
      <c r="AQ1860" s="17">
        <v>-0.60038257547088303</v>
      </c>
      <c r="AR1860" s="17">
        <v>6.0189271057591802E-2</v>
      </c>
      <c r="AS1860" s="17">
        <v>-0.21445820639635799</v>
      </c>
      <c r="AT1860" s="17">
        <v>0.567226851413282</v>
      </c>
      <c r="AU1860" s="17">
        <v>0.49767074087616198</v>
      </c>
    </row>
    <row r="1861" spans="2:47" x14ac:dyDescent="0.35">
      <c r="C1861" s="17"/>
      <c r="D1861" s="17"/>
      <c r="E1861" s="17"/>
      <c r="F1861" s="17"/>
      <c r="G1861" s="17"/>
      <c r="H1861" s="17"/>
      <c r="I1861" s="17"/>
      <c r="J1861" s="17"/>
      <c r="K1861" s="17"/>
      <c r="L1861" s="17"/>
      <c r="M1861" s="17"/>
      <c r="N1861" s="17"/>
      <c r="O1861" s="17"/>
      <c r="P1861" s="17"/>
      <c r="Q1861" s="17"/>
      <c r="R1861" s="17"/>
      <c r="S1861" s="17"/>
      <c r="T1861" s="17"/>
      <c r="U1861" s="17"/>
      <c r="V1861" s="17"/>
      <c r="W1861" s="17"/>
      <c r="X1861" s="17"/>
      <c r="Y1861" s="17"/>
      <c r="Z1861" s="17"/>
      <c r="AA1861" s="17"/>
      <c r="AB1861" s="17"/>
      <c r="AC1861" s="17"/>
      <c r="AD1861" s="17"/>
      <c r="AE1861" s="17"/>
      <c r="AF1861" s="17"/>
      <c r="AG1861" s="17"/>
      <c r="AH1861" s="17"/>
      <c r="AI1861" s="17"/>
      <c r="AJ1861" s="17"/>
      <c r="AK1861" s="17"/>
      <c r="AL1861" s="17"/>
      <c r="AM1861" s="17"/>
      <c r="AN1861" s="17"/>
      <c r="AO1861" s="17"/>
      <c r="AP1861" s="17"/>
      <c r="AQ1861" s="17"/>
      <c r="AR1861" s="17"/>
      <c r="AS1861" s="17"/>
      <c r="AT1861" s="17"/>
      <c r="AU1861" s="17"/>
    </row>
    <row r="1862" spans="2:47" x14ac:dyDescent="0.35">
      <c r="B1862" s="6" t="s">
        <v>688</v>
      </c>
      <c r="C1862" s="17"/>
      <c r="D1862" s="17"/>
      <c r="E1862" s="17"/>
      <c r="F1862" s="17"/>
      <c r="G1862" s="17"/>
      <c r="H1862" s="17"/>
      <c r="I1862" s="17"/>
      <c r="J1862" s="17"/>
      <c r="K1862" s="17"/>
      <c r="L1862" s="17"/>
      <c r="M1862" s="17"/>
      <c r="N1862" s="17"/>
      <c r="O1862" s="17"/>
      <c r="P1862" s="17"/>
      <c r="Q1862" s="17"/>
      <c r="R1862" s="17"/>
      <c r="S1862" s="17"/>
      <c r="T1862" s="17"/>
      <c r="U1862" s="17"/>
      <c r="V1862" s="17"/>
      <c r="W1862" s="17"/>
      <c r="X1862" s="17"/>
      <c r="Y1862" s="17"/>
      <c r="Z1862" s="17"/>
      <c r="AA1862" s="17"/>
      <c r="AB1862" s="17"/>
      <c r="AC1862" s="17"/>
      <c r="AD1862" s="17"/>
      <c r="AE1862" s="17"/>
      <c r="AF1862" s="17"/>
      <c r="AG1862" s="17"/>
      <c r="AH1862" s="17"/>
      <c r="AI1862" s="17"/>
      <c r="AJ1862" s="17"/>
      <c r="AK1862" s="17"/>
      <c r="AL1862" s="17"/>
      <c r="AM1862" s="17"/>
      <c r="AN1862" s="17"/>
      <c r="AO1862" s="17"/>
      <c r="AP1862" s="17"/>
      <c r="AQ1862" s="17"/>
      <c r="AR1862" s="17"/>
      <c r="AS1862" s="17"/>
      <c r="AT1862" s="17"/>
      <c r="AU1862" s="17"/>
    </row>
    <row r="1863" spans="2:47" x14ac:dyDescent="0.35">
      <c r="B1863" s="24" t="s">
        <v>65</v>
      </c>
      <c r="C1863" s="17"/>
      <c r="D1863" s="17"/>
      <c r="E1863" s="17"/>
      <c r="F1863" s="17"/>
      <c r="G1863" s="17"/>
      <c r="H1863" s="17"/>
      <c r="I1863" s="17"/>
      <c r="J1863" s="17"/>
      <c r="K1863" s="17"/>
      <c r="L1863" s="17"/>
      <c r="M1863" s="17"/>
      <c r="N1863" s="17"/>
      <c r="O1863" s="17"/>
      <c r="P1863" s="17"/>
      <c r="Q1863" s="17"/>
      <c r="R1863" s="17"/>
      <c r="S1863" s="17"/>
      <c r="T1863" s="17"/>
      <c r="U1863" s="17"/>
      <c r="V1863" s="17"/>
      <c r="W1863" s="17"/>
      <c r="X1863" s="17"/>
      <c r="Y1863" s="17"/>
      <c r="Z1863" s="17"/>
      <c r="AA1863" s="17"/>
      <c r="AB1863" s="17"/>
      <c r="AC1863" s="17"/>
      <c r="AD1863" s="17"/>
      <c r="AE1863" s="17"/>
      <c r="AF1863" s="17"/>
      <c r="AG1863" s="17"/>
      <c r="AH1863" s="17"/>
      <c r="AI1863" s="17"/>
      <c r="AJ1863" s="17"/>
      <c r="AK1863" s="17"/>
      <c r="AL1863" s="17"/>
      <c r="AM1863" s="17"/>
      <c r="AN1863" s="17"/>
      <c r="AO1863" s="17"/>
      <c r="AP1863" s="17"/>
      <c r="AQ1863" s="17"/>
      <c r="AR1863" s="17"/>
      <c r="AS1863" s="17"/>
      <c r="AT1863" s="17"/>
      <c r="AU1863" s="17"/>
    </row>
    <row r="1864" spans="2:47" x14ac:dyDescent="0.35">
      <c r="B1864" t="s">
        <v>89</v>
      </c>
      <c r="C1864" s="17">
        <v>8.2997784361249494E-2</v>
      </c>
      <c r="D1864" s="17">
        <v>0.115713188908044</v>
      </c>
      <c r="E1864" s="17">
        <v>5.1825629206985802E-2</v>
      </c>
      <c r="F1864" s="17"/>
      <c r="G1864" s="17">
        <v>0.111709827330326</v>
      </c>
      <c r="H1864" s="17">
        <v>0.109039873666241</v>
      </c>
      <c r="I1864" s="17">
        <v>9.0616929246869898E-2</v>
      </c>
      <c r="J1864" s="17">
        <v>8.2837843460759106E-2</v>
      </c>
      <c r="K1864" s="17">
        <v>6.6754099084610705E-2</v>
      </c>
      <c r="L1864" s="17">
        <v>4.7362468778085802E-2</v>
      </c>
      <c r="M1864" s="17"/>
      <c r="N1864" s="17">
        <v>7.95498759780746E-2</v>
      </c>
      <c r="O1864" s="17">
        <v>0.10012268785631601</v>
      </c>
      <c r="P1864" s="17"/>
      <c r="Q1864" s="17">
        <v>0.1199915586201</v>
      </c>
      <c r="R1864" s="17">
        <v>5.2345519185831399E-2</v>
      </c>
      <c r="S1864" s="17">
        <v>4.2724471509701503E-2</v>
      </c>
      <c r="T1864" s="17">
        <v>8.6055352458053097E-2</v>
      </c>
      <c r="U1864" s="17">
        <v>9.3234373509571603E-2</v>
      </c>
      <c r="V1864" s="17">
        <v>9.8056833085780504E-2</v>
      </c>
      <c r="W1864" s="17">
        <v>0.101501833816563</v>
      </c>
      <c r="X1864" s="17">
        <v>0.11757094423188399</v>
      </c>
      <c r="Y1864" s="17">
        <v>8.5913852054732801E-2</v>
      </c>
      <c r="Z1864" s="17">
        <v>7.6602118292440596E-2</v>
      </c>
      <c r="AA1864" s="17">
        <v>5.21814256633144E-2</v>
      </c>
      <c r="AB1864" s="17">
        <v>3.7114713994984901E-2</v>
      </c>
      <c r="AC1864" s="17"/>
      <c r="AD1864" s="17">
        <v>0.109431450060892</v>
      </c>
      <c r="AE1864" s="17">
        <v>2.7616495686524599E-2</v>
      </c>
      <c r="AF1864" s="17"/>
      <c r="AG1864" s="17">
        <v>0.17227835247492099</v>
      </c>
      <c r="AH1864" s="17">
        <v>4.0377199984378803E-2</v>
      </c>
      <c r="AI1864" s="17"/>
      <c r="AJ1864" s="17">
        <v>8.6467331885937193E-2</v>
      </c>
      <c r="AK1864" s="17">
        <v>7.8042931312268193E-2</v>
      </c>
      <c r="AL1864" s="17"/>
      <c r="AM1864" s="17">
        <v>5.70795092113928E-2</v>
      </c>
      <c r="AN1864" s="17">
        <v>9.1283249543580303E-2</v>
      </c>
      <c r="AO1864" s="17"/>
      <c r="AP1864" s="17">
        <v>4.29943945355189E-3</v>
      </c>
      <c r="AQ1864" s="17">
        <v>3.6694289747865899E-2</v>
      </c>
      <c r="AR1864" s="17">
        <v>5.5932661973870201E-2</v>
      </c>
      <c r="AS1864" s="17">
        <v>8.7979407623270695E-2</v>
      </c>
      <c r="AT1864" s="17">
        <v>0.157373197780072</v>
      </c>
      <c r="AU1864" s="17">
        <v>0.20331906179705</v>
      </c>
    </row>
    <row r="1865" spans="2:47" x14ac:dyDescent="0.35">
      <c r="B1865" t="s">
        <v>90</v>
      </c>
      <c r="C1865" s="17">
        <v>0.21296138999521599</v>
      </c>
      <c r="D1865" s="17">
        <v>0.26723939281001602</v>
      </c>
      <c r="E1865" s="17">
        <v>0.16102996175278</v>
      </c>
      <c r="F1865" s="17"/>
      <c r="G1865" s="17">
        <v>0.32162046971597902</v>
      </c>
      <c r="H1865" s="17">
        <v>0.27521105752023001</v>
      </c>
      <c r="I1865" s="17">
        <v>0.24529822655632699</v>
      </c>
      <c r="J1865" s="17">
        <v>0.20589318516702601</v>
      </c>
      <c r="K1865" s="17">
        <v>0.13780680111289301</v>
      </c>
      <c r="L1865" s="17">
        <v>0.119292098143711</v>
      </c>
      <c r="M1865" s="17"/>
      <c r="N1865" s="17">
        <v>0.192710108472544</v>
      </c>
      <c r="O1865" s="17">
        <v>0.31354446912211398</v>
      </c>
      <c r="P1865" s="17"/>
      <c r="Q1865" s="17">
        <v>0.24435462536663999</v>
      </c>
      <c r="R1865" s="17">
        <v>0.21757046314675399</v>
      </c>
      <c r="S1865" s="17">
        <v>0.241296063597049</v>
      </c>
      <c r="T1865" s="17">
        <v>0.18109137946530501</v>
      </c>
      <c r="U1865" s="17">
        <v>0.19150566649270201</v>
      </c>
      <c r="V1865" s="17">
        <v>0.20517324782875301</v>
      </c>
      <c r="W1865" s="17">
        <v>0.16497316155869499</v>
      </c>
      <c r="X1865" s="17">
        <v>0.22937711738546801</v>
      </c>
      <c r="Y1865" s="17">
        <v>0.256757750236625</v>
      </c>
      <c r="Z1865" s="17">
        <v>0.1855098512386</v>
      </c>
      <c r="AA1865" s="17">
        <v>0.17784628615277701</v>
      </c>
      <c r="AB1865" s="17">
        <v>0.2273940024301</v>
      </c>
      <c r="AC1865" s="17"/>
      <c r="AD1865" s="17">
        <v>0.26736295895416001</v>
      </c>
      <c r="AE1865" s="17">
        <v>9.7013589373485601E-2</v>
      </c>
      <c r="AF1865" s="17"/>
      <c r="AG1865" s="17">
        <v>0.32265665629615198</v>
      </c>
      <c r="AH1865" s="17">
        <v>0.160703886136152</v>
      </c>
      <c r="AI1865" s="17"/>
      <c r="AJ1865" s="17">
        <v>0.22021464762402099</v>
      </c>
      <c r="AK1865" s="17">
        <v>0.20625365447584201</v>
      </c>
      <c r="AL1865" s="17"/>
      <c r="AM1865" s="17">
        <v>0.15060251243682299</v>
      </c>
      <c r="AN1865" s="17">
        <v>0.23104611457368299</v>
      </c>
      <c r="AO1865" s="17"/>
      <c r="AP1865" s="17">
        <v>3.5772757252949303E-2</v>
      </c>
      <c r="AQ1865" s="17">
        <v>9.8136369843378299E-2</v>
      </c>
      <c r="AR1865" s="17">
        <v>0.267737051927672</v>
      </c>
      <c r="AS1865" s="17">
        <v>0.20607985663175399</v>
      </c>
      <c r="AT1865" s="17">
        <v>0.38347344339299799</v>
      </c>
      <c r="AU1865" s="17">
        <v>0.41821565986544701</v>
      </c>
    </row>
    <row r="1866" spans="2:47" x14ac:dyDescent="0.35">
      <c r="B1866" t="s">
        <v>91</v>
      </c>
      <c r="C1866" s="17">
        <v>0.20713630364032401</v>
      </c>
      <c r="D1866" s="17">
        <v>0.205085226229622</v>
      </c>
      <c r="E1866" s="17">
        <v>0.20809160049714101</v>
      </c>
      <c r="F1866" s="17"/>
      <c r="G1866" s="17">
        <v>0.20120046732887301</v>
      </c>
      <c r="H1866" s="17">
        <v>0.258220896223184</v>
      </c>
      <c r="I1866" s="17">
        <v>0.21256550469719601</v>
      </c>
      <c r="J1866" s="17">
        <v>0.21962109807605601</v>
      </c>
      <c r="K1866" s="17">
        <v>0.20670954126393701</v>
      </c>
      <c r="L1866" s="17">
        <v>0.15506940787339199</v>
      </c>
      <c r="M1866" s="17"/>
      <c r="N1866" s="17">
        <v>0.19810913185944701</v>
      </c>
      <c r="O1866" s="17">
        <v>0.25197202095093302</v>
      </c>
      <c r="P1866" s="17"/>
      <c r="Q1866" s="17">
        <v>0.26384389046836199</v>
      </c>
      <c r="R1866" s="17">
        <v>0.21413582537336801</v>
      </c>
      <c r="S1866" s="17">
        <v>0.19336418212189699</v>
      </c>
      <c r="T1866" s="17">
        <v>0.221710292879192</v>
      </c>
      <c r="U1866" s="17">
        <v>0.184654393767751</v>
      </c>
      <c r="V1866" s="17">
        <v>0.20678966233087101</v>
      </c>
      <c r="W1866" s="17">
        <v>0.17566740076412499</v>
      </c>
      <c r="X1866" s="17">
        <v>0.112667129550658</v>
      </c>
      <c r="Y1866" s="17">
        <v>0.19021783955247301</v>
      </c>
      <c r="Z1866" s="17">
        <v>0.17613960155960701</v>
      </c>
      <c r="AA1866" s="17">
        <v>0.26156576809858101</v>
      </c>
      <c r="AB1866" s="17">
        <v>0.232608709444346</v>
      </c>
      <c r="AC1866" s="17"/>
      <c r="AD1866" s="17">
        <v>0.233452776372057</v>
      </c>
      <c r="AE1866" s="17">
        <v>0.14017561282414201</v>
      </c>
      <c r="AF1866" s="17"/>
      <c r="AG1866" s="17">
        <v>0.21486905895247699</v>
      </c>
      <c r="AH1866" s="17">
        <v>0.200699023263777</v>
      </c>
      <c r="AI1866" s="17"/>
      <c r="AJ1866" s="17">
        <v>0.201586454520014</v>
      </c>
      <c r="AK1866" s="17">
        <v>0.212670805671241</v>
      </c>
      <c r="AL1866" s="17"/>
      <c r="AM1866" s="17">
        <v>0.20077845565272001</v>
      </c>
      <c r="AN1866" s="17">
        <v>0.20767439739781901</v>
      </c>
      <c r="AO1866" s="17"/>
      <c r="AP1866" s="17">
        <v>0.153573049913276</v>
      </c>
      <c r="AQ1866" s="17">
        <v>0.16916508503312699</v>
      </c>
      <c r="AR1866" s="17">
        <v>0.25059847853484801</v>
      </c>
      <c r="AS1866" s="17">
        <v>0.237367076333033</v>
      </c>
      <c r="AT1866" s="17">
        <v>0.281798136366741</v>
      </c>
      <c r="AU1866" s="17">
        <v>0.20730976040472099</v>
      </c>
    </row>
    <row r="1867" spans="2:47" x14ac:dyDescent="0.35">
      <c r="B1867" t="s">
        <v>92</v>
      </c>
      <c r="C1867" s="17">
        <v>0.213399897239473</v>
      </c>
      <c r="D1867" s="17">
        <v>0.188378132153456</v>
      </c>
      <c r="E1867" s="17">
        <v>0.23882626373312299</v>
      </c>
      <c r="F1867" s="17"/>
      <c r="G1867" s="17">
        <v>0.169762433054266</v>
      </c>
      <c r="H1867" s="17">
        <v>0.15045812832285799</v>
      </c>
      <c r="I1867" s="17">
        <v>0.20041254778710901</v>
      </c>
      <c r="J1867" s="17">
        <v>0.21684168858259301</v>
      </c>
      <c r="K1867" s="17">
        <v>0.228785807032062</v>
      </c>
      <c r="L1867" s="17">
        <v>0.29142169174489002</v>
      </c>
      <c r="M1867" s="17"/>
      <c r="N1867" s="17">
        <v>0.22292626526421899</v>
      </c>
      <c r="O1867" s="17">
        <v>0.166084796328336</v>
      </c>
      <c r="P1867" s="17"/>
      <c r="Q1867" s="17">
        <v>0.17022776549552199</v>
      </c>
      <c r="R1867" s="17">
        <v>0.196518853559639</v>
      </c>
      <c r="S1867" s="17">
        <v>0.16230905307170601</v>
      </c>
      <c r="T1867" s="17">
        <v>0.249491267138224</v>
      </c>
      <c r="U1867" s="17">
        <v>0.27173594928344502</v>
      </c>
      <c r="V1867" s="17">
        <v>0.22815372479704399</v>
      </c>
      <c r="W1867" s="17">
        <v>0.210740588930073</v>
      </c>
      <c r="X1867" s="17">
        <v>0.246992018321221</v>
      </c>
      <c r="Y1867" s="17">
        <v>0.17640297452602</v>
      </c>
      <c r="Z1867" s="17">
        <v>0.27353908972694402</v>
      </c>
      <c r="AA1867" s="17">
        <v>0.16375520496697901</v>
      </c>
      <c r="AB1867" s="17">
        <v>0.33642312910514999</v>
      </c>
      <c r="AC1867" s="17"/>
      <c r="AD1867" s="17">
        <v>0.20886989258286401</v>
      </c>
      <c r="AE1867" s="17">
        <v>0.22739078749453301</v>
      </c>
      <c r="AF1867" s="17"/>
      <c r="AG1867" s="17">
        <v>0.17134642222228499</v>
      </c>
      <c r="AH1867" s="17">
        <v>0.23934996970154701</v>
      </c>
      <c r="AI1867" s="17"/>
      <c r="AJ1867" s="17">
        <v>0.225733566542104</v>
      </c>
      <c r="AK1867" s="17">
        <v>0.20066705765715501</v>
      </c>
      <c r="AL1867" s="17"/>
      <c r="AM1867" s="17">
        <v>0.21071588242957501</v>
      </c>
      <c r="AN1867" s="17">
        <v>0.215797913148883</v>
      </c>
      <c r="AO1867" s="17"/>
      <c r="AP1867" s="17">
        <v>0.18504691771436799</v>
      </c>
      <c r="AQ1867" s="17">
        <v>0.34085281832316</v>
      </c>
      <c r="AR1867" s="17">
        <v>0.239284234623446</v>
      </c>
      <c r="AS1867" s="17">
        <v>0.25401830474780301</v>
      </c>
      <c r="AT1867" s="17">
        <v>9.7034837438871896E-2</v>
      </c>
      <c r="AU1867" s="17">
        <v>0.122298755772331</v>
      </c>
    </row>
    <row r="1868" spans="2:47" x14ac:dyDescent="0.35">
      <c r="B1868" t="s">
        <v>93</v>
      </c>
      <c r="C1868" s="17">
        <v>0.23501335015906799</v>
      </c>
      <c r="D1868" s="17">
        <v>0.180677556013455</v>
      </c>
      <c r="E1868" s="17">
        <v>0.286737112097041</v>
      </c>
      <c r="F1868" s="17"/>
      <c r="G1868" s="17">
        <v>0.13899785324987601</v>
      </c>
      <c r="H1868" s="17">
        <v>0.14967967596874401</v>
      </c>
      <c r="I1868" s="17">
        <v>0.192003367417662</v>
      </c>
      <c r="J1868" s="17">
        <v>0.247828115228721</v>
      </c>
      <c r="K1868" s="17">
        <v>0.32015080500614501</v>
      </c>
      <c r="L1868" s="17">
        <v>0.33651958130075799</v>
      </c>
      <c r="M1868" s="17"/>
      <c r="N1868" s="17">
        <v>0.25570277436489602</v>
      </c>
      <c r="O1868" s="17">
        <v>0.132254125284584</v>
      </c>
      <c r="P1868" s="17"/>
      <c r="Q1868" s="17">
        <v>0.15114452595348599</v>
      </c>
      <c r="R1868" s="17">
        <v>0.26303713258710099</v>
      </c>
      <c r="S1868" s="17">
        <v>0.32358949944186399</v>
      </c>
      <c r="T1868" s="17">
        <v>0.20584462881934701</v>
      </c>
      <c r="U1868" s="17">
        <v>0.22302927517617699</v>
      </c>
      <c r="V1868" s="17">
        <v>0.18840243752613101</v>
      </c>
      <c r="W1868" s="17">
        <v>0.30783089212050602</v>
      </c>
      <c r="X1868" s="17">
        <v>0.240563863602441</v>
      </c>
      <c r="Y1868" s="17">
        <v>0.25058676360670401</v>
      </c>
      <c r="Z1868" s="17">
        <v>0.241330815003027</v>
      </c>
      <c r="AA1868" s="17">
        <v>0.28210431334345298</v>
      </c>
      <c r="AB1868" s="17">
        <v>0.16645944502541901</v>
      </c>
      <c r="AC1868" s="17"/>
      <c r="AD1868" s="17">
        <v>0.14232352939284601</v>
      </c>
      <c r="AE1868" s="17">
        <v>0.447638008825746</v>
      </c>
      <c r="AF1868" s="17"/>
      <c r="AG1868" s="17">
        <v>9.3462204039256203E-2</v>
      </c>
      <c r="AH1868" s="17">
        <v>0.30758724673888099</v>
      </c>
      <c r="AI1868" s="17"/>
      <c r="AJ1868" s="17">
        <v>0.226413288725378</v>
      </c>
      <c r="AK1868" s="17">
        <v>0.245518449240228</v>
      </c>
      <c r="AL1868" s="17"/>
      <c r="AM1868" s="17">
        <v>0.34336258356194399</v>
      </c>
      <c r="AN1868" s="17">
        <v>0.20466101582403501</v>
      </c>
      <c r="AO1868" s="17"/>
      <c r="AP1868" s="17">
        <v>0.53605245587108796</v>
      </c>
      <c r="AQ1868" s="17">
        <v>0.31193318245615298</v>
      </c>
      <c r="AR1868" s="17">
        <v>0.117792932271739</v>
      </c>
      <c r="AS1868" s="17">
        <v>0.16548711051996201</v>
      </c>
      <c r="AT1868" s="17">
        <v>6.8722019992407596E-2</v>
      </c>
      <c r="AU1868" s="17">
        <v>4.0661442077653702E-2</v>
      </c>
    </row>
    <row r="1869" spans="2:47" x14ac:dyDescent="0.35">
      <c r="B1869" t="s">
        <v>122</v>
      </c>
      <c r="C1869" s="17">
        <v>4.8491274604669399E-2</v>
      </c>
      <c r="D1869" s="17">
        <v>4.2906503885406601E-2</v>
      </c>
      <c r="E1869" s="17">
        <v>5.3489432712929899E-2</v>
      </c>
      <c r="F1869" s="17"/>
      <c r="G1869" s="17">
        <v>5.67089493206792E-2</v>
      </c>
      <c r="H1869" s="17">
        <v>5.7390368298742597E-2</v>
      </c>
      <c r="I1869" s="17">
        <v>5.9103424294835602E-2</v>
      </c>
      <c r="J1869" s="17">
        <v>2.6978069484844599E-2</v>
      </c>
      <c r="K1869" s="17">
        <v>3.9792946500351999E-2</v>
      </c>
      <c r="L1869" s="17">
        <v>5.0334752159163297E-2</v>
      </c>
      <c r="M1869" s="17"/>
      <c r="N1869" s="17">
        <v>5.1001844060818903E-2</v>
      </c>
      <c r="O1869" s="17">
        <v>3.6021900457716902E-2</v>
      </c>
      <c r="P1869" s="17"/>
      <c r="Q1869" s="17">
        <v>5.0437634095889999E-2</v>
      </c>
      <c r="R1869" s="17">
        <v>5.6392206147307299E-2</v>
      </c>
      <c r="S1869" s="17">
        <v>3.6716730257782E-2</v>
      </c>
      <c r="T1869" s="17">
        <v>5.5807079239878897E-2</v>
      </c>
      <c r="U1869" s="17">
        <v>3.5840341770352897E-2</v>
      </c>
      <c r="V1869" s="17">
        <v>7.3424094431420894E-2</v>
      </c>
      <c r="W1869" s="17">
        <v>3.9286122810037398E-2</v>
      </c>
      <c r="X1869" s="17">
        <v>5.2828926908328702E-2</v>
      </c>
      <c r="Y1869" s="17">
        <v>4.0120820023445899E-2</v>
      </c>
      <c r="Z1869" s="17">
        <v>4.6878524179382298E-2</v>
      </c>
      <c r="AA1869" s="17">
        <v>6.2547001774894903E-2</v>
      </c>
      <c r="AB1869" s="17">
        <v>0</v>
      </c>
      <c r="AC1869" s="17"/>
      <c r="AD1869" s="17">
        <v>3.8559392637182201E-2</v>
      </c>
      <c r="AE1869" s="17">
        <v>6.0165505795569403E-2</v>
      </c>
      <c r="AF1869" s="17"/>
      <c r="AG1869" s="17">
        <v>2.5387306014909201E-2</v>
      </c>
      <c r="AH1869" s="17">
        <v>5.1282674175264699E-2</v>
      </c>
      <c r="AI1869" s="17"/>
      <c r="AJ1869" s="17">
        <v>3.9584710702546599E-2</v>
      </c>
      <c r="AK1869" s="17">
        <v>5.6847101643265299E-2</v>
      </c>
      <c r="AL1869" s="17"/>
      <c r="AM1869" s="17">
        <v>3.7461056707545598E-2</v>
      </c>
      <c r="AN1869" s="17">
        <v>4.95373095120007E-2</v>
      </c>
      <c r="AO1869" s="17"/>
      <c r="AP1869" s="17">
        <v>8.5255379794766203E-2</v>
      </c>
      <c r="AQ1869" s="17">
        <v>4.3218254596315897E-2</v>
      </c>
      <c r="AR1869" s="17">
        <v>6.8654640668424194E-2</v>
      </c>
      <c r="AS1869" s="17">
        <v>4.9068244144177597E-2</v>
      </c>
      <c r="AT1869" s="17">
        <v>1.1598365028908901E-2</v>
      </c>
      <c r="AU1869" s="17">
        <v>8.1953200827970703E-3</v>
      </c>
    </row>
    <row r="1870" spans="2:47" x14ac:dyDescent="0.35">
      <c r="B1870" t="s">
        <v>95</v>
      </c>
      <c r="C1870" s="17">
        <v>0.29595917435646601</v>
      </c>
      <c r="D1870" s="17">
        <v>0.38295258171806001</v>
      </c>
      <c r="E1870" s="17">
        <v>0.212855590959766</v>
      </c>
      <c r="F1870" s="17"/>
      <c r="G1870" s="17">
        <v>0.43333029704630499</v>
      </c>
      <c r="H1870" s="17">
        <v>0.38425093118647102</v>
      </c>
      <c r="I1870" s="17">
        <v>0.33591515580319697</v>
      </c>
      <c r="J1870" s="17">
        <v>0.28873102862778499</v>
      </c>
      <c r="K1870" s="17">
        <v>0.204560900197504</v>
      </c>
      <c r="L1870" s="17">
        <v>0.166654566921797</v>
      </c>
      <c r="M1870" s="17"/>
      <c r="N1870" s="17">
        <v>0.272259984450619</v>
      </c>
      <c r="O1870" s="17">
        <v>0.41366715697842998</v>
      </c>
      <c r="P1870" s="17"/>
      <c r="Q1870" s="17">
        <v>0.36434618398674001</v>
      </c>
      <c r="R1870" s="17">
        <v>0.26991598233258501</v>
      </c>
      <c r="S1870" s="17">
        <v>0.28402053510675102</v>
      </c>
      <c r="T1870" s="17">
        <v>0.26714673192335803</v>
      </c>
      <c r="U1870" s="17">
        <v>0.28474004000227399</v>
      </c>
      <c r="V1870" s="17">
        <v>0.30323008091453302</v>
      </c>
      <c r="W1870" s="17">
        <v>0.26647499537525798</v>
      </c>
      <c r="X1870" s="17">
        <v>0.34694806161735098</v>
      </c>
      <c r="Y1870" s="17">
        <v>0.34267160229135801</v>
      </c>
      <c r="Z1870" s="17">
        <v>0.26211196953103999</v>
      </c>
      <c r="AA1870" s="17">
        <v>0.230027711816092</v>
      </c>
      <c r="AB1870" s="17">
        <v>0.264508716425085</v>
      </c>
      <c r="AC1870" s="17"/>
      <c r="AD1870" s="17">
        <v>0.37679440901505201</v>
      </c>
      <c r="AE1870" s="17">
        <v>0.12463008506001</v>
      </c>
      <c r="AF1870" s="17"/>
      <c r="AG1870" s="17">
        <v>0.49493500877107299</v>
      </c>
      <c r="AH1870" s="17">
        <v>0.20108108612053099</v>
      </c>
      <c r="AI1870" s="17"/>
      <c r="AJ1870" s="17">
        <v>0.30668197950995801</v>
      </c>
      <c r="AK1870" s="17">
        <v>0.28429658578811001</v>
      </c>
      <c r="AL1870" s="17"/>
      <c r="AM1870" s="17">
        <v>0.207682021648216</v>
      </c>
      <c r="AN1870" s="17">
        <v>0.32232936411726298</v>
      </c>
      <c r="AO1870" s="17"/>
      <c r="AP1870" s="17">
        <v>4.0072196706501202E-2</v>
      </c>
      <c r="AQ1870" s="17">
        <v>0.13483065959124399</v>
      </c>
      <c r="AR1870" s="17">
        <v>0.32366971390154198</v>
      </c>
      <c r="AS1870" s="17">
        <v>0.29405926425502499</v>
      </c>
      <c r="AT1870" s="17">
        <v>0.54084664117307102</v>
      </c>
      <c r="AU1870" s="17">
        <v>0.62153472166249701</v>
      </c>
    </row>
    <row r="1871" spans="2:47" x14ac:dyDescent="0.35">
      <c r="B1871" t="s">
        <v>96</v>
      </c>
      <c r="C1871" s="17">
        <v>0.44841324739854099</v>
      </c>
      <c r="D1871" s="17">
        <v>0.36905568816691098</v>
      </c>
      <c r="E1871" s="17">
        <v>0.52556337583016299</v>
      </c>
      <c r="F1871" s="17"/>
      <c r="G1871" s="17">
        <v>0.30876028630414298</v>
      </c>
      <c r="H1871" s="17">
        <v>0.30013780429160197</v>
      </c>
      <c r="I1871" s="17">
        <v>0.39241591520477098</v>
      </c>
      <c r="J1871" s="17">
        <v>0.46466980381131501</v>
      </c>
      <c r="K1871" s="17">
        <v>0.54893661203820698</v>
      </c>
      <c r="L1871" s="17">
        <v>0.62794127304564795</v>
      </c>
      <c r="M1871" s="17"/>
      <c r="N1871" s="17">
        <v>0.47862903962911502</v>
      </c>
      <c r="O1871" s="17">
        <v>0.29833892161291897</v>
      </c>
      <c r="P1871" s="17"/>
      <c r="Q1871" s="17">
        <v>0.32137229144900797</v>
      </c>
      <c r="R1871" s="17">
        <v>0.45955598614673898</v>
      </c>
      <c r="S1871" s="17">
        <v>0.48589855251357</v>
      </c>
      <c r="T1871" s="17">
        <v>0.45533589595757101</v>
      </c>
      <c r="U1871" s="17">
        <v>0.49476522445962301</v>
      </c>
      <c r="V1871" s="17">
        <v>0.41655616232317499</v>
      </c>
      <c r="W1871" s="17">
        <v>0.51857148105057904</v>
      </c>
      <c r="X1871" s="17">
        <v>0.487555881923662</v>
      </c>
      <c r="Y1871" s="17">
        <v>0.42698973813272301</v>
      </c>
      <c r="Z1871" s="17">
        <v>0.51486990472997096</v>
      </c>
      <c r="AA1871" s="17">
        <v>0.44585951831043202</v>
      </c>
      <c r="AB1871" s="17">
        <v>0.50288257413056903</v>
      </c>
      <c r="AC1871" s="17"/>
      <c r="AD1871" s="17">
        <v>0.35119342197570902</v>
      </c>
      <c r="AE1871" s="17">
        <v>0.67502879632027801</v>
      </c>
      <c r="AF1871" s="17"/>
      <c r="AG1871" s="17">
        <v>0.264808626261541</v>
      </c>
      <c r="AH1871" s="17">
        <v>0.54693721644042803</v>
      </c>
      <c r="AI1871" s="17"/>
      <c r="AJ1871" s="17">
        <v>0.452146855267482</v>
      </c>
      <c r="AK1871" s="17">
        <v>0.44618550689738301</v>
      </c>
      <c r="AL1871" s="17"/>
      <c r="AM1871" s="17">
        <v>0.554078465991519</v>
      </c>
      <c r="AN1871" s="17">
        <v>0.42045892897291698</v>
      </c>
      <c r="AO1871" s="17"/>
      <c r="AP1871" s="17">
        <v>0.72109937358545595</v>
      </c>
      <c r="AQ1871" s="17">
        <v>0.65278600077931304</v>
      </c>
      <c r="AR1871" s="17">
        <v>0.35707716689518498</v>
      </c>
      <c r="AS1871" s="17">
        <v>0.41950541526776403</v>
      </c>
      <c r="AT1871" s="17">
        <v>0.16575685743127999</v>
      </c>
      <c r="AU1871" s="17">
        <v>0.162960197849985</v>
      </c>
    </row>
    <row r="1872" spans="2:47" x14ac:dyDescent="0.35">
      <c r="B1872" t="s">
        <v>97</v>
      </c>
      <c r="C1872" s="17">
        <v>-0.15245407304207501</v>
      </c>
      <c r="D1872" s="17">
        <v>1.38968935511493E-2</v>
      </c>
      <c r="E1872" s="17">
        <v>-0.31270778487039802</v>
      </c>
      <c r="F1872" s="17"/>
      <c r="G1872" s="17">
        <v>0.12457001074216301</v>
      </c>
      <c r="H1872" s="17">
        <v>8.41131268948688E-2</v>
      </c>
      <c r="I1872" s="17">
        <v>-5.6500759401574299E-2</v>
      </c>
      <c r="J1872" s="17">
        <v>-0.17593877518352899</v>
      </c>
      <c r="K1872" s="17">
        <v>-0.34437571184070298</v>
      </c>
      <c r="L1872" s="17">
        <v>-0.46128670612385098</v>
      </c>
      <c r="M1872" s="17"/>
      <c r="N1872" s="17">
        <v>-0.20636905517849699</v>
      </c>
      <c r="O1872" s="17">
        <v>0.115328235365511</v>
      </c>
      <c r="P1872" s="17"/>
      <c r="Q1872" s="17">
        <v>4.2973892537731803E-2</v>
      </c>
      <c r="R1872" s="17">
        <v>-0.189640003814154</v>
      </c>
      <c r="S1872" s="17">
        <v>-0.20187801740681899</v>
      </c>
      <c r="T1872" s="17">
        <v>-0.18818916403421199</v>
      </c>
      <c r="U1872" s="17">
        <v>-0.210025184457349</v>
      </c>
      <c r="V1872" s="17">
        <v>-0.113326081408642</v>
      </c>
      <c r="W1872" s="17">
        <v>-0.252096485675321</v>
      </c>
      <c r="X1872" s="17">
        <v>-0.140607820306311</v>
      </c>
      <c r="Y1872" s="17">
        <v>-8.4318135841365105E-2</v>
      </c>
      <c r="Z1872" s="17">
        <v>-0.25275793519892997</v>
      </c>
      <c r="AA1872" s="17">
        <v>-0.215831806494341</v>
      </c>
      <c r="AB1872" s="17">
        <v>-0.238373857705484</v>
      </c>
      <c r="AC1872" s="17"/>
      <c r="AD1872" s="17">
        <v>2.5600987039342299E-2</v>
      </c>
      <c r="AE1872" s="17">
        <v>-0.55039871126026796</v>
      </c>
      <c r="AF1872" s="17"/>
      <c r="AG1872" s="17">
        <v>0.23012638250953199</v>
      </c>
      <c r="AH1872" s="17">
        <v>-0.34585613031989798</v>
      </c>
      <c r="AI1872" s="17"/>
      <c r="AJ1872" s="17">
        <v>-0.14546487575752401</v>
      </c>
      <c r="AK1872" s="17">
        <v>-0.161888921109273</v>
      </c>
      <c r="AL1872" s="17"/>
      <c r="AM1872" s="17">
        <v>-0.34639644434330302</v>
      </c>
      <c r="AN1872" s="17">
        <v>-9.81295648556543E-2</v>
      </c>
      <c r="AO1872" s="17"/>
      <c r="AP1872" s="17">
        <v>-0.68102717687895498</v>
      </c>
      <c r="AQ1872" s="17">
        <v>-0.51795534118806896</v>
      </c>
      <c r="AR1872" s="17">
        <v>-3.3407452993643103E-2</v>
      </c>
      <c r="AS1872" s="17">
        <v>-0.12544615101273901</v>
      </c>
      <c r="AT1872" s="17">
        <v>0.37508978374179103</v>
      </c>
      <c r="AU1872" s="17">
        <v>0.45857452381251201</v>
      </c>
    </row>
    <row r="1873" spans="2:47" x14ac:dyDescent="0.35">
      <c r="C1873" s="17"/>
      <c r="D1873" s="17"/>
      <c r="E1873" s="17"/>
      <c r="F1873" s="17"/>
      <c r="G1873" s="17"/>
      <c r="H1873" s="17"/>
      <c r="I1873" s="17"/>
      <c r="J1873" s="17"/>
      <c r="K1873" s="17"/>
      <c r="L1873" s="17"/>
      <c r="M1873" s="17"/>
      <c r="N1873" s="17"/>
      <c r="O1873" s="17"/>
      <c r="P1873" s="17"/>
      <c r="Q1873" s="17"/>
      <c r="R1873" s="17"/>
      <c r="S1873" s="17"/>
      <c r="T1873" s="17"/>
      <c r="U1873" s="17"/>
      <c r="V1873" s="17"/>
      <c r="W1873" s="17"/>
      <c r="X1873" s="17"/>
      <c r="Y1873" s="17"/>
      <c r="Z1873" s="17"/>
      <c r="AA1873" s="17"/>
      <c r="AB1873" s="17"/>
      <c r="AC1873" s="17"/>
      <c r="AD1873" s="17"/>
      <c r="AE1873" s="17"/>
      <c r="AF1873" s="17"/>
      <c r="AG1873" s="17"/>
      <c r="AH1873" s="17"/>
      <c r="AI1873" s="17"/>
      <c r="AJ1873" s="17"/>
      <c r="AK1873" s="17"/>
      <c r="AL1873" s="17"/>
      <c r="AM1873" s="17"/>
      <c r="AN1873" s="17"/>
      <c r="AO1873" s="17"/>
      <c r="AP1873" s="17"/>
      <c r="AQ1873" s="17"/>
      <c r="AR1873" s="17"/>
      <c r="AS1873" s="17"/>
      <c r="AT1873" s="17"/>
      <c r="AU1873" s="17"/>
    </row>
    <row r="1874" spans="2:47" x14ac:dyDescent="0.35">
      <c r="B1874" s="6" t="s">
        <v>689</v>
      </c>
      <c r="C1874" s="17"/>
      <c r="D1874" s="17"/>
      <c r="E1874" s="17"/>
      <c r="F1874" s="17"/>
      <c r="G1874" s="17"/>
      <c r="H1874" s="17"/>
      <c r="I1874" s="17"/>
      <c r="J1874" s="17"/>
      <c r="K1874" s="17"/>
      <c r="L1874" s="17"/>
      <c r="M1874" s="17"/>
      <c r="N1874" s="17"/>
      <c r="O1874" s="17"/>
      <c r="P1874" s="17"/>
      <c r="Q1874" s="17"/>
      <c r="R1874" s="17"/>
      <c r="S1874" s="17"/>
      <c r="T1874" s="17"/>
      <c r="U1874" s="17"/>
      <c r="V1874" s="17"/>
      <c r="W1874" s="17"/>
      <c r="X1874" s="17"/>
      <c r="Y1874" s="17"/>
      <c r="Z1874" s="17"/>
      <c r="AA1874" s="17"/>
      <c r="AB1874" s="17"/>
      <c r="AC1874" s="17"/>
      <c r="AD1874" s="17"/>
      <c r="AE1874" s="17"/>
      <c r="AF1874" s="17"/>
      <c r="AG1874" s="17"/>
      <c r="AH1874" s="17"/>
      <c r="AI1874" s="17"/>
      <c r="AJ1874" s="17"/>
      <c r="AK1874" s="17"/>
      <c r="AL1874" s="17"/>
      <c r="AM1874" s="17"/>
      <c r="AN1874" s="17"/>
      <c r="AO1874" s="17"/>
      <c r="AP1874" s="17"/>
      <c r="AQ1874" s="17"/>
      <c r="AR1874" s="17"/>
      <c r="AS1874" s="17"/>
      <c r="AT1874" s="17"/>
      <c r="AU1874" s="17"/>
    </row>
    <row r="1875" spans="2:47" x14ac:dyDescent="0.35">
      <c r="B1875" s="24" t="s">
        <v>65</v>
      </c>
      <c r="C1875" s="17"/>
      <c r="D1875" s="17"/>
      <c r="E1875" s="17"/>
      <c r="F1875" s="17"/>
      <c r="G1875" s="17"/>
      <c r="H1875" s="17"/>
      <c r="I1875" s="17"/>
      <c r="J1875" s="17"/>
      <c r="K1875" s="17"/>
      <c r="L1875" s="17"/>
      <c r="M1875" s="17"/>
      <c r="N1875" s="17"/>
      <c r="O1875" s="17"/>
      <c r="P1875" s="17"/>
      <c r="Q1875" s="17"/>
      <c r="R1875" s="17"/>
      <c r="S1875" s="17"/>
      <c r="T1875" s="17"/>
      <c r="U1875" s="17"/>
      <c r="V1875" s="17"/>
      <c r="W1875" s="17"/>
      <c r="X1875" s="17"/>
      <c r="Y1875" s="17"/>
      <c r="Z1875" s="17"/>
      <c r="AA1875" s="17"/>
      <c r="AB1875" s="17"/>
      <c r="AC1875" s="17"/>
      <c r="AD1875" s="17"/>
      <c r="AE1875" s="17"/>
      <c r="AF1875" s="17"/>
      <c r="AG1875" s="17"/>
      <c r="AH1875" s="17"/>
      <c r="AI1875" s="17"/>
      <c r="AJ1875" s="17"/>
      <c r="AK1875" s="17"/>
      <c r="AL1875" s="17"/>
      <c r="AM1875" s="17"/>
      <c r="AN1875" s="17"/>
      <c r="AO1875" s="17"/>
      <c r="AP1875" s="17"/>
      <c r="AQ1875" s="17"/>
      <c r="AR1875" s="17"/>
      <c r="AS1875" s="17"/>
      <c r="AT1875" s="17"/>
      <c r="AU1875" s="17"/>
    </row>
    <row r="1876" spans="2:47" x14ac:dyDescent="0.35">
      <c r="B1876" t="s">
        <v>89</v>
      </c>
      <c r="C1876" s="17">
        <v>0.16492745058227501</v>
      </c>
      <c r="D1876" s="17">
        <v>0.168205281810513</v>
      </c>
      <c r="E1876" s="17">
        <v>0.16040264013078401</v>
      </c>
      <c r="F1876" s="17"/>
      <c r="G1876" s="17">
        <v>0.26667187516692198</v>
      </c>
      <c r="H1876" s="17">
        <v>0.204401017075931</v>
      </c>
      <c r="I1876" s="17">
        <v>0.191401049250223</v>
      </c>
      <c r="J1876" s="17">
        <v>0.16208639049847201</v>
      </c>
      <c r="K1876" s="17">
        <v>9.2714773982748105E-2</v>
      </c>
      <c r="L1876" s="17">
        <v>9.3869464479619802E-2</v>
      </c>
      <c r="M1876" s="17"/>
      <c r="N1876" s="17">
        <v>0.146753343242993</v>
      </c>
      <c r="O1876" s="17">
        <v>0.25519372210297803</v>
      </c>
      <c r="P1876" s="17"/>
      <c r="Q1876" s="17">
        <v>0.20235387553994399</v>
      </c>
      <c r="R1876" s="17">
        <v>0.14788939447966201</v>
      </c>
      <c r="S1876" s="17">
        <v>0.15285693640626899</v>
      </c>
      <c r="T1876" s="17">
        <v>0.166492173116637</v>
      </c>
      <c r="U1876" s="17">
        <v>0.138356610375933</v>
      </c>
      <c r="V1876" s="17">
        <v>0.15591062476502099</v>
      </c>
      <c r="W1876" s="17">
        <v>0.135878312001079</v>
      </c>
      <c r="X1876" s="17">
        <v>0.19545642935846599</v>
      </c>
      <c r="Y1876" s="17">
        <v>0.18028487643125199</v>
      </c>
      <c r="Z1876" s="17">
        <v>0.17763074236770299</v>
      </c>
      <c r="AA1876" s="17">
        <v>0.184950743592426</v>
      </c>
      <c r="AB1876" s="17">
        <v>8.9739507862822407E-2</v>
      </c>
      <c r="AC1876" s="17"/>
      <c r="AD1876" s="17">
        <v>0.19603534639631401</v>
      </c>
      <c r="AE1876" s="17">
        <v>0.102947071935218</v>
      </c>
      <c r="AF1876" s="17"/>
      <c r="AG1876" s="17">
        <v>0.276354115703424</v>
      </c>
      <c r="AH1876" s="17">
        <v>0.111679650753978</v>
      </c>
      <c r="AI1876" s="17"/>
      <c r="AJ1876" s="17">
        <v>0.16059968798459601</v>
      </c>
      <c r="AK1876" s="17">
        <v>0.169956703213238</v>
      </c>
      <c r="AL1876" s="17"/>
      <c r="AM1876" s="17">
        <v>0.164276753412746</v>
      </c>
      <c r="AN1876" s="17">
        <v>0.16573881460574699</v>
      </c>
      <c r="AO1876" s="17"/>
      <c r="AP1876" s="17">
        <v>6.9515121842621E-2</v>
      </c>
      <c r="AQ1876" s="17">
        <v>9.9765953787821507E-2</v>
      </c>
      <c r="AR1876" s="17">
        <v>0.18340817159119799</v>
      </c>
      <c r="AS1876" s="17">
        <v>0.12181939000226701</v>
      </c>
      <c r="AT1876" s="17">
        <v>0.34988725092654499</v>
      </c>
      <c r="AU1876" s="17">
        <v>0.28719300554653499</v>
      </c>
    </row>
    <row r="1877" spans="2:47" x14ac:dyDescent="0.35">
      <c r="B1877" t="s">
        <v>90</v>
      </c>
      <c r="C1877" s="17">
        <v>0.36124458164490503</v>
      </c>
      <c r="D1877" s="17">
        <v>0.34901350592677199</v>
      </c>
      <c r="E1877" s="17">
        <v>0.375174235347013</v>
      </c>
      <c r="F1877" s="17"/>
      <c r="G1877" s="17">
        <v>0.37698400300559598</v>
      </c>
      <c r="H1877" s="17">
        <v>0.43118339641266701</v>
      </c>
      <c r="I1877" s="17">
        <v>0.34889413642803202</v>
      </c>
      <c r="J1877" s="17">
        <v>0.385629174179623</v>
      </c>
      <c r="K1877" s="17">
        <v>0.32061077663433302</v>
      </c>
      <c r="L1877" s="17">
        <v>0.31104569758941503</v>
      </c>
      <c r="M1877" s="17"/>
      <c r="N1877" s="17">
        <v>0.35166670848604797</v>
      </c>
      <c r="O1877" s="17">
        <v>0.40881549574859499</v>
      </c>
      <c r="P1877" s="17"/>
      <c r="Q1877" s="17">
        <v>0.37544693770014698</v>
      </c>
      <c r="R1877" s="17">
        <v>0.35504679727951</v>
      </c>
      <c r="S1877" s="17">
        <v>0.35518649029704302</v>
      </c>
      <c r="T1877" s="17">
        <v>0.29756418733453399</v>
      </c>
      <c r="U1877" s="17">
        <v>0.36527455777731799</v>
      </c>
      <c r="V1877" s="17">
        <v>0.41903357179754602</v>
      </c>
      <c r="W1877" s="17">
        <v>0.35106442824591799</v>
      </c>
      <c r="X1877" s="17">
        <v>0.40126203672004002</v>
      </c>
      <c r="Y1877" s="17">
        <v>0.34716879929877897</v>
      </c>
      <c r="Z1877" s="17">
        <v>0.347879738221612</v>
      </c>
      <c r="AA1877" s="17">
        <v>0.29824917052390498</v>
      </c>
      <c r="AB1877" s="17">
        <v>0.51841821983935799</v>
      </c>
      <c r="AC1877" s="17"/>
      <c r="AD1877" s="17">
        <v>0.40790804174130002</v>
      </c>
      <c r="AE1877" s="17">
        <v>0.26594248794493602</v>
      </c>
      <c r="AF1877" s="17"/>
      <c r="AG1877" s="17">
        <v>0.39093955745047299</v>
      </c>
      <c r="AH1877" s="17">
        <v>0.35499113721519998</v>
      </c>
      <c r="AI1877" s="17"/>
      <c r="AJ1877" s="17">
        <v>0.37218437783304298</v>
      </c>
      <c r="AK1877" s="17">
        <v>0.35148480390562198</v>
      </c>
      <c r="AL1877" s="17"/>
      <c r="AM1877" s="17">
        <v>0.33982157988016698</v>
      </c>
      <c r="AN1877" s="17">
        <v>0.36904708223671301</v>
      </c>
      <c r="AO1877" s="17"/>
      <c r="AP1877" s="17">
        <v>0.211859749022444</v>
      </c>
      <c r="AQ1877" s="17">
        <v>0.38232486854843001</v>
      </c>
      <c r="AR1877" s="17">
        <v>0.41249849069008099</v>
      </c>
      <c r="AS1877" s="17">
        <v>0.34575843398890999</v>
      </c>
      <c r="AT1877" s="17">
        <v>0.45983966740591298</v>
      </c>
      <c r="AU1877" s="17">
        <v>0.45485051598675802</v>
      </c>
    </row>
    <row r="1878" spans="2:47" x14ac:dyDescent="0.35">
      <c r="B1878" t="s">
        <v>91</v>
      </c>
      <c r="C1878" s="17">
        <v>0.298530335899298</v>
      </c>
      <c r="D1878" s="17">
        <v>0.30835150120245203</v>
      </c>
      <c r="E1878" s="17">
        <v>0.28871781316856798</v>
      </c>
      <c r="F1878" s="17"/>
      <c r="G1878" s="17">
        <v>0.221102120652169</v>
      </c>
      <c r="H1878" s="17">
        <v>0.21003901251277099</v>
      </c>
      <c r="I1878" s="17">
        <v>0.29358545627216898</v>
      </c>
      <c r="J1878" s="17">
        <v>0.28763162121769897</v>
      </c>
      <c r="K1878" s="17">
        <v>0.38062098094575197</v>
      </c>
      <c r="L1878" s="17">
        <v>0.38044895069879903</v>
      </c>
      <c r="M1878" s="17"/>
      <c r="N1878" s="17">
        <v>0.31142771083903398</v>
      </c>
      <c r="O1878" s="17">
        <v>0.23447228196130901</v>
      </c>
      <c r="P1878" s="17"/>
      <c r="Q1878" s="17">
        <v>0.26921075821492901</v>
      </c>
      <c r="R1878" s="17">
        <v>0.31141008716670698</v>
      </c>
      <c r="S1878" s="17">
        <v>0.28685762588993102</v>
      </c>
      <c r="T1878" s="17">
        <v>0.348691401616393</v>
      </c>
      <c r="U1878" s="17">
        <v>0.31879941185306498</v>
      </c>
      <c r="V1878" s="17">
        <v>0.252707606523006</v>
      </c>
      <c r="W1878" s="17">
        <v>0.30177953566043803</v>
      </c>
      <c r="X1878" s="17">
        <v>0.28764537015652802</v>
      </c>
      <c r="Y1878" s="17">
        <v>0.29234628670884899</v>
      </c>
      <c r="Z1878" s="17">
        <v>0.33487846493518098</v>
      </c>
      <c r="AA1878" s="17">
        <v>0.319545123241603</v>
      </c>
      <c r="AB1878" s="17">
        <v>0.233969863143697</v>
      </c>
      <c r="AC1878" s="17"/>
      <c r="AD1878" s="17">
        <v>0.28567281494109598</v>
      </c>
      <c r="AE1878" s="17">
        <v>0.32036005790799199</v>
      </c>
      <c r="AF1878" s="17"/>
      <c r="AG1878" s="17">
        <v>0.244082098609221</v>
      </c>
      <c r="AH1878" s="17">
        <v>0.32626554133230401</v>
      </c>
      <c r="AI1878" s="17"/>
      <c r="AJ1878" s="17">
        <v>0.30165100109857201</v>
      </c>
      <c r="AK1878" s="17">
        <v>0.294590711793284</v>
      </c>
      <c r="AL1878" s="17"/>
      <c r="AM1878" s="17">
        <v>0.31875738951028199</v>
      </c>
      <c r="AN1878" s="17">
        <v>0.29247680637631002</v>
      </c>
      <c r="AO1878" s="17"/>
      <c r="AP1878" s="17">
        <v>0.32251068965019603</v>
      </c>
      <c r="AQ1878" s="17">
        <v>0.39110903916374101</v>
      </c>
      <c r="AR1878" s="17">
        <v>0.28794111869063199</v>
      </c>
      <c r="AS1878" s="17">
        <v>0.37286788783943797</v>
      </c>
      <c r="AT1878" s="17">
        <v>0.160560326401535</v>
      </c>
      <c r="AU1878" s="17">
        <v>0.17916483382435</v>
      </c>
    </row>
    <row r="1879" spans="2:47" x14ac:dyDescent="0.35">
      <c r="B1879" t="s">
        <v>92</v>
      </c>
      <c r="C1879" s="17">
        <v>6.0305416251469998E-2</v>
      </c>
      <c r="D1879" s="17">
        <v>7.84855275605984E-2</v>
      </c>
      <c r="E1879" s="17">
        <v>4.1992492429988197E-2</v>
      </c>
      <c r="F1879" s="17"/>
      <c r="G1879" s="17">
        <v>6.9823284365636895E-2</v>
      </c>
      <c r="H1879" s="17">
        <v>5.5940567309222103E-2</v>
      </c>
      <c r="I1879" s="17">
        <v>5.5759673452747599E-2</v>
      </c>
      <c r="J1879" s="17">
        <v>4.76065833649605E-2</v>
      </c>
      <c r="K1879" s="17">
        <v>5.8770548302075898E-2</v>
      </c>
      <c r="L1879" s="17">
        <v>7.2563280423835905E-2</v>
      </c>
      <c r="M1879" s="17"/>
      <c r="N1879" s="17">
        <v>6.7255533050187596E-2</v>
      </c>
      <c r="O1879" s="17">
        <v>2.5785914504187501E-2</v>
      </c>
      <c r="P1879" s="17"/>
      <c r="Q1879" s="17">
        <v>3.6079097880092802E-2</v>
      </c>
      <c r="R1879" s="17">
        <v>6.1308713126855603E-2</v>
      </c>
      <c r="S1879" s="17">
        <v>7.9039693243296794E-2</v>
      </c>
      <c r="T1879" s="17">
        <v>8.0073777334316198E-2</v>
      </c>
      <c r="U1879" s="17">
        <v>7.8873894640457298E-2</v>
      </c>
      <c r="V1879" s="17">
        <v>7.3319376953996193E-2</v>
      </c>
      <c r="W1879" s="17">
        <v>4.8568275872913298E-2</v>
      </c>
      <c r="X1879" s="17">
        <v>2.3129174203094901E-2</v>
      </c>
      <c r="Y1879" s="17">
        <v>7.2026298222422999E-2</v>
      </c>
      <c r="Z1879" s="17">
        <v>4.3393383972181697E-2</v>
      </c>
      <c r="AA1879" s="17">
        <v>7.9849517026511399E-2</v>
      </c>
      <c r="AB1879" s="17">
        <v>3.2590619859873098E-2</v>
      </c>
      <c r="AC1879" s="17"/>
      <c r="AD1879" s="17">
        <v>5.41327133021135E-2</v>
      </c>
      <c r="AE1879" s="17">
        <v>7.0863521393725301E-2</v>
      </c>
      <c r="AF1879" s="17"/>
      <c r="AG1879" s="17">
        <v>5.1055830570574799E-2</v>
      </c>
      <c r="AH1879" s="17">
        <v>6.5269372016195801E-2</v>
      </c>
      <c r="AI1879" s="17"/>
      <c r="AJ1879" s="17">
        <v>5.3020790391843299E-2</v>
      </c>
      <c r="AK1879" s="17">
        <v>6.9488199607521506E-2</v>
      </c>
      <c r="AL1879" s="17"/>
      <c r="AM1879" s="17">
        <v>5.9520233773502899E-2</v>
      </c>
      <c r="AN1879" s="17">
        <v>6.0385048622531599E-2</v>
      </c>
      <c r="AO1879" s="17"/>
      <c r="AP1879" s="17">
        <v>6.5297795408223197E-2</v>
      </c>
      <c r="AQ1879" s="17">
        <v>5.1395482062459197E-2</v>
      </c>
      <c r="AR1879" s="17">
        <v>6.9559784999212906E-2</v>
      </c>
      <c r="AS1879" s="17">
        <v>7.7838986605094307E-2</v>
      </c>
      <c r="AT1879" s="17">
        <v>1.6486787434725099E-2</v>
      </c>
      <c r="AU1879" s="17">
        <v>5.5871659792666201E-2</v>
      </c>
    </row>
    <row r="1880" spans="2:47" x14ac:dyDescent="0.35">
      <c r="B1880" t="s">
        <v>93</v>
      </c>
      <c r="C1880" s="17">
        <v>6.8338062380331396E-2</v>
      </c>
      <c r="D1880" s="17">
        <v>6.7085363205671197E-2</v>
      </c>
      <c r="E1880" s="17">
        <v>7.0167045145439103E-2</v>
      </c>
      <c r="F1880" s="17"/>
      <c r="G1880" s="17">
        <v>2.67865884235549E-2</v>
      </c>
      <c r="H1880" s="17">
        <v>4.5665011066182003E-2</v>
      </c>
      <c r="I1880" s="17">
        <v>5.7559061910989903E-2</v>
      </c>
      <c r="J1880" s="17">
        <v>6.3480011036280606E-2</v>
      </c>
      <c r="K1880" s="17">
        <v>0.12556622714103999</v>
      </c>
      <c r="L1880" s="17">
        <v>8.9044418156095206E-2</v>
      </c>
      <c r="M1880" s="17"/>
      <c r="N1880" s="17">
        <v>7.5758941208410993E-2</v>
      </c>
      <c r="O1880" s="17">
        <v>3.1480402704808397E-2</v>
      </c>
      <c r="P1880" s="17"/>
      <c r="Q1880" s="17">
        <v>6.5923138550583002E-2</v>
      </c>
      <c r="R1880" s="17">
        <v>6.3377758761668707E-2</v>
      </c>
      <c r="S1880" s="17">
        <v>7.7823517840137996E-2</v>
      </c>
      <c r="T1880" s="17">
        <v>5.8823083436358801E-2</v>
      </c>
      <c r="U1880" s="17">
        <v>5.7789306816253799E-2</v>
      </c>
      <c r="V1880" s="17">
        <v>7.2689757968574201E-2</v>
      </c>
      <c r="W1880" s="17">
        <v>0.121480942489316</v>
      </c>
      <c r="X1880" s="17">
        <v>5.3122439061697099E-2</v>
      </c>
      <c r="Y1880" s="17">
        <v>4.6174467164855799E-2</v>
      </c>
      <c r="Z1880" s="17">
        <v>6.0093544199289202E-2</v>
      </c>
      <c r="AA1880" s="17">
        <v>5.35181961844289E-2</v>
      </c>
      <c r="AB1880" s="17">
        <v>0.12528178929424999</v>
      </c>
      <c r="AC1880" s="17"/>
      <c r="AD1880" s="17">
        <v>3.4200076740294398E-2</v>
      </c>
      <c r="AE1880" s="17">
        <v>0.14629138923692001</v>
      </c>
      <c r="AF1880" s="17"/>
      <c r="AG1880" s="17">
        <v>2.97677498297657E-2</v>
      </c>
      <c r="AH1880" s="17">
        <v>8.70046053934041E-2</v>
      </c>
      <c r="AI1880" s="17"/>
      <c r="AJ1880" s="17">
        <v>6.8766538816135606E-2</v>
      </c>
      <c r="AK1880" s="17">
        <v>6.8439227888363999E-2</v>
      </c>
      <c r="AL1880" s="17"/>
      <c r="AM1880" s="17">
        <v>7.7282828659483896E-2</v>
      </c>
      <c r="AN1880" s="17">
        <v>6.4761123259119799E-2</v>
      </c>
      <c r="AO1880" s="17"/>
      <c r="AP1880" s="17">
        <v>0.18642935811896699</v>
      </c>
      <c r="AQ1880" s="17">
        <v>4.0837544372236703E-2</v>
      </c>
      <c r="AR1880" s="17">
        <v>2.72116104507652E-2</v>
      </c>
      <c r="AS1880" s="17">
        <v>6.4477936099982106E-2</v>
      </c>
      <c r="AT1880" s="17">
        <v>0</v>
      </c>
      <c r="AU1880" s="17">
        <v>1.68646713699332E-2</v>
      </c>
    </row>
    <row r="1881" spans="2:47" x14ac:dyDescent="0.35">
      <c r="B1881" t="s">
        <v>122</v>
      </c>
      <c r="C1881" s="17">
        <v>4.66541532417203E-2</v>
      </c>
      <c r="D1881" s="17">
        <v>2.8858820293993399E-2</v>
      </c>
      <c r="E1881" s="17">
        <v>6.3545773778207096E-2</v>
      </c>
      <c r="F1881" s="17"/>
      <c r="G1881" s="17">
        <v>3.8632128386120602E-2</v>
      </c>
      <c r="H1881" s="17">
        <v>5.2770995623226999E-2</v>
      </c>
      <c r="I1881" s="17">
        <v>5.2800622685838003E-2</v>
      </c>
      <c r="J1881" s="17">
        <v>5.3566219702964601E-2</v>
      </c>
      <c r="K1881" s="17">
        <v>2.1716692994051399E-2</v>
      </c>
      <c r="L1881" s="17">
        <v>5.3028188652234402E-2</v>
      </c>
      <c r="M1881" s="17"/>
      <c r="N1881" s="17">
        <v>4.71377631733257E-2</v>
      </c>
      <c r="O1881" s="17">
        <v>4.4252182978122001E-2</v>
      </c>
      <c r="P1881" s="17"/>
      <c r="Q1881" s="17">
        <v>5.0986192114304399E-2</v>
      </c>
      <c r="R1881" s="17">
        <v>6.09672491855969E-2</v>
      </c>
      <c r="S1881" s="17">
        <v>4.82357363233228E-2</v>
      </c>
      <c r="T1881" s="17">
        <v>4.8355377161760797E-2</v>
      </c>
      <c r="U1881" s="17">
        <v>4.0906218536972003E-2</v>
      </c>
      <c r="V1881" s="17">
        <v>2.6339061991856601E-2</v>
      </c>
      <c r="W1881" s="17">
        <v>4.1228505730336401E-2</v>
      </c>
      <c r="X1881" s="17">
        <v>3.9384550500173102E-2</v>
      </c>
      <c r="Y1881" s="17">
        <v>6.1999272173840603E-2</v>
      </c>
      <c r="Z1881" s="17">
        <v>3.6124126304033298E-2</v>
      </c>
      <c r="AA1881" s="17">
        <v>6.3887249431126197E-2</v>
      </c>
      <c r="AB1881" s="17">
        <v>0</v>
      </c>
      <c r="AC1881" s="17"/>
      <c r="AD1881" s="17">
        <v>2.2051006878882701E-2</v>
      </c>
      <c r="AE1881" s="17">
        <v>9.3595471581208303E-2</v>
      </c>
      <c r="AF1881" s="17"/>
      <c r="AG1881" s="17">
        <v>7.8006478365423302E-3</v>
      </c>
      <c r="AH1881" s="17">
        <v>5.4789693288918397E-2</v>
      </c>
      <c r="AI1881" s="17"/>
      <c r="AJ1881" s="17">
        <v>4.3777603875809597E-2</v>
      </c>
      <c r="AK1881" s="17">
        <v>4.6040353591970902E-2</v>
      </c>
      <c r="AL1881" s="17"/>
      <c r="AM1881" s="17">
        <v>4.0341214763817197E-2</v>
      </c>
      <c r="AN1881" s="17">
        <v>4.7591124899579E-2</v>
      </c>
      <c r="AO1881" s="17"/>
      <c r="AP1881" s="17">
        <v>0.14438728595754999</v>
      </c>
      <c r="AQ1881" s="17">
        <v>3.4567112065311899E-2</v>
      </c>
      <c r="AR1881" s="17">
        <v>1.9380823578111099E-2</v>
      </c>
      <c r="AS1881" s="17">
        <v>1.7237365464308801E-2</v>
      </c>
      <c r="AT1881" s="17">
        <v>1.32259678312815E-2</v>
      </c>
      <c r="AU1881" s="17">
        <v>6.0553134797578703E-3</v>
      </c>
    </row>
    <row r="1882" spans="2:47" x14ac:dyDescent="0.35">
      <c r="B1882" t="s">
        <v>95</v>
      </c>
      <c r="C1882" s="17">
        <v>0.52617203222718001</v>
      </c>
      <c r="D1882" s="17">
        <v>0.51721878773728502</v>
      </c>
      <c r="E1882" s="17">
        <v>0.53557687547779698</v>
      </c>
      <c r="F1882" s="17"/>
      <c r="G1882" s="17">
        <v>0.64365587817251901</v>
      </c>
      <c r="H1882" s="17">
        <v>0.63558441348859795</v>
      </c>
      <c r="I1882" s="17">
        <v>0.54029518567825596</v>
      </c>
      <c r="J1882" s="17">
        <v>0.54771556467809501</v>
      </c>
      <c r="K1882" s="17">
        <v>0.41332555061708098</v>
      </c>
      <c r="L1882" s="17">
        <v>0.404915162069035</v>
      </c>
      <c r="M1882" s="17"/>
      <c r="N1882" s="17">
        <v>0.49842005172904102</v>
      </c>
      <c r="O1882" s="17">
        <v>0.66400921785157396</v>
      </c>
      <c r="P1882" s="17"/>
      <c r="Q1882" s="17">
        <v>0.57780081324009103</v>
      </c>
      <c r="R1882" s="17">
        <v>0.50293619175917204</v>
      </c>
      <c r="S1882" s="17">
        <v>0.50804342670331204</v>
      </c>
      <c r="T1882" s="17">
        <v>0.46405636045117099</v>
      </c>
      <c r="U1882" s="17">
        <v>0.50363116815325104</v>
      </c>
      <c r="V1882" s="17">
        <v>0.57494419656256701</v>
      </c>
      <c r="W1882" s="17">
        <v>0.48694274024699702</v>
      </c>
      <c r="X1882" s="17">
        <v>0.59671846607850598</v>
      </c>
      <c r="Y1882" s="17">
        <v>0.52745367573003099</v>
      </c>
      <c r="Z1882" s="17">
        <v>0.52551048058931504</v>
      </c>
      <c r="AA1882" s="17">
        <v>0.48319991411633101</v>
      </c>
      <c r="AB1882" s="17">
        <v>0.60815772770218002</v>
      </c>
      <c r="AC1882" s="17"/>
      <c r="AD1882" s="17">
        <v>0.60394338813761395</v>
      </c>
      <c r="AE1882" s="17">
        <v>0.36888955988015398</v>
      </c>
      <c r="AF1882" s="17"/>
      <c r="AG1882" s="17">
        <v>0.66729367315389598</v>
      </c>
      <c r="AH1882" s="17">
        <v>0.46667078796917799</v>
      </c>
      <c r="AI1882" s="17"/>
      <c r="AJ1882" s="17">
        <v>0.53278406581764004</v>
      </c>
      <c r="AK1882" s="17">
        <v>0.52144150711885995</v>
      </c>
      <c r="AL1882" s="17"/>
      <c r="AM1882" s="17">
        <v>0.50409833329291398</v>
      </c>
      <c r="AN1882" s="17">
        <v>0.53478589684246003</v>
      </c>
      <c r="AO1882" s="17"/>
      <c r="AP1882" s="17">
        <v>0.28137487086506502</v>
      </c>
      <c r="AQ1882" s="17">
        <v>0.482090822336251</v>
      </c>
      <c r="AR1882" s="17">
        <v>0.59590666228127898</v>
      </c>
      <c r="AS1882" s="17">
        <v>0.46757782399117598</v>
      </c>
      <c r="AT1882" s="17">
        <v>0.80972691833245802</v>
      </c>
      <c r="AU1882" s="17">
        <v>0.742043521533293</v>
      </c>
    </row>
    <row r="1883" spans="2:47" x14ac:dyDescent="0.35">
      <c r="B1883" t="s">
        <v>96</v>
      </c>
      <c r="C1883" s="17">
        <v>0.12864347863180101</v>
      </c>
      <c r="D1883" s="17">
        <v>0.14557089076627</v>
      </c>
      <c r="E1883" s="17">
        <v>0.112159537575427</v>
      </c>
      <c r="F1883" s="17"/>
      <c r="G1883" s="17">
        <v>9.6609872789191795E-2</v>
      </c>
      <c r="H1883" s="17">
        <v>0.101605578375404</v>
      </c>
      <c r="I1883" s="17">
        <v>0.113318735363738</v>
      </c>
      <c r="J1883" s="17">
        <v>0.111086594401241</v>
      </c>
      <c r="K1883" s="17">
        <v>0.184336775443116</v>
      </c>
      <c r="L1883" s="17">
        <v>0.16160769857993099</v>
      </c>
      <c r="M1883" s="17"/>
      <c r="N1883" s="17">
        <v>0.14301447425859901</v>
      </c>
      <c r="O1883" s="17">
        <v>5.7266317208995901E-2</v>
      </c>
      <c r="P1883" s="17"/>
      <c r="Q1883" s="17">
        <v>0.102002236430676</v>
      </c>
      <c r="R1883" s="17">
        <v>0.124686471888524</v>
      </c>
      <c r="S1883" s="17">
        <v>0.15686321108343501</v>
      </c>
      <c r="T1883" s="17">
        <v>0.13889686077067501</v>
      </c>
      <c r="U1883" s="17">
        <v>0.13666320145671099</v>
      </c>
      <c r="V1883" s="17">
        <v>0.14600913492257001</v>
      </c>
      <c r="W1883" s="17">
        <v>0.170049218362229</v>
      </c>
      <c r="X1883" s="17">
        <v>7.6251613264792004E-2</v>
      </c>
      <c r="Y1883" s="17">
        <v>0.118200765387279</v>
      </c>
      <c r="Z1883" s="17">
        <v>0.103486928171471</v>
      </c>
      <c r="AA1883" s="17">
        <v>0.13336771321093999</v>
      </c>
      <c r="AB1883" s="17">
        <v>0.15787240915412301</v>
      </c>
      <c r="AC1883" s="17"/>
      <c r="AD1883" s="17">
        <v>8.8332790042407905E-2</v>
      </c>
      <c r="AE1883" s="17">
        <v>0.21715491063064599</v>
      </c>
      <c r="AF1883" s="17"/>
      <c r="AG1883" s="17">
        <v>8.0823580400340503E-2</v>
      </c>
      <c r="AH1883" s="17">
        <v>0.1522739774096</v>
      </c>
      <c r="AI1883" s="17"/>
      <c r="AJ1883" s="17">
        <v>0.12178732920797899</v>
      </c>
      <c r="AK1883" s="17">
        <v>0.13792742749588599</v>
      </c>
      <c r="AL1883" s="17"/>
      <c r="AM1883" s="17">
        <v>0.13680306243298701</v>
      </c>
      <c r="AN1883" s="17">
        <v>0.125146171881651</v>
      </c>
      <c r="AO1883" s="17"/>
      <c r="AP1883" s="17">
        <v>0.25172715352719</v>
      </c>
      <c r="AQ1883" s="17">
        <v>9.22330264346959E-2</v>
      </c>
      <c r="AR1883" s="17">
        <v>9.6771395449978106E-2</v>
      </c>
      <c r="AS1883" s="17">
        <v>0.14231692270507601</v>
      </c>
      <c r="AT1883" s="17">
        <v>1.6486787434725099E-2</v>
      </c>
      <c r="AU1883" s="17">
        <v>7.2736331162599394E-2</v>
      </c>
    </row>
    <row r="1884" spans="2:47" x14ac:dyDescent="0.35">
      <c r="B1884" t="s">
        <v>97</v>
      </c>
      <c r="C1884" s="17">
        <v>0.39752855359537798</v>
      </c>
      <c r="D1884" s="17">
        <v>0.37164789697101602</v>
      </c>
      <c r="E1884" s="17">
        <v>0.42341733790237002</v>
      </c>
      <c r="F1884" s="17"/>
      <c r="G1884" s="17">
        <v>0.54704600538332704</v>
      </c>
      <c r="H1884" s="17">
        <v>0.53397883511319399</v>
      </c>
      <c r="I1884" s="17">
        <v>0.42697645031451797</v>
      </c>
      <c r="J1884" s="17">
        <v>0.43662897027685399</v>
      </c>
      <c r="K1884" s="17">
        <v>0.22898877517396499</v>
      </c>
      <c r="L1884" s="17">
        <v>0.24330746348910401</v>
      </c>
      <c r="M1884" s="17"/>
      <c r="N1884" s="17">
        <v>0.35540557747044299</v>
      </c>
      <c r="O1884" s="17">
        <v>0.60674290064257796</v>
      </c>
      <c r="P1884" s="17"/>
      <c r="Q1884" s="17">
        <v>0.47579857680941501</v>
      </c>
      <c r="R1884" s="17">
        <v>0.37824971987064798</v>
      </c>
      <c r="S1884" s="17">
        <v>0.351180215619877</v>
      </c>
      <c r="T1884" s="17">
        <v>0.32515949968049601</v>
      </c>
      <c r="U1884" s="17">
        <v>0.36696796669654003</v>
      </c>
      <c r="V1884" s="17">
        <v>0.42893506163999701</v>
      </c>
      <c r="W1884" s="17">
        <v>0.31689352188476799</v>
      </c>
      <c r="X1884" s="17">
        <v>0.52046685281371396</v>
      </c>
      <c r="Y1884" s="17">
        <v>0.40925291034275302</v>
      </c>
      <c r="Z1884" s="17">
        <v>0.42202355241784401</v>
      </c>
      <c r="AA1884" s="17">
        <v>0.34983220090539002</v>
      </c>
      <c r="AB1884" s="17">
        <v>0.45028531854805698</v>
      </c>
      <c r="AC1884" s="17"/>
      <c r="AD1884" s="17">
        <v>0.51561059809520604</v>
      </c>
      <c r="AE1884" s="17">
        <v>0.151734649249508</v>
      </c>
      <c r="AF1884" s="17"/>
      <c r="AG1884" s="17">
        <v>0.58647009275355599</v>
      </c>
      <c r="AH1884" s="17">
        <v>0.31439681055957802</v>
      </c>
      <c r="AI1884" s="17"/>
      <c r="AJ1884" s="17">
        <v>0.41099673660966102</v>
      </c>
      <c r="AK1884" s="17">
        <v>0.38351407962297501</v>
      </c>
      <c r="AL1884" s="17"/>
      <c r="AM1884" s="17">
        <v>0.36729527085992703</v>
      </c>
      <c r="AN1884" s="17">
        <v>0.40963972496080803</v>
      </c>
      <c r="AO1884" s="17"/>
      <c r="AP1884" s="17">
        <v>2.96477173378746E-2</v>
      </c>
      <c r="AQ1884" s="17">
        <v>0.389857795901555</v>
      </c>
      <c r="AR1884" s="17">
        <v>0.49913526683130099</v>
      </c>
      <c r="AS1884" s="17">
        <v>0.32526090128610002</v>
      </c>
      <c r="AT1884" s="17">
        <v>0.79324013089773304</v>
      </c>
      <c r="AU1884" s="17">
        <v>0.66930719037069297</v>
      </c>
    </row>
    <row r="1885" spans="2:47" x14ac:dyDescent="0.35">
      <c r="C1885" s="17"/>
      <c r="D1885" s="17"/>
      <c r="E1885" s="17"/>
      <c r="F1885" s="17"/>
      <c r="G1885" s="17"/>
      <c r="H1885" s="17"/>
      <c r="I1885" s="17"/>
      <c r="J1885" s="17"/>
      <c r="K1885" s="17"/>
      <c r="L1885" s="17"/>
      <c r="M1885" s="17"/>
      <c r="N1885" s="17"/>
      <c r="O1885" s="17"/>
      <c r="P1885" s="17"/>
      <c r="Q1885" s="17"/>
      <c r="R1885" s="17"/>
      <c r="S1885" s="17"/>
      <c r="T1885" s="17"/>
      <c r="U1885" s="17"/>
      <c r="V1885" s="17"/>
      <c r="W1885" s="17"/>
      <c r="X1885" s="17"/>
      <c r="Y1885" s="17"/>
      <c r="Z1885" s="17"/>
      <c r="AA1885" s="17"/>
      <c r="AB1885" s="17"/>
      <c r="AC1885" s="17"/>
      <c r="AD1885" s="17"/>
      <c r="AE1885" s="17"/>
      <c r="AF1885" s="17"/>
      <c r="AG1885" s="17"/>
      <c r="AH1885" s="17"/>
      <c r="AI1885" s="17"/>
      <c r="AJ1885" s="17"/>
      <c r="AK1885" s="17"/>
      <c r="AL1885" s="17"/>
      <c r="AM1885" s="17"/>
      <c r="AN1885" s="17"/>
      <c r="AO1885" s="17"/>
      <c r="AP1885" s="17"/>
      <c r="AQ1885" s="17"/>
      <c r="AR1885" s="17"/>
      <c r="AS1885" s="17"/>
      <c r="AT1885" s="17"/>
      <c r="AU1885" s="17"/>
    </row>
    <row r="1886" spans="2:47" x14ac:dyDescent="0.35">
      <c r="B1886" s="6" t="s">
        <v>690</v>
      </c>
      <c r="C1886" s="17"/>
      <c r="D1886" s="17"/>
      <c r="E1886" s="17"/>
      <c r="F1886" s="17"/>
      <c r="G1886" s="17"/>
      <c r="H1886" s="17"/>
      <c r="I1886" s="17"/>
      <c r="J1886" s="17"/>
      <c r="K1886" s="17"/>
      <c r="L1886" s="17"/>
      <c r="M1886" s="17"/>
      <c r="N1886" s="17"/>
      <c r="O1886" s="17"/>
      <c r="P1886" s="17"/>
      <c r="Q1886" s="17"/>
      <c r="R1886" s="17"/>
      <c r="S1886" s="17"/>
      <c r="T1886" s="17"/>
      <c r="U1886" s="17"/>
      <c r="V1886" s="17"/>
      <c r="W1886" s="17"/>
      <c r="X1886" s="17"/>
      <c r="Y1886" s="17"/>
      <c r="Z1886" s="17"/>
      <c r="AA1886" s="17"/>
      <c r="AB1886" s="17"/>
      <c r="AC1886" s="17"/>
      <c r="AD1886" s="17"/>
      <c r="AE1886" s="17"/>
      <c r="AF1886" s="17"/>
      <c r="AG1886" s="17"/>
      <c r="AH1886" s="17"/>
      <c r="AI1886" s="17"/>
      <c r="AJ1886" s="17"/>
      <c r="AK1886" s="17"/>
      <c r="AL1886" s="17"/>
      <c r="AM1886" s="17"/>
      <c r="AN1886" s="17"/>
      <c r="AO1886" s="17"/>
      <c r="AP1886" s="17"/>
      <c r="AQ1886" s="17"/>
      <c r="AR1886" s="17"/>
      <c r="AS1886" s="17"/>
      <c r="AT1886" s="17"/>
      <c r="AU1886" s="17"/>
    </row>
    <row r="1887" spans="2:47" x14ac:dyDescent="0.35">
      <c r="B1887" s="24" t="s">
        <v>65</v>
      </c>
      <c r="C1887" s="17"/>
      <c r="D1887" s="17"/>
      <c r="E1887" s="17"/>
      <c r="F1887" s="17"/>
      <c r="G1887" s="17"/>
      <c r="H1887" s="17"/>
      <c r="I1887" s="17"/>
      <c r="J1887" s="17"/>
      <c r="K1887" s="17"/>
      <c r="L1887" s="17"/>
      <c r="M1887" s="17"/>
      <c r="N1887" s="17"/>
      <c r="O1887" s="17"/>
      <c r="P1887" s="17"/>
      <c r="Q1887" s="17"/>
      <c r="R1887" s="17"/>
      <c r="S1887" s="17"/>
      <c r="T1887" s="17"/>
      <c r="U1887" s="17"/>
      <c r="V1887" s="17"/>
      <c r="W1887" s="17"/>
      <c r="X1887" s="17"/>
      <c r="Y1887" s="17"/>
      <c r="Z1887" s="17"/>
      <c r="AA1887" s="17"/>
      <c r="AB1887" s="17"/>
      <c r="AC1887" s="17"/>
      <c r="AD1887" s="17"/>
      <c r="AE1887" s="17"/>
      <c r="AF1887" s="17"/>
      <c r="AG1887" s="17"/>
      <c r="AH1887" s="17"/>
      <c r="AI1887" s="17"/>
      <c r="AJ1887" s="17"/>
      <c r="AK1887" s="17"/>
      <c r="AL1887" s="17"/>
      <c r="AM1887" s="17"/>
      <c r="AN1887" s="17"/>
      <c r="AO1887" s="17"/>
      <c r="AP1887" s="17"/>
      <c r="AQ1887" s="17"/>
      <c r="AR1887" s="17"/>
      <c r="AS1887" s="17"/>
      <c r="AT1887" s="17"/>
      <c r="AU1887" s="17"/>
    </row>
    <row r="1888" spans="2:47" x14ac:dyDescent="0.35">
      <c r="B1888" t="s">
        <v>89</v>
      </c>
      <c r="C1888" s="17">
        <v>0.118135104822493</v>
      </c>
      <c r="D1888" s="17">
        <v>0.164330856362325</v>
      </c>
      <c r="E1888" s="17">
        <v>7.4126831997328099E-2</v>
      </c>
      <c r="F1888" s="17"/>
      <c r="G1888" s="17">
        <v>0.19748865118001099</v>
      </c>
      <c r="H1888" s="17">
        <v>0.177310640829871</v>
      </c>
      <c r="I1888" s="17">
        <v>0.139943488826104</v>
      </c>
      <c r="J1888" s="17">
        <v>0.10007494927544799</v>
      </c>
      <c r="K1888" s="17">
        <v>6.2050784218114198E-2</v>
      </c>
      <c r="L1888" s="17">
        <v>5.1246744500912697E-2</v>
      </c>
      <c r="M1888" s="17"/>
      <c r="N1888" s="17">
        <v>9.9168585164428405E-2</v>
      </c>
      <c r="O1888" s="17">
        <v>0.21233709126928699</v>
      </c>
      <c r="P1888" s="17"/>
      <c r="Q1888" s="17">
        <v>0.13910301061286801</v>
      </c>
      <c r="R1888" s="17">
        <v>8.5862721542740203E-2</v>
      </c>
      <c r="S1888" s="17">
        <v>0.101143608996673</v>
      </c>
      <c r="T1888" s="17">
        <v>9.8537558802349698E-2</v>
      </c>
      <c r="U1888" s="17">
        <v>0.103622161771253</v>
      </c>
      <c r="V1888" s="17">
        <v>0.119968294805222</v>
      </c>
      <c r="W1888" s="17">
        <v>0.117318700421095</v>
      </c>
      <c r="X1888" s="17">
        <v>0.14422643659308901</v>
      </c>
      <c r="Y1888" s="17">
        <v>0.15148024738787599</v>
      </c>
      <c r="Z1888" s="17">
        <v>0.10505266326974699</v>
      </c>
      <c r="AA1888" s="17">
        <v>0.15730577407982499</v>
      </c>
      <c r="AB1888" s="17">
        <v>0.11171218160384799</v>
      </c>
      <c r="AC1888" s="17"/>
      <c r="AD1888" s="17">
        <v>0.15822143258370999</v>
      </c>
      <c r="AE1888" s="17">
        <v>3.6989330447126899E-2</v>
      </c>
      <c r="AF1888" s="17"/>
      <c r="AG1888" s="17">
        <v>0.230542925885864</v>
      </c>
      <c r="AH1888" s="17">
        <v>6.3436872289461294E-2</v>
      </c>
      <c r="AI1888" s="17"/>
      <c r="AJ1888" s="17">
        <v>0.12689255821762299</v>
      </c>
      <c r="AK1888" s="17">
        <v>0.10879636454891101</v>
      </c>
      <c r="AL1888" s="17"/>
      <c r="AM1888" s="17">
        <v>0.11711908724615799</v>
      </c>
      <c r="AN1888" s="17">
        <v>0.11929998876196</v>
      </c>
      <c r="AO1888" s="17"/>
      <c r="AP1888" s="17">
        <v>1.20495640689032E-2</v>
      </c>
      <c r="AQ1888" s="17">
        <v>3.2859204189146701E-2</v>
      </c>
      <c r="AR1888" s="17">
        <v>0.117550125505983</v>
      </c>
      <c r="AS1888" s="17">
        <v>8.1578696082005894E-2</v>
      </c>
      <c r="AT1888" s="17">
        <v>0.25002297374698201</v>
      </c>
      <c r="AU1888" s="17">
        <v>0.30278433559436502</v>
      </c>
    </row>
    <row r="1889" spans="2:47" x14ac:dyDescent="0.35">
      <c r="B1889" t="s">
        <v>90</v>
      </c>
      <c r="C1889" s="17">
        <v>0.26917261800866099</v>
      </c>
      <c r="D1889" s="17">
        <v>0.29013872004279001</v>
      </c>
      <c r="E1889" s="17">
        <v>0.248321398163527</v>
      </c>
      <c r="F1889" s="17"/>
      <c r="G1889" s="17">
        <v>0.35148196722223302</v>
      </c>
      <c r="H1889" s="17">
        <v>0.34064585325367303</v>
      </c>
      <c r="I1889" s="17">
        <v>0.30512007472833602</v>
      </c>
      <c r="J1889" s="17">
        <v>0.28256431047644298</v>
      </c>
      <c r="K1889" s="17">
        <v>0.21169215698829899</v>
      </c>
      <c r="L1889" s="17">
        <v>0.15417330905903501</v>
      </c>
      <c r="M1889" s="17"/>
      <c r="N1889" s="17">
        <v>0.24603439579851599</v>
      </c>
      <c r="O1889" s="17">
        <v>0.384094413590501</v>
      </c>
      <c r="P1889" s="17"/>
      <c r="Q1889" s="17">
        <v>0.31509698050799301</v>
      </c>
      <c r="R1889" s="17">
        <v>0.23478536313940099</v>
      </c>
      <c r="S1889" s="17">
        <v>0.23502059686134399</v>
      </c>
      <c r="T1889" s="17">
        <v>0.21597801268783601</v>
      </c>
      <c r="U1889" s="17">
        <v>0.31537355311165599</v>
      </c>
      <c r="V1889" s="17">
        <v>0.31038256019246502</v>
      </c>
      <c r="W1889" s="17">
        <v>0.27099988610058001</v>
      </c>
      <c r="X1889" s="17">
        <v>0.30817870004936798</v>
      </c>
      <c r="Y1889" s="17">
        <v>0.26720723820839898</v>
      </c>
      <c r="Z1889" s="17">
        <v>0.22507671393661</v>
      </c>
      <c r="AA1889" s="17">
        <v>0.25017551256117998</v>
      </c>
      <c r="AB1889" s="17">
        <v>0.33822090191131299</v>
      </c>
      <c r="AC1889" s="17"/>
      <c r="AD1889" s="17">
        <v>0.32456971850855298</v>
      </c>
      <c r="AE1889" s="17">
        <v>0.14818343797410699</v>
      </c>
      <c r="AF1889" s="17"/>
      <c r="AG1889" s="17">
        <v>0.35370907151178899</v>
      </c>
      <c r="AH1889" s="17">
        <v>0.23072024509253999</v>
      </c>
      <c r="AI1889" s="17"/>
      <c r="AJ1889" s="17">
        <v>0.27543444259647898</v>
      </c>
      <c r="AK1889" s="17">
        <v>0.26414289623036002</v>
      </c>
      <c r="AL1889" s="17"/>
      <c r="AM1889" s="17">
        <v>0.23485105893816999</v>
      </c>
      <c r="AN1889" s="17">
        <v>0.28284696415267502</v>
      </c>
      <c r="AO1889" s="17"/>
      <c r="AP1889" s="17">
        <v>7.6920115038151202E-2</v>
      </c>
      <c r="AQ1889" s="17">
        <v>0.19708793186947501</v>
      </c>
      <c r="AR1889" s="17">
        <v>0.40196883134306399</v>
      </c>
      <c r="AS1889" s="17">
        <v>0.23331301396353599</v>
      </c>
      <c r="AT1889" s="17">
        <v>0.41667407845404902</v>
      </c>
      <c r="AU1889" s="17">
        <v>0.43209221026830502</v>
      </c>
    </row>
    <row r="1890" spans="2:47" x14ac:dyDescent="0.35">
      <c r="B1890" t="s">
        <v>91</v>
      </c>
      <c r="C1890" s="17">
        <v>0.28411345896487</v>
      </c>
      <c r="D1890" s="17">
        <v>0.24448355505998101</v>
      </c>
      <c r="E1890" s="17">
        <v>0.32240581117474898</v>
      </c>
      <c r="F1890" s="17"/>
      <c r="G1890" s="17">
        <v>0.21292551503971099</v>
      </c>
      <c r="H1890" s="17">
        <v>0.29929548573362802</v>
      </c>
      <c r="I1890" s="17">
        <v>0.283710964428385</v>
      </c>
      <c r="J1890" s="17">
        <v>0.275032944773271</v>
      </c>
      <c r="K1890" s="17">
        <v>0.28712681384639699</v>
      </c>
      <c r="L1890" s="17">
        <v>0.32475904937079703</v>
      </c>
      <c r="M1890" s="17"/>
      <c r="N1890" s="17">
        <v>0.29520365749009198</v>
      </c>
      <c r="O1890" s="17">
        <v>0.22903120085954401</v>
      </c>
      <c r="P1890" s="17"/>
      <c r="Q1890" s="17">
        <v>0.29398506506468403</v>
      </c>
      <c r="R1890" s="17">
        <v>0.32320637132567398</v>
      </c>
      <c r="S1890" s="17">
        <v>0.347574960335853</v>
      </c>
      <c r="T1890" s="17">
        <v>0.33071942465667697</v>
      </c>
      <c r="U1890" s="17">
        <v>0.218550274638866</v>
      </c>
      <c r="V1890" s="17">
        <v>0.257431948420832</v>
      </c>
      <c r="W1890" s="17">
        <v>0.229536714286494</v>
      </c>
      <c r="X1890" s="17">
        <v>0.22004992971165199</v>
      </c>
      <c r="Y1890" s="17">
        <v>0.22984537057966001</v>
      </c>
      <c r="Z1890" s="17">
        <v>0.34577815181607502</v>
      </c>
      <c r="AA1890" s="17">
        <v>0.32648824181710201</v>
      </c>
      <c r="AB1890" s="17">
        <v>0.16597055014078499</v>
      </c>
      <c r="AC1890" s="17"/>
      <c r="AD1890" s="17">
        <v>0.27962248484874302</v>
      </c>
      <c r="AE1890" s="17">
        <v>0.28823957125246902</v>
      </c>
      <c r="AF1890" s="17"/>
      <c r="AG1890" s="17">
        <v>0.23730846065066299</v>
      </c>
      <c r="AH1890" s="17">
        <v>0.30682878420788301</v>
      </c>
      <c r="AI1890" s="17"/>
      <c r="AJ1890" s="17">
        <v>0.27883355073902</v>
      </c>
      <c r="AK1890" s="17">
        <v>0.28843642850163997</v>
      </c>
      <c r="AL1890" s="17"/>
      <c r="AM1890" s="17">
        <v>0.29026312533124399</v>
      </c>
      <c r="AN1890" s="17">
        <v>0.27921808302790302</v>
      </c>
      <c r="AO1890" s="17"/>
      <c r="AP1890" s="17">
        <v>0.28681138185792499</v>
      </c>
      <c r="AQ1890" s="17">
        <v>0.36664641352169097</v>
      </c>
      <c r="AR1890" s="17">
        <v>0.31514965727560801</v>
      </c>
      <c r="AS1890" s="17">
        <v>0.32835721137840002</v>
      </c>
      <c r="AT1890" s="17">
        <v>0.24855524673499599</v>
      </c>
      <c r="AU1890" s="17">
        <v>0.15252941218145</v>
      </c>
    </row>
    <row r="1891" spans="2:47" x14ac:dyDescent="0.35">
      <c r="B1891" t="s">
        <v>92</v>
      </c>
      <c r="C1891" s="17">
        <v>0.141024735802498</v>
      </c>
      <c r="D1891" s="17">
        <v>0.15156316490844801</v>
      </c>
      <c r="E1891" s="17">
        <v>0.13199881219429499</v>
      </c>
      <c r="F1891" s="17"/>
      <c r="G1891" s="17">
        <v>0.12616685822418799</v>
      </c>
      <c r="H1891" s="17">
        <v>6.2832025443416303E-2</v>
      </c>
      <c r="I1891" s="17">
        <v>0.114143858174254</v>
      </c>
      <c r="J1891" s="17">
        <v>0.14502434698682501</v>
      </c>
      <c r="K1891" s="17">
        <v>0.18296690398101001</v>
      </c>
      <c r="L1891" s="17">
        <v>0.205507875108496</v>
      </c>
      <c r="M1891" s="17"/>
      <c r="N1891" s="17">
        <v>0.15916608960349399</v>
      </c>
      <c r="O1891" s="17">
        <v>5.0921142961135403E-2</v>
      </c>
      <c r="P1891" s="17"/>
      <c r="Q1891" s="17">
        <v>0.10158820450209501</v>
      </c>
      <c r="R1891" s="17">
        <v>0.144546029378088</v>
      </c>
      <c r="S1891" s="17">
        <v>0.108740354334754</v>
      </c>
      <c r="T1891" s="17">
        <v>0.18614936717959099</v>
      </c>
      <c r="U1891" s="17">
        <v>0.17738046977369501</v>
      </c>
      <c r="V1891" s="17">
        <v>0.146619336194522</v>
      </c>
      <c r="W1891" s="17">
        <v>0.14666880996184301</v>
      </c>
      <c r="X1891" s="17">
        <v>0.14731062209127599</v>
      </c>
      <c r="Y1891" s="17">
        <v>0.136083911536447</v>
      </c>
      <c r="Z1891" s="17">
        <v>0.144014608682273</v>
      </c>
      <c r="AA1891" s="17">
        <v>8.4074176804974907E-2</v>
      </c>
      <c r="AB1891" s="17">
        <v>0.24009633412251899</v>
      </c>
      <c r="AC1891" s="17"/>
      <c r="AD1891" s="17">
        <v>0.13496568433086101</v>
      </c>
      <c r="AE1891" s="17">
        <v>0.15431881221082699</v>
      </c>
      <c r="AF1891" s="17"/>
      <c r="AG1891" s="17">
        <v>0.10135795691852301</v>
      </c>
      <c r="AH1891" s="17">
        <v>0.16368490421425999</v>
      </c>
      <c r="AI1891" s="17"/>
      <c r="AJ1891" s="17">
        <v>0.149334116640223</v>
      </c>
      <c r="AK1891" s="17">
        <v>0.131075035953896</v>
      </c>
      <c r="AL1891" s="17"/>
      <c r="AM1891" s="17">
        <v>0.14521068150304101</v>
      </c>
      <c r="AN1891" s="17">
        <v>0.139911973193767</v>
      </c>
      <c r="AO1891" s="17"/>
      <c r="AP1891" s="17">
        <v>0.13451850175156099</v>
      </c>
      <c r="AQ1891" s="17">
        <v>0.22306223975258199</v>
      </c>
      <c r="AR1891" s="17">
        <v>9.3241355976236798E-2</v>
      </c>
      <c r="AS1891" s="17">
        <v>0.21112173637752199</v>
      </c>
      <c r="AT1891" s="17">
        <v>5.5515660344922897E-2</v>
      </c>
      <c r="AU1891" s="17">
        <v>7.9050341964126705E-2</v>
      </c>
    </row>
    <row r="1892" spans="2:47" x14ac:dyDescent="0.35">
      <c r="B1892" t="s">
        <v>93</v>
      </c>
      <c r="C1892" s="17">
        <v>0.15368567230337599</v>
      </c>
      <c r="D1892" s="17">
        <v>0.12787098027893001</v>
      </c>
      <c r="E1892" s="17">
        <v>0.177903899352057</v>
      </c>
      <c r="F1892" s="17"/>
      <c r="G1892" s="17">
        <v>8.0183862031130995E-2</v>
      </c>
      <c r="H1892" s="17">
        <v>8.9126397250461606E-2</v>
      </c>
      <c r="I1892" s="17">
        <v>0.105424728730398</v>
      </c>
      <c r="J1892" s="17">
        <v>0.16982507463032201</v>
      </c>
      <c r="K1892" s="17">
        <v>0.240610301330587</v>
      </c>
      <c r="L1892" s="17">
        <v>0.22362299966645</v>
      </c>
      <c r="M1892" s="17"/>
      <c r="N1892" s="17">
        <v>0.16826445128668299</v>
      </c>
      <c r="O1892" s="17">
        <v>8.1276502621451502E-2</v>
      </c>
      <c r="P1892" s="17"/>
      <c r="Q1892" s="17">
        <v>0.108226839122768</v>
      </c>
      <c r="R1892" s="17">
        <v>0.16105802755179499</v>
      </c>
      <c r="S1892" s="17">
        <v>0.20182361294649701</v>
      </c>
      <c r="T1892" s="17">
        <v>0.143178757197579</v>
      </c>
      <c r="U1892" s="17">
        <v>0.150673599065765</v>
      </c>
      <c r="V1892" s="17">
        <v>0.12637724710891801</v>
      </c>
      <c r="W1892" s="17">
        <v>0.20572699010282999</v>
      </c>
      <c r="X1892" s="17">
        <v>0.16050819937937599</v>
      </c>
      <c r="Y1892" s="17">
        <v>0.16837174064522401</v>
      </c>
      <c r="Z1892" s="17">
        <v>0.154806779700606</v>
      </c>
      <c r="AA1892" s="17">
        <v>0.13958135875154701</v>
      </c>
      <c r="AB1892" s="17">
        <v>0.14400003222153501</v>
      </c>
      <c r="AC1892" s="17"/>
      <c r="AD1892" s="17">
        <v>8.3396379513653293E-2</v>
      </c>
      <c r="AE1892" s="17">
        <v>0.31606515190652801</v>
      </c>
      <c r="AF1892" s="17"/>
      <c r="AG1892" s="17">
        <v>6.6315798703739506E-2</v>
      </c>
      <c r="AH1892" s="17">
        <v>0.19968419076754301</v>
      </c>
      <c r="AI1892" s="17"/>
      <c r="AJ1892" s="17">
        <v>0.13646532770502501</v>
      </c>
      <c r="AK1892" s="17">
        <v>0.17469655373035201</v>
      </c>
      <c r="AL1892" s="17"/>
      <c r="AM1892" s="17">
        <v>0.18501175216794599</v>
      </c>
      <c r="AN1892" s="17">
        <v>0.14472676678400201</v>
      </c>
      <c r="AO1892" s="17"/>
      <c r="AP1892" s="17">
        <v>0.39461011642558802</v>
      </c>
      <c r="AQ1892" s="17">
        <v>0.144087655263238</v>
      </c>
      <c r="AR1892" s="17">
        <v>5.1905440041489503E-2</v>
      </c>
      <c r="AS1892" s="17">
        <v>0.136050400694361</v>
      </c>
      <c r="AT1892" s="17">
        <v>2.2555090425856E-2</v>
      </c>
      <c r="AU1892" s="17">
        <v>2.7941098804853501E-2</v>
      </c>
    </row>
    <row r="1893" spans="2:47" x14ac:dyDescent="0.35">
      <c r="B1893" t="s">
        <v>122</v>
      </c>
      <c r="C1893" s="17">
        <v>3.3868410098103E-2</v>
      </c>
      <c r="D1893" s="17">
        <v>2.1612723347526099E-2</v>
      </c>
      <c r="E1893" s="17">
        <v>4.5243247118044103E-2</v>
      </c>
      <c r="F1893" s="17"/>
      <c r="G1893" s="17">
        <v>3.1753146302726402E-2</v>
      </c>
      <c r="H1893" s="17">
        <v>3.0789597488950101E-2</v>
      </c>
      <c r="I1893" s="17">
        <v>5.1656885112522498E-2</v>
      </c>
      <c r="J1893" s="17">
        <v>2.7478373857692698E-2</v>
      </c>
      <c r="K1893" s="17">
        <v>1.5553039635592901E-2</v>
      </c>
      <c r="L1893" s="17">
        <v>4.06900222943095E-2</v>
      </c>
      <c r="M1893" s="17"/>
      <c r="N1893" s="17">
        <v>3.2162820656787001E-2</v>
      </c>
      <c r="O1893" s="17">
        <v>4.2339648698081399E-2</v>
      </c>
      <c r="P1893" s="17"/>
      <c r="Q1893" s="17">
        <v>4.19999001895923E-2</v>
      </c>
      <c r="R1893" s="17">
        <v>5.0541487062301597E-2</v>
      </c>
      <c r="S1893" s="17">
        <v>5.6968665248801802E-3</v>
      </c>
      <c r="T1893" s="17">
        <v>2.5436879475968E-2</v>
      </c>
      <c r="U1893" s="17">
        <v>3.43999416387641E-2</v>
      </c>
      <c r="V1893" s="17">
        <v>3.92206132780408E-2</v>
      </c>
      <c r="W1893" s="17">
        <v>2.97488991271589E-2</v>
      </c>
      <c r="X1893" s="17">
        <v>1.9726112175239001E-2</v>
      </c>
      <c r="Y1893" s="17">
        <v>4.7011491642392503E-2</v>
      </c>
      <c r="Z1893" s="17">
        <v>2.5271082594689399E-2</v>
      </c>
      <c r="AA1893" s="17">
        <v>4.23749359853706E-2</v>
      </c>
      <c r="AB1893" s="17">
        <v>0</v>
      </c>
      <c r="AC1893" s="17"/>
      <c r="AD1893" s="17">
        <v>1.9224300214478698E-2</v>
      </c>
      <c r="AE1893" s="17">
        <v>5.6203696208942097E-2</v>
      </c>
      <c r="AF1893" s="17"/>
      <c r="AG1893" s="17">
        <v>1.07657863294215E-2</v>
      </c>
      <c r="AH1893" s="17">
        <v>3.5645003428312297E-2</v>
      </c>
      <c r="AI1893" s="17"/>
      <c r="AJ1893" s="17">
        <v>3.3040004101629397E-2</v>
      </c>
      <c r="AK1893" s="17">
        <v>3.2852721034840798E-2</v>
      </c>
      <c r="AL1893" s="17"/>
      <c r="AM1893" s="17">
        <v>2.7544294813440499E-2</v>
      </c>
      <c r="AN1893" s="17">
        <v>3.3996224079693403E-2</v>
      </c>
      <c r="AO1893" s="17"/>
      <c r="AP1893" s="17">
        <v>9.5090320857871002E-2</v>
      </c>
      <c r="AQ1893" s="17">
        <v>3.6256555403867803E-2</v>
      </c>
      <c r="AR1893" s="17">
        <v>2.01845898576196E-2</v>
      </c>
      <c r="AS1893" s="17">
        <v>9.5789415041757607E-3</v>
      </c>
      <c r="AT1893" s="17">
        <v>6.6769502931932996E-3</v>
      </c>
      <c r="AU1893" s="17">
        <v>5.6026011869002197E-3</v>
      </c>
    </row>
    <row r="1894" spans="2:47" x14ac:dyDescent="0.35">
      <c r="B1894" t="s">
        <v>95</v>
      </c>
      <c r="C1894" s="17">
        <v>0.387307722831154</v>
      </c>
      <c r="D1894" s="17">
        <v>0.45446957640511398</v>
      </c>
      <c r="E1894" s="17">
        <v>0.322448230160855</v>
      </c>
      <c r="F1894" s="17"/>
      <c r="G1894" s="17">
        <v>0.54897061840224404</v>
      </c>
      <c r="H1894" s="17">
        <v>0.51795649408354405</v>
      </c>
      <c r="I1894" s="17">
        <v>0.44506356355443999</v>
      </c>
      <c r="J1894" s="17">
        <v>0.382639259751891</v>
      </c>
      <c r="K1894" s="17">
        <v>0.27374294120641401</v>
      </c>
      <c r="L1894" s="17">
        <v>0.205420053559948</v>
      </c>
      <c r="M1894" s="17"/>
      <c r="N1894" s="17">
        <v>0.34520298096294399</v>
      </c>
      <c r="O1894" s="17">
        <v>0.59643150485978802</v>
      </c>
      <c r="P1894" s="17"/>
      <c r="Q1894" s="17">
        <v>0.45419999112086001</v>
      </c>
      <c r="R1894" s="17">
        <v>0.32064808468214101</v>
      </c>
      <c r="S1894" s="17">
        <v>0.33616420585801599</v>
      </c>
      <c r="T1894" s="17">
        <v>0.314515571490186</v>
      </c>
      <c r="U1894" s="17">
        <v>0.41899571488290999</v>
      </c>
      <c r="V1894" s="17">
        <v>0.43035085499768699</v>
      </c>
      <c r="W1894" s="17">
        <v>0.388318586521675</v>
      </c>
      <c r="X1894" s="17">
        <v>0.45240513664245702</v>
      </c>
      <c r="Y1894" s="17">
        <v>0.418687485596275</v>
      </c>
      <c r="Z1894" s="17">
        <v>0.33012937720635699</v>
      </c>
      <c r="AA1894" s="17">
        <v>0.40748128664100602</v>
      </c>
      <c r="AB1894" s="17">
        <v>0.44993308351516098</v>
      </c>
      <c r="AC1894" s="17"/>
      <c r="AD1894" s="17">
        <v>0.482791151092264</v>
      </c>
      <c r="AE1894" s="17">
        <v>0.18517276842123401</v>
      </c>
      <c r="AF1894" s="17"/>
      <c r="AG1894" s="17">
        <v>0.58425199739765299</v>
      </c>
      <c r="AH1894" s="17">
        <v>0.29415711738200201</v>
      </c>
      <c r="AI1894" s="17"/>
      <c r="AJ1894" s="17">
        <v>0.402327000814102</v>
      </c>
      <c r="AK1894" s="17">
        <v>0.37293926077927098</v>
      </c>
      <c r="AL1894" s="17"/>
      <c r="AM1894" s="17">
        <v>0.35197014618432798</v>
      </c>
      <c r="AN1894" s="17">
        <v>0.40214695291463498</v>
      </c>
      <c r="AO1894" s="17"/>
      <c r="AP1894" s="17">
        <v>8.89696791070545E-2</v>
      </c>
      <c r="AQ1894" s="17">
        <v>0.22994713605862099</v>
      </c>
      <c r="AR1894" s="17">
        <v>0.51951895684904703</v>
      </c>
      <c r="AS1894" s="17">
        <v>0.31489171004554201</v>
      </c>
      <c r="AT1894" s="17">
        <v>0.66669705220103204</v>
      </c>
      <c r="AU1894" s="17">
        <v>0.73487654586267004</v>
      </c>
    </row>
    <row r="1895" spans="2:47" x14ac:dyDescent="0.35">
      <c r="B1895" t="s">
        <v>96</v>
      </c>
      <c r="C1895" s="17">
        <v>0.29471040810587301</v>
      </c>
      <c r="D1895" s="17">
        <v>0.27943414518737902</v>
      </c>
      <c r="E1895" s="17">
        <v>0.30990271154635102</v>
      </c>
      <c r="F1895" s="17"/>
      <c r="G1895" s="17">
        <v>0.206350720255319</v>
      </c>
      <c r="H1895" s="17">
        <v>0.15195842269387799</v>
      </c>
      <c r="I1895" s="17">
        <v>0.219568586904652</v>
      </c>
      <c r="J1895" s="17">
        <v>0.31484942161714602</v>
      </c>
      <c r="K1895" s="17">
        <v>0.42357720531159698</v>
      </c>
      <c r="L1895" s="17">
        <v>0.42913087477494499</v>
      </c>
      <c r="M1895" s="17"/>
      <c r="N1895" s="17">
        <v>0.32743054089017698</v>
      </c>
      <c r="O1895" s="17">
        <v>0.13219764558258701</v>
      </c>
      <c r="P1895" s="17"/>
      <c r="Q1895" s="17">
        <v>0.209815043624863</v>
      </c>
      <c r="R1895" s="17">
        <v>0.30560405692988302</v>
      </c>
      <c r="S1895" s="17">
        <v>0.31056396728125102</v>
      </c>
      <c r="T1895" s="17">
        <v>0.32932812437716902</v>
      </c>
      <c r="U1895" s="17">
        <v>0.32805406883945998</v>
      </c>
      <c r="V1895" s="17">
        <v>0.27299658330344001</v>
      </c>
      <c r="W1895" s="17">
        <v>0.35239580006467303</v>
      </c>
      <c r="X1895" s="17">
        <v>0.30781882147065198</v>
      </c>
      <c r="Y1895" s="17">
        <v>0.30445565218167198</v>
      </c>
      <c r="Z1895" s="17">
        <v>0.29882138838287903</v>
      </c>
      <c r="AA1895" s="17">
        <v>0.22365553555652201</v>
      </c>
      <c r="AB1895" s="17">
        <v>0.38409636634405497</v>
      </c>
      <c r="AC1895" s="17"/>
      <c r="AD1895" s="17">
        <v>0.21836206384451401</v>
      </c>
      <c r="AE1895" s="17">
        <v>0.470383964117355</v>
      </c>
      <c r="AF1895" s="17"/>
      <c r="AG1895" s="17">
        <v>0.167673755622262</v>
      </c>
      <c r="AH1895" s="17">
        <v>0.36336909498180398</v>
      </c>
      <c r="AI1895" s="17"/>
      <c r="AJ1895" s="17">
        <v>0.28579944434524801</v>
      </c>
      <c r="AK1895" s="17">
        <v>0.305771589684248</v>
      </c>
      <c r="AL1895" s="17"/>
      <c r="AM1895" s="17">
        <v>0.33022243367098703</v>
      </c>
      <c r="AN1895" s="17">
        <v>0.28463873997776901</v>
      </c>
      <c r="AO1895" s="17"/>
      <c r="AP1895" s="17">
        <v>0.52912861817714896</v>
      </c>
      <c r="AQ1895" s="17">
        <v>0.36714989501582002</v>
      </c>
      <c r="AR1895" s="17">
        <v>0.14514679601772601</v>
      </c>
      <c r="AS1895" s="17">
        <v>0.34717213707188299</v>
      </c>
      <c r="AT1895" s="17">
        <v>7.8070750770778893E-2</v>
      </c>
      <c r="AU1895" s="17">
        <v>0.10699144076898</v>
      </c>
    </row>
    <row r="1896" spans="2:47" x14ac:dyDescent="0.35">
      <c r="B1896" t="s">
        <v>97</v>
      </c>
      <c r="C1896" s="17">
        <v>9.2597314725280697E-2</v>
      </c>
      <c r="D1896" s="17">
        <v>0.17503543121773599</v>
      </c>
      <c r="E1896" s="17">
        <v>1.2545518614504101E-2</v>
      </c>
      <c r="F1896" s="17"/>
      <c r="G1896" s="17">
        <v>0.34261989814692601</v>
      </c>
      <c r="H1896" s="17">
        <v>0.365998071389666</v>
      </c>
      <c r="I1896" s="17">
        <v>0.22549497664978799</v>
      </c>
      <c r="J1896" s="17">
        <v>6.7789838134744304E-2</v>
      </c>
      <c r="K1896" s="17">
        <v>-0.149834264105183</v>
      </c>
      <c r="L1896" s="17">
        <v>-0.223710821214997</v>
      </c>
      <c r="M1896" s="17"/>
      <c r="N1896" s="17">
        <v>1.7772440072767601E-2</v>
      </c>
      <c r="O1896" s="17">
        <v>0.46423385927720101</v>
      </c>
      <c r="P1896" s="17"/>
      <c r="Q1896" s="17">
        <v>0.24438494749599701</v>
      </c>
      <c r="R1896" s="17">
        <v>1.50440277522582E-2</v>
      </c>
      <c r="S1896" s="17">
        <v>2.5600238576765699E-2</v>
      </c>
      <c r="T1896" s="17">
        <v>-1.48125528869829E-2</v>
      </c>
      <c r="U1896" s="17">
        <v>9.0941646043449495E-2</v>
      </c>
      <c r="V1896" s="17">
        <v>0.15735427169424801</v>
      </c>
      <c r="W1896" s="17">
        <v>3.5922786457001803E-2</v>
      </c>
      <c r="X1896" s="17">
        <v>0.14458631517180501</v>
      </c>
      <c r="Y1896" s="17">
        <v>0.11423183341460399</v>
      </c>
      <c r="Z1896" s="17">
        <v>3.1307988823477899E-2</v>
      </c>
      <c r="AA1896" s="17">
        <v>0.18382575108448401</v>
      </c>
      <c r="AB1896" s="17">
        <v>6.5836717171106396E-2</v>
      </c>
      <c r="AC1896" s="17"/>
      <c r="AD1896" s="17">
        <v>0.264429087247749</v>
      </c>
      <c r="AE1896" s="17">
        <v>-0.28521119569612202</v>
      </c>
      <c r="AF1896" s="17"/>
      <c r="AG1896" s="17">
        <v>0.41657824177539099</v>
      </c>
      <c r="AH1896" s="17">
        <v>-6.9211977599802202E-2</v>
      </c>
      <c r="AI1896" s="17"/>
      <c r="AJ1896" s="17">
        <v>0.116527556468854</v>
      </c>
      <c r="AK1896" s="17">
        <v>6.7167671095023099E-2</v>
      </c>
      <c r="AL1896" s="17"/>
      <c r="AM1896" s="17">
        <v>2.1747712513341101E-2</v>
      </c>
      <c r="AN1896" s="17">
        <v>0.117508212936866</v>
      </c>
      <c r="AO1896" s="17"/>
      <c r="AP1896" s="17">
        <v>-0.44015893907009501</v>
      </c>
      <c r="AQ1896" s="17">
        <v>-0.13720275895719899</v>
      </c>
      <c r="AR1896" s="17">
        <v>0.37437216083132002</v>
      </c>
      <c r="AS1896" s="17">
        <v>-3.2280427026340403E-2</v>
      </c>
      <c r="AT1896" s="17">
        <v>0.58862630143025296</v>
      </c>
      <c r="AU1896" s="17">
        <v>0.627885105093689</v>
      </c>
    </row>
    <row r="1897" spans="2:47" x14ac:dyDescent="0.35">
      <c r="C1897" s="17"/>
      <c r="D1897" s="17"/>
      <c r="E1897" s="17"/>
      <c r="F1897" s="17"/>
      <c r="G1897" s="17"/>
      <c r="H1897" s="17"/>
      <c r="I1897" s="17"/>
      <c r="J1897" s="17"/>
      <c r="K1897" s="17"/>
      <c r="L1897" s="17"/>
      <c r="M1897" s="17"/>
      <c r="N1897" s="17"/>
      <c r="O1897" s="17"/>
      <c r="P1897" s="17"/>
      <c r="Q1897" s="17"/>
      <c r="R1897" s="17"/>
      <c r="S1897" s="17"/>
      <c r="T1897" s="17"/>
      <c r="U1897" s="17"/>
      <c r="V1897" s="17"/>
      <c r="W1897" s="17"/>
      <c r="X1897" s="17"/>
      <c r="Y1897" s="17"/>
      <c r="Z1897" s="17"/>
      <c r="AA1897" s="17"/>
      <c r="AB1897" s="17"/>
      <c r="AC1897" s="17"/>
      <c r="AD1897" s="17"/>
      <c r="AE1897" s="17"/>
      <c r="AF1897" s="17"/>
      <c r="AG1897" s="17"/>
      <c r="AH1897" s="17"/>
      <c r="AI1897" s="17"/>
      <c r="AJ1897" s="17"/>
      <c r="AK1897" s="17"/>
      <c r="AL1897" s="17"/>
      <c r="AM1897" s="17"/>
      <c r="AN1897" s="17"/>
      <c r="AO1897" s="17"/>
      <c r="AP1897" s="17"/>
      <c r="AQ1897" s="17"/>
      <c r="AR1897" s="17"/>
      <c r="AS1897" s="17"/>
      <c r="AT1897" s="17"/>
      <c r="AU1897" s="17"/>
    </row>
    <row r="1898" spans="2:47" x14ac:dyDescent="0.35">
      <c r="B1898" s="6" t="s">
        <v>698</v>
      </c>
      <c r="C1898" s="17"/>
      <c r="D1898" s="17"/>
      <c r="E1898" s="17"/>
      <c r="F1898" s="17"/>
      <c r="G1898" s="17"/>
      <c r="H1898" s="17"/>
      <c r="I1898" s="17"/>
      <c r="J1898" s="17"/>
      <c r="K1898" s="17"/>
      <c r="L1898" s="17"/>
      <c r="M1898" s="17"/>
      <c r="N1898" s="17"/>
      <c r="O1898" s="17"/>
      <c r="P1898" s="17"/>
      <c r="Q1898" s="17"/>
      <c r="R1898" s="17"/>
      <c r="S1898" s="17"/>
      <c r="T1898" s="17"/>
      <c r="U1898" s="17"/>
      <c r="V1898" s="17"/>
      <c r="W1898" s="17"/>
      <c r="X1898" s="17"/>
      <c r="Y1898" s="17"/>
      <c r="Z1898" s="17"/>
      <c r="AA1898" s="17"/>
      <c r="AB1898" s="17"/>
      <c r="AC1898" s="17"/>
      <c r="AD1898" s="17"/>
      <c r="AE1898" s="17"/>
      <c r="AF1898" s="17"/>
      <c r="AG1898" s="17"/>
      <c r="AH1898" s="17"/>
      <c r="AI1898" s="17"/>
      <c r="AJ1898" s="17"/>
      <c r="AK1898" s="17"/>
      <c r="AL1898" s="17"/>
      <c r="AM1898" s="17"/>
      <c r="AN1898" s="17"/>
      <c r="AO1898" s="17"/>
      <c r="AP1898" s="17"/>
      <c r="AQ1898" s="17"/>
      <c r="AR1898" s="17"/>
      <c r="AS1898" s="17"/>
      <c r="AT1898" s="17"/>
      <c r="AU1898" s="17"/>
    </row>
    <row r="1899" spans="2:47" x14ac:dyDescent="0.35">
      <c r="B1899" s="24" t="s">
        <v>65</v>
      </c>
      <c r="C1899" s="17"/>
      <c r="D1899" s="17"/>
      <c r="E1899" s="17"/>
      <c r="F1899" s="17"/>
      <c r="G1899" s="17"/>
      <c r="H1899" s="17"/>
      <c r="I1899" s="17"/>
      <c r="J1899" s="17"/>
      <c r="K1899" s="17"/>
      <c r="L1899" s="17"/>
      <c r="M1899" s="17"/>
      <c r="N1899" s="17"/>
      <c r="O1899" s="17"/>
      <c r="P1899" s="17"/>
      <c r="Q1899" s="17"/>
      <c r="R1899" s="17"/>
      <c r="S1899" s="17"/>
      <c r="T1899" s="17"/>
      <c r="U1899" s="17"/>
      <c r="V1899" s="17"/>
      <c r="W1899" s="17"/>
      <c r="X1899" s="17"/>
      <c r="Y1899" s="17"/>
      <c r="Z1899" s="17"/>
      <c r="AA1899" s="17"/>
      <c r="AB1899" s="17"/>
      <c r="AC1899" s="17"/>
      <c r="AD1899" s="17"/>
      <c r="AE1899" s="17"/>
      <c r="AF1899" s="17"/>
      <c r="AG1899" s="17"/>
      <c r="AH1899" s="17"/>
      <c r="AI1899" s="17"/>
      <c r="AJ1899" s="17"/>
      <c r="AK1899" s="17"/>
      <c r="AL1899" s="17"/>
      <c r="AM1899" s="17"/>
      <c r="AN1899" s="17"/>
      <c r="AO1899" s="17"/>
      <c r="AP1899" s="17"/>
      <c r="AQ1899" s="17"/>
      <c r="AR1899" s="17"/>
      <c r="AS1899" s="17"/>
      <c r="AT1899" s="17"/>
      <c r="AU1899" s="17"/>
    </row>
    <row r="1900" spans="2:47" x14ac:dyDescent="0.35">
      <c r="B1900" t="s">
        <v>691</v>
      </c>
      <c r="C1900" s="17">
        <v>0.42108476179590598</v>
      </c>
      <c r="D1900" s="17">
        <v>0.49255405288176601</v>
      </c>
      <c r="E1900" s="17">
        <v>0.35415607397355597</v>
      </c>
      <c r="F1900" s="17"/>
      <c r="G1900" s="17">
        <v>0.370510536195787</v>
      </c>
      <c r="H1900" s="17">
        <v>0.37456053995442101</v>
      </c>
      <c r="I1900" s="17">
        <v>0.44513261266398801</v>
      </c>
      <c r="J1900" s="17">
        <v>0.46299349806786799</v>
      </c>
      <c r="K1900" s="17">
        <v>0.46673842571976298</v>
      </c>
      <c r="L1900" s="17">
        <v>0.408707952106174</v>
      </c>
      <c r="M1900" s="17"/>
      <c r="N1900" s="17">
        <v>0.42225464908895899</v>
      </c>
      <c r="O1900" s="17">
        <v>0.415274222545093</v>
      </c>
      <c r="P1900" s="17"/>
      <c r="Q1900" s="17">
        <v>0.42515038955275802</v>
      </c>
      <c r="R1900" s="17">
        <v>0.41667322769337101</v>
      </c>
      <c r="S1900" s="17">
        <v>0.43548253325650699</v>
      </c>
      <c r="T1900" s="17">
        <v>0.47025815978971403</v>
      </c>
      <c r="U1900" s="17">
        <v>0.34773190663035702</v>
      </c>
      <c r="V1900" s="17">
        <v>0.37735334977370699</v>
      </c>
      <c r="W1900" s="17">
        <v>0.40467405665735601</v>
      </c>
      <c r="X1900" s="17">
        <v>0.452377750081698</v>
      </c>
      <c r="Y1900" s="17">
        <v>0.41019670712922102</v>
      </c>
      <c r="Z1900" s="17">
        <v>0.44828168994736201</v>
      </c>
      <c r="AA1900" s="17">
        <v>0.41312197703320003</v>
      </c>
      <c r="AB1900" s="17">
        <v>0.51237747667594402</v>
      </c>
      <c r="AC1900" s="17"/>
      <c r="AD1900" s="17">
        <v>0.52626151831335599</v>
      </c>
      <c r="AE1900" s="17">
        <v>0.20346647737238799</v>
      </c>
      <c r="AF1900" s="17"/>
      <c r="AG1900" s="17">
        <v>0.69958205344204205</v>
      </c>
      <c r="AH1900" s="17">
        <v>0.29011341813424402</v>
      </c>
      <c r="AI1900" s="17"/>
      <c r="AJ1900" s="17">
        <v>0.450702886511399</v>
      </c>
      <c r="AK1900" s="17">
        <v>0.38969291161675101</v>
      </c>
      <c r="AL1900" s="17"/>
      <c r="AM1900" s="17">
        <v>0.42772958273540501</v>
      </c>
      <c r="AN1900" s="17">
        <v>0.42370325809818699</v>
      </c>
      <c r="AO1900" s="17"/>
      <c r="AP1900" s="17">
        <v>0.102018651050679</v>
      </c>
      <c r="AQ1900" s="17">
        <v>0.37318477307103798</v>
      </c>
      <c r="AR1900" s="17">
        <v>0.35070052700376902</v>
      </c>
      <c r="AS1900" s="17">
        <v>0.64522678705152703</v>
      </c>
      <c r="AT1900" s="17">
        <v>0.56271692454123201</v>
      </c>
      <c r="AU1900" s="17">
        <v>0.61274859907780399</v>
      </c>
    </row>
    <row r="1901" spans="2:47" x14ac:dyDescent="0.35">
      <c r="B1901" t="s">
        <v>692</v>
      </c>
      <c r="C1901" s="17">
        <v>0.32327132414756199</v>
      </c>
      <c r="D1901" s="17">
        <v>0.43011606515864997</v>
      </c>
      <c r="E1901" s="17">
        <v>0.22096956529644199</v>
      </c>
      <c r="F1901" s="17"/>
      <c r="G1901" s="17">
        <v>0.32754211635434</v>
      </c>
      <c r="H1901" s="17">
        <v>0.37073013083053802</v>
      </c>
      <c r="I1901" s="17">
        <v>0.35115658526343102</v>
      </c>
      <c r="J1901" s="17">
        <v>0.33396120122191197</v>
      </c>
      <c r="K1901" s="17">
        <v>0.305522232971212</v>
      </c>
      <c r="L1901" s="17">
        <v>0.262077573059814</v>
      </c>
      <c r="M1901" s="17"/>
      <c r="N1901" s="17">
        <v>0.30222298913151402</v>
      </c>
      <c r="O1901" s="17">
        <v>0.42781316976056399</v>
      </c>
      <c r="P1901" s="17"/>
      <c r="Q1901" s="17">
        <v>0.366173042751061</v>
      </c>
      <c r="R1901" s="17">
        <v>0.27069539441174301</v>
      </c>
      <c r="S1901" s="17">
        <v>0.27335692087150898</v>
      </c>
      <c r="T1901" s="17">
        <v>0.32495529606755602</v>
      </c>
      <c r="U1901" s="17">
        <v>0.28618999623189401</v>
      </c>
      <c r="V1901" s="17">
        <v>0.32231679264931501</v>
      </c>
      <c r="W1901" s="17">
        <v>0.24331501475782</v>
      </c>
      <c r="X1901" s="17">
        <v>0.43724799009195497</v>
      </c>
      <c r="Y1901" s="17">
        <v>0.349799114248664</v>
      </c>
      <c r="Z1901" s="17">
        <v>0.40669178176093901</v>
      </c>
      <c r="AA1901" s="17">
        <v>0.28913095571107</v>
      </c>
      <c r="AB1901" s="17">
        <v>0.34066734424198503</v>
      </c>
      <c r="AC1901" s="17"/>
      <c r="AD1901" s="17">
        <v>0.42949842011713302</v>
      </c>
      <c r="AE1901" s="17">
        <v>9.4695199687552606E-2</v>
      </c>
      <c r="AF1901" s="17"/>
      <c r="AG1901" s="17">
        <v>0.64948233704136304</v>
      </c>
      <c r="AH1901" s="17">
        <v>0.170887282036364</v>
      </c>
      <c r="AI1901" s="17"/>
      <c r="AJ1901" s="17">
        <v>0.34433723163602697</v>
      </c>
      <c r="AK1901" s="17">
        <v>0.30115594707915799</v>
      </c>
      <c r="AL1901" s="17"/>
      <c r="AM1901" s="17">
        <v>0.292602211759523</v>
      </c>
      <c r="AN1901" s="17">
        <v>0.33450749407646502</v>
      </c>
      <c r="AO1901" s="17"/>
      <c r="AP1901" s="17">
        <v>3.6484932475952699E-2</v>
      </c>
      <c r="AQ1901" s="17">
        <v>0.11466124401918799</v>
      </c>
      <c r="AR1901" s="17">
        <v>0.28746538562934298</v>
      </c>
      <c r="AS1901" s="17">
        <v>0.46721595433663898</v>
      </c>
      <c r="AT1901" s="17">
        <v>0.49980649907590402</v>
      </c>
      <c r="AU1901" s="17">
        <v>0.65885163962503102</v>
      </c>
    </row>
    <row r="1902" spans="2:47" x14ac:dyDescent="0.35">
      <c r="B1902" t="s">
        <v>122</v>
      </c>
      <c r="C1902" s="17">
        <v>0.25563045526418798</v>
      </c>
      <c r="D1902" s="17">
        <v>0.160857576256656</v>
      </c>
      <c r="E1902" s="17">
        <v>0.34433454643181899</v>
      </c>
      <c r="F1902" s="17"/>
      <c r="G1902" s="17">
        <v>0.22932667153217601</v>
      </c>
      <c r="H1902" s="17">
        <v>0.24063205512396399</v>
      </c>
      <c r="I1902" s="17">
        <v>0.26152832091450801</v>
      </c>
      <c r="J1902" s="17">
        <v>0.263380909372395</v>
      </c>
      <c r="K1902" s="17">
        <v>0.25087676437617201</v>
      </c>
      <c r="L1902" s="17">
        <v>0.27747783420349997</v>
      </c>
      <c r="M1902" s="17"/>
      <c r="N1902" s="17">
        <v>0.26778548332412999</v>
      </c>
      <c r="O1902" s="17">
        <v>0.19525945366737399</v>
      </c>
      <c r="P1902" s="17"/>
      <c r="Q1902" s="17">
        <v>0.22035601725436199</v>
      </c>
      <c r="R1902" s="17">
        <v>0.24075136977710901</v>
      </c>
      <c r="S1902" s="17">
        <v>0.318428228755951</v>
      </c>
      <c r="T1902" s="17">
        <v>0.25369413284806103</v>
      </c>
      <c r="U1902" s="17">
        <v>0.33562972667166502</v>
      </c>
      <c r="V1902" s="17">
        <v>0.32538824001272498</v>
      </c>
      <c r="W1902" s="17">
        <v>0.25145936708946498</v>
      </c>
      <c r="X1902" s="17">
        <v>0.152860232405681</v>
      </c>
      <c r="Y1902" s="17">
        <v>0.241709565857502</v>
      </c>
      <c r="Z1902" s="17">
        <v>0.216948555421692</v>
      </c>
      <c r="AA1902" s="17">
        <v>0.29675078955720702</v>
      </c>
      <c r="AB1902" s="17">
        <v>0.17138363210277599</v>
      </c>
      <c r="AC1902" s="17"/>
      <c r="AD1902" s="17">
        <v>0.16623430236491901</v>
      </c>
      <c r="AE1902" s="17">
        <v>0.44074002084677899</v>
      </c>
      <c r="AF1902" s="17"/>
      <c r="AG1902" s="17">
        <v>2.22571341651608E-2</v>
      </c>
      <c r="AH1902" s="17">
        <v>0.35600043121165098</v>
      </c>
      <c r="AI1902" s="17"/>
      <c r="AJ1902" s="17">
        <v>0.251631365207099</v>
      </c>
      <c r="AK1902" s="17">
        <v>0.25531360571209799</v>
      </c>
      <c r="AL1902" s="17"/>
      <c r="AM1902" s="17">
        <v>0.26778470480452299</v>
      </c>
      <c r="AN1902" s="17">
        <v>0.24976420507129601</v>
      </c>
      <c r="AO1902" s="17"/>
      <c r="AP1902" s="17">
        <v>0.55788357923447496</v>
      </c>
      <c r="AQ1902" s="17">
        <v>0.33903780612589102</v>
      </c>
      <c r="AR1902" s="17">
        <v>0.246367421706047</v>
      </c>
      <c r="AS1902" s="17">
        <v>0.145699459085364</v>
      </c>
      <c r="AT1902" s="17">
        <v>3.76429741382482E-2</v>
      </c>
      <c r="AU1902" s="17">
        <v>3.1944672492364497E-2</v>
      </c>
    </row>
    <row r="1903" spans="2:47" x14ac:dyDescent="0.35">
      <c r="B1903" t="s">
        <v>693</v>
      </c>
      <c r="C1903" s="17">
        <v>0.23474412891598401</v>
      </c>
      <c r="D1903" s="17">
        <v>0.30822882847585198</v>
      </c>
      <c r="E1903" s="17">
        <v>0.16515510442515999</v>
      </c>
      <c r="F1903" s="17"/>
      <c r="G1903" s="17">
        <v>0.242805451054108</v>
      </c>
      <c r="H1903" s="17">
        <v>0.28327325732063702</v>
      </c>
      <c r="I1903" s="17">
        <v>0.29986820707924799</v>
      </c>
      <c r="J1903" s="17">
        <v>0.26067920559371299</v>
      </c>
      <c r="K1903" s="17">
        <v>0.189680219049432</v>
      </c>
      <c r="L1903" s="17">
        <v>0.14565814267780999</v>
      </c>
      <c r="M1903" s="17"/>
      <c r="N1903" s="17">
        <v>0.218979941406821</v>
      </c>
      <c r="O1903" s="17">
        <v>0.313040927952147</v>
      </c>
      <c r="P1903" s="17"/>
      <c r="Q1903" s="17">
        <v>0.245424079960606</v>
      </c>
      <c r="R1903" s="17">
        <v>0.19136580024263999</v>
      </c>
      <c r="S1903" s="17">
        <v>0.26163566485984602</v>
      </c>
      <c r="T1903" s="17">
        <v>0.18557490895211701</v>
      </c>
      <c r="U1903" s="17">
        <v>0.23340977796604301</v>
      </c>
      <c r="V1903" s="17">
        <v>0.23393704834897699</v>
      </c>
      <c r="W1903" s="17">
        <v>0.264600230301826</v>
      </c>
      <c r="X1903" s="17">
        <v>0.28350727071792098</v>
      </c>
      <c r="Y1903" s="17">
        <v>0.25824119991776401</v>
      </c>
      <c r="Z1903" s="17">
        <v>0.27000361451863503</v>
      </c>
      <c r="AA1903" s="17">
        <v>0.16114672863216201</v>
      </c>
      <c r="AB1903" s="17">
        <v>0.24100738372234401</v>
      </c>
      <c r="AC1903" s="17"/>
      <c r="AD1903" s="17">
        <v>0.311275210675245</v>
      </c>
      <c r="AE1903" s="17">
        <v>7.0015788793532097E-2</v>
      </c>
      <c r="AF1903" s="17"/>
      <c r="AG1903" s="17">
        <v>0.46446011293925998</v>
      </c>
      <c r="AH1903" s="17">
        <v>0.12776604077331499</v>
      </c>
      <c r="AI1903" s="17"/>
      <c r="AJ1903" s="17">
        <v>0.24869809214608599</v>
      </c>
      <c r="AK1903" s="17">
        <v>0.22027886998421201</v>
      </c>
      <c r="AL1903" s="17"/>
      <c r="AM1903" s="17">
        <v>0.20755027974893001</v>
      </c>
      <c r="AN1903" s="17">
        <v>0.245169782312466</v>
      </c>
      <c r="AO1903" s="17"/>
      <c r="AP1903" s="17">
        <v>2.0169561768459798E-2</v>
      </c>
      <c r="AQ1903" s="17">
        <v>7.5858659470419504E-2</v>
      </c>
      <c r="AR1903" s="17">
        <v>0.23175236831135601</v>
      </c>
      <c r="AS1903" s="17">
        <v>0.29722953096000698</v>
      </c>
      <c r="AT1903" s="17">
        <v>0.38440578005578002</v>
      </c>
      <c r="AU1903" s="17">
        <v>0.50819075534425595</v>
      </c>
    </row>
    <row r="1904" spans="2:47" x14ac:dyDescent="0.35">
      <c r="B1904" t="s">
        <v>694</v>
      </c>
      <c r="C1904" s="17">
        <v>0.19848183343881601</v>
      </c>
      <c r="D1904" s="17">
        <v>0.26540186694506002</v>
      </c>
      <c r="E1904" s="17">
        <v>0.134091139046953</v>
      </c>
      <c r="F1904" s="17"/>
      <c r="G1904" s="17">
        <v>0.31866285184496101</v>
      </c>
      <c r="H1904" s="17">
        <v>0.24186407824210801</v>
      </c>
      <c r="I1904" s="17">
        <v>0.246219832662149</v>
      </c>
      <c r="J1904" s="17">
        <v>0.181550144447476</v>
      </c>
      <c r="K1904" s="17">
        <v>0.121069984459343</v>
      </c>
      <c r="L1904" s="17">
        <v>0.10950373584911299</v>
      </c>
      <c r="M1904" s="17"/>
      <c r="N1904" s="17">
        <v>0.17209901173039699</v>
      </c>
      <c r="O1904" s="17">
        <v>0.32951874784435098</v>
      </c>
      <c r="P1904" s="17"/>
      <c r="Q1904" s="17">
        <v>0.24163921699764401</v>
      </c>
      <c r="R1904" s="17">
        <v>0.129282792939235</v>
      </c>
      <c r="S1904" s="17">
        <v>0.17887723967882599</v>
      </c>
      <c r="T1904" s="17">
        <v>0.175839119894033</v>
      </c>
      <c r="U1904" s="17">
        <v>0.185596205894974</v>
      </c>
      <c r="V1904" s="17">
        <v>0.23877844424467601</v>
      </c>
      <c r="W1904" s="17">
        <v>0.186249025554969</v>
      </c>
      <c r="X1904" s="17">
        <v>0.234408687391054</v>
      </c>
      <c r="Y1904" s="17">
        <v>0.216969994523879</v>
      </c>
      <c r="Z1904" s="17">
        <v>0.22790446475115</v>
      </c>
      <c r="AA1904" s="17">
        <v>0.188449764564872</v>
      </c>
      <c r="AB1904" s="17">
        <v>0.17197915888138199</v>
      </c>
      <c r="AC1904" s="17"/>
      <c r="AD1904" s="17">
        <v>0.26482600697094799</v>
      </c>
      <c r="AE1904" s="17">
        <v>6.1812213969542097E-2</v>
      </c>
      <c r="AF1904" s="17"/>
      <c r="AG1904" s="17">
        <v>0.44626959626119</v>
      </c>
      <c r="AH1904" s="17">
        <v>8.0597514454460104E-2</v>
      </c>
      <c r="AI1904" s="17"/>
      <c r="AJ1904" s="17">
        <v>0.209006168793923</v>
      </c>
      <c r="AK1904" s="17">
        <v>0.187763078466231</v>
      </c>
      <c r="AL1904" s="17"/>
      <c r="AM1904" s="17">
        <v>0.15465964434512</v>
      </c>
      <c r="AN1904" s="17">
        <v>0.21224619974959899</v>
      </c>
      <c r="AO1904" s="17"/>
      <c r="AP1904" s="17">
        <v>3.67652708309151E-3</v>
      </c>
      <c r="AQ1904" s="17">
        <v>4.9894533578956797E-2</v>
      </c>
      <c r="AR1904" s="17">
        <v>0.174422361390553</v>
      </c>
      <c r="AS1904" s="17">
        <v>0.18832876029696399</v>
      </c>
      <c r="AT1904" s="17">
        <v>0.457606458814177</v>
      </c>
      <c r="AU1904" s="17">
        <v>0.48277883016182399</v>
      </c>
    </row>
    <row r="1905" spans="2:47" x14ac:dyDescent="0.35">
      <c r="B1905" t="s">
        <v>695</v>
      </c>
      <c r="C1905" s="17">
        <v>0.12591482488084901</v>
      </c>
      <c r="D1905" s="17">
        <v>0.14100954119561901</v>
      </c>
      <c r="E1905" s="17">
        <v>0.11231060526304</v>
      </c>
      <c r="F1905" s="17"/>
      <c r="G1905" s="17">
        <v>0.20405827172838101</v>
      </c>
      <c r="H1905" s="17">
        <v>0.16771291294837501</v>
      </c>
      <c r="I1905" s="17">
        <v>0.13363900542303001</v>
      </c>
      <c r="J1905" s="17">
        <v>0.123174304198313</v>
      </c>
      <c r="K1905" s="17">
        <v>0.104058912164588</v>
      </c>
      <c r="L1905" s="17">
        <v>5.0254761677733302E-2</v>
      </c>
      <c r="M1905" s="17"/>
      <c r="N1905" s="17">
        <v>0.115007932984743</v>
      </c>
      <c r="O1905" s="17">
        <v>0.18008664454501899</v>
      </c>
      <c r="P1905" s="17"/>
      <c r="Q1905" s="17">
        <v>0.16904849379022099</v>
      </c>
      <c r="R1905" s="17">
        <v>0.11665216259410199</v>
      </c>
      <c r="S1905" s="17">
        <v>7.5305934810360797E-2</v>
      </c>
      <c r="T1905" s="17">
        <v>0.109539306958946</v>
      </c>
      <c r="U1905" s="17">
        <v>0.122169023847908</v>
      </c>
      <c r="V1905" s="17">
        <v>0.12984558503973601</v>
      </c>
      <c r="W1905" s="17">
        <v>0.137377586662419</v>
      </c>
      <c r="X1905" s="17">
        <v>8.3013716186134803E-2</v>
      </c>
      <c r="Y1905" s="17">
        <v>0.14082887329034699</v>
      </c>
      <c r="Z1905" s="17">
        <v>0.11197960487856901</v>
      </c>
      <c r="AA1905" s="17">
        <v>0.143547779305113</v>
      </c>
      <c r="AB1905" s="17">
        <v>0.13021512405468699</v>
      </c>
      <c r="AC1905" s="17"/>
      <c r="AD1905" s="17">
        <v>0.16161248545179999</v>
      </c>
      <c r="AE1905" s="17">
        <v>5.0674041474629103E-2</v>
      </c>
      <c r="AF1905" s="17"/>
      <c r="AG1905" s="17">
        <v>0.23492057464642099</v>
      </c>
      <c r="AH1905" s="17">
        <v>7.5907381266409293E-2</v>
      </c>
      <c r="AI1905" s="17"/>
      <c r="AJ1905" s="17">
        <v>0.126997116028915</v>
      </c>
      <c r="AK1905" s="17">
        <v>0.12575374098029701</v>
      </c>
      <c r="AL1905" s="17"/>
      <c r="AM1905" s="17">
        <v>9.9468518307406301E-2</v>
      </c>
      <c r="AN1905" s="17">
        <v>0.135727345000238</v>
      </c>
      <c r="AO1905" s="17"/>
      <c r="AP1905" s="17">
        <v>2.7170419298032801E-2</v>
      </c>
      <c r="AQ1905" s="17">
        <v>4.164625803317E-2</v>
      </c>
      <c r="AR1905" s="17">
        <v>0.14247581623628999</v>
      </c>
      <c r="AS1905" s="17">
        <v>0.10375181357652299</v>
      </c>
      <c r="AT1905" s="17">
        <v>0.32670371245299601</v>
      </c>
      <c r="AU1905" s="17">
        <v>0.24231565448143</v>
      </c>
    </row>
    <row r="1906" spans="2:47" x14ac:dyDescent="0.35">
      <c r="B1906" t="s">
        <v>696</v>
      </c>
      <c r="C1906" s="17">
        <v>8.6664938070363004E-2</v>
      </c>
      <c r="D1906" s="17">
        <v>0.115355347999374</v>
      </c>
      <c r="E1906" s="17">
        <v>5.9451211736827402E-2</v>
      </c>
      <c r="F1906" s="17"/>
      <c r="G1906" s="17">
        <v>0.16123416727467499</v>
      </c>
      <c r="H1906" s="17">
        <v>0.149796126951523</v>
      </c>
      <c r="I1906" s="17">
        <v>0.107517166745461</v>
      </c>
      <c r="J1906" s="17">
        <v>7.1410418658306801E-2</v>
      </c>
      <c r="K1906" s="17">
        <v>2.3903488155593799E-2</v>
      </c>
      <c r="L1906" s="17">
        <v>2.2691913268673099E-2</v>
      </c>
      <c r="M1906" s="17"/>
      <c r="N1906" s="17">
        <v>7.2722192074974504E-2</v>
      </c>
      <c r="O1906" s="17">
        <v>0.155915090073354</v>
      </c>
      <c r="P1906" s="17"/>
      <c r="Q1906" s="17">
        <v>9.85997051223923E-2</v>
      </c>
      <c r="R1906" s="17">
        <v>6.7113207300513594E-2</v>
      </c>
      <c r="S1906" s="17">
        <v>4.7080425475365603E-2</v>
      </c>
      <c r="T1906" s="17">
        <v>0.104611975801142</v>
      </c>
      <c r="U1906" s="17">
        <v>7.6750028145415802E-2</v>
      </c>
      <c r="V1906" s="17">
        <v>7.6193408178205205E-2</v>
      </c>
      <c r="W1906" s="17">
        <v>7.7513386929530803E-2</v>
      </c>
      <c r="X1906" s="17">
        <v>8.7586840868635704E-2</v>
      </c>
      <c r="Y1906" s="17">
        <v>0.14535915818425801</v>
      </c>
      <c r="Z1906" s="17">
        <v>9.2318934392093002E-2</v>
      </c>
      <c r="AA1906" s="17">
        <v>5.3243886048854702E-2</v>
      </c>
      <c r="AB1906" s="17">
        <v>6.9114630899618307E-2</v>
      </c>
      <c r="AC1906" s="17"/>
      <c r="AD1906" s="17">
        <v>0.116273694041168</v>
      </c>
      <c r="AE1906" s="17">
        <v>2.3912371381712798E-2</v>
      </c>
      <c r="AF1906" s="17"/>
      <c r="AG1906" s="17">
        <v>0.21069300433823601</v>
      </c>
      <c r="AH1906" s="17">
        <v>2.7198439351229599E-2</v>
      </c>
      <c r="AI1906" s="17"/>
      <c r="AJ1906" s="17">
        <v>8.8715565146763806E-2</v>
      </c>
      <c r="AK1906" s="17">
        <v>8.3426658268209594E-2</v>
      </c>
      <c r="AL1906" s="17"/>
      <c r="AM1906" s="17">
        <v>6.0807179547604402E-2</v>
      </c>
      <c r="AN1906" s="17">
        <v>9.4893387784540595E-2</v>
      </c>
      <c r="AO1906" s="17"/>
      <c r="AP1906" s="17">
        <v>0</v>
      </c>
      <c r="AQ1906" s="17">
        <v>8.5563480467380805E-3</v>
      </c>
      <c r="AR1906" s="17">
        <v>6.8399791025208295E-2</v>
      </c>
      <c r="AS1906" s="17">
        <v>2.41647436632485E-2</v>
      </c>
      <c r="AT1906" s="17">
        <v>0.25199468050194601</v>
      </c>
      <c r="AU1906" s="17">
        <v>0.26773196515542902</v>
      </c>
    </row>
    <row r="1907" spans="2:47" x14ac:dyDescent="0.35">
      <c r="B1907" t="s">
        <v>697</v>
      </c>
      <c r="C1907" s="17">
        <v>5.9733259455731699E-2</v>
      </c>
      <c r="D1907" s="17">
        <v>7.8545386370100695E-2</v>
      </c>
      <c r="E1907" s="17">
        <v>4.1915217069422001E-2</v>
      </c>
      <c r="F1907" s="17"/>
      <c r="G1907" s="17">
        <v>0.11373607446320599</v>
      </c>
      <c r="H1907" s="17">
        <v>0.10440807534329299</v>
      </c>
      <c r="I1907" s="17">
        <v>7.0985908358265598E-2</v>
      </c>
      <c r="J1907" s="17">
        <v>3.9237396270509699E-2</v>
      </c>
      <c r="K1907" s="17">
        <v>3.2097245847963599E-2</v>
      </c>
      <c r="L1907" s="17">
        <v>1.31596697609008E-2</v>
      </c>
      <c r="M1907" s="17"/>
      <c r="N1907" s="17">
        <v>5.2165201253645099E-2</v>
      </c>
      <c r="O1907" s="17">
        <v>9.7321922480599302E-2</v>
      </c>
      <c r="P1907" s="17"/>
      <c r="Q1907" s="17">
        <v>0.104661444814082</v>
      </c>
      <c r="R1907" s="17">
        <v>5.2591225933208398E-2</v>
      </c>
      <c r="S1907" s="17">
        <v>6.5775494595640596E-2</v>
      </c>
      <c r="T1907" s="17">
        <v>4.2852475585031802E-2</v>
      </c>
      <c r="U1907" s="17">
        <v>5.1486185656435098E-2</v>
      </c>
      <c r="V1907" s="17">
        <v>4.8731427988600202E-2</v>
      </c>
      <c r="W1907" s="17">
        <v>6.8452551315372395E-2</v>
      </c>
      <c r="X1907" s="17">
        <v>6.6703037989884598E-2</v>
      </c>
      <c r="Y1907" s="17">
        <v>4.2269445199554001E-2</v>
      </c>
      <c r="Z1907" s="17">
        <v>4.2218646764113001E-2</v>
      </c>
      <c r="AA1907" s="17">
        <v>5.4705478073131003E-2</v>
      </c>
      <c r="AB1907" s="17">
        <v>6.0619107907766097E-2</v>
      </c>
      <c r="AC1907" s="17"/>
      <c r="AD1907" s="17">
        <v>8.3612067563102202E-2</v>
      </c>
      <c r="AE1907" s="17">
        <v>6.9042452230046103E-3</v>
      </c>
      <c r="AF1907" s="17"/>
      <c r="AG1907" s="17">
        <v>0.124465634010773</v>
      </c>
      <c r="AH1907" s="17">
        <v>2.86199279704368E-2</v>
      </c>
      <c r="AI1907" s="17"/>
      <c r="AJ1907" s="17">
        <v>4.8769415356821097E-2</v>
      </c>
      <c r="AK1907" s="17">
        <v>7.32771331065835E-2</v>
      </c>
      <c r="AL1907" s="17"/>
      <c r="AM1907" s="17">
        <v>4.9849117500819301E-2</v>
      </c>
      <c r="AN1907" s="17">
        <v>6.1699138478534102E-2</v>
      </c>
      <c r="AO1907" s="17"/>
      <c r="AP1907" s="17">
        <v>4.3366433520335597E-3</v>
      </c>
      <c r="AQ1907" s="17">
        <v>5.4081535548498802E-3</v>
      </c>
      <c r="AR1907" s="17">
        <v>5.5232577068234798E-2</v>
      </c>
      <c r="AS1907" s="17">
        <v>3.7686259680123901E-2</v>
      </c>
      <c r="AT1907" s="17">
        <v>0.14337945385616099</v>
      </c>
      <c r="AU1907" s="17">
        <v>0.16483832997849099</v>
      </c>
    </row>
    <row r="1908" spans="2:47" x14ac:dyDescent="0.35">
      <c r="B1908" t="s">
        <v>178</v>
      </c>
      <c r="C1908" s="17">
        <v>0.11380224204158</v>
      </c>
      <c r="D1908" s="17">
        <v>9.9106124921320496E-2</v>
      </c>
      <c r="E1908" s="17">
        <v>0.12811185366830199</v>
      </c>
      <c r="F1908" s="17"/>
      <c r="G1908" s="17">
        <v>1.15103074178056E-2</v>
      </c>
      <c r="H1908" s="17">
        <v>5.3044855634948797E-2</v>
      </c>
      <c r="I1908" s="17">
        <v>7.8272670510161693E-2</v>
      </c>
      <c r="J1908" s="17">
        <v>0.10604402692996499</v>
      </c>
      <c r="K1908" s="17">
        <v>0.182758661200425</v>
      </c>
      <c r="L1908" s="17">
        <v>0.22077316720675799</v>
      </c>
      <c r="M1908" s="17"/>
      <c r="N1908" s="17">
        <v>0.13015534841841001</v>
      </c>
      <c r="O1908" s="17">
        <v>3.2580429445187999E-2</v>
      </c>
      <c r="P1908" s="17"/>
      <c r="Q1908" s="17">
        <v>7.2057777402539505E-2</v>
      </c>
      <c r="R1908" s="17">
        <v>0.155868639967887</v>
      </c>
      <c r="S1908" s="17">
        <v>6.7969536548898896E-2</v>
      </c>
      <c r="T1908" s="17">
        <v>0.121129843898459</v>
      </c>
      <c r="U1908" s="17">
        <v>0.107763056745748</v>
      </c>
      <c r="V1908" s="17">
        <v>0.106966344335216</v>
      </c>
      <c r="W1908" s="17">
        <v>0.12990661920897201</v>
      </c>
      <c r="X1908" s="17">
        <v>0.117998828666497</v>
      </c>
      <c r="Y1908" s="17">
        <v>9.6055448898298701E-2</v>
      </c>
      <c r="Z1908" s="17">
        <v>0.136864354527792</v>
      </c>
      <c r="AA1908" s="17">
        <v>0.123422387857507</v>
      </c>
      <c r="AB1908" s="17">
        <v>0.192805155388311</v>
      </c>
      <c r="AC1908" s="17"/>
      <c r="AD1908" s="17">
        <v>6.3883966854305502E-2</v>
      </c>
      <c r="AE1908" s="17">
        <v>0.22969793600970201</v>
      </c>
      <c r="AF1908" s="17"/>
      <c r="AG1908" s="17">
        <v>4.24258011428604E-3</v>
      </c>
      <c r="AH1908" s="17">
        <v>0.17152876915731899</v>
      </c>
      <c r="AI1908" s="17"/>
      <c r="AJ1908" s="17">
        <v>0.118154842532207</v>
      </c>
      <c r="AK1908" s="17">
        <v>0.10965216639670899</v>
      </c>
      <c r="AL1908" s="17"/>
      <c r="AM1908" s="17">
        <v>0.163843563324684</v>
      </c>
      <c r="AN1908" s="17">
        <v>0.10005035715581601</v>
      </c>
      <c r="AO1908" s="17"/>
      <c r="AP1908" s="17">
        <v>0.28104923982591301</v>
      </c>
      <c r="AQ1908" s="17">
        <v>0.183593896769254</v>
      </c>
      <c r="AR1908" s="17">
        <v>2.2196148578931599E-2</v>
      </c>
      <c r="AS1908" s="17">
        <v>8.0078452403629402E-2</v>
      </c>
      <c r="AT1908" s="17">
        <v>1.08003225166822E-2</v>
      </c>
      <c r="AU1908" s="17">
        <v>2.43853309507794E-3</v>
      </c>
    </row>
    <row r="1909" spans="2:47" x14ac:dyDescent="0.35">
      <c r="C1909" s="17"/>
      <c r="D1909" s="17"/>
      <c r="E1909" s="17"/>
      <c r="F1909" s="17"/>
      <c r="G1909" s="17"/>
      <c r="H1909" s="17"/>
      <c r="I1909" s="17"/>
      <c r="J1909" s="17"/>
      <c r="K1909" s="17"/>
      <c r="L1909" s="17"/>
      <c r="M1909" s="17"/>
      <c r="N1909" s="17"/>
      <c r="O1909" s="17"/>
      <c r="P1909" s="17"/>
      <c r="Q1909" s="17"/>
      <c r="R1909" s="17"/>
      <c r="S1909" s="17"/>
      <c r="T1909" s="17"/>
      <c r="U1909" s="17"/>
      <c r="V1909" s="17"/>
      <c r="W1909" s="17"/>
      <c r="X1909" s="17"/>
      <c r="Y1909" s="17"/>
      <c r="Z1909" s="17"/>
      <c r="AA1909" s="17"/>
      <c r="AB1909" s="17"/>
      <c r="AC1909" s="17"/>
      <c r="AD1909" s="17"/>
      <c r="AE1909" s="17"/>
      <c r="AF1909" s="17"/>
      <c r="AG1909" s="17"/>
      <c r="AH1909" s="17"/>
      <c r="AI1909" s="17"/>
      <c r="AJ1909" s="17"/>
      <c r="AK1909" s="17"/>
      <c r="AL1909" s="17"/>
      <c r="AM1909" s="17"/>
      <c r="AN1909" s="17"/>
      <c r="AO1909" s="17"/>
      <c r="AP1909" s="17"/>
      <c r="AQ1909" s="17"/>
      <c r="AR1909" s="17"/>
      <c r="AS1909" s="17"/>
      <c r="AT1909" s="17"/>
      <c r="AU1909" s="17"/>
    </row>
    <row r="1910" spans="2:47" x14ac:dyDescent="0.35">
      <c r="B1910" s="6" t="s">
        <v>702</v>
      </c>
      <c r="C1910" s="17"/>
      <c r="D1910" s="17"/>
      <c r="E1910" s="17"/>
      <c r="F1910" s="17"/>
      <c r="G1910" s="17"/>
      <c r="H1910" s="17"/>
      <c r="I1910" s="17"/>
      <c r="J1910" s="17"/>
      <c r="K1910" s="17"/>
      <c r="L1910" s="17"/>
      <c r="M1910" s="17"/>
      <c r="N1910" s="17"/>
      <c r="O1910" s="17"/>
      <c r="P1910" s="17"/>
      <c r="Q1910" s="17"/>
      <c r="R1910" s="17"/>
      <c r="S1910" s="17"/>
      <c r="T1910" s="17"/>
      <c r="U1910" s="17"/>
      <c r="V1910" s="17"/>
      <c r="W1910" s="17"/>
      <c r="X1910" s="17"/>
      <c r="Y1910" s="17"/>
      <c r="Z1910" s="17"/>
      <c r="AA1910" s="17"/>
      <c r="AB1910" s="17"/>
      <c r="AC1910" s="17"/>
      <c r="AD1910" s="17"/>
      <c r="AE1910" s="17"/>
      <c r="AF1910" s="17"/>
      <c r="AG1910" s="17"/>
      <c r="AH1910" s="17"/>
      <c r="AI1910" s="17"/>
      <c r="AJ1910" s="17"/>
      <c r="AK1910" s="17"/>
      <c r="AL1910" s="17"/>
      <c r="AM1910" s="17"/>
      <c r="AN1910" s="17"/>
      <c r="AO1910" s="17"/>
      <c r="AP1910" s="17"/>
      <c r="AQ1910" s="17"/>
      <c r="AR1910" s="17"/>
      <c r="AS1910" s="17"/>
      <c r="AT1910" s="17"/>
      <c r="AU1910" s="17"/>
    </row>
    <row r="1911" spans="2:47" x14ac:dyDescent="0.35">
      <c r="B1911" s="24" t="s">
        <v>65</v>
      </c>
      <c r="C1911" s="17"/>
      <c r="D1911" s="17"/>
      <c r="E1911" s="17"/>
      <c r="F1911" s="17"/>
      <c r="G1911" s="17"/>
      <c r="H1911" s="17"/>
      <c r="I1911" s="17"/>
      <c r="J1911" s="17"/>
      <c r="K1911" s="17"/>
      <c r="L1911" s="17"/>
      <c r="M1911" s="17"/>
      <c r="N1911" s="17"/>
      <c r="O1911" s="17"/>
      <c r="P1911" s="17"/>
      <c r="Q1911" s="17"/>
      <c r="R1911" s="17"/>
      <c r="S1911" s="17"/>
      <c r="T1911" s="17"/>
      <c r="U1911" s="17"/>
      <c r="V1911" s="17"/>
      <c r="W1911" s="17"/>
      <c r="X1911" s="17"/>
      <c r="Y1911" s="17"/>
      <c r="Z1911" s="17"/>
      <c r="AA1911" s="17"/>
      <c r="AB1911" s="17"/>
      <c r="AC1911" s="17"/>
      <c r="AD1911" s="17"/>
      <c r="AE1911" s="17"/>
      <c r="AF1911" s="17"/>
      <c r="AG1911" s="17"/>
      <c r="AH1911" s="17"/>
      <c r="AI1911" s="17"/>
      <c r="AJ1911" s="17"/>
      <c r="AK1911" s="17"/>
      <c r="AL1911" s="17"/>
      <c r="AM1911" s="17"/>
      <c r="AN1911" s="17"/>
      <c r="AO1911" s="17"/>
      <c r="AP1911" s="17"/>
      <c r="AQ1911" s="17"/>
      <c r="AR1911" s="17"/>
      <c r="AS1911" s="17"/>
      <c r="AT1911" s="17"/>
      <c r="AU1911" s="17"/>
    </row>
    <row r="1912" spans="2:47" x14ac:dyDescent="0.35">
      <c r="B1912" t="s">
        <v>699</v>
      </c>
      <c r="C1912" s="17">
        <v>0.32420364293916598</v>
      </c>
      <c r="D1912" s="17">
        <v>0.40384854189660102</v>
      </c>
      <c r="E1912" s="17">
        <v>0.247557542591896</v>
      </c>
      <c r="F1912" s="17"/>
      <c r="G1912" s="17">
        <v>0.42396199864850598</v>
      </c>
      <c r="H1912" s="17">
        <v>0.36412907850890802</v>
      </c>
      <c r="I1912" s="17">
        <v>0.36159852779156698</v>
      </c>
      <c r="J1912" s="17">
        <v>0.30156357342379603</v>
      </c>
      <c r="K1912" s="17">
        <v>0.26172045598701399</v>
      </c>
      <c r="L1912" s="17">
        <v>0.25473927188548501</v>
      </c>
      <c r="M1912" s="17"/>
      <c r="N1912" s="17">
        <v>0.30164500461646299</v>
      </c>
      <c r="O1912" s="17">
        <v>0.43624678948608098</v>
      </c>
      <c r="P1912" s="17"/>
      <c r="Q1912" s="17">
        <v>0.39543951298966101</v>
      </c>
      <c r="R1912" s="17">
        <v>0.28250847821125602</v>
      </c>
      <c r="S1912" s="17">
        <v>0.33633506683018699</v>
      </c>
      <c r="T1912" s="17">
        <v>0.34152494724806998</v>
      </c>
      <c r="U1912" s="17">
        <v>0.32848918556890999</v>
      </c>
      <c r="V1912" s="17">
        <v>0.29331097862500299</v>
      </c>
      <c r="W1912" s="17">
        <v>0.26930813918723301</v>
      </c>
      <c r="X1912" s="17">
        <v>0.22090294625590701</v>
      </c>
      <c r="Y1912" s="17">
        <v>0.37231823776501399</v>
      </c>
      <c r="Z1912" s="17">
        <v>0.32809583888160898</v>
      </c>
      <c r="AA1912" s="17">
        <v>0.34819927526120997</v>
      </c>
      <c r="AB1912" s="17">
        <v>0.22597834503061801</v>
      </c>
      <c r="AC1912" s="17"/>
      <c r="AD1912" s="17">
        <v>0.41692906332199697</v>
      </c>
      <c r="AE1912" s="17">
        <v>0.12669006818998299</v>
      </c>
      <c r="AF1912" s="17"/>
      <c r="AG1912" s="17">
        <v>1</v>
      </c>
      <c r="AH1912" s="17">
        <v>0</v>
      </c>
      <c r="AI1912" s="17"/>
      <c r="AJ1912" s="17">
        <v>0.35570988339305498</v>
      </c>
      <c r="AK1912" s="17">
        <v>0.28970685202076102</v>
      </c>
      <c r="AL1912" s="17"/>
      <c r="AM1912" s="17">
        <v>0.30014223239066301</v>
      </c>
      <c r="AN1912" s="17">
        <v>0.33388727949048103</v>
      </c>
      <c r="AO1912" s="17"/>
      <c r="AP1912" s="17">
        <v>4.81453782273649E-2</v>
      </c>
      <c r="AQ1912" s="17">
        <v>0.12444178103096799</v>
      </c>
      <c r="AR1912" s="17">
        <v>0.25168542065841099</v>
      </c>
      <c r="AS1912" s="17">
        <v>0.42830847729020899</v>
      </c>
      <c r="AT1912" s="17">
        <v>0.63330998762347801</v>
      </c>
      <c r="AU1912" s="17">
        <v>0.65152072860710397</v>
      </c>
    </row>
    <row r="1913" spans="2:47" x14ac:dyDescent="0.35">
      <c r="B1913" t="s">
        <v>700</v>
      </c>
      <c r="C1913" s="17">
        <v>0.18804475980250701</v>
      </c>
      <c r="D1913" s="17">
        <v>0.208069136682934</v>
      </c>
      <c r="E1913" s="17">
        <v>0.170184295600708</v>
      </c>
      <c r="F1913" s="17"/>
      <c r="G1913" s="17">
        <v>0.238970328197043</v>
      </c>
      <c r="H1913" s="17">
        <v>0.22051362172813199</v>
      </c>
      <c r="I1913" s="17">
        <v>0.188107379854142</v>
      </c>
      <c r="J1913" s="17">
        <v>0.20771693617565201</v>
      </c>
      <c r="K1913" s="17">
        <v>0.167409768378983</v>
      </c>
      <c r="L1913" s="17">
        <v>0.12539513745179101</v>
      </c>
      <c r="M1913" s="17"/>
      <c r="N1913" s="17">
        <v>0.17965113706592201</v>
      </c>
      <c r="O1913" s="17">
        <v>0.229733796564454</v>
      </c>
      <c r="P1913" s="17"/>
      <c r="Q1913" s="17">
        <v>0.17921281630091199</v>
      </c>
      <c r="R1913" s="17">
        <v>0.15039027530448101</v>
      </c>
      <c r="S1913" s="17">
        <v>0.16604373686027099</v>
      </c>
      <c r="T1913" s="17">
        <v>0.138685816958731</v>
      </c>
      <c r="U1913" s="17">
        <v>0.13761724067869099</v>
      </c>
      <c r="V1913" s="17">
        <v>0.20923242718485999</v>
      </c>
      <c r="W1913" s="17">
        <v>0.26740161553900499</v>
      </c>
      <c r="X1913" s="17">
        <v>0.35530173893475497</v>
      </c>
      <c r="Y1913" s="17">
        <v>0.21078356239475299</v>
      </c>
      <c r="Z1913" s="17">
        <v>0.204224380831522</v>
      </c>
      <c r="AA1913" s="17">
        <v>0.15059343785035401</v>
      </c>
      <c r="AB1913" s="17">
        <v>0.150235008908783</v>
      </c>
      <c r="AC1913" s="17"/>
      <c r="AD1913" s="17">
        <v>0.22036600586472699</v>
      </c>
      <c r="AE1913" s="17">
        <v>0.115032718786063</v>
      </c>
      <c r="AF1913" s="17"/>
      <c r="AG1913" s="17">
        <v>0</v>
      </c>
      <c r="AH1913" s="17">
        <v>0.28689859826254699</v>
      </c>
      <c r="AI1913" s="17"/>
      <c r="AJ1913" s="17">
        <v>0.17378647542122799</v>
      </c>
      <c r="AK1913" s="17">
        <v>0.205064971735337</v>
      </c>
      <c r="AL1913" s="17"/>
      <c r="AM1913" s="17">
        <v>0.16114719668226901</v>
      </c>
      <c r="AN1913" s="17">
        <v>0.19467005093423101</v>
      </c>
      <c r="AO1913" s="17"/>
      <c r="AP1913" s="17">
        <v>6.7373996090190194E-2</v>
      </c>
      <c r="AQ1913" s="17">
        <v>0.15948794182582099</v>
      </c>
      <c r="AR1913" s="17">
        <v>0.27156770893112903</v>
      </c>
      <c r="AS1913" s="17">
        <v>0.21180130966835101</v>
      </c>
      <c r="AT1913" s="17">
        <v>0.25433255057008503</v>
      </c>
      <c r="AU1913" s="17">
        <v>0.23915435395946</v>
      </c>
    </row>
    <row r="1914" spans="2:47" x14ac:dyDescent="0.35">
      <c r="B1914" t="s">
        <v>701</v>
      </c>
      <c r="C1914" s="17">
        <v>0.46739503997798298</v>
      </c>
      <c r="D1914" s="17">
        <v>0.367700234712384</v>
      </c>
      <c r="E1914" s="17">
        <v>0.56174564984554498</v>
      </c>
      <c r="F1914" s="17"/>
      <c r="G1914" s="17">
        <v>0.29348974597696398</v>
      </c>
      <c r="H1914" s="17">
        <v>0.37628822563910902</v>
      </c>
      <c r="I1914" s="17">
        <v>0.43309563183733901</v>
      </c>
      <c r="J1914" s="17">
        <v>0.47755348904526002</v>
      </c>
      <c r="K1914" s="17">
        <v>0.564278847666418</v>
      </c>
      <c r="L1914" s="17">
        <v>0.61266423863166597</v>
      </c>
      <c r="M1914" s="17"/>
      <c r="N1914" s="17">
        <v>0.49865484267619198</v>
      </c>
      <c r="O1914" s="17">
        <v>0.31213537382968998</v>
      </c>
      <c r="P1914" s="17"/>
      <c r="Q1914" s="17">
        <v>0.407015908087559</v>
      </c>
      <c r="R1914" s="17">
        <v>0.54249176184654802</v>
      </c>
      <c r="S1914" s="17">
        <v>0.49762119630954099</v>
      </c>
      <c r="T1914" s="17">
        <v>0.50114326927741903</v>
      </c>
      <c r="U1914" s="17">
        <v>0.49816981084567502</v>
      </c>
      <c r="V1914" s="17">
        <v>0.467988112895174</v>
      </c>
      <c r="W1914" s="17">
        <v>0.43341111104250002</v>
      </c>
      <c r="X1914" s="17">
        <v>0.41187370620518898</v>
      </c>
      <c r="Y1914" s="17">
        <v>0.397192418273144</v>
      </c>
      <c r="Z1914" s="17">
        <v>0.45521625110105801</v>
      </c>
      <c r="AA1914" s="17">
        <v>0.48867710260990599</v>
      </c>
      <c r="AB1914" s="17">
        <v>0.59119602620072598</v>
      </c>
      <c r="AC1914" s="17"/>
      <c r="AD1914" s="17">
        <v>0.34950673230662699</v>
      </c>
      <c r="AE1914" s="17">
        <v>0.73104050569521195</v>
      </c>
      <c r="AF1914" s="17"/>
      <c r="AG1914" s="17">
        <v>0</v>
      </c>
      <c r="AH1914" s="17">
        <v>0.71310140173745296</v>
      </c>
      <c r="AI1914" s="17"/>
      <c r="AJ1914" s="17">
        <v>0.45436788667637401</v>
      </c>
      <c r="AK1914" s="17">
        <v>0.483603269070362</v>
      </c>
      <c r="AL1914" s="17"/>
      <c r="AM1914" s="17">
        <v>0.51834621845110196</v>
      </c>
      <c r="AN1914" s="17">
        <v>0.45313884053544701</v>
      </c>
      <c r="AO1914" s="17"/>
      <c r="AP1914" s="17">
        <v>0.84041475777849395</v>
      </c>
      <c r="AQ1914" s="17">
        <v>0.69566504307906496</v>
      </c>
      <c r="AR1914" s="17">
        <v>0.44150479497561501</v>
      </c>
      <c r="AS1914" s="17">
        <v>0.35989021304143998</v>
      </c>
      <c r="AT1914" s="17">
        <v>0.107244753605716</v>
      </c>
      <c r="AU1914" s="17">
        <v>0.10192733260068899</v>
      </c>
    </row>
    <row r="1915" spans="2:47" x14ac:dyDescent="0.35">
      <c r="B1915" t="s">
        <v>94</v>
      </c>
      <c r="C1915" s="17">
        <v>2.03565572803436E-2</v>
      </c>
      <c r="D1915" s="17">
        <v>2.0382086708080501E-2</v>
      </c>
      <c r="E1915" s="17">
        <v>2.0512511961851099E-2</v>
      </c>
      <c r="F1915" s="17"/>
      <c r="G1915" s="17">
        <v>4.3577927177487097E-2</v>
      </c>
      <c r="H1915" s="17">
        <v>3.9069074123851001E-2</v>
      </c>
      <c r="I1915" s="17">
        <v>1.7198460516952299E-2</v>
      </c>
      <c r="J1915" s="17">
        <v>1.3166001355292299E-2</v>
      </c>
      <c r="K1915" s="17">
        <v>6.5909279675838098E-3</v>
      </c>
      <c r="L1915" s="17">
        <v>7.2013520310580999E-3</v>
      </c>
      <c r="M1915" s="17"/>
      <c r="N1915" s="17">
        <v>2.00490156414227E-2</v>
      </c>
      <c r="O1915" s="17">
        <v>2.1884040119775999E-2</v>
      </c>
      <c r="P1915" s="17"/>
      <c r="Q1915" s="17">
        <v>1.8331762621867601E-2</v>
      </c>
      <c r="R1915" s="17">
        <v>2.4609484637714701E-2</v>
      </c>
      <c r="S1915" s="17">
        <v>0</v>
      </c>
      <c r="T1915" s="17">
        <v>1.8645966515781098E-2</v>
      </c>
      <c r="U1915" s="17">
        <v>3.5723762906723897E-2</v>
      </c>
      <c r="V1915" s="17">
        <v>2.9468481294962798E-2</v>
      </c>
      <c r="W1915" s="17">
        <v>2.98791342312624E-2</v>
      </c>
      <c r="X1915" s="17">
        <v>1.1921608604148599E-2</v>
      </c>
      <c r="Y1915" s="17">
        <v>1.9705781567088899E-2</v>
      </c>
      <c r="Z1915" s="17">
        <v>1.24635291858116E-2</v>
      </c>
      <c r="AA1915" s="17">
        <v>1.2530184278529701E-2</v>
      </c>
      <c r="AB1915" s="17">
        <v>3.2590619859873098E-2</v>
      </c>
      <c r="AC1915" s="17"/>
      <c r="AD1915" s="17">
        <v>1.3198198506648599E-2</v>
      </c>
      <c r="AE1915" s="17">
        <v>2.72367073287418E-2</v>
      </c>
      <c r="AF1915" s="17"/>
      <c r="AG1915" s="17">
        <v>0</v>
      </c>
      <c r="AH1915" s="17">
        <v>0</v>
      </c>
      <c r="AI1915" s="17"/>
      <c r="AJ1915" s="17">
        <v>1.6135754509342601E-2</v>
      </c>
      <c r="AK1915" s="17">
        <v>2.16249071735399E-2</v>
      </c>
      <c r="AL1915" s="17"/>
      <c r="AM1915" s="17">
        <v>2.03643524759657E-2</v>
      </c>
      <c r="AN1915" s="17">
        <v>1.8303829039841301E-2</v>
      </c>
      <c r="AO1915" s="17"/>
      <c r="AP1915" s="17">
        <v>4.40658679039512E-2</v>
      </c>
      <c r="AQ1915" s="17">
        <v>2.04052340641467E-2</v>
      </c>
      <c r="AR1915" s="17">
        <v>3.5242075434845498E-2</v>
      </c>
      <c r="AS1915" s="17">
        <v>0</v>
      </c>
      <c r="AT1915" s="17">
        <v>5.1127082007207704E-3</v>
      </c>
      <c r="AU1915" s="17">
        <v>7.3975848327468398E-3</v>
      </c>
    </row>
    <row r="1916" spans="2:47" x14ac:dyDescent="0.35">
      <c r="C1916" s="17"/>
      <c r="D1916" s="17"/>
      <c r="E1916" s="17"/>
      <c r="F1916" s="17"/>
      <c r="G1916" s="17"/>
      <c r="H1916" s="17"/>
      <c r="I1916" s="17"/>
      <c r="J1916" s="17"/>
      <c r="K1916" s="17"/>
      <c r="L1916" s="17"/>
      <c r="M1916" s="17"/>
      <c r="N1916" s="17"/>
      <c r="O1916" s="17"/>
      <c r="P1916" s="17"/>
      <c r="Q1916" s="17"/>
      <c r="R1916" s="17"/>
      <c r="S1916" s="17"/>
      <c r="T1916" s="17"/>
      <c r="U1916" s="17"/>
      <c r="V1916" s="17"/>
      <c r="W1916" s="17"/>
      <c r="X1916" s="17"/>
      <c r="Y1916" s="17"/>
      <c r="Z1916" s="17"/>
      <c r="AA1916" s="17"/>
      <c r="AB1916" s="17"/>
      <c r="AC1916" s="17"/>
      <c r="AD1916" s="17"/>
      <c r="AE1916" s="17"/>
      <c r="AF1916" s="17"/>
      <c r="AG1916" s="17"/>
      <c r="AH1916" s="17"/>
      <c r="AI1916" s="17"/>
      <c r="AJ1916" s="17"/>
      <c r="AK1916" s="17"/>
      <c r="AL1916" s="17"/>
      <c r="AM1916" s="17"/>
      <c r="AN1916" s="17"/>
      <c r="AO1916" s="17"/>
      <c r="AP1916" s="17"/>
      <c r="AQ1916" s="17"/>
      <c r="AR1916" s="17"/>
      <c r="AS1916" s="17"/>
      <c r="AT1916" s="17"/>
      <c r="AU1916" s="17"/>
    </row>
    <row r="1917" spans="2:47" x14ac:dyDescent="0.35">
      <c r="B1917" s="6" t="s">
        <v>712</v>
      </c>
      <c r="C1917" s="17"/>
      <c r="D1917" s="17"/>
      <c r="E1917" s="17"/>
      <c r="F1917" s="17"/>
      <c r="G1917" s="17"/>
      <c r="H1917" s="17"/>
      <c r="I1917" s="17"/>
      <c r="J1917" s="17"/>
      <c r="K1917" s="17"/>
      <c r="L1917" s="17"/>
      <c r="M1917" s="17"/>
      <c r="N1917" s="17"/>
      <c r="O1917" s="17"/>
      <c r="P1917" s="17"/>
      <c r="Q1917" s="17"/>
      <c r="R1917" s="17"/>
      <c r="S1917" s="17"/>
      <c r="T1917" s="17"/>
      <c r="U1917" s="17"/>
      <c r="V1917" s="17"/>
      <c r="W1917" s="17"/>
      <c r="X1917" s="17"/>
      <c r="Y1917" s="17"/>
      <c r="Z1917" s="17"/>
      <c r="AA1917" s="17"/>
      <c r="AB1917" s="17"/>
      <c r="AC1917" s="17"/>
      <c r="AD1917" s="17"/>
      <c r="AE1917" s="17"/>
      <c r="AF1917" s="17"/>
      <c r="AG1917" s="17"/>
      <c r="AH1917" s="17"/>
      <c r="AI1917" s="17"/>
      <c r="AJ1917" s="17"/>
      <c r="AK1917" s="17"/>
      <c r="AL1917" s="17"/>
      <c r="AM1917" s="17"/>
      <c r="AN1917" s="17"/>
      <c r="AO1917" s="17"/>
      <c r="AP1917" s="17"/>
      <c r="AQ1917" s="17"/>
      <c r="AR1917" s="17"/>
      <c r="AS1917" s="17"/>
      <c r="AT1917" s="17"/>
      <c r="AU1917" s="17"/>
    </row>
    <row r="1918" spans="2:47" x14ac:dyDescent="0.35">
      <c r="B1918" s="24" t="s">
        <v>752</v>
      </c>
      <c r="C1918" s="17"/>
      <c r="D1918" s="17"/>
      <c r="E1918" s="17"/>
      <c r="F1918" s="17"/>
      <c r="G1918" s="17"/>
      <c r="H1918" s="17"/>
      <c r="I1918" s="17"/>
      <c r="J1918" s="17"/>
      <c r="K1918" s="17"/>
      <c r="L1918" s="17"/>
      <c r="M1918" s="17"/>
      <c r="N1918" s="17"/>
      <c r="O1918" s="17"/>
      <c r="P1918" s="17"/>
      <c r="Q1918" s="17"/>
      <c r="R1918" s="17"/>
      <c r="S1918" s="17"/>
      <c r="T1918" s="17"/>
      <c r="U1918" s="17"/>
      <c r="V1918" s="17"/>
      <c r="W1918" s="17"/>
      <c r="X1918" s="17"/>
      <c r="Y1918" s="17"/>
      <c r="Z1918" s="17"/>
      <c r="AA1918" s="17"/>
      <c r="AB1918" s="17"/>
      <c r="AC1918" s="17"/>
      <c r="AD1918" s="17"/>
      <c r="AE1918" s="17"/>
      <c r="AF1918" s="17"/>
      <c r="AG1918" s="17"/>
      <c r="AH1918" s="17"/>
      <c r="AI1918" s="17"/>
      <c r="AJ1918" s="17"/>
      <c r="AK1918" s="17"/>
      <c r="AL1918" s="17"/>
      <c r="AM1918" s="17"/>
      <c r="AN1918" s="17"/>
      <c r="AO1918" s="17"/>
      <c r="AP1918" s="17"/>
      <c r="AQ1918" s="17"/>
      <c r="AR1918" s="17"/>
      <c r="AS1918" s="17"/>
      <c r="AT1918" s="17"/>
      <c r="AU1918" s="17"/>
    </row>
    <row r="1919" spans="2:47" x14ac:dyDescent="0.35">
      <c r="B1919" t="s">
        <v>703</v>
      </c>
      <c r="C1919" s="17">
        <v>0.40972165290238599</v>
      </c>
      <c r="D1919" s="17">
        <v>0.41461601737582199</v>
      </c>
      <c r="E1919" s="17">
        <v>0.40453689635399198</v>
      </c>
      <c r="F1919" s="17"/>
      <c r="G1919" s="17">
        <v>0.23031282474224701</v>
      </c>
      <c r="H1919" s="17">
        <v>0.32131590104557101</v>
      </c>
      <c r="I1919" s="17">
        <v>0.42431880281839701</v>
      </c>
      <c r="J1919" s="17">
        <v>0.47414424689838103</v>
      </c>
      <c r="K1919" s="17">
        <v>0.57102988012683298</v>
      </c>
      <c r="L1919" s="17">
        <v>0.52033968761803495</v>
      </c>
      <c r="M1919" s="17"/>
      <c r="N1919" s="17">
        <v>0.43482807754629799</v>
      </c>
      <c r="O1919" s="17">
        <v>0.31960436845829698</v>
      </c>
      <c r="P1919" s="17"/>
      <c r="Q1919" s="17">
        <v>0.37320035496522203</v>
      </c>
      <c r="R1919" s="17">
        <v>0.43190344215113602</v>
      </c>
      <c r="S1919" s="17">
        <v>0.54430873565426097</v>
      </c>
      <c r="T1919" s="17">
        <v>0.45396095108129703</v>
      </c>
      <c r="U1919" s="17">
        <v>0.39156553053206</v>
      </c>
      <c r="V1919" s="17">
        <v>0.38400770556913599</v>
      </c>
      <c r="W1919" s="17">
        <v>0.39715202774437403</v>
      </c>
      <c r="X1919" s="17">
        <v>0.42979665920214499</v>
      </c>
      <c r="Y1919" s="17">
        <v>0.34634173808763202</v>
      </c>
      <c r="Z1919" s="17">
        <v>0.42674580575666599</v>
      </c>
      <c r="AA1919" s="17">
        <v>0.460195267936303</v>
      </c>
      <c r="AB1919" s="17">
        <v>0.24749544180901001</v>
      </c>
      <c r="AC1919" s="17"/>
      <c r="AD1919" s="17">
        <v>0.42887224405784402</v>
      </c>
      <c r="AE1919" s="17">
        <v>0.30427705269516397</v>
      </c>
      <c r="AF1919" s="17"/>
      <c r="AG1919" s="17">
        <v>0.411720190737077</v>
      </c>
      <c r="AH1919" s="17">
        <v>0.406276019813546</v>
      </c>
      <c r="AI1919" s="17"/>
      <c r="AJ1919" s="17">
        <v>0.43062378572913701</v>
      </c>
      <c r="AK1919" s="17">
        <v>0.38448249878322899</v>
      </c>
      <c r="AL1919" s="17"/>
      <c r="AM1919" s="17">
        <v>0.43727417797934698</v>
      </c>
      <c r="AN1919" s="17">
        <v>0.40345277731173601</v>
      </c>
      <c r="AO1919" s="17"/>
      <c r="AP1919" s="17">
        <v>0.30213870183019997</v>
      </c>
      <c r="AQ1919" s="17">
        <v>0.56627800755185298</v>
      </c>
      <c r="AR1919" s="17">
        <v>0.30560472025754598</v>
      </c>
      <c r="AS1919" s="17">
        <v>0.58146889759959397</v>
      </c>
      <c r="AT1919" s="17">
        <v>0.32634946339375598</v>
      </c>
      <c r="AU1919" s="17">
        <v>0.34011689954275598</v>
      </c>
    </row>
    <row r="1920" spans="2:47" x14ac:dyDescent="0.35">
      <c r="B1920" t="s">
        <v>704</v>
      </c>
      <c r="C1920" s="17">
        <v>0.37217154104113298</v>
      </c>
      <c r="D1920" s="17">
        <v>0.39653206460106799</v>
      </c>
      <c r="E1920" s="17">
        <v>0.33670866371075597</v>
      </c>
      <c r="F1920" s="17"/>
      <c r="G1920" s="17">
        <v>0.26071760881798201</v>
      </c>
      <c r="H1920" s="17">
        <v>0.29627878803716101</v>
      </c>
      <c r="I1920" s="17">
        <v>0.32926184984839302</v>
      </c>
      <c r="J1920" s="17">
        <v>0.42044572698723298</v>
      </c>
      <c r="K1920" s="17">
        <v>0.45769332427834603</v>
      </c>
      <c r="L1920" s="17">
        <v>0.53067900938666701</v>
      </c>
      <c r="M1920" s="17"/>
      <c r="N1920" s="17">
        <v>0.404976913421847</v>
      </c>
      <c r="O1920" s="17">
        <v>0.25441956655423997</v>
      </c>
      <c r="P1920" s="17"/>
      <c r="Q1920" s="17">
        <v>0.330023934146016</v>
      </c>
      <c r="R1920" s="17">
        <v>0.34615069195718801</v>
      </c>
      <c r="S1920" s="17">
        <v>0.38310207498147902</v>
      </c>
      <c r="T1920" s="17">
        <v>0.37595139589242799</v>
      </c>
      <c r="U1920" s="17">
        <v>0.29930022376758703</v>
      </c>
      <c r="V1920" s="17">
        <v>0.413555765084612</v>
      </c>
      <c r="W1920" s="17">
        <v>0.40994088010429203</v>
      </c>
      <c r="X1920" s="17">
        <v>0.28478942110675298</v>
      </c>
      <c r="Y1920" s="17">
        <v>0.26735934144532603</v>
      </c>
      <c r="Z1920" s="17">
        <v>0.54449265350791198</v>
      </c>
      <c r="AA1920" s="17">
        <v>0.42948297156014398</v>
      </c>
      <c r="AB1920" s="17">
        <v>0.56453529319252904</v>
      </c>
      <c r="AC1920" s="17"/>
      <c r="AD1920" s="17">
        <v>0.38765927940345601</v>
      </c>
      <c r="AE1920" s="17">
        <v>0.30237669855073701</v>
      </c>
      <c r="AF1920" s="17"/>
      <c r="AG1920" s="17">
        <v>0.39521242960134001</v>
      </c>
      <c r="AH1920" s="17">
        <v>0.33244727530982698</v>
      </c>
      <c r="AI1920" s="17"/>
      <c r="AJ1920" s="17">
        <v>0.39280586453683902</v>
      </c>
      <c r="AK1920" s="17">
        <v>0.34396359683290101</v>
      </c>
      <c r="AL1920" s="17"/>
      <c r="AM1920" s="17">
        <v>0.41544304683834099</v>
      </c>
      <c r="AN1920" s="17">
        <v>0.36327248813306301</v>
      </c>
      <c r="AO1920" s="17"/>
      <c r="AP1920" s="17">
        <v>0.22241717376305001</v>
      </c>
      <c r="AQ1920" s="17">
        <v>0.46885804385316598</v>
      </c>
      <c r="AR1920" s="17">
        <v>0.32018774803139199</v>
      </c>
      <c r="AS1920" s="17">
        <v>0.50391035414528496</v>
      </c>
      <c r="AT1920" s="17">
        <v>0.22106380556263</v>
      </c>
      <c r="AU1920" s="17">
        <v>0.36069642398128299</v>
      </c>
    </row>
    <row r="1921" spans="2:47" x14ac:dyDescent="0.35">
      <c r="B1921" t="s">
        <v>705</v>
      </c>
      <c r="C1921" s="17">
        <v>0.34931586671162501</v>
      </c>
      <c r="D1921" s="17">
        <v>0.36051271729026502</v>
      </c>
      <c r="E1921" s="17">
        <v>0.33485993663103197</v>
      </c>
      <c r="F1921" s="17"/>
      <c r="G1921" s="17">
        <v>0.43845903903780498</v>
      </c>
      <c r="H1921" s="17">
        <v>0.44395956684962701</v>
      </c>
      <c r="I1921" s="17">
        <v>0.34703496337009998</v>
      </c>
      <c r="J1921" s="17">
        <v>0.33676477571737501</v>
      </c>
      <c r="K1921" s="17">
        <v>0.25340274928761303</v>
      </c>
      <c r="L1921" s="17">
        <v>0.21548386597489899</v>
      </c>
      <c r="M1921" s="17"/>
      <c r="N1921" s="17">
        <v>0.33235579734744802</v>
      </c>
      <c r="O1921" s="17">
        <v>0.41019253142037598</v>
      </c>
      <c r="P1921" s="17"/>
      <c r="Q1921" s="17">
        <v>0.37639495642612097</v>
      </c>
      <c r="R1921" s="17">
        <v>0.30151297371040597</v>
      </c>
      <c r="S1921" s="17">
        <v>0.45146310781807403</v>
      </c>
      <c r="T1921" s="17">
        <v>0.397458311337475</v>
      </c>
      <c r="U1921" s="17">
        <v>0.36024870494842898</v>
      </c>
      <c r="V1921" s="17">
        <v>0.35227474195152397</v>
      </c>
      <c r="W1921" s="17">
        <v>0.346996662538121</v>
      </c>
      <c r="X1921" s="17">
        <v>0.24657606877051999</v>
      </c>
      <c r="Y1921" s="17">
        <v>0.32598565237879801</v>
      </c>
      <c r="Z1921" s="17">
        <v>0.30671865371311202</v>
      </c>
      <c r="AA1921" s="17">
        <v>0.34950268729609801</v>
      </c>
      <c r="AB1921" s="17">
        <v>0.33302950359257899</v>
      </c>
      <c r="AC1921" s="17"/>
      <c r="AD1921" s="17">
        <v>0.35767890987964901</v>
      </c>
      <c r="AE1921" s="17">
        <v>0.29695941883738097</v>
      </c>
      <c r="AF1921" s="17"/>
      <c r="AG1921" s="17">
        <v>0.37878851648928002</v>
      </c>
      <c r="AH1921" s="17">
        <v>0.29850274947814598</v>
      </c>
      <c r="AI1921" s="17"/>
      <c r="AJ1921" s="17">
        <v>0.34794635728187401</v>
      </c>
      <c r="AK1921" s="17">
        <v>0.35216917387310698</v>
      </c>
      <c r="AL1921" s="17"/>
      <c r="AM1921" s="17">
        <v>0.30975949349856602</v>
      </c>
      <c r="AN1921" s="17">
        <v>0.35941025857479297</v>
      </c>
      <c r="AO1921" s="17"/>
      <c r="AP1921" s="17">
        <v>0.22728624995606</v>
      </c>
      <c r="AQ1921" s="17">
        <v>0.28499469026990898</v>
      </c>
      <c r="AR1921" s="17">
        <v>0.32234551028532499</v>
      </c>
      <c r="AS1921" s="17">
        <v>0.24033860922372299</v>
      </c>
      <c r="AT1921" s="17">
        <v>0.41212449048779398</v>
      </c>
      <c r="AU1921" s="17">
        <v>0.452648022365231</v>
      </c>
    </row>
    <row r="1922" spans="2:47" x14ac:dyDescent="0.35">
      <c r="B1922" t="s">
        <v>706</v>
      </c>
      <c r="C1922" s="17">
        <v>0.25280943801703998</v>
      </c>
      <c r="D1922" s="17">
        <v>0.25049769324186</v>
      </c>
      <c r="E1922" s="17">
        <v>0.25511545658652501</v>
      </c>
      <c r="F1922" s="17"/>
      <c r="G1922" s="17">
        <v>0.253048377951412</v>
      </c>
      <c r="H1922" s="17">
        <v>0.26893730641167501</v>
      </c>
      <c r="I1922" s="17">
        <v>0.23308117858875699</v>
      </c>
      <c r="J1922" s="17">
        <v>0.26570302150670599</v>
      </c>
      <c r="K1922" s="17">
        <v>0.24400760822991599</v>
      </c>
      <c r="L1922" s="17">
        <v>0.248163789195642</v>
      </c>
      <c r="M1922" s="17"/>
      <c r="N1922" s="17">
        <v>0.247653568009647</v>
      </c>
      <c r="O1922" s="17">
        <v>0.271315976108501</v>
      </c>
      <c r="P1922" s="17"/>
      <c r="Q1922" s="17">
        <v>0.20857137472610099</v>
      </c>
      <c r="R1922" s="17">
        <v>0.30117676827357098</v>
      </c>
      <c r="S1922" s="17">
        <v>0.27718547863172699</v>
      </c>
      <c r="T1922" s="17">
        <v>0.27171156023745402</v>
      </c>
      <c r="U1922" s="17">
        <v>0.21356884273172499</v>
      </c>
      <c r="V1922" s="17">
        <v>0.19341108390522199</v>
      </c>
      <c r="W1922" s="17">
        <v>0.24892539090926699</v>
      </c>
      <c r="X1922" s="17">
        <v>0.320518704152842</v>
      </c>
      <c r="Y1922" s="17">
        <v>0.27598246185793002</v>
      </c>
      <c r="Z1922" s="17">
        <v>0.28279793269707199</v>
      </c>
      <c r="AA1922" s="17">
        <v>0.210315842068382</v>
      </c>
      <c r="AB1922" s="17">
        <v>0.231772300166046</v>
      </c>
      <c r="AC1922" s="17"/>
      <c r="AD1922" s="17">
        <v>0.262832282673094</v>
      </c>
      <c r="AE1922" s="17">
        <v>0.20196531846426299</v>
      </c>
      <c r="AF1922" s="17"/>
      <c r="AG1922" s="17">
        <v>0.28251467517753198</v>
      </c>
      <c r="AH1922" s="17">
        <v>0.20159532222929999</v>
      </c>
      <c r="AI1922" s="17"/>
      <c r="AJ1922" s="17">
        <v>0.24338086030429101</v>
      </c>
      <c r="AK1922" s="17">
        <v>0.26559003092015998</v>
      </c>
      <c r="AL1922" s="17"/>
      <c r="AM1922" s="17">
        <v>0.242849671712451</v>
      </c>
      <c r="AN1922" s="17">
        <v>0.25197816145206497</v>
      </c>
      <c r="AO1922" s="17"/>
      <c r="AP1922" s="17">
        <v>0.14330361803181399</v>
      </c>
      <c r="AQ1922" s="17">
        <v>0.17495195931876401</v>
      </c>
      <c r="AR1922" s="17">
        <v>0.24871604599097399</v>
      </c>
      <c r="AS1922" s="17">
        <v>0.23297697985551599</v>
      </c>
      <c r="AT1922" s="17">
        <v>0.26911617150676898</v>
      </c>
      <c r="AU1922" s="17">
        <v>0.30156693210200203</v>
      </c>
    </row>
    <row r="1923" spans="2:47" x14ac:dyDescent="0.35">
      <c r="B1923" t="s">
        <v>707</v>
      </c>
      <c r="C1923" s="17">
        <v>0.236325085803679</v>
      </c>
      <c r="D1923" s="17">
        <v>0.25299290368001398</v>
      </c>
      <c r="E1923" s="17">
        <v>0.21355395959273801</v>
      </c>
      <c r="F1923" s="17"/>
      <c r="G1923" s="17">
        <v>0.20722875866141799</v>
      </c>
      <c r="H1923" s="17">
        <v>0.210250164012728</v>
      </c>
      <c r="I1923" s="17">
        <v>0.29727529831154198</v>
      </c>
      <c r="J1923" s="17">
        <v>0.24794121606210501</v>
      </c>
      <c r="K1923" s="17">
        <v>0.222116688837808</v>
      </c>
      <c r="L1923" s="17">
        <v>0.229074924249308</v>
      </c>
      <c r="M1923" s="17"/>
      <c r="N1923" s="17">
        <v>0.22863177668044499</v>
      </c>
      <c r="O1923" s="17">
        <v>0.26393953654320101</v>
      </c>
      <c r="P1923" s="17"/>
      <c r="Q1923" s="17">
        <v>0.26280683347299899</v>
      </c>
      <c r="R1923" s="17">
        <v>0.237466771096941</v>
      </c>
      <c r="S1923" s="17">
        <v>0.25189332499449901</v>
      </c>
      <c r="T1923" s="17">
        <v>0.27786172663019798</v>
      </c>
      <c r="U1923" s="17">
        <v>0.36290796524922397</v>
      </c>
      <c r="V1923" s="17">
        <v>0.29254595193799798</v>
      </c>
      <c r="W1923" s="17">
        <v>0.16923523702163601</v>
      </c>
      <c r="X1923" s="17">
        <v>0.101645234484936</v>
      </c>
      <c r="Y1923" s="17">
        <v>0.16707222958433801</v>
      </c>
      <c r="Z1923" s="17">
        <v>0.25320694825038997</v>
      </c>
      <c r="AA1923" s="17">
        <v>0.19159468655407899</v>
      </c>
      <c r="AB1923" s="17">
        <v>0.18537951343016401</v>
      </c>
      <c r="AC1923" s="17"/>
      <c r="AD1923" s="17">
        <v>0.25200584110468599</v>
      </c>
      <c r="AE1923" s="17">
        <v>0.16552774020334601</v>
      </c>
      <c r="AF1923" s="17"/>
      <c r="AG1923" s="17">
        <v>0.277788785785339</v>
      </c>
      <c r="AH1923" s="17">
        <v>0.16483847486111</v>
      </c>
      <c r="AI1923" s="17"/>
      <c r="AJ1923" s="17">
        <v>0.24866273623700699</v>
      </c>
      <c r="AK1923" s="17">
        <v>0.22140988138762699</v>
      </c>
      <c r="AL1923" s="17"/>
      <c r="AM1923" s="17">
        <v>0.214185420924519</v>
      </c>
      <c r="AN1923" s="17">
        <v>0.24025685807277899</v>
      </c>
      <c r="AO1923" s="17"/>
      <c r="AP1923" s="17">
        <v>5.4752215788976197E-2</v>
      </c>
      <c r="AQ1923" s="17">
        <v>8.9459344344356304E-2</v>
      </c>
      <c r="AR1923" s="17">
        <v>0.23053465058583</v>
      </c>
      <c r="AS1923" s="17">
        <v>0.26329572816083002</v>
      </c>
      <c r="AT1923" s="17">
        <v>0.25461433441907799</v>
      </c>
      <c r="AU1923" s="17">
        <v>0.28129158505257401</v>
      </c>
    </row>
    <row r="1924" spans="2:47" x14ac:dyDescent="0.35">
      <c r="B1924" t="s">
        <v>708</v>
      </c>
      <c r="C1924" s="17">
        <v>0.155680648408105</v>
      </c>
      <c r="D1924" s="17">
        <v>0.15587407389336899</v>
      </c>
      <c r="E1924" s="17">
        <v>0.15379094440056701</v>
      </c>
      <c r="F1924" s="17"/>
      <c r="G1924" s="17">
        <v>0.24700766727309301</v>
      </c>
      <c r="H1924" s="17">
        <v>0.16194698076615999</v>
      </c>
      <c r="I1924" s="17">
        <v>0.19037313553788601</v>
      </c>
      <c r="J1924" s="17">
        <v>8.2184999953988994E-2</v>
      </c>
      <c r="K1924" s="17">
        <v>5.1108139642960002E-2</v>
      </c>
      <c r="L1924" s="17">
        <v>0.159500673371652</v>
      </c>
      <c r="M1924" s="17"/>
      <c r="N1924" s="17">
        <v>0.142846904562316</v>
      </c>
      <c r="O1924" s="17">
        <v>0.201746233653195</v>
      </c>
      <c r="P1924" s="17"/>
      <c r="Q1924" s="17">
        <v>0.16454240551836999</v>
      </c>
      <c r="R1924" s="17">
        <v>0.13041422787611701</v>
      </c>
      <c r="S1924" s="17">
        <v>9.31171662168188E-2</v>
      </c>
      <c r="T1924" s="17">
        <v>0.196088778178586</v>
      </c>
      <c r="U1924" s="17">
        <v>0.27613964616277797</v>
      </c>
      <c r="V1924" s="17">
        <v>0.160874496523111</v>
      </c>
      <c r="W1924" s="17">
        <v>0.124040791096376</v>
      </c>
      <c r="X1924" s="17">
        <v>0.20635518169959699</v>
      </c>
      <c r="Y1924" s="17">
        <v>0.20167695767112301</v>
      </c>
      <c r="Z1924" s="17">
        <v>0.111208153812383</v>
      </c>
      <c r="AA1924" s="17">
        <v>9.3168946483753401E-2</v>
      </c>
      <c r="AB1924" s="17">
        <v>0</v>
      </c>
      <c r="AC1924" s="17"/>
      <c r="AD1924" s="17">
        <v>0.16187278697156901</v>
      </c>
      <c r="AE1924" s="17">
        <v>0.13131111704485901</v>
      </c>
      <c r="AF1924" s="17"/>
      <c r="AG1924" s="17">
        <v>0.17778560027787299</v>
      </c>
      <c r="AH1924" s="17">
        <v>0.117570009586261</v>
      </c>
      <c r="AI1924" s="17"/>
      <c r="AJ1924" s="17">
        <v>0.150243549224435</v>
      </c>
      <c r="AK1924" s="17">
        <v>0.163082283352459</v>
      </c>
      <c r="AL1924" s="17"/>
      <c r="AM1924" s="17">
        <v>0.15619983860074399</v>
      </c>
      <c r="AN1924" s="17">
        <v>0.15778919516077</v>
      </c>
      <c r="AO1924" s="17"/>
      <c r="AP1924" s="17">
        <v>0.105710256594802</v>
      </c>
      <c r="AQ1924" s="17">
        <v>0.12053385057239099</v>
      </c>
      <c r="AR1924" s="17">
        <v>0.229589802570523</v>
      </c>
      <c r="AS1924" s="17">
        <v>8.0188672134364605E-2</v>
      </c>
      <c r="AT1924" s="17">
        <v>0.21516149917500099</v>
      </c>
      <c r="AU1924" s="17">
        <v>0.168833966039447</v>
      </c>
    </row>
    <row r="1925" spans="2:47" x14ac:dyDescent="0.35">
      <c r="B1925" t="s">
        <v>709</v>
      </c>
      <c r="C1925" s="17">
        <v>0.15502506518589601</v>
      </c>
      <c r="D1925" s="17">
        <v>0.15780052663307501</v>
      </c>
      <c r="E1925" s="17">
        <v>0.151743746109858</v>
      </c>
      <c r="F1925" s="17"/>
      <c r="G1925" s="17">
        <v>0.19336474384153901</v>
      </c>
      <c r="H1925" s="17">
        <v>0.17549170374318199</v>
      </c>
      <c r="I1925" s="17">
        <v>0.18725717138891201</v>
      </c>
      <c r="J1925" s="17">
        <v>0.14072099710140201</v>
      </c>
      <c r="K1925" s="17">
        <v>7.3878603825318995E-2</v>
      </c>
      <c r="L1925" s="17">
        <v>0.123469931391575</v>
      </c>
      <c r="M1925" s="17"/>
      <c r="N1925" s="17">
        <v>0.14417647894046801</v>
      </c>
      <c r="O1925" s="17">
        <v>0.19396510329811301</v>
      </c>
      <c r="P1925" s="17"/>
      <c r="Q1925" s="17">
        <v>0.186411665154465</v>
      </c>
      <c r="R1925" s="17">
        <v>0.14991044581994101</v>
      </c>
      <c r="S1925" s="17">
        <v>0.14257566811397099</v>
      </c>
      <c r="T1925" s="17">
        <v>0.15208942837787301</v>
      </c>
      <c r="U1925" s="17">
        <v>0.132745227343147</v>
      </c>
      <c r="V1925" s="17">
        <v>0.24710516235126401</v>
      </c>
      <c r="W1925" s="17">
        <v>0.184080162565358</v>
      </c>
      <c r="X1925" s="17">
        <v>0.15300345676348601</v>
      </c>
      <c r="Y1925" s="17">
        <v>0.124663819462067</v>
      </c>
      <c r="Z1925" s="17">
        <v>0.111827162417341</v>
      </c>
      <c r="AA1925" s="17">
        <v>7.1904531109300701E-2</v>
      </c>
      <c r="AB1925" s="17">
        <v>0.14194334068893699</v>
      </c>
      <c r="AC1925" s="17"/>
      <c r="AD1925" s="17">
        <v>0.164166421179955</v>
      </c>
      <c r="AE1925" s="17">
        <v>0.11394495936992299</v>
      </c>
      <c r="AF1925" s="17"/>
      <c r="AG1925" s="17">
        <v>0.15665552260396301</v>
      </c>
      <c r="AH1925" s="17">
        <v>0.15221403107279499</v>
      </c>
      <c r="AI1925" s="17"/>
      <c r="AJ1925" s="17">
        <v>0.158282152267505</v>
      </c>
      <c r="AK1925" s="17">
        <v>0.15138294632201199</v>
      </c>
      <c r="AL1925" s="17"/>
      <c r="AM1925" s="17">
        <v>0.102508588995081</v>
      </c>
      <c r="AN1925" s="17">
        <v>0.170215141881286</v>
      </c>
      <c r="AO1925" s="17"/>
      <c r="AP1925" s="17">
        <v>4.04210929816489E-2</v>
      </c>
      <c r="AQ1925" s="17">
        <v>7.8814019413278397E-2</v>
      </c>
      <c r="AR1925" s="17">
        <v>0.16291637915943799</v>
      </c>
      <c r="AS1925" s="17">
        <v>7.9002911861603298E-2</v>
      </c>
      <c r="AT1925" s="17">
        <v>0.233566771563815</v>
      </c>
      <c r="AU1925" s="17">
        <v>0.213032999923396</v>
      </c>
    </row>
    <row r="1926" spans="2:47" x14ac:dyDescent="0.35">
      <c r="B1926" t="s">
        <v>710</v>
      </c>
      <c r="C1926" s="17">
        <v>0.15185474528245199</v>
      </c>
      <c r="D1926" s="17">
        <v>0.13891945171046999</v>
      </c>
      <c r="E1926" s="17">
        <v>0.17100602297060499</v>
      </c>
      <c r="F1926" s="17"/>
      <c r="G1926" s="17">
        <v>0.21455647086754501</v>
      </c>
      <c r="H1926" s="17">
        <v>0.19684639801472101</v>
      </c>
      <c r="I1926" s="17">
        <v>0.18814286060601401</v>
      </c>
      <c r="J1926" s="17">
        <v>0.101145560798949</v>
      </c>
      <c r="K1926" s="17">
        <v>0.111665101625064</v>
      </c>
      <c r="L1926" s="17">
        <v>6.5065163224201097E-2</v>
      </c>
      <c r="M1926" s="17"/>
      <c r="N1926" s="17">
        <v>0.12751131559513301</v>
      </c>
      <c r="O1926" s="17">
        <v>0.239233327003715</v>
      </c>
      <c r="P1926" s="17"/>
      <c r="Q1926" s="17">
        <v>0.188284544240826</v>
      </c>
      <c r="R1926" s="17">
        <v>0.106776534416123</v>
      </c>
      <c r="S1926" s="17">
        <v>0.106651706327946</v>
      </c>
      <c r="T1926" s="17">
        <v>0.160359183992763</v>
      </c>
      <c r="U1926" s="17">
        <v>0.19382064941008501</v>
      </c>
      <c r="V1926" s="17">
        <v>0.122501343471875</v>
      </c>
      <c r="W1926" s="17">
        <v>0.114243726218349</v>
      </c>
      <c r="X1926" s="17">
        <v>0.174841096907218</v>
      </c>
      <c r="Y1926" s="17">
        <v>0.15835416661954799</v>
      </c>
      <c r="Z1926" s="17">
        <v>0.167515498397595</v>
      </c>
      <c r="AA1926" s="17">
        <v>0.18660628294574999</v>
      </c>
      <c r="AB1926" s="17">
        <v>0.157768264574007</v>
      </c>
      <c r="AC1926" s="17"/>
      <c r="AD1926" s="17">
        <v>0.156510713028544</v>
      </c>
      <c r="AE1926" s="17">
        <v>0.136487133574928</v>
      </c>
      <c r="AF1926" s="17"/>
      <c r="AG1926" s="17">
        <v>0.16336270368285799</v>
      </c>
      <c r="AH1926" s="17">
        <v>0.13201413903465001</v>
      </c>
      <c r="AI1926" s="17"/>
      <c r="AJ1926" s="17">
        <v>0.13970681067193599</v>
      </c>
      <c r="AK1926" s="17">
        <v>0.16776697570386701</v>
      </c>
      <c r="AL1926" s="17"/>
      <c r="AM1926" s="17">
        <v>0.12860343809466099</v>
      </c>
      <c r="AN1926" s="17">
        <v>0.15861113852477399</v>
      </c>
      <c r="AO1926" s="17"/>
      <c r="AP1926" s="17">
        <v>0.100087273559419</v>
      </c>
      <c r="AQ1926" s="17">
        <v>0.14792474962268001</v>
      </c>
      <c r="AR1926" s="17">
        <v>0.15458257036877901</v>
      </c>
      <c r="AS1926" s="17">
        <v>6.4497560870368204E-2</v>
      </c>
      <c r="AT1926" s="17">
        <v>0.28080017953844399</v>
      </c>
      <c r="AU1926" s="17">
        <v>0.168431646580192</v>
      </c>
    </row>
    <row r="1927" spans="2:47" x14ac:dyDescent="0.35">
      <c r="B1927" t="s">
        <v>711</v>
      </c>
      <c r="C1927" s="17">
        <v>0.14367027913241601</v>
      </c>
      <c r="D1927" s="17">
        <v>0.14604149204481301</v>
      </c>
      <c r="E1927" s="17">
        <v>0.14091641980714101</v>
      </c>
      <c r="F1927" s="17"/>
      <c r="G1927" s="17">
        <v>0.20773968441829099</v>
      </c>
      <c r="H1927" s="17">
        <v>0.2095506970954</v>
      </c>
      <c r="I1927" s="17">
        <v>0.136611145862848</v>
      </c>
      <c r="J1927" s="17">
        <v>8.3888461938834299E-2</v>
      </c>
      <c r="K1927" s="17">
        <v>9.6278975616321094E-2</v>
      </c>
      <c r="L1927" s="17">
        <v>9.5446050840314101E-2</v>
      </c>
      <c r="M1927" s="17"/>
      <c r="N1927" s="17">
        <v>0.11795647307068</v>
      </c>
      <c r="O1927" s="17">
        <v>0.23596770530406799</v>
      </c>
      <c r="P1927" s="17"/>
      <c r="Q1927" s="17">
        <v>0.14988956757626201</v>
      </c>
      <c r="R1927" s="17">
        <v>0.13777252204989199</v>
      </c>
      <c r="S1927" s="17">
        <v>0.122591145704724</v>
      </c>
      <c r="T1927" s="17">
        <v>0.10913966658129</v>
      </c>
      <c r="U1927" s="17">
        <v>6.8586302920085093E-2</v>
      </c>
      <c r="V1927" s="17">
        <v>0.17415084584037799</v>
      </c>
      <c r="W1927" s="17">
        <v>7.6046651757435704E-2</v>
      </c>
      <c r="X1927" s="17">
        <v>0.216530924512015</v>
      </c>
      <c r="Y1927" s="17">
        <v>0.19289407862826899</v>
      </c>
      <c r="Z1927" s="17">
        <v>0.12134304900311201</v>
      </c>
      <c r="AA1927" s="17">
        <v>0.16755681685509799</v>
      </c>
      <c r="AB1927" s="17">
        <v>0.30402488538803502</v>
      </c>
      <c r="AC1927" s="17"/>
      <c r="AD1927" s="17">
        <v>0.14815469370992199</v>
      </c>
      <c r="AE1927" s="17">
        <v>0.12755350262412599</v>
      </c>
      <c r="AF1927" s="17"/>
      <c r="AG1927" s="17">
        <v>0.14467294483648599</v>
      </c>
      <c r="AH1927" s="17">
        <v>0.141941606266174</v>
      </c>
      <c r="AI1927" s="17"/>
      <c r="AJ1927" s="17">
        <v>0.14725881374257699</v>
      </c>
      <c r="AK1927" s="17">
        <v>0.13957100794844701</v>
      </c>
      <c r="AL1927" s="17"/>
      <c r="AM1927" s="17">
        <v>0.137259048988365</v>
      </c>
      <c r="AN1927" s="17">
        <v>0.14731692607251001</v>
      </c>
      <c r="AO1927" s="17"/>
      <c r="AP1927" s="17">
        <v>8.0385200820073804E-2</v>
      </c>
      <c r="AQ1927" s="17">
        <v>8.7523714191559798E-2</v>
      </c>
      <c r="AR1927" s="17">
        <v>0.118885299266261</v>
      </c>
      <c r="AS1927" s="17">
        <v>6.0231098799608397E-2</v>
      </c>
      <c r="AT1927" s="17">
        <v>0.22575944661817701</v>
      </c>
      <c r="AU1927" s="17">
        <v>0.20721343527519601</v>
      </c>
    </row>
    <row r="1928" spans="2:47" x14ac:dyDescent="0.35">
      <c r="B1928" t="s">
        <v>94</v>
      </c>
      <c r="C1928" s="17">
        <v>2.4655365518557501E-2</v>
      </c>
      <c r="D1928" s="17">
        <v>1.77416285079476E-2</v>
      </c>
      <c r="E1928" s="17">
        <v>3.4642098414751098E-2</v>
      </c>
      <c r="F1928" s="17"/>
      <c r="G1928" s="17">
        <v>2.7813187160910802E-2</v>
      </c>
      <c r="H1928" s="17">
        <v>1.04044944899462E-2</v>
      </c>
      <c r="I1928" s="17">
        <v>2.2219217372743301E-2</v>
      </c>
      <c r="J1928" s="17">
        <v>3.2433486358732E-2</v>
      </c>
      <c r="K1928" s="17">
        <v>2.28238846533481E-2</v>
      </c>
      <c r="L1928" s="17">
        <v>3.4713818511916399E-2</v>
      </c>
      <c r="M1928" s="17"/>
      <c r="N1928" s="17">
        <v>2.5980681736244099E-2</v>
      </c>
      <c r="O1928" s="17">
        <v>1.9898260504140699E-2</v>
      </c>
      <c r="P1928" s="17"/>
      <c r="Q1928" s="17">
        <v>3.3534301376105503E-2</v>
      </c>
      <c r="R1928" s="17">
        <v>6.0864533948527998E-2</v>
      </c>
      <c r="S1928" s="17">
        <v>1.1792562832697801E-2</v>
      </c>
      <c r="T1928" s="17">
        <v>8.3010049818998104E-3</v>
      </c>
      <c r="U1928" s="17">
        <v>0</v>
      </c>
      <c r="V1928" s="17">
        <v>9.5644328495120296E-3</v>
      </c>
      <c r="W1928" s="17">
        <v>3.4484476658030297E-2</v>
      </c>
      <c r="X1928" s="17">
        <v>1.7888795261038801E-2</v>
      </c>
      <c r="Y1928" s="17">
        <v>2.8198375571623201E-2</v>
      </c>
      <c r="Z1928" s="17">
        <v>2.1969319052533999E-2</v>
      </c>
      <c r="AA1928" s="17">
        <v>1.9721425313015999E-2</v>
      </c>
      <c r="AB1928" s="17">
        <v>0</v>
      </c>
      <c r="AC1928" s="17"/>
      <c r="AD1928" s="17">
        <v>1.5988220271560501E-2</v>
      </c>
      <c r="AE1928" s="17">
        <v>7.06937824832677E-2</v>
      </c>
      <c r="AF1928" s="17"/>
      <c r="AG1928" s="17">
        <v>1.34784116085537E-2</v>
      </c>
      <c r="AH1928" s="17">
        <v>4.3925294541796597E-2</v>
      </c>
      <c r="AI1928" s="17"/>
      <c r="AJ1928" s="17">
        <v>2.6362742990118801E-2</v>
      </c>
      <c r="AK1928" s="17">
        <v>2.2565616810903199E-2</v>
      </c>
      <c r="AL1928" s="17"/>
      <c r="AM1928" s="17">
        <v>3.7475585634473799E-2</v>
      </c>
      <c r="AN1928" s="17">
        <v>2.0659694747321301E-2</v>
      </c>
      <c r="AO1928" s="17"/>
      <c r="AP1928" s="17">
        <v>0.183369720921359</v>
      </c>
      <c r="AQ1928" s="17">
        <v>2.2761207978292002E-2</v>
      </c>
      <c r="AR1928" s="17">
        <v>2.2863594827440499E-2</v>
      </c>
      <c r="AS1928" s="17">
        <v>1.94569458282534E-2</v>
      </c>
      <c r="AT1928" s="17">
        <v>1.5534840839901001E-2</v>
      </c>
      <c r="AU1928" s="17">
        <v>8.9908437890891205E-3</v>
      </c>
    </row>
    <row r="1929" spans="2:47" x14ac:dyDescent="0.35">
      <c r="B1929" t="s">
        <v>178</v>
      </c>
      <c r="C1929" s="17">
        <v>9.9610934465794304E-3</v>
      </c>
      <c r="D1929" s="17">
        <v>8.9487388270664599E-3</v>
      </c>
      <c r="E1929" s="17">
        <v>1.1451441439606001E-2</v>
      </c>
      <c r="F1929" s="17"/>
      <c r="G1929" s="17">
        <v>0</v>
      </c>
      <c r="H1929" s="17">
        <v>4.7137254709664501E-3</v>
      </c>
      <c r="I1929" s="17">
        <v>0</v>
      </c>
      <c r="J1929" s="17">
        <v>1.0510175916545199E-2</v>
      </c>
      <c r="K1929" s="17">
        <v>3.9860595669612399E-2</v>
      </c>
      <c r="L1929" s="17">
        <v>1.6736629586409001E-2</v>
      </c>
      <c r="M1929" s="17"/>
      <c r="N1929" s="17">
        <v>1.2736226358431401E-2</v>
      </c>
      <c r="O1929" s="17">
        <v>0</v>
      </c>
      <c r="P1929" s="17"/>
      <c r="Q1929" s="17">
        <v>1.86811096065717E-2</v>
      </c>
      <c r="R1929" s="17">
        <v>0</v>
      </c>
      <c r="S1929" s="17">
        <v>1.18172745691302E-2</v>
      </c>
      <c r="T1929" s="17">
        <v>0</v>
      </c>
      <c r="U1929" s="17">
        <v>0</v>
      </c>
      <c r="V1929" s="17">
        <v>0</v>
      </c>
      <c r="W1929" s="17">
        <v>9.7065228422399293E-3</v>
      </c>
      <c r="X1929" s="17">
        <v>3.9597592350211E-2</v>
      </c>
      <c r="Y1929" s="17">
        <v>2.0419903148242199E-2</v>
      </c>
      <c r="Z1929" s="17">
        <v>1.0257041030481201E-2</v>
      </c>
      <c r="AA1929" s="17">
        <v>0</v>
      </c>
      <c r="AB1929" s="17">
        <v>0</v>
      </c>
      <c r="AC1929" s="17"/>
      <c r="AD1929" s="17">
        <v>8.5412335138318404E-3</v>
      </c>
      <c r="AE1929" s="17">
        <v>1.9847607171000099E-2</v>
      </c>
      <c r="AF1929" s="17"/>
      <c r="AG1929" s="17">
        <v>1.16334179916748E-2</v>
      </c>
      <c r="AH1929" s="17">
        <v>7.0778771832497502E-3</v>
      </c>
      <c r="AI1929" s="17"/>
      <c r="AJ1929" s="17">
        <v>1.1068254240841799E-2</v>
      </c>
      <c r="AK1929" s="17">
        <v>8.5867608000055207E-3</v>
      </c>
      <c r="AL1929" s="17"/>
      <c r="AM1929" s="17">
        <v>0</v>
      </c>
      <c r="AN1929" s="17">
        <v>1.2562932655239899E-2</v>
      </c>
      <c r="AO1929" s="17"/>
      <c r="AP1929" s="17">
        <v>3.6662147428079397E-2</v>
      </c>
      <c r="AQ1929" s="17">
        <v>3.0054159964101899E-2</v>
      </c>
      <c r="AR1929" s="17">
        <v>0</v>
      </c>
      <c r="AS1929" s="17">
        <v>2.2226542281189601E-2</v>
      </c>
      <c r="AT1929" s="17">
        <v>0</v>
      </c>
      <c r="AU1929" s="17">
        <v>0</v>
      </c>
    </row>
    <row r="1930" spans="2:47" x14ac:dyDescent="0.35">
      <c r="B1930" t="s">
        <v>151</v>
      </c>
      <c r="C1930" s="17">
        <v>3.3242894164181802E-2</v>
      </c>
      <c r="D1930" s="17">
        <v>2.84826627113813E-2</v>
      </c>
      <c r="E1930" s="17">
        <v>4.01907221934064E-2</v>
      </c>
      <c r="F1930" s="17"/>
      <c r="G1930" s="17">
        <v>1.0331048963241799E-2</v>
      </c>
      <c r="H1930" s="17">
        <v>7.0170854905992897E-3</v>
      </c>
      <c r="I1930" s="17">
        <v>1.5823014888720101E-2</v>
      </c>
      <c r="J1930" s="17">
        <v>6.8142397050259207E-2</v>
      </c>
      <c r="K1930" s="17">
        <v>6.3115349897018197E-2</v>
      </c>
      <c r="L1930" s="17">
        <v>5.29436512250148E-2</v>
      </c>
      <c r="M1930" s="17"/>
      <c r="N1930" s="17">
        <v>4.0081262010916198E-2</v>
      </c>
      <c r="O1930" s="17">
        <v>8.6971793076101398E-3</v>
      </c>
      <c r="P1930" s="17"/>
      <c r="Q1930" s="17">
        <v>3.6107643457071702E-2</v>
      </c>
      <c r="R1930" s="17">
        <v>2.5775102598196001E-2</v>
      </c>
      <c r="S1930" s="17">
        <v>3.7041173268921597E-2</v>
      </c>
      <c r="T1930" s="17">
        <v>3.0170445482299E-2</v>
      </c>
      <c r="U1930" s="17">
        <v>1.23095700681087E-2</v>
      </c>
      <c r="V1930" s="17">
        <v>2.2003010443659501E-2</v>
      </c>
      <c r="W1930" s="17">
        <v>3.0118353508702601E-2</v>
      </c>
      <c r="X1930" s="17">
        <v>1.80392152460917E-2</v>
      </c>
      <c r="Y1930" s="17">
        <v>4.8126037164602703E-2</v>
      </c>
      <c r="Z1930" s="17">
        <v>2.5867621964843799E-2</v>
      </c>
      <c r="AA1930" s="17">
        <v>6.3231219987754494E-2</v>
      </c>
      <c r="AB1930" s="17">
        <v>7.7188446561049104E-2</v>
      </c>
      <c r="AC1930" s="17"/>
      <c r="AD1930" s="17">
        <v>2.5142767468238202E-2</v>
      </c>
      <c r="AE1930" s="17">
        <v>7.3674858758454406E-2</v>
      </c>
      <c r="AF1930" s="17"/>
      <c r="AG1930" s="17">
        <v>1.8993532591948699E-2</v>
      </c>
      <c r="AH1930" s="17">
        <v>5.7809890533169497E-2</v>
      </c>
      <c r="AI1930" s="17"/>
      <c r="AJ1930" s="17">
        <v>3.2914129211475698E-2</v>
      </c>
      <c r="AK1930" s="17">
        <v>3.3766444194277399E-2</v>
      </c>
      <c r="AL1930" s="17"/>
      <c r="AM1930" s="17">
        <v>3.6573597667830103E-2</v>
      </c>
      <c r="AN1930" s="17">
        <v>3.2898375235461103E-2</v>
      </c>
      <c r="AO1930" s="17"/>
      <c r="AP1930" s="17">
        <v>0.14488452098058599</v>
      </c>
      <c r="AQ1930" s="17">
        <v>6.0659144872620703E-2</v>
      </c>
      <c r="AR1930" s="17">
        <v>1.5279056969218901E-2</v>
      </c>
      <c r="AS1930" s="17">
        <v>6.4218187442294405E-2</v>
      </c>
      <c r="AT1930" s="17">
        <v>0</v>
      </c>
      <c r="AU1930" s="17">
        <v>7.9279374433290709E-3</v>
      </c>
    </row>
    <row r="1931" spans="2:47" x14ac:dyDescent="0.35">
      <c r="C1931" s="17"/>
      <c r="D1931" s="17"/>
      <c r="E1931" s="17"/>
      <c r="F1931" s="17"/>
      <c r="G1931" s="17"/>
      <c r="H1931" s="17"/>
      <c r="I1931" s="17"/>
      <c r="J1931" s="17"/>
      <c r="K1931" s="17"/>
      <c r="L1931" s="17"/>
      <c r="M1931" s="17"/>
      <c r="N1931" s="17"/>
      <c r="O1931" s="17"/>
      <c r="P1931" s="17"/>
      <c r="Q1931" s="17"/>
      <c r="R1931" s="17"/>
      <c r="S1931" s="17"/>
      <c r="T1931" s="17"/>
      <c r="U1931" s="17"/>
      <c r="V1931" s="17"/>
      <c r="W1931" s="17"/>
      <c r="X1931" s="17"/>
      <c r="Y1931" s="17"/>
      <c r="Z1931" s="17"/>
      <c r="AA1931" s="17"/>
      <c r="AB1931" s="17"/>
      <c r="AC1931" s="17"/>
      <c r="AD1931" s="17"/>
      <c r="AE1931" s="17"/>
      <c r="AF1931" s="17"/>
      <c r="AG1931" s="17"/>
      <c r="AH1931" s="17"/>
      <c r="AI1931" s="17"/>
      <c r="AJ1931" s="17"/>
      <c r="AK1931" s="17"/>
      <c r="AL1931" s="17"/>
      <c r="AM1931" s="17"/>
      <c r="AN1931" s="17"/>
      <c r="AO1931" s="17"/>
      <c r="AP1931" s="17"/>
      <c r="AQ1931" s="17"/>
      <c r="AR1931" s="17"/>
      <c r="AS1931" s="17"/>
      <c r="AT1931" s="17"/>
      <c r="AU1931" s="17"/>
    </row>
    <row r="1932" spans="2:47" x14ac:dyDescent="0.35">
      <c r="B1932" s="6" t="s">
        <v>719</v>
      </c>
      <c r="C1932" s="17"/>
      <c r="D1932" s="17"/>
      <c r="E1932" s="17"/>
      <c r="F1932" s="17"/>
      <c r="G1932" s="17"/>
      <c r="H1932" s="17"/>
      <c r="I1932" s="17"/>
      <c r="J1932" s="17"/>
      <c r="K1932" s="17"/>
      <c r="L1932" s="17"/>
      <c r="M1932" s="17"/>
      <c r="N1932" s="17"/>
      <c r="O1932" s="17"/>
      <c r="P1932" s="17"/>
      <c r="Q1932" s="17"/>
      <c r="R1932" s="17"/>
      <c r="S1932" s="17"/>
      <c r="T1932" s="17"/>
      <c r="U1932" s="17"/>
      <c r="V1932" s="17"/>
      <c r="W1932" s="17"/>
      <c r="X1932" s="17"/>
      <c r="Y1932" s="17"/>
      <c r="Z1932" s="17"/>
      <c r="AA1932" s="17"/>
      <c r="AB1932" s="17"/>
      <c r="AC1932" s="17"/>
      <c r="AD1932" s="17"/>
      <c r="AE1932" s="17"/>
      <c r="AF1932" s="17"/>
      <c r="AG1932" s="17"/>
      <c r="AH1932" s="17"/>
      <c r="AI1932" s="17"/>
      <c r="AJ1932" s="17"/>
      <c r="AK1932" s="17"/>
      <c r="AL1932" s="17"/>
      <c r="AM1932" s="17"/>
      <c r="AN1932" s="17"/>
      <c r="AO1932" s="17"/>
      <c r="AP1932" s="17"/>
      <c r="AQ1932" s="17"/>
      <c r="AR1932" s="17"/>
      <c r="AS1932" s="17"/>
      <c r="AT1932" s="17"/>
      <c r="AU1932" s="17"/>
    </row>
    <row r="1933" spans="2:47" x14ac:dyDescent="0.35">
      <c r="B1933" s="24" t="s">
        <v>65</v>
      </c>
      <c r="C1933" s="17"/>
      <c r="D1933" s="17"/>
      <c r="E1933" s="17"/>
      <c r="F1933" s="17"/>
      <c r="G1933" s="17"/>
      <c r="H1933" s="17"/>
      <c r="I1933" s="17"/>
      <c r="J1933" s="17"/>
      <c r="K1933" s="17"/>
      <c r="L1933" s="17"/>
      <c r="M1933" s="17"/>
      <c r="N1933" s="17"/>
      <c r="O1933" s="17"/>
      <c r="P1933" s="17"/>
      <c r="Q1933" s="17"/>
      <c r="R1933" s="17"/>
      <c r="S1933" s="17"/>
      <c r="T1933" s="17"/>
      <c r="U1933" s="17"/>
      <c r="V1933" s="17"/>
      <c r="W1933" s="17"/>
      <c r="X1933" s="17"/>
      <c r="Y1933" s="17"/>
      <c r="Z1933" s="17"/>
      <c r="AA1933" s="17"/>
      <c r="AB1933" s="17"/>
      <c r="AC1933" s="17"/>
      <c r="AD1933" s="17"/>
      <c r="AE1933" s="17"/>
      <c r="AF1933" s="17"/>
      <c r="AG1933" s="17"/>
      <c r="AH1933" s="17"/>
      <c r="AI1933" s="17"/>
      <c r="AJ1933" s="17"/>
      <c r="AK1933" s="17"/>
      <c r="AL1933" s="17"/>
      <c r="AM1933" s="17"/>
      <c r="AN1933" s="17"/>
      <c r="AO1933" s="17"/>
      <c r="AP1933" s="17"/>
      <c r="AQ1933" s="17"/>
      <c r="AR1933" s="17"/>
      <c r="AS1933" s="17"/>
      <c r="AT1933" s="17"/>
      <c r="AU1933" s="17"/>
    </row>
    <row r="1934" spans="2:47" x14ac:dyDescent="0.35">
      <c r="B1934" t="s">
        <v>122</v>
      </c>
      <c r="C1934" s="17">
        <v>0.44260919419399197</v>
      </c>
      <c r="D1934" s="17">
        <v>0.38263829992397502</v>
      </c>
      <c r="E1934" s="17">
        <v>0.50190973903784097</v>
      </c>
      <c r="F1934" s="17"/>
      <c r="G1934" s="17">
        <v>0.20709644849551601</v>
      </c>
      <c r="H1934" s="17">
        <v>0.26794013252610299</v>
      </c>
      <c r="I1934" s="17">
        <v>0.39445852975849399</v>
      </c>
      <c r="J1934" s="17">
        <v>0.44609008548283702</v>
      </c>
      <c r="K1934" s="17">
        <v>0.61540931585805203</v>
      </c>
      <c r="L1934" s="17">
        <v>0.66320524131002201</v>
      </c>
      <c r="M1934" s="17"/>
      <c r="N1934" s="17">
        <v>0.49274798304530898</v>
      </c>
      <c r="O1934" s="17">
        <v>0.19358229874972499</v>
      </c>
      <c r="P1934" s="17"/>
      <c r="Q1934" s="17">
        <v>0.29676381452418499</v>
      </c>
      <c r="R1934" s="17">
        <v>0.46094036501165903</v>
      </c>
      <c r="S1934" s="17">
        <v>0.46805017853296399</v>
      </c>
      <c r="T1934" s="17">
        <v>0.51095099529967902</v>
      </c>
      <c r="U1934" s="17">
        <v>0.45165764000500702</v>
      </c>
      <c r="V1934" s="17">
        <v>0.409113263420954</v>
      </c>
      <c r="W1934" s="17">
        <v>0.50826221525986703</v>
      </c>
      <c r="X1934" s="17">
        <v>0.40363855875672</v>
      </c>
      <c r="Y1934" s="17">
        <v>0.44522181747165002</v>
      </c>
      <c r="Z1934" s="17">
        <v>0.50288771677682897</v>
      </c>
      <c r="AA1934" s="17">
        <v>0.49993932914453398</v>
      </c>
      <c r="AB1934" s="17">
        <v>0.439052422161401</v>
      </c>
      <c r="AC1934" s="17"/>
      <c r="AD1934" s="17">
        <v>0.35394041201135601</v>
      </c>
      <c r="AE1934" s="17">
        <v>0.62839178088409897</v>
      </c>
      <c r="AF1934" s="17"/>
      <c r="AG1934" s="17">
        <v>0.27604621342258301</v>
      </c>
      <c r="AH1934" s="17">
        <v>0.51498813655641096</v>
      </c>
      <c r="AI1934" s="17"/>
      <c r="AJ1934" s="17">
        <v>0.47995952010576298</v>
      </c>
      <c r="AK1934" s="17">
        <v>0.39489029202714498</v>
      </c>
      <c r="AL1934" s="17"/>
      <c r="AM1934" s="17">
        <v>0.48564375673489402</v>
      </c>
      <c r="AN1934" s="17">
        <v>0.43041689113563603</v>
      </c>
      <c r="AO1934" s="17"/>
      <c r="AP1934" s="17">
        <v>0.723582412027863</v>
      </c>
      <c r="AQ1934" s="17">
        <v>0.65446750296446399</v>
      </c>
      <c r="AR1934" s="17">
        <v>0.22314596008982199</v>
      </c>
      <c r="AS1934" s="17">
        <v>0.54145355893190095</v>
      </c>
      <c r="AT1934" s="17">
        <v>0.115777140538966</v>
      </c>
      <c r="AU1934" s="17">
        <v>0.13055616220131</v>
      </c>
    </row>
    <row r="1935" spans="2:47" x14ac:dyDescent="0.35">
      <c r="B1935" t="s">
        <v>713</v>
      </c>
      <c r="C1935" s="17">
        <v>0.216269825912138</v>
      </c>
      <c r="D1935" s="17">
        <v>0.234205771169474</v>
      </c>
      <c r="E1935" s="17">
        <v>0.19982214049623601</v>
      </c>
      <c r="F1935" s="17"/>
      <c r="G1935" s="17">
        <v>0.26754661205952002</v>
      </c>
      <c r="H1935" s="17">
        <v>0.30538871239496301</v>
      </c>
      <c r="I1935" s="17">
        <v>0.261557252036761</v>
      </c>
      <c r="J1935" s="17">
        <v>0.256589441554261</v>
      </c>
      <c r="K1935" s="17">
        <v>0.14182225443914701</v>
      </c>
      <c r="L1935" s="17">
        <v>8.93871390039363E-2</v>
      </c>
      <c r="M1935" s="17"/>
      <c r="N1935" s="17">
        <v>0.18301674234654799</v>
      </c>
      <c r="O1935" s="17">
        <v>0.38142962242904599</v>
      </c>
      <c r="P1935" s="17"/>
      <c r="Q1935" s="17">
        <v>0.30087176618477401</v>
      </c>
      <c r="R1935" s="17">
        <v>0.21841854672041999</v>
      </c>
      <c r="S1935" s="17">
        <v>0.18570649806728701</v>
      </c>
      <c r="T1935" s="17">
        <v>0.169410091407459</v>
      </c>
      <c r="U1935" s="17">
        <v>0.21355209659476701</v>
      </c>
      <c r="V1935" s="17">
        <v>0.18140156947630401</v>
      </c>
      <c r="W1935" s="17">
        <v>0.19514952732057</v>
      </c>
      <c r="X1935" s="17">
        <v>0.26882767916931599</v>
      </c>
      <c r="Y1935" s="17">
        <v>0.22017774148371</v>
      </c>
      <c r="Z1935" s="17">
        <v>0.137815426189802</v>
      </c>
      <c r="AA1935" s="17">
        <v>0.26757454649700901</v>
      </c>
      <c r="AB1935" s="17">
        <v>0.26816716525828799</v>
      </c>
      <c r="AC1935" s="17"/>
      <c r="AD1935" s="17">
        <v>0.27825617621378501</v>
      </c>
      <c r="AE1935" s="17">
        <v>8.8850356634220404E-2</v>
      </c>
      <c r="AF1935" s="17"/>
      <c r="AG1935" s="17">
        <v>0.32079697451961198</v>
      </c>
      <c r="AH1935" s="17">
        <v>0.170609247350229</v>
      </c>
      <c r="AI1935" s="17"/>
      <c r="AJ1935" s="17">
        <v>0.21922855814581799</v>
      </c>
      <c r="AK1935" s="17">
        <v>0.21468799566867899</v>
      </c>
      <c r="AL1935" s="17"/>
      <c r="AM1935" s="17">
        <v>0.19539958927036799</v>
      </c>
      <c r="AN1935" s="17">
        <v>0.22264524662163401</v>
      </c>
      <c r="AO1935" s="17"/>
      <c r="AP1935" s="17">
        <v>4.8537791936786E-2</v>
      </c>
      <c r="AQ1935" s="17">
        <v>9.6530147952899895E-2</v>
      </c>
      <c r="AR1935" s="17">
        <v>0.27337939532760802</v>
      </c>
      <c r="AS1935" s="17">
        <v>0.173766215252731</v>
      </c>
      <c r="AT1935" s="17">
        <v>0.50580542320669997</v>
      </c>
      <c r="AU1935" s="17">
        <v>0.39745113815067601</v>
      </c>
    </row>
    <row r="1936" spans="2:47" x14ac:dyDescent="0.35">
      <c r="B1936" t="s">
        <v>714</v>
      </c>
      <c r="C1936" s="17">
        <v>0.209237199646852</v>
      </c>
      <c r="D1936" s="17">
        <v>0.226800478437516</v>
      </c>
      <c r="E1936" s="17">
        <v>0.19220805720094999</v>
      </c>
      <c r="F1936" s="17"/>
      <c r="G1936" s="17">
        <v>0.32184046695167801</v>
      </c>
      <c r="H1936" s="17">
        <v>0.26725616725332602</v>
      </c>
      <c r="I1936" s="17">
        <v>0.24125557295457301</v>
      </c>
      <c r="J1936" s="17">
        <v>0.20962731585615299</v>
      </c>
      <c r="K1936" s="17">
        <v>0.145645720542837</v>
      </c>
      <c r="L1936" s="17">
        <v>0.102895460899934</v>
      </c>
      <c r="M1936" s="17"/>
      <c r="N1936" s="17">
        <v>0.184826902020198</v>
      </c>
      <c r="O1936" s="17">
        <v>0.33047707747602501</v>
      </c>
      <c r="P1936" s="17"/>
      <c r="Q1936" s="17">
        <v>0.25010684062741401</v>
      </c>
      <c r="R1936" s="17">
        <v>0.17446847910976199</v>
      </c>
      <c r="S1936" s="17">
        <v>0.25884292215231403</v>
      </c>
      <c r="T1936" s="17">
        <v>0.20269067269713001</v>
      </c>
      <c r="U1936" s="17">
        <v>0.178902762872308</v>
      </c>
      <c r="V1936" s="17">
        <v>0.22157715604707401</v>
      </c>
      <c r="W1936" s="17">
        <v>0.22228236253226399</v>
      </c>
      <c r="X1936" s="17">
        <v>0.25128268560158701</v>
      </c>
      <c r="Y1936" s="17">
        <v>0.22178107957482601</v>
      </c>
      <c r="Z1936" s="17">
        <v>0.15058863112320001</v>
      </c>
      <c r="AA1936" s="17">
        <v>0.17053537438239499</v>
      </c>
      <c r="AB1936" s="17">
        <v>0.194565703919343</v>
      </c>
      <c r="AC1936" s="17"/>
      <c r="AD1936" s="17">
        <v>0.24907164061794701</v>
      </c>
      <c r="AE1936" s="17">
        <v>0.12764815013820099</v>
      </c>
      <c r="AF1936" s="17"/>
      <c r="AG1936" s="17">
        <v>0.299848735224718</v>
      </c>
      <c r="AH1936" s="17">
        <v>0.168102804000928</v>
      </c>
      <c r="AI1936" s="17"/>
      <c r="AJ1936" s="17">
        <v>0.19929236693493399</v>
      </c>
      <c r="AK1936" s="17">
        <v>0.22132761931009001</v>
      </c>
      <c r="AL1936" s="17"/>
      <c r="AM1936" s="17">
        <v>0.18533765095406099</v>
      </c>
      <c r="AN1936" s="17">
        <v>0.215152618518549</v>
      </c>
      <c r="AO1936" s="17"/>
      <c r="AP1936" s="17">
        <v>7.5752281663538507E-2</v>
      </c>
      <c r="AQ1936" s="17">
        <v>0.117763780009457</v>
      </c>
      <c r="AR1936" s="17">
        <v>0.280840415993654</v>
      </c>
      <c r="AS1936" s="17">
        <v>0.14519936693999599</v>
      </c>
      <c r="AT1936" s="17">
        <v>0.39587233247459103</v>
      </c>
      <c r="AU1936" s="17">
        <v>0.37929424400328499</v>
      </c>
    </row>
    <row r="1937" spans="2:47" x14ac:dyDescent="0.35">
      <c r="B1937" t="s">
        <v>715</v>
      </c>
      <c r="C1937" s="17">
        <v>0.161669163055289</v>
      </c>
      <c r="D1937" s="17">
        <v>0.18538902514783201</v>
      </c>
      <c r="E1937" s="17">
        <v>0.13909494115701401</v>
      </c>
      <c r="F1937" s="17"/>
      <c r="G1937" s="17">
        <v>0.34926867106509002</v>
      </c>
      <c r="H1937" s="17">
        <v>0.26403295879101402</v>
      </c>
      <c r="I1937" s="17">
        <v>0.16420059486077801</v>
      </c>
      <c r="J1937" s="17">
        <v>0.13992988546773599</v>
      </c>
      <c r="K1937" s="17">
        <v>5.40655996538296E-2</v>
      </c>
      <c r="L1937" s="17">
        <v>4.0541942660347198E-2</v>
      </c>
      <c r="M1937" s="17"/>
      <c r="N1937" s="17">
        <v>0.116954167740122</v>
      </c>
      <c r="O1937" s="17">
        <v>0.38375742482327002</v>
      </c>
      <c r="P1937" s="17"/>
      <c r="Q1937" s="17">
        <v>0.27505922329731702</v>
      </c>
      <c r="R1937" s="17">
        <v>0.137845339771164</v>
      </c>
      <c r="S1937" s="17">
        <v>0.108636888069172</v>
      </c>
      <c r="T1937" s="17">
        <v>9.9557854724898795E-2</v>
      </c>
      <c r="U1937" s="17">
        <v>0.163337377378582</v>
      </c>
      <c r="V1937" s="17">
        <v>0.181131669935267</v>
      </c>
      <c r="W1937" s="17">
        <v>9.3618902153427802E-2</v>
      </c>
      <c r="X1937" s="17">
        <v>0.17719016428227899</v>
      </c>
      <c r="Y1937" s="17">
        <v>0.18198484708821</v>
      </c>
      <c r="Z1937" s="17">
        <v>0.143417533309737</v>
      </c>
      <c r="AA1937" s="17">
        <v>0.166371683475843</v>
      </c>
      <c r="AB1937" s="17">
        <v>0.135551249203752</v>
      </c>
      <c r="AC1937" s="17"/>
      <c r="AD1937" s="17">
        <v>0.20360034161596499</v>
      </c>
      <c r="AE1937" s="17">
        <v>7.4569884854636198E-2</v>
      </c>
      <c r="AF1937" s="17"/>
      <c r="AG1937" s="17">
        <v>0.26307860680624501</v>
      </c>
      <c r="AH1937" s="17">
        <v>0.113079417586969</v>
      </c>
      <c r="AI1937" s="17"/>
      <c r="AJ1937" s="17">
        <v>0.14355828190852701</v>
      </c>
      <c r="AK1937" s="17">
        <v>0.184603927953883</v>
      </c>
      <c r="AL1937" s="17"/>
      <c r="AM1937" s="17">
        <v>0.12095365846877</v>
      </c>
      <c r="AN1937" s="17">
        <v>0.172983443399331</v>
      </c>
      <c r="AO1937" s="17"/>
      <c r="AP1937" s="17">
        <v>5.2328846313392699E-2</v>
      </c>
      <c r="AQ1937" s="17">
        <v>4.12193238501486E-2</v>
      </c>
      <c r="AR1937" s="17">
        <v>0.25276349254228497</v>
      </c>
      <c r="AS1937" s="17">
        <v>6.1397584119935199E-2</v>
      </c>
      <c r="AT1937" s="17">
        <v>0.34038721262823202</v>
      </c>
      <c r="AU1937" s="17">
        <v>0.35356612437417401</v>
      </c>
    </row>
    <row r="1938" spans="2:47" x14ac:dyDescent="0.35">
      <c r="B1938" t="s">
        <v>716</v>
      </c>
      <c r="C1938" s="17">
        <v>0.15625898910090599</v>
      </c>
      <c r="D1938" s="17">
        <v>0.18294253350238501</v>
      </c>
      <c r="E1938" s="17">
        <v>0.13074113380164201</v>
      </c>
      <c r="F1938" s="17"/>
      <c r="G1938" s="17">
        <v>0.277079621905578</v>
      </c>
      <c r="H1938" s="17">
        <v>0.228769086276772</v>
      </c>
      <c r="I1938" s="17">
        <v>0.16780424065970201</v>
      </c>
      <c r="J1938" s="17">
        <v>0.14015496948985801</v>
      </c>
      <c r="K1938" s="17">
        <v>7.2688201248650997E-2</v>
      </c>
      <c r="L1938" s="17">
        <v>7.6011826916745601E-2</v>
      </c>
      <c r="M1938" s="17"/>
      <c r="N1938" s="17">
        <v>0.124678997328801</v>
      </c>
      <c r="O1938" s="17">
        <v>0.313108954752925</v>
      </c>
      <c r="P1938" s="17"/>
      <c r="Q1938" s="17">
        <v>0.18067572531924</v>
      </c>
      <c r="R1938" s="17">
        <v>0.18750121226777999</v>
      </c>
      <c r="S1938" s="17">
        <v>0.149237872463827</v>
      </c>
      <c r="T1938" s="17">
        <v>0.169231634891569</v>
      </c>
      <c r="U1938" s="17">
        <v>0.144207093709733</v>
      </c>
      <c r="V1938" s="17">
        <v>0.16564102026938399</v>
      </c>
      <c r="W1938" s="17">
        <v>0.15436994963822501</v>
      </c>
      <c r="X1938" s="17">
        <v>0.12190863493637299</v>
      </c>
      <c r="Y1938" s="17">
        <v>0.13287419422095101</v>
      </c>
      <c r="Z1938" s="17">
        <v>0.153879717202279</v>
      </c>
      <c r="AA1938" s="17">
        <v>0.11700404548906899</v>
      </c>
      <c r="AB1938" s="17">
        <v>9.5999848727873802E-2</v>
      </c>
      <c r="AC1938" s="17"/>
      <c r="AD1938" s="17">
        <v>0.192299930116969</v>
      </c>
      <c r="AE1938" s="17">
        <v>7.9439513962112296E-2</v>
      </c>
      <c r="AF1938" s="17"/>
      <c r="AG1938" s="17">
        <v>0.26260732842338402</v>
      </c>
      <c r="AH1938" s="17">
        <v>0.10769894917544801</v>
      </c>
      <c r="AI1938" s="17"/>
      <c r="AJ1938" s="17">
        <v>0.14851328618037801</v>
      </c>
      <c r="AK1938" s="17">
        <v>0.166844946035305</v>
      </c>
      <c r="AL1938" s="17"/>
      <c r="AM1938" s="17">
        <v>0.15754477031505901</v>
      </c>
      <c r="AN1938" s="17">
        <v>0.15718315210661499</v>
      </c>
      <c r="AO1938" s="17"/>
      <c r="AP1938" s="17">
        <v>4.1356227900524303E-2</v>
      </c>
      <c r="AQ1938" s="17">
        <v>5.3984169163991499E-2</v>
      </c>
      <c r="AR1938" s="17">
        <v>0.24967461912469899</v>
      </c>
      <c r="AS1938" s="17">
        <v>9.3488622057608398E-2</v>
      </c>
      <c r="AT1938" s="17">
        <v>0.30108061138856002</v>
      </c>
      <c r="AU1938" s="17">
        <v>0.313004058936312</v>
      </c>
    </row>
    <row r="1939" spans="2:47" x14ac:dyDescent="0.35">
      <c r="B1939" t="s">
        <v>717</v>
      </c>
      <c r="C1939" s="17">
        <v>0.15130134548551299</v>
      </c>
      <c r="D1939" s="17">
        <v>0.178262266864463</v>
      </c>
      <c r="E1939" s="17">
        <v>0.125139189559479</v>
      </c>
      <c r="F1939" s="17"/>
      <c r="G1939" s="17">
        <v>0.22282177169661499</v>
      </c>
      <c r="H1939" s="17">
        <v>0.17809926648364</v>
      </c>
      <c r="I1939" s="17">
        <v>0.20300041712943101</v>
      </c>
      <c r="J1939" s="17">
        <v>0.12324243890225001</v>
      </c>
      <c r="K1939" s="17">
        <v>9.5567320625819893E-2</v>
      </c>
      <c r="L1939" s="17">
        <v>9.9577914252083594E-2</v>
      </c>
      <c r="M1939" s="17"/>
      <c r="N1939" s="17">
        <v>0.13807455177017</v>
      </c>
      <c r="O1939" s="17">
        <v>0.21699554056033399</v>
      </c>
      <c r="P1939" s="17"/>
      <c r="Q1939" s="17">
        <v>0.179410399251932</v>
      </c>
      <c r="R1939" s="17">
        <v>0.142123174363192</v>
      </c>
      <c r="S1939" s="17">
        <v>0.115646653151738</v>
      </c>
      <c r="T1939" s="17">
        <v>0.14404658945453999</v>
      </c>
      <c r="U1939" s="17">
        <v>0.12553512505228301</v>
      </c>
      <c r="V1939" s="17">
        <v>0.16706332621791001</v>
      </c>
      <c r="W1939" s="17">
        <v>0.108200566464542</v>
      </c>
      <c r="X1939" s="17">
        <v>0.25640930077784002</v>
      </c>
      <c r="Y1939" s="17">
        <v>0.174104589539713</v>
      </c>
      <c r="Z1939" s="17">
        <v>0.16880056629446599</v>
      </c>
      <c r="AA1939" s="17">
        <v>9.4816973449302094E-2</v>
      </c>
      <c r="AB1939" s="17">
        <v>0.123958382025863</v>
      </c>
      <c r="AC1939" s="17"/>
      <c r="AD1939" s="17">
        <v>0.17458587495738201</v>
      </c>
      <c r="AE1939" s="17">
        <v>9.7735045666308806E-2</v>
      </c>
      <c r="AF1939" s="17"/>
      <c r="AG1939" s="17">
        <v>0.21233086596890999</v>
      </c>
      <c r="AH1939" s="17">
        <v>0.12513844605156799</v>
      </c>
      <c r="AI1939" s="17"/>
      <c r="AJ1939" s="17">
        <v>0.14752476577728299</v>
      </c>
      <c r="AK1939" s="17">
        <v>0.15713284513421399</v>
      </c>
      <c r="AL1939" s="17"/>
      <c r="AM1939" s="17">
        <v>0.15031581301588201</v>
      </c>
      <c r="AN1939" s="17">
        <v>0.14862196968979299</v>
      </c>
      <c r="AO1939" s="17"/>
      <c r="AP1939" s="17">
        <v>6.4676482120485407E-2</v>
      </c>
      <c r="AQ1939" s="17">
        <v>8.4209371214128997E-2</v>
      </c>
      <c r="AR1939" s="17">
        <v>0.15520588334795299</v>
      </c>
      <c r="AS1939" s="17">
        <v>0.133796967985785</v>
      </c>
      <c r="AT1939" s="17">
        <v>0.268702861189685</v>
      </c>
      <c r="AU1939" s="17">
        <v>0.27938933418961198</v>
      </c>
    </row>
    <row r="1940" spans="2:47" x14ac:dyDescent="0.35">
      <c r="B1940" t="s">
        <v>718</v>
      </c>
      <c r="C1940" s="17">
        <v>0.126936279375018</v>
      </c>
      <c r="D1940" s="17">
        <v>0.15523642684547001</v>
      </c>
      <c r="E1940" s="17">
        <v>9.9584456975595204E-2</v>
      </c>
      <c r="F1940" s="17"/>
      <c r="G1940" s="17">
        <v>0.20455550704301201</v>
      </c>
      <c r="H1940" s="17">
        <v>0.16505612697716801</v>
      </c>
      <c r="I1940" s="17">
        <v>0.180360125731477</v>
      </c>
      <c r="J1940" s="17">
        <v>0.105032018319409</v>
      </c>
      <c r="K1940" s="17">
        <v>6.12218809235473E-2</v>
      </c>
      <c r="L1940" s="17">
        <v>6.2168287425270703E-2</v>
      </c>
      <c r="M1940" s="17"/>
      <c r="N1940" s="17">
        <v>0.109442548526512</v>
      </c>
      <c r="O1940" s="17">
        <v>0.21382329006567499</v>
      </c>
      <c r="P1940" s="17"/>
      <c r="Q1940" s="17">
        <v>0.179798462421493</v>
      </c>
      <c r="R1940" s="17">
        <v>0.101247147076067</v>
      </c>
      <c r="S1940" s="17">
        <v>0.10688078554199</v>
      </c>
      <c r="T1940" s="17">
        <v>0.10961980453388601</v>
      </c>
      <c r="U1940" s="17">
        <v>0.131940974892514</v>
      </c>
      <c r="V1940" s="17">
        <v>0.118012823513871</v>
      </c>
      <c r="W1940" s="17">
        <v>0.112529613478507</v>
      </c>
      <c r="X1940" s="17">
        <v>0.173587290406542</v>
      </c>
      <c r="Y1940" s="17">
        <v>0.138944845434532</v>
      </c>
      <c r="Z1940" s="17">
        <v>0.110486205226093</v>
      </c>
      <c r="AA1940" s="17">
        <v>0.10045020016374499</v>
      </c>
      <c r="AB1940" s="17">
        <v>0.13876759000144201</v>
      </c>
      <c r="AC1940" s="17"/>
      <c r="AD1940" s="17">
        <v>0.15023735368504301</v>
      </c>
      <c r="AE1940" s="17">
        <v>7.7415688451585696E-2</v>
      </c>
      <c r="AF1940" s="17"/>
      <c r="AG1940" s="17">
        <v>0.20689305117225401</v>
      </c>
      <c r="AH1940" s="17">
        <v>9.0445267081870603E-2</v>
      </c>
      <c r="AI1940" s="17"/>
      <c r="AJ1940" s="17">
        <v>0.123045792861607</v>
      </c>
      <c r="AK1940" s="17">
        <v>0.132685592686073</v>
      </c>
      <c r="AL1940" s="17"/>
      <c r="AM1940" s="17">
        <v>0.116834055133442</v>
      </c>
      <c r="AN1940" s="17">
        <v>0.12976942040502401</v>
      </c>
      <c r="AO1940" s="17"/>
      <c r="AP1940" s="17">
        <v>4.3869391665424799E-2</v>
      </c>
      <c r="AQ1940" s="17">
        <v>6.6649063671916406E-2</v>
      </c>
      <c r="AR1940" s="17">
        <v>0.16089194559435599</v>
      </c>
      <c r="AS1940" s="17">
        <v>8.3063279099246504E-2</v>
      </c>
      <c r="AT1940" s="17">
        <v>0.23910918450243099</v>
      </c>
      <c r="AU1940" s="17">
        <v>0.25008711367216402</v>
      </c>
    </row>
    <row r="1941" spans="2:47" x14ac:dyDescent="0.35">
      <c r="B1941" t="s">
        <v>178</v>
      </c>
      <c r="C1941" s="17">
        <v>4.7302031201103503E-2</v>
      </c>
      <c r="D1941" s="17">
        <v>6.1268938673040903E-2</v>
      </c>
      <c r="E1941" s="17">
        <v>3.3063850909639897E-2</v>
      </c>
      <c r="F1941" s="17"/>
      <c r="G1941" s="17">
        <v>1.47896512103497E-2</v>
      </c>
      <c r="H1941" s="17">
        <v>3.7577237397527802E-2</v>
      </c>
      <c r="I1941" s="17">
        <v>3.33967182563761E-2</v>
      </c>
      <c r="J1941" s="17">
        <v>5.9229155162571497E-2</v>
      </c>
      <c r="K1941" s="17">
        <v>7.1795029788780898E-2</v>
      </c>
      <c r="L1941" s="17">
        <v>6.2212344438312299E-2</v>
      </c>
      <c r="M1941" s="17"/>
      <c r="N1941" s="17">
        <v>5.3559350854120003E-2</v>
      </c>
      <c r="O1941" s="17">
        <v>1.6223480588045298E-2</v>
      </c>
      <c r="P1941" s="17"/>
      <c r="Q1941" s="17">
        <v>4.4802075199373702E-2</v>
      </c>
      <c r="R1941" s="17">
        <v>4.9171955111343403E-2</v>
      </c>
      <c r="S1941" s="17">
        <v>3.0237804498084799E-2</v>
      </c>
      <c r="T1941" s="17">
        <v>4.4487142666766101E-2</v>
      </c>
      <c r="U1941" s="17">
        <v>5.7492529770888999E-2</v>
      </c>
      <c r="V1941" s="17">
        <v>4.8862103327917003E-2</v>
      </c>
      <c r="W1941" s="17">
        <v>5.3458155471534E-2</v>
      </c>
      <c r="X1941" s="17">
        <v>6.3567943839035301E-2</v>
      </c>
      <c r="Y1941" s="17">
        <v>4.1932440509946101E-2</v>
      </c>
      <c r="Z1941" s="17">
        <v>3.9623095010194002E-2</v>
      </c>
      <c r="AA1941" s="17">
        <v>3.20859467030912E-2</v>
      </c>
      <c r="AB1941" s="17">
        <v>0.106849815537612</v>
      </c>
      <c r="AC1941" s="17"/>
      <c r="AD1941" s="17">
        <v>4.5535576650863302E-2</v>
      </c>
      <c r="AE1941" s="17">
        <v>5.37997069431011E-2</v>
      </c>
      <c r="AF1941" s="17"/>
      <c r="AG1941" s="17">
        <v>3.2094169900575703E-2</v>
      </c>
      <c r="AH1941" s="17">
        <v>5.62934756396931E-2</v>
      </c>
      <c r="AI1941" s="17"/>
      <c r="AJ1941" s="17">
        <v>3.8416628104283403E-2</v>
      </c>
      <c r="AK1941" s="17">
        <v>5.8268482078968301E-2</v>
      </c>
      <c r="AL1941" s="17"/>
      <c r="AM1941" s="17">
        <v>4.8589581025393097E-2</v>
      </c>
      <c r="AN1941" s="17">
        <v>4.7814223489716E-2</v>
      </c>
      <c r="AO1941" s="17"/>
      <c r="AP1941" s="17">
        <v>6.2501217882879198E-2</v>
      </c>
      <c r="AQ1941" s="17">
        <v>3.8492317759466599E-2</v>
      </c>
      <c r="AR1941" s="17">
        <v>3.3405800324028297E-2</v>
      </c>
      <c r="AS1941" s="17">
        <v>8.11835355494714E-2</v>
      </c>
      <c r="AT1941" s="17">
        <v>5.7567964712707904E-3</v>
      </c>
      <c r="AU1941" s="17">
        <v>3.1130014418175402E-2</v>
      </c>
    </row>
    <row r="1942" spans="2:47" x14ac:dyDescent="0.35">
      <c r="C1942" s="17"/>
      <c r="D1942" s="17"/>
      <c r="E1942" s="17"/>
      <c r="F1942" s="17"/>
      <c r="G1942" s="17"/>
      <c r="H1942" s="17"/>
      <c r="I1942" s="17"/>
      <c r="J1942" s="17"/>
      <c r="K1942" s="17"/>
      <c r="L1942" s="17"/>
      <c r="M1942" s="17"/>
      <c r="N1942" s="17"/>
      <c r="O1942" s="17"/>
      <c r="P1942" s="17"/>
      <c r="Q1942" s="17"/>
      <c r="R1942" s="17"/>
      <c r="S1942" s="17"/>
      <c r="T1942" s="17"/>
      <c r="U1942" s="17"/>
      <c r="V1942" s="17"/>
      <c r="W1942" s="17"/>
      <c r="X1942" s="17"/>
      <c r="Y1942" s="17"/>
      <c r="Z1942" s="17"/>
      <c r="AA1942" s="17"/>
      <c r="AB1942" s="17"/>
      <c r="AC1942" s="17"/>
      <c r="AD1942" s="17"/>
      <c r="AE1942" s="17"/>
      <c r="AF1942" s="17"/>
      <c r="AG1942" s="17"/>
      <c r="AH1942" s="17"/>
      <c r="AI1942" s="17"/>
      <c r="AJ1942" s="17"/>
      <c r="AK1942" s="17"/>
      <c r="AL1942" s="17"/>
      <c r="AM1942" s="17"/>
      <c r="AN1942" s="17"/>
      <c r="AO1942" s="17"/>
      <c r="AP1942" s="17"/>
      <c r="AQ1942" s="17"/>
      <c r="AR1942" s="17"/>
      <c r="AS1942" s="17"/>
      <c r="AT1942" s="17"/>
      <c r="AU1942" s="17"/>
    </row>
    <row r="1943" spans="2:47" x14ac:dyDescent="0.35">
      <c r="B1943" s="6" t="s">
        <v>729</v>
      </c>
      <c r="C1943" s="17"/>
      <c r="D1943" s="17"/>
      <c r="E1943" s="17"/>
      <c r="F1943" s="17"/>
      <c r="G1943" s="17"/>
      <c r="H1943" s="17"/>
      <c r="I1943" s="17"/>
      <c r="J1943" s="17"/>
      <c r="K1943" s="17"/>
      <c r="L1943" s="17"/>
      <c r="M1943" s="17"/>
      <c r="N1943" s="17"/>
      <c r="O1943" s="17"/>
      <c r="P1943" s="17"/>
      <c r="Q1943" s="17"/>
      <c r="R1943" s="17"/>
      <c r="S1943" s="17"/>
      <c r="T1943" s="17"/>
      <c r="U1943" s="17"/>
      <c r="V1943" s="17"/>
      <c r="W1943" s="17"/>
      <c r="X1943" s="17"/>
      <c r="Y1943" s="17"/>
      <c r="Z1943" s="17"/>
      <c r="AA1943" s="17"/>
      <c r="AB1943" s="17"/>
      <c r="AC1943" s="17"/>
      <c r="AD1943" s="17"/>
      <c r="AE1943" s="17"/>
      <c r="AF1943" s="17"/>
      <c r="AG1943" s="17"/>
      <c r="AH1943" s="17"/>
      <c r="AI1943" s="17"/>
      <c r="AJ1943" s="17"/>
      <c r="AK1943" s="17"/>
      <c r="AL1943" s="17"/>
      <c r="AM1943" s="17"/>
      <c r="AN1943" s="17"/>
      <c r="AO1943" s="17"/>
      <c r="AP1943" s="17"/>
      <c r="AQ1943" s="17"/>
      <c r="AR1943" s="17"/>
      <c r="AS1943" s="17"/>
      <c r="AT1943" s="17"/>
      <c r="AU1943" s="17"/>
    </row>
    <row r="1944" spans="2:47" x14ac:dyDescent="0.35">
      <c r="B1944" s="24" t="s">
        <v>65</v>
      </c>
      <c r="C1944" s="17"/>
      <c r="D1944" s="17"/>
      <c r="E1944" s="17"/>
      <c r="F1944" s="17"/>
      <c r="G1944" s="17"/>
      <c r="H1944" s="17"/>
      <c r="I1944" s="17"/>
      <c r="J1944" s="17"/>
      <c r="K1944" s="17"/>
      <c r="L1944" s="17"/>
      <c r="M1944" s="17"/>
      <c r="N1944" s="17"/>
      <c r="O1944" s="17"/>
      <c r="P1944" s="17"/>
      <c r="Q1944" s="17"/>
      <c r="R1944" s="17"/>
      <c r="S1944" s="17"/>
      <c r="T1944" s="17"/>
      <c r="U1944" s="17"/>
      <c r="V1944" s="17"/>
      <c r="W1944" s="17"/>
      <c r="X1944" s="17"/>
      <c r="Y1944" s="17"/>
      <c r="Z1944" s="17"/>
      <c r="AA1944" s="17"/>
      <c r="AB1944" s="17"/>
      <c r="AC1944" s="17"/>
      <c r="AD1944" s="17"/>
      <c r="AE1944" s="17"/>
      <c r="AF1944" s="17"/>
      <c r="AG1944" s="17"/>
      <c r="AH1944" s="17"/>
      <c r="AI1944" s="17"/>
      <c r="AJ1944" s="17"/>
      <c r="AK1944" s="17"/>
      <c r="AL1944" s="17"/>
      <c r="AM1944" s="17"/>
      <c r="AN1944" s="17"/>
      <c r="AO1944" s="17"/>
      <c r="AP1944" s="17"/>
      <c r="AQ1944" s="17"/>
      <c r="AR1944" s="17"/>
      <c r="AS1944" s="17"/>
      <c r="AT1944" s="17"/>
      <c r="AU1944" s="17"/>
    </row>
    <row r="1945" spans="2:47" x14ac:dyDescent="0.35">
      <c r="B1945" t="s">
        <v>89</v>
      </c>
      <c r="C1945" s="17">
        <v>0.16751854553218401</v>
      </c>
      <c r="D1945" s="17">
        <v>0.19788763053227801</v>
      </c>
      <c r="E1945" s="17">
        <v>0.13938582791694301</v>
      </c>
      <c r="F1945" s="17"/>
      <c r="G1945" s="17">
        <v>0.21710139355479399</v>
      </c>
      <c r="H1945" s="17">
        <v>0.20309389356570201</v>
      </c>
      <c r="I1945" s="17">
        <v>0.18828097278467801</v>
      </c>
      <c r="J1945" s="17">
        <v>0.14710705831245199</v>
      </c>
      <c r="K1945" s="17">
        <v>0.12227177341729201</v>
      </c>
      <c r="L1945" s="17">
        <v>0.13525709561048799</v>
      </c>
      <c r="M1945" s="17"/>
      <c r="N1945" s="17">
        <v>0.14740849170815601</v>
      </c>
      <c r="O1945" s="17">
        <v>0.26740018180117298</v>
      </c>
      <c r="P1945" s="17"/>
      <c r="Q1945" s="17">
        <v>0.16466769786724</v>
      </c>
      <c r="R1945" s="17">
        <v>0.15927393029619</v>
      </c>
      <c r="S1945" s="17">
        <v>0.20134843008748701</v>
      </c>
      <c r="T1945" s="17">
        <v>0.14557317554339599</v>
      </c>
      <c r="U1945" s="17">
        <v>0.122716242644865</v>
      </c>
      <c r="V1945" s="17">
        <v>0.197077975267168</v>
      </c>
      <c r="W1945" s="17">
        <v>0.190095850054915</v>
      </c>
      <c r="X1945" s="17">
        <v>0.18054066615570299</v>
      </c>
      <c r="Y1945" s="17">
        <v>0.16852324617085801</v>
      </c>
      <c r="Z1945" s="17">
        <v>0.148633703304616</v>
      </c>
      <c r="AA1945" s="17">
        <v>0.175563383145139</v>
      </c>
      <c r="AB1945" s="17">
        <v>0.170047472451204</v>
      </c>
      <c r="AC1945" s="17"/>
      <c r="AD1945" s="17">
        <v>0.21520187821058701</v>
      </c>
      <c r="AE1945" s="17">
        <v>6.4037610158534305E-2</v>
      </c>
      <c r="AF1945" s="17"/>
      <c r="AG1945" s="17">
        <v>0.280767050811281</v>
      </c>
      <c r="AH1945" s="17">
        <v>0.113216447857569</v>
      </c>
      <c r="AI1945" s="17"/>
      <c r="AJ1945" s="17">
        <v>0.16915217543624</v>
      </c>
      <c r="AK1945" s="17">
        <v>0.16707432622873999</v>
      </c>
      <c r="AL1945" s="17"/>
      <c r="AM1945" s="17">
        <v>0.14396948270284199</v>
      </c>
      <c r="AN1945" s="17">
        <v>0.17669981639087101</v>
      </c>
      <c r="AO1945" s="17"/>
      <c r="AP1945" s="17">
        <v>3.8811379061743499E-2</v>
      </c>
      <c r="AQ1945" s="17">
        <v>7.4298019870293205E-2</v>
      </c>
      <c r="AR1945" s="17">
        <v>0.15417528374248499</v>
      </c>
      <c r="AS1945" s="17">
        <v>0.182147668730156</v>
      </c>
      <c r="AT1945" s="17">
        <v>0.32183302842706701</v>
      </c>
      <c r="AU1945" s="17">
        <v>0.33430710189111401</v>
      </c>
    </row>
    <row r="1946" spans="2:47" x14ac:dyDescent="0.35">
      <c r="B1946" t="s">
        <v>90</v>
      </c>
      <c r="C1946" s="17">
        <v>0.40166220934464097</v>
      </c>
      <c r="D1946" s="17">
        <v>0.40411576337015898</v>
      </c>
      <c r="E1946" s="17">
        <v>0.40195514649243902</v>
      </c>
      <c r="F1946" s="17"/>
      <c r="G1946" s="17">
        <v>0.422684142275913</v>
      </c>
      <c r="H1946" s="17">
        <v>0.39261329308153398</v>
      </c>
      <c r="I1946" s="17">
        <v>0.375127418578243</v>
      </c>
      <c r="J1946" s="17">
        <v>0.44281784809264502</v>
      </c>
      <c r="K1946" s="17">
        <v>0.40049733708366703</v>
      </c>
      <c r="L1946" s="17">
        <v>0.38413551190528</v>
      </c>
      <c r="M1946" s="17"/>
      <c r="N1946" s="17">
        <v>0.402673544987462</v>
      </c>
      <c r="O1946" s="17">
        <v>0.39663915671106897</v>
      </c>
      <c r="P1946" s="17"/>
      <c r="Q1946" s="17">
        <v>0.418675458343441</v>
      </c>
      <c r="R1946" s="17">
        <v>0.40372203420270097</v>
      </c>
      <c r="S1946" s="17">
        <v>0.37525177195196002</v>
      </c>
      <c r="T1946" s="17">
        <v>0.444897529681266</v>
      </c>
      <c r="U1946" s="17">
        <v>0.388119962205076</v>
      </c>
      <c r="V1946" s="17">
        <v>0.44971220449265598</v>
      </c>
      <c r="W1946" s="17">
        <v>0.39676190601908001</v>
      </c>
      <c r="X1946" s="17">
        <v>0.42910417509133197</v>
      </c>
      <c r="Y1946" s="17">
        <v>0.39427342561192302</v>
      </c>
      <c r="Z1946" s="17">
        <v>0.333405311425372</v>
      </c>
      <c r="AA1946" s="17">
        <v>0.39557041210997901</v>
      </c>
      <c r="AB1946" s="17">
        <v>0.36024972546824602</v>
      </c>
      <c r="AC1946" s="17"/>
      <c r="AD1946" s="17">
        <v>0.45357780526556402</v>
      </c>
      <c r="AE1946" s="17">
        <v>0.27772870379888698</v>
      </c>
      <c r="AF1946" s="17"/>
      <c r="AG1946" s="17">
        <v>0.44667556700414901</v>
      </c>
      <c r="AH1946" s="17">
        <v>0.38715738675446998</v>
      </c>
      <c r="AI1946" s="17"/>
      <c r="AJ1946" s="17">
        <v>0.41956219675022299</v>
      </c>
      <c r="AK1946" s="17">
        <v>0.38107841526361202</v>
      </c>
      <c r="AL1946" s="17"/>
      <c r="AM1946" s="17">
        <v>0.38629014296335901</v>
      </c>
      <c r="AN1946" s="17">
        <v>0.407082948035762</v>
      </c>
      <c r="AO1946" s="17"/>
      <c r="AP1946" s="17">
        <v>0.17991449064603601</v>
      </c>
      <c r="AQ1946" s="17">
        <v>0.42732066242463801</v>
      </c>
      <c r="AR1946" s="17">
        <v>0.49043887440920603</v>
      </c>
      <c r="AS1946" s="17">
        <v>0.47272896348270399</v>
      </c>
      <c r="AT1946" s="17">
        <v>0.49698396083444002</v>
      </c>
      <c r="AU1946" s="17">
        <v>0.46095708813598202</v>
      </c>
    </row>
    <row r="1947" spans="2:47" x14ac:dyDescent="0.35">
      <c r="B1947" t="s">
        <v>91</v>
      </c>
      <c r="C1947" s="17">
        <v>0.29679663088622799</v>
      </c>
      <c r="D1947" s="17">
        <v>0.27928855967456601</v>
      </c>
      <c r="E1947" s="17">
        <v>0.31171421656516402</v>
      </c>
      <c r="F1947" s="17"/>
      <c r="G1947" s="17">
        <v>0.221995128494448</v>
      </c>
      <c r="H1947" s="17">
        <v>0.29482920889957898</v>
      </c>
      <c r="I1947" s="17">
        <v>0.27525955126571899</v>
      </c>
      <c r="J1947" s="17">
        <v>0.28088644738875301</v>
      </c>
      <c r="K1947" s="17">
        <v>0.34396399292287799</v>
      </c>
      <c r="L1947" s="17">
        <v>0.34715883342294102</v>
      </c>
      <c r="M1947" s="17"/>
      <c r="N1947" s="17">
        <v>0.30793761685304</v>
      </c>
      <c r="O1947" s="17">
        <v>0.24146212418861801</v>
      </c>
      <c r="P1947" s="17"/>
      <c r="Q1947" s="17">
        <v>0.28750193012307201</v>
      </c>
      <c r="R1947" s="17">
        <v>0.28481194585407399</v>
      </c>
      <c r="S1947" s="17">
        <v>0.3182275704675</v>
      </c>
      <c r="T1947" s="17">
        <v>0.29463413954033302</v>
      </c>
      <c r="U1947" s="17">
        <v>0.343201136698564</v>
      </c>
      <c r="V1947" s="17">
        <v>0.23667822877104699</v>
      </c>
      <c r="W1947" s="17">
        <v>0.270316968604913</v>
      </c>
      <c r="X1947" s="17">
        <v>0.248633644740097</v>
      </c>
      <c r="Y1947" s="17">
        <v>0.28673139392180602</v>
      </c>
      <c r="Z1947" s="17">
        <v>0.38275727744683402</v>
      </c>
      <c r="AA1947" s="17">
        <v>0.28614868858493298</v>
      </c>
      <c r="AB1947" s="17">
        <v>0.34478207375207698</v>
      </c>
      <c r="AC1947" s="17"/>
      <c r="AD1947" s="17">
        <v>0.26200997321715802</v>
      </c>
      <c r="AE1947" s="17">
        <v>0.38178831888132198</v>
      </c>
      <c r="AF1947" s="17"/>
      <c r="AG1947" s="17">
        <v>0.22018921943273101</v>
      </c>
      <c r="AH1947" s="17">
        <v>0.33686635302248702</v>
      </c>
      <c r="AI1947" s="17"/>
      <c r="AJ1947" s="17">
        <v>0.29454573528640798</v>
      </c>
      <c r="AK1947" s="17">
        <v>0.29921606824805103</v>
      </c>
      <c r="AL1947" s="17"/>
      <c r="AM1947" s="17">
        <v>0.30953408989846398</v>
      </c>
      <c r="AN1947" s="17">
        <v>0.29189678489111898</v>
      </c>
      <c r="AO1947" s="17"/>
      <c r="AP1947" s="17">
        <v>0.42826940619784298</v>
      </c>
      <c r="AQ1947" s="17">
        <v>0.39400664414186398</v>
      </c>
      <c r="AR1947" s="17">
        <v>0.25423730804202899</v>
      </c>
      <c r="AS1947" s="17">
        <v>0.27891626746660703</v>
      </c>
      <c r="AT1947" s="17">
        <v>0.15098369964312899</v>
      </c>
      <c r="AU1947" s="17">
        <v>0.16737743880553099</v>
      </c>
    </row>
    <row r="1948" spans="2:47" x14ac:dyDescent="0.35">
      <c r="B1948" t="s">
        <v>92</v>
      </c>
      <c r="C1948" s="17">
        <v>4.8829803247386297E-2</v>
      </c>
      <c r="D1948" s="17">
        <v>5.4748595483159197E-2</v>
      </c>
      <c r="E1948" s="17">
        <v>4.2281058285485999E-2</v>
      </c>
      <c r="F1948" s="17"/>
      <c r="G1948" s="17">
        <v>6.9114888088402701E-2</v>
      </c>
      <c r="H1948" s="17">
        <v>3.8973582497004298E-2</v>
      </c>
      <c r="I1948" s="17">
        <v>5.0547757371652499E-2</v>
      </c>
      <c r="J1948" s="17">
        <v>5.18557995724509E-2</v>
      </c>
      <c r="K1948" s="17">
        <v>4.4958886654743402E-2</v>
      </c>
      <c r="L1948" s="17">
        <v>4.2115997627083797E-2</v>
      </c>
      <c r="M1948" s="17"/>
      <c r="N1948" s="17">
        <v>5.2744170057075802E-2</v>
      </c>
      <c r="O1948" s="17">
        <v>2.9388116749179901E-2</v>
      </c>
      <c r="P1948" s="17"/>
      <c r="Q1948" s="17">
        <v>4.2550330392561897E-2</v>
      </c>
      <c r="R1948" s="17">
        <v>5.2558627172779003E-2</v>
      </c>
      <c r="S1948" s="17">
        <v>5.1957347598611398E-2</v>
      </c>
      <c r="T1948" s="17">
        <v>2.9322172737579099E-2</v>
      </c>
      <c r="U1948" s="17">
        <v>5.3881020972843002E-2</v>
      </c>
      <c r="V1948" s="17">
        <v>2.3856849549816799E-2</v>
      </c>
      <c r="W1948" s="17">
        <v>3.88141396858422E-2</v>
      </c>
      <c r="X1948" s="17">
        <v>5.4584934244902399E-2</v>
      </c>
      <c r="Y1948" s="17">
        <v>6.4704755800028907E-2</v>
      </c>
      <c r="Z1948" s="17">
        <v>5.7788123803245398E-2</v>
      </c>
      <c r="AA1948" s="17">
        <v>8.15374430547912E-2</v>
      </c>
      <c r="AB1948" s="17">
        <v>5.4586705235707599E-2</v>
      </c>
      <c r="AC1948" s="17"/>
      <c r="AD1948" s="17">
        <v>3.87422696876445E-2</v>
      </c>
      <c r="AE1948" s="17">
        <v>6.9146927314772899E-2</v>
      </c>
      <c r="AF1948" s="17"/>
      <c r="AG1948" s="17">
        <v>2.2882054313766501E-2</v>
      </c>
      <c r="AH1948" s="17">
        <v>6.0066632886258402E-2</v>
      </c>
      <c r="AI1948" s="17"/>
      <c r="AJ1948" s="17">
        <v>3.8279616377947197E-2</v>
      </c>
      <c r="AK1948" s="17">
        <v>6.1785512308078001E-2</v>
      </c>
      <c r="AL1948" s="17"/>
      <c r="AM1948" s="17">
        <v>7.1652921238250095E-2</v>
      </c>
      <c r="AN1948" s="17">
        <v>4.1291240895362999E-2</v>
      </c>
      <c r="AO1948" s="17"/>
      <c r="AP1948" s="17">
        <v>5.89026057448786E-2</v>
      </c>
      <c r="AQ1948" s="17">
        <v>6.0126598094627302E-2</v>
      </c>
      <c r="AR1948" s="17">
        <v>7.1617214898250001E-2</v>
      </c>
      <c r="AS1948" s="17">
        <v>4.4260518125955599E-2</v>
      </c>
      <c r="AT1948" s="17">
        <v>1.7408828231258801E-2</v>
      </c>
      <c r="AU1948" s="17">
        <v>2.68035229088355E-2</v>
      </c>
    </row>
    <row r="1949" spans="2:47" x14ac:dyDescent="0.35">
      <c r="B1949" t="s">
        <v>93</v>
      </c>
      <c r="C1949" s="17">
        <v>2.9144707391204901E-2</v>
      </c>
      <c r="D1949" s="17">
        <v>3.00227318865781E-2</v>
      </c>
      <c r="E1949" s="17">
        <v>2.7430831301693399E-2</v>
      </c>
      <c r="F1949" s="17"/>
      <c r="G1949" s="17">
        <v>3.6476020283560097E-2</v>
      </c>
      <c r="H1949" s="17">
        <v>2.78114960459982E-2</v>
      </c>
      <c r="I1949" s="17">
        <v>3.1749386973110201E-2</v>
      </c>
      <c r="J1949" s="17">
        <v>3.01243403538906E-2</v>
      </c>
      <c r="K1949" s="17">
        <v>3.0698513421848799E-2</v>
      </c>
      <c r="L1949" s="17">
        <v>2.13989387801614E-2</v>
      </c>
      <c r="M1949" s="17"/>
      <c r="N1949" s="17">
        <v>2.9526897756268398E-2</v>
      </c>
      <c r="O1949" s="17">
        <v>2.7246462893063501E-2</v>
      </c>
      <c r="P1949" s="17"/>
      <c r="Q1949" s="17">
        <v>3.8620643689554701E-2</v>
      </c>
      <c r="R1949" s="17">
        <v>2.6688742534250999E-2</v>
      </c>
      <c r="S1949" s="17">
        <v>5.9243336083353096E-3</v>
      </c>
      <c r="T1949" s="17">
        <v>4.2772849957872103E-2</v>
      </c>
      <c r="U1949" s="17">
        <v>2.7421474900250702E-2</v>
      </c>
      <c r="V1949" s="17">
        <v>2.27053568247126E-2</v>
      </c>
      <c r="W1949" s="17">
        <v>4.819815422827E-2</v>
      </c>
      <c r="X1949" s="17">
        <v>2.15040008764559E-2</v>
      </c>
      <c r="Y1949" s="17">
        <v>4.6022870843991703E-2</v>
      </c>
      <c r="Z1949" s="17">
        <v>1.25953204123566E-2</v>
      </c>
      <c r="AA1949" s="17">
        <v>9.7572897236947505E-3</v>
      </c>
      <c r="AB1949" s="17">
        <v>1.9561241272948501E-2</v>
      </c>
      <c r="AC1949" s="17"/>
      <c r="AD1949" s="17">
        <v>1.0580505665586701E-2</v>
      </c>
      <c r="AE1949" s="17">
        <v>7.1168602622091903E-2</v>
      </c>
      <c r="AF1949" s="17"/>
      <c r="AG1949" s="17">
        <v>1.1634376469766301E-2</v>
      </c>
      <c r="AH1949" s="17">
        <v>3.4155441541521003E-2</v>
      </c>
      <c r="AI1949" s="17"/>
      <c r="AJ1949" s="17">
        <v>1.9895903139473502E-2</v>
      </c>
      <c r="AK1949" s="17">
        <v>3.9584584130712197E-2</v>
      </c>
      <c r="AL1949" s="17"/>
      <c r="AM1949" s="17">
        <v>4.21256816685628E-2</v>
      </c>
      <c r="AN1949" s="17">
        <v>2.4339097632937099E-2</v>
      </c>
      <c r="AO1949" s="17"/>
      <c r="AP1949" s="17">
        <v>9.1757435237344198E-2</v>
      </c>
      <c r="AQ1949" s="17">
        <v>1.19863067074621E-2</v>
      </c>
      <c r="AR1949" s="17">
        <v>1.3517729179111799E-2</v>
      </c>
      <c r="AS1949" s="17">
        <v>1.27459331261724E-2</v>
      </c>
      <c r="AT1949" s="17">
        <v>6.1135325709120803E-3</v>
      </c>
      <c r="AU1949" s="17">
        <v>8.23479547220261E-3</v>
      </c>
    </row>
    <row r="1950" spans="2:47" x14ac:dyDescent="0.35">
      <c r="B1950" t="s">
        <v>94</v>
      </c>
      <c r="C1950" s="17">
        <v>5.6048103598354798E-2</v>
      </c>
      <c r="D1950" s="17">
        <v>3.3936719053259498E-2</v>
      </c>
      <c r="E1950" s="17">
        <v>7.7232919438274206E-2</v>
      </c>
      <c r="F1950" s="17"/>
      <c r="G1950" s="17">
        <v>3.2628427302882103E-2</v>
      </c>
      <c r="H1950" s="17">
        <v>4.2678525910182501E-2</v>
      </c>
      <c r="I1950" s="17">
        <v>7.9034913026597195E-2</v>
      </c>
      <c r="J1950" s="17">
        <v>4.7208506279808E-2</v>
      </c>
      <c r="K1950" s="17">
        <v>5.7609496499571297E-2</v>
      </c>
      <c r="L1950" s="17">
        <v>6.9933622654045902E-2</v>
      </c>
      <c r="M1950" s="17"/>
      <c r="N1950" s="17">
        <v>5.9709278637997701E-2</v>
      </c>
      <c r="O1950" s="17">
        <v>3.7863957656896097E-2</v>
      </c>
      <c r="P1950" s="17"/>
      <c r="Q1950" s="17">
        <v>4.7983939584130497E-2</v>
      </c>
      <c r="R1950" s="17">
        <v>7.2944719940004593E-2</v>
      </c>
      <c r="S1950" s="17">
        <v>4.7290546286106801E-2</v>
      </c>
      <c r="T1950" s="17">
        <v>4.2800132539554399E-2</v>
      </c>
      <c r="U1950" s="17">
        <v>6.4660162578401806E-2</v>
      </c>
      <c r="V1950" s="17">
        <v>6.9969385094599601E-2</v>
      </c>
      <c r="W1950" s="17">
        <v>5.5812981406979899E-2</v>
      </c>
      <c r="X1950" s="17">
        <v>6.5632578891509905E-2</v>
      </c>
      <c r="Y1950" s="17">
        <v>3.9744307651392898E-2</v>
      </c>
      <c r="Z1950" s="17">
        <v>6.48202636075767E-2</v>
      </c>
      <c r="AA1950" s="17">
        <v>5.14227833814625E-2</v>
      </c>
      <c r="AB1950" s="17">
        <v>5.0772781819817002E-2</v>
      </c>
      <c r="AC1950" s="17"/>
      <c r="AD1950" s="17">
        <v>1.9887567953460399E-2</v>
      </c>
      <c r="AE1950" s="17">
        <v>0.13612983722439101</v>
      </c>
      <c r="AF1950" s="17"/>
      <c r="AG1950" s="17">
        <v>1.7851731968307E-2</v>
      </c>
      <c r="AH1950" s="17">
        <v>6.8537737937694895E-2</v>
      </c>
      <c r="AI1950" s="17"/>
      <c r="AJ1950" s="17">
        <v>5.8564373009708598E-2</v>
      </c>
      <c r="AK1950" s="17">
        <v>5.1261093820806E-2</v>
      </c>
      <c r="AL1950" s="17"/>
      <c r="AM1950" s="17">
        <v>4.6427681528522398E-2</v>
      </c>
      <c r="AN1950" s="17">
        <v>5.8690112153947198E-2</v>
      </c>
      <c r="AO1950" s="17"/>
      <c r="AP1950" s="17">
        <v>0.202344683112155</v>
      </c>
      <c r="AQ1950" s="17">
        <v>3.2261768761114903E-2</v>
      </c>
      <c r="AR1950" s="17">
        <v>1.6013589728917799E-2</v>
      </c>
      <c r="AS1950" s="17">
        <v>9.2006490684054098E-3</v>
      </c>
      <c r="AT1950" s="17">
        <v>6.6769502931932996E-3</v>
      </c>
      <c r="AU1950" s="17">
        <v>2.3200527863361602E-3</v>
      </c>
    </row>
    <row r="1951" spans="2:47" x14ac:dyDescent="0.35">
      <c r="B1951" t="s">
        <v>95</v>
      </c>
      <c r="C1951" s="17">
        <v>0.56918075487682596</v>
      </c>
      <c r="D1951" s="17">
        <v>0.60200339390243696</v>
      </c>
      <c r="E1951" s="17">
        <v>0.541340974409382</v>
      </c>
      <c r="F1951" s="17"/>
      <c r="G1951" s="17">
        <v>0.63978553583070696</v>
      </c>
      <c r="H1951" s="17">
        <v>0.59570718664723599</v>
      </c>
      <c r="I1951" s="17">
        <v>0.56340839136292098</v>
      </c>
      <c r="J1951" s="17">
        <v>0.58992490640509698</v>
      </c>
      <c r="K1951" s="17">
        <v>0.52276911050095898</v>
      </c>
      <c r="L1951" s="17">
        <v>0.51939260751576699</v>
      </c>
      <c r="M1951" s="17"/>
      <c r="N1951" s="17">
        <v>0.55008203669561795</v>
      </c>
      <c r="O1951" s="17">
        <v>0.66403933851224195</v>
      </c>
      <c r="P1951" s="17"/>
      <c r="Q1951" s="17">
        <v>0.583343156210681</v>
      </c>
      <c r="R1951" s="17">
        <v>0.562995964498891</v>
      </c>
      <c r="S1951" s="17">
        <v>0.57660020203944695</v>
      </c>
      <c r="T1951" s="17">
        <v>0.59047070522466205</v>
      </c>
      <c r="U1951" s="17">
        <v>0.51083620484994097</v>
      </c>
      <c r="V1951" s="17">
        <v>0.646790179759824</v>
      </c>
      <c r="W1951" s="17">
        <v>0.58685775607399504</v>
      </c>
      <c r="X1951" s="17">
        <v>0.609644841247035</v>
      </c>
      <c r="Y1951" s="17">
        <v>0.56279667178278103</v>
      </c>
      <c r="Z1951" s="17">
        <v>0.482039014729988</v>
      </c>
      <c r="AA1951" s="17">
        <v>0.57113379525511898</v>
      </c>
      <c r="AB1951" s="17">
        <v>0.53029719791944996</v>
      </c>
      <c r="AC1951" s="17"/>
      <c r="AD1951" s="17">
        <v>0.66877968347615102</v>
      </c>
      <c r="AE1951" s="17">
        <v>0.34176631395742202</v>
      </c>
      <c r="AF1951" s="17"/>
      <c r="AG1951" s="17">
        <v>0.72744261781542996</v>
      </c>
      <c r="AH1951" s="17">
        <v>0.50037383461203899</v>
      </c>
      <c r="AI1951" s="17"/>
      <c r="AJ1951" s="17">
        <v>0.58871437218646205</v>
      </c>
      <c r="AK1951" s="17">
        <v>0.54815274149235205</v>
      </c>
      <c r="AL1951" s="17"/>
      <c r="AM1951" s="17">
        <v>0.530259625666201</v>
      </c>
      <c r="AN1951" s="17">
        <v>0.58378276442663402</v>
      </c>
      <c r="AO1951" s="17"/>
      <c r="AP1951" s="17">
        <v>0.21872586970777999</v>
      </c>
      <c r="AQ1951" s="17">
        <v>0.50161868229493101</v>
      </c>
      <c r="AR1951" s="17">
        <v>0.64461415815169099</v>
      </c>
      <c r="AS1951" s="17">
        <v>0.65487663221285997</v>
      </c>
      <c r="AT1951" s="17">
        <v>0.81881698926150703</v>
      </c>
      <c r="AU1951" s="17">
        <v>0.79526419002709503</v>
      </c>
    </row>
    <row r="1952" spans="2:47" x14ac:dyDescent="0.35">
      <c r="B1952" t="s">
        <v>96</v>
      </c>
      <c r="C1952" s="17">
        <v>7.7974510638591205E-2</v>
      </c>
      <c r="D1952" s="17">
        <v>8.4771327369737304E-2</v>
      </c>
      <c r="E1952" s="17">
        <v>6.9711889587179499E-2</v>
      </c>
      <c r="F1952" s="17"/>
      <c r="G1952" s="17">
        <v>0.105590908371963</v>
      </c>
      <c r="H1952" s="17">
        <v>6.6785078543002502E-2</v>
      </c>
      <c r="I1952" s="17">
        <v>8.2297144344762693E-2</v>
      </c>
      <c r="J1952" s="17">
        <v>8.19801399263414E-2</v>
      </c>
      <c r="K1952" s="17">
        <v>7.5657400076592302E-2</v>
      </c>
      <c r="L1952" s="17">
        <v>6.3514936407245204E-2</v>
      </c>
      <c r="M1952" s="17"/>
      <c r="N1952" s="17">
        <v>8.2271067813344201E-2</v>
      </c>
      <c r="O1952" s="17">
        <v>5.6634579642243402E-2</v>
      </c>
      <c r="P1952" s="17"/>
      <c r="Q1952" s="17">
        <v>8.1170974082116598E-2</v>
      </c>
      <c r="R1952" s="17">
        <v>7.9247369707030002E-2</v>
      </c>
      <c r="S1952" s="17">
        <v>5.78816812069467E-2</v>
      </c>
      <c r="T1952" s="17">
        <v>7.2095022695451205E-2</v>
      </c>
      <c r="U1952" s="17">
        <v>8.1302495873093697E-2</v>
      </c>
      <c r="V1952" s="17">
        <v>4.6562206374529402E-2</v>
      </c>
      <c r="W1952" s="17">
        <v>8.7012293914112096E-2</v>
      </c>
      <c r="X1952" s="17">
        <v>7.6088935121358295E-2</v>
      </c>
      <c r="Y1952" s="17">
        <v>0.110727626644021</v>
      </c>
      <c r="Z1952" s="17">
        <v>7.0383444215601998E-2</v>
      </c>
      <c r="AA1952" s="17">
        <v>9.1294732778485904E-2</v>
      </c>
      <c r="AB1952" s="17">
        <v>7.4147946508656096E-2</v>
      </c>
      <c r="AC1952" s="17"/>
      <c r="AD1952" s="17">
        <v>4.93227753532312E-2</v>
      </c>
      <c r="AE1952" s="17">
        <v>0.140315529936865</v>
      </c>
      <c r="AF1952" s="17"/>
      <c r="AG1952" s="17">
        <v>3.4516430783532698E-2</v>
      </c>
      <c r="AH1952" s="17">
        <v>9.4222074427779398E-2</v>
      </c>
      <c r="AI1952" s="17"/>
      <c r="AJ1952" s="17">
        <v>5.8175519517420698E-2</v>
      </c>
      <c r="AK1952" s="17">
        <v>0.10137009643879</v>
      </c>
      <c r="AL1952" s="17"/>
      <c r="AM1952" s="17">
        <v>0.11377860290681301</v>
      </c>
      <c r="AN1952" s="17">
        <v>6.5630338528300095E-2</v>
      </c>
      <c r="AO1952" s="17"/>
      <c r="AP1952" s="17">
        <v>0.15066004098222299</v>
      </c>
      <c r="AQ1952" s="17">
        <v>7.21129048020894E-2</v>
      </c>
      <c r="AR1952" s="17">
        <v>8.5134944077361899E-2</v>
      </c>
      <c r="AS1952" s="17">
        <v>5.7006451252127902E-2</v>
      </c>
      <c r="AT1952" s="17">
        <v>2.3522360802170902E-2</v>
      </c>
      <c r="AU1952" s="17">
        <v>3.5038318381038103E-2</v>
      </c>
    </row>
    <row r="1953" spans="2:47" x14ac:dyDescent="0.35">
      <c r="B1953" t="s">
        <v>97</v>
      </c>
      <c r="C1953" s="17">
        <v>0.491206244238235</v>
      </c>
      <c r="D1953" s="17">
        <v>0.51723206653269904</v>
      </c>
      <c r="E1953" s="17">
        <v>0.471629084822203</v>
      </c>
      <c r="F1953" s="17"/>
      <c r="G1953" s="17">
        <v>0.53419462745874402</v>
      </c>
      <c r="H1953" s="17">
        <v>0.52892210810423401</v>
      </c>
      <c r="I1953" s="17">
        <v>0.48111124701815899</v>
      </c>
      <c r="J1953" s="17">
        <v>0.50794476647875597</v>
      </c>
      <c r="K1953" s="17">
        <v>0.44711171042436598</v>
      </c>
      <c r="L1953" s="17">
        <v>0.45587767110852201</v>
      </c>
      <c r="M1953" s="17"/>
      <c r="N1953" s="17">
        <v>0.46781096888227403</v>
      </c>
      <c r="O1953" s="17">
        <v>0.60740475886999901</v>
      </c>
      <c r="P1953" s="17"/>
      <c r="Q1953" s="17">
        <v>0.50217218212856496</v>
      </c>
      <c r="R1953" s="17">
        <v>0.483748594791861</v>
      </c>
      <c r="S1953" s="17">
        <v>0.51871852083250003</v>
      </c>
      <c r="T1953" s="17">
        <v>0.51837568252921096</v>
      </c>
      <c r="U1953" s="17">
        <v>0.42953370897684701</v>
      </c>
      <c r="V1953" s="17">
        <v>0.60022797338529499</v>
      </c>
      <c r="W1953" s="17">
        <v>0.49984546215988301</v>
      </c>
      <c r="X1953" s="17">
        <v>0.53355590612567705</v>
      </c>
      <c r="Y1953" s="17">
        <v>0.45206904513876001</v>
      </c>
      <c r="Z1953" s="17">
        <v>0.411655570514386</v>
      </c>
      <c r="AA1953" s="17">
        <v>0.47983906247663299</v>
      </c>
      <c r="AB1953" s="17">
        <v>0.45614925141079399</v>
      </c>
      <c r="AC1953" s="17"/>
      <c r="AD1953" s="17">
        <v>0.61945690812291898</v>
      </c>
      <c r="AE1953" s="17">
        <v>0.20145078402055699</v>
      </c>
      <c r="AF1953" s="17"/>
      <c r="AG1953" s="17">
        <v>0.69292618703189701</v>
      </c>
      <c r="AH1953" s="17">
        <v>0.40615176018425903</v>
      </c>
      <c r="AI1953" s="17"/>
      <c r="AJ1953" s="17">
        <v>0.53053885266904199</v>
      </c>
      <c r="AK1953" s="17">
        <v>0.44678264505356202</v>
      </c>
      <c r="AL1953" s="17"/>
      <c r="AM1953" s="17">
        <v>0.41648102275938798</v>
      </c>
      <c r="AN1953" s="17">
        <v>0.51815242589833399</v>
      </c>
      <c r="AO1953" s="17"/>
      <c r="AP1953" s="17">
        <v>6.8065828725556901E-2</v>
      </c>
      <c r="AQ1953" s="17">
        <v>0.42950577749284202</v>
      </c>
      <c r="AR1953" s="17">
        <v>0.55947921407432899</v>
      </c>
      <c r="AS1953" s="17">
        <v>0.59787018096073197</v>
      </c>
      <c r="AT1953" s="17">
        <v>0.79529462845933596</v>
      </c>
      <c r="AU1953" s="17">
        <v>0.76022587164605704</v>
      </c>
    </row>
    <row r="1954" spans="2:47" x14ac:dyDescent="0.35">
      <c r="C1954" s="17"/>
      <c r="D1954" s="17"/>
      <c r="E1954" s="17"/>
      <c r="F1954" s="17"/>
      <c r="G1954" s="17"/>
      <c r="H1954" s="17"/>
      <c r="I1954" s="17"/>
      <c r="J1954" s="17"/>
      <c r="K1954" s="17"/>
      <c r="L1954" s="17"/>
      <c r="M1954" s="17"/>
      <c r="N1954" s="17"/>
      <c r="O1954" s="17"/>
      <c r="P1954" s="17"/>
      <c r="Q1954" s="17"/>
      <c r="R1954" s="17"/>
      <c r="S1954" s="17"/>
      <c r="T1954" s="17"/>
      <c r="U1954" s="17"/>
      <c r="V1954" s="17"/>
      <c r="W1954" s="17"/>
      <c r="X1954" s="17"/>
      <c r="Y1954" s="17"/>
      <c r="Z1954" s="17"/>
      <c r="AA1954" s="17"/>
      <c r="AB1954" s="17"/>
      <c r="AC1954" s="17"/>
      <c r="AD1954" s="17"/>
      <c r="AE1954" s="17"/>
      <c r="AF1954" s="17"/>
      <c r="AG1954" s="17"/>
      <c r="AH1954" s="17"/>
      <c r="AI1954" s="17"/>
      <c r="AJ1954" s="17"/>
      <c r="AK1954" s="17"/>
      <c r="AL1954" s="17"/>
      <c r="AM1954" s="17"/>
      <c r="AN1954" s="17"/>
      <c r="AO1954" s="17"/>
      <c r="AP1954" s="17"/>
      <c r="AQ1954" s="17"/>
      <c r="AR1954" s="17"/>
      <c r="AS1954" s="17"/>
      <c r="AT1954" s="17"/>
      <c r="AU1954" s="17"/>
    </row>
    <row r="1955" spans="2:47" x14ac:dyDescent="0.35">
      <c r="B1955" s="6" t="s">
        <v>730</v>
      </c>
      <c r="C1955" s="17"/>
      <c r="D1955" s="17"/>
      <c r="E1955" s="17"/>
      <c r="F1955" s="17"/>
      <c r="G1955" s="17"/>
      <c r="H1955" s="17"/>
      <c r="I1955" s="17"/>
      <c r="J1955" s="17"/>
      <c r="K1955" s="17"/>
      <c r="L1955" s="17"/>
      <c r="M1955" s="17"/>
      <c r="N1955" s="17"/>
      <c r="O1955" s="17"/>
      <c r="P1955" s="17"/>
      <c r="Q1955" s="17"/>
      <c r="R1955" s="17"/>
      <c r="S1955" s="17"/>
      <c r="T1955" s="17"/>
      <c r="U1955" s="17"/>
      <c r="V1955" s="17"/>
      <c r="W1955" s="17"/>
      <c r="X1955" s="17"/>
      <c r="Y1955" s="17"/>
      <c r="Z1955" s="17"/>
      <c r="AA1955" s="17"/>
      <c r="AB1955" s="17"/>
      <c r="AC1955" s="17"/>
      <c r="AD1955" s="17"/>
      <c r="AE1955" s="17"/>
      <c r="AF1955" s="17"/>
      <c r="AG1955" s="17"/>
      <c r="AH1955" s="17"/>
      <c r="AI1955" s="17"/>
      <c r="AJ1955" s="17"/>
      <c r="AK1955" s="17"/>
      <c r="AL1955" s="17"/>
      <c r="AM1955" s="17"/>
      <c r="AN1955" s="17"/>
      <c r="AO1955" s="17"/>
      <c r="AP1955" s="17"/>
      <c r="AQ1955" s="17"/>
      <c r="AR1955" s="17"/>
      <c r="AS1955" s="17"/>
      <c r="AT1955" s="17"/>
      <c r="AU1955" s="17"/>
    </row>
    <row r="1956" spans="2:47" x14ac:dyDescent="0.35">
      <c r="B1956" s="24" t="s">
        <v>65</v>
      </c>
      <c r="C1956" s="17"/>
      <c r="D1956" s="17"/>
      <c r="E1956" s="17"/>
      <c r="F1956" s="17"/>
      <c r="G1956" s="17"/>
      <c r="H1956" s="17"/>
      <c r="I1956" s="17"/>
      <c r="J1956" s="17"/>
      <c r="K1956" s="17"/>
      <c r="L1956" s="17"/>
      <c r="M1956" s="17"/>
      <c r="N1956" s="17"/>
      <c r="O1956" s="17"/>
      <c r="P1956" s="17"/>
      <c r="Q1956" s="17"/>
      <c r="R1956" s="17"/>
      <c r="S1956" s="17"/>
      <c r="T1956" s="17"/>
      <c r="U1956" s="17"/>
      <c r="V1956" s="17"/>
      <c r="W1956" s="17"/>
      <c r="X1956" s="17"/>
      <c r="Y1956" s="17"/>
      <c r="Z1956" s="17"/>
      <c r="AA1956" s="17"/>
      <c r="AB1956" s="17"/>
      <c r="AC1956" s="17"/>
      <c r="AD1956" s="17"/>
      <c r="AE1956" s="17"/>
      <c r="AF1956" s="17"/>
      <c r="AG1956" s="17"/>
      <c r="AH1956" s="17"/>
      <c r="AI1956" s="17"/>
      <c r="AJ1956" s="17"/>
      <c r="AK1956" s="17"/>
      <c r="AL1956" s="17"/>
      <c r="AM1956" s="17"/>
      <c r="AN1956" s="17"/>
      <c r="AO1956" s="17"/>
      <c r="AP1956" s="17"/>
      <c r="AQ1956" s="17"/>
      <c r="AR1956" s="17"/>
      <c r="AS1956" s="17"/>
      <c r="AT1956" s="17"/>
      <c r="AU1956" s="17"/>
    </row>
    <row r="1957" spans="2:47" x14ac:dyDescent="0.35">
      <c r="B1957" t="s">
        <v>89</v>
      </c>
      <c r="C1957" s="17">
        <v>0.16429902181623199</v>
      </c>
      <c r="D1957" s="17">
        <v>0.189372422297126</v>
      </c>
      <c r="E1957" s="17">
        <v>0.14042047542122099</v>
      </c>
      <c r="F1957" s="17"/>
      <c r="G1957" s="17">
        <v>0.24306155671683399</v>
      </c>
      <c r="H1957" s="17">
        <v>0.17718216528842401</v>
      </c>
      <c r="I1957" s="17">
        <v>0.20767917268039801</v>
      </c>
      <c r="J1957" s="17">
        <v>0.13075614655350101</v>
      </c>
      <c r="K1957" s="17">
        <v>0.11275644466189499</v>
      </c>
      <c r="L1957" s="17">
        <v>0.12756111812593601</v>
      </c>
      <c r="M1957" s="17"/>
      <c r="N1957" s="17">
        <v>0.15030148339834901</v>
      </c>
      <c r="O1957" s="17">
        <v>0.23382131415568499</v>
      </c>
      <c r="P1957" s="17"/>
      <c r="Q1957" s="17">
        <v>0.16445459763983999</v>
      </c>
      <c r="R1957" s="17">
        <v>0.13354360677300101</v>
      </c>
      <c r="S1957" s="17">
        <v>0.140530443713732</v>
      </c>
      <c r="T1957" s="17">
        <v>0.202037520963328</v>
      </c>
      <c r="U1957" s="17">
        <v>9.9027832019085105E-2</v>
      </c>
      <c r="V1957" s="17">
        <v>0.20456458720391199</v>
      </c>
      <c r="W1957" s="17">
        <v>0.19300832247899499</v>
      </c>
      <c r="X1957" s="17">
        <v>0.206677084814509</v>
      </c>
      <c r="Y1957" s="17">
        <v>0.17746271049956799</v>
      </c>
      <c r="Z1957" s="17">
        <v>0.133582180850432</v>
      </c>
      <c r="AA1957" s="17">
        <v>0.195121699650387</v>
      </c>
      <c r="AB1957" s="17">
        <v>0.13794388187210199</v>
      </c>
      <c r="AC1957" s="17"/>
      <c r="AD1957" s="17">
        <v>0.20860220274639299</v>
      </c>
      <c r="AE1957" s="17">
        <v>7.0820197330867404E-2</v>
      </c>
      <c r="AF1957" s="17"/>
      <c r="AG1957" s="17">
        <v>0.29160786729678601</v>
      </c>
      <c r="AH1957" s="17">
        <v>0.104700969400094</v>
      </c>
      <c r="AI1957" s="17"/>
      <c r="AJ1957" s="17">
        <v>0.169063970926704</v>
      </c>
      <c r="AK1957" s="17">
        <v>0.15853218352307699</v>
      </c>
      <c r="AL1957" s="17"/>
      <c r="AM1957" s="17">
        <v>0.13451568109700701</v>
      </c>
      <c r="AN1957" s="17">
        <v>0.174642212075723</v>
      </c>
      <c r="AO1957" s="17"/>
      <c r="AP1957" s="17">
        <v>3.0246671275926201E-2</v>
      </c>
      <c r="AQ1957" s="17">
        <v>8.0161201714443506E-2</v>
      </c>
      <c r="AR1957" s="17">
        <v>0.188344537852251</v>
      </c>
      <c r="AS1957" s="17">
        <v>0.147847437415012</v>
      </c>
      <c r="AT1957" s="17">
        <v>0.29925649262954601</v>
      </c>
      <c r="AU1957" s="17">
        <v>0.34000874282948002</v>
      </c>
    </row>
    <row r="1958" spans="2:47" x14ac:dyDescent="0.35">
      <c r="B1958" t="s">
        <v>90</v>
      </c>
      <c r="C1958" s="17">
        <v>0.33082409967061099</v>
      </c>
      <c r="D1958" s="17">
        <v>0.31998853360153601</v>
      </c>
      <c r="E1958" s="17">
        <v>0.344331922143222</v>
      </c>
      <c r="F1958" s="17"/>
      <c r="G1958" s="17">
        <v>0.37373345091029098</v>
      </c>
      <c r="H1958" s="17">
        <v>0.38253693818279899</v>
      </c>
      <c r="I1958" s="17">
        <v>0.305872012023301</v>
      </c>
      <c r="J1958" s="17">
        <v>0.38442000301071</v>
      </c>
      <c r="K1958" s="17">
        <v>0.28318980143118</v>
      </c>
      <c r="L1958" s="17">
        <v>0.26871886633277298</v>
      </c>
      <c r="M1958" s="17"/>
      <c r="N1958" s="17">
        <v>0.31830677007063402</v>
      </c>
      <c r="O1958" s="17">
        <v>0.39299456291771101</v>
      </c>
      <c r="P1958" s="17"/>
      <c r="Q1958" s="17">
        <v>0.35966957989882198</v>
      </c>
      <c r="R1958" s="17">
        <v>0.33625178012339402</v>
      </c>
      <c r="S1958" s="17">
        <v>0.384101927943646</v>
      </c>
      <c r="T1958" s="17">
        <v>0.31844041531578798</v>
      </c>
      <c r="U1958" s="17">
        <v>0.40051194582138699</v>
      </c>
      <c r="V1958" s="17">
        <v>0.31374323255860298</v>
      </c>
      <c r="W1958" s="17">
        <v>0.27962867313154899</v>
      </c>
      <c r="X1958" s="17">
        <v>0.29163707377091902</v>
      </c>
      <c r="Y1958" s="17">
        <v>0.31585955296037599</v>
      </c>
      <c r="Z1958" s="17">
        <v>0.30147548373205901</v>
      </c>
      <c r="AA1958" s="17">
        <v>0.28793312001351801</v>
      </c>
      <c r="AB1958" s="17">
        <v>0.35976144606897598</v>
      </c>
      <c r="AC1958" s="17"/>
      <c r="AD1958" s="17">
        <v>0.37021745628943298</v>
      </c>
      <c r="AE1958" s="17">
        <v>0.248418816469095</v>
      </c>
      <c r="AF1958" s="17"/>
      <c r="AG1958" s="17">
        <v>0.36925992796257501</v>
      </c>
      <c r="AH1958" s="17">
        <v>0.316946987381928</v>
      </c>
      <c r="AI1958" s="17"/>
      <c r="AJ1958" s="17">
        <v>0.32905415824928402</v>
      </c>
      <c r="AK1958" s="17">
        <v>0.33480319734918301</v>
      </c>
      <c r="AL1958" s="17"/>
      <c r="AM1958" s="17">
        <v>0.32215609440823201</v>
      </c>
      <c r="AN1958" s="17">
        <v>0.33374723237707399</v>
      </c>
      <c r="AO1958" s="17"/>
      <c r="AP1958" s="17">
        <v>0.17290109008113</v>
      </c>
      <c r="AQ1958" s="17">
        <v>0.32493815812167698</v>
      </c>
      <c r="AR1958" s="17">
        <v>0.41037327963706899</v>
      </c>
      <c r="AS1958" s="17">
        <v>0.356452254924154</v>
      </c>
      <c r="AT1958" s="17">
        <v>0.47952251723181899</v>
      </c>
      <c r="AU1958" s="17">
        <v>0.37206173650756702</v>
      </c>
    </row>
    <row r="1959" spans="2:47" x14ac:dyDescent="0.35">
      <c r="B1959" t="s">
        <v>91</v>
      </c>
      <c r="C1959" s="17">
        <v>0.29870857228433301</v>
      </c>
      <c r="D1959" s="17">
        <v>0.30451770749593399</v>
      </c>
      <c r="E1959" s="17">
        <v>0.29090030180529802</v>
      </c>
      <c r="F1959" s="17"/>
      <c r="G1959" s="17">
        <v>0.20183454381604299</v>
      </c>
      <c r="H1959" s="17">
        <v>0.23940829104921801</v>
      </c>
      <c r="I1959" s="17">
        <v>0.28624507237552999</v>
      </c>
      <c r="J1959" s="17">
        <v>0.28344671139469602</v>
      </c>
      <c r="K1959" s="17">
        <v>0.34587091520619301</v>
      </c>
      <c r="L1959" s="17">
        <v>0.40269997765516402</v>
      </c>
      <c r="M1959" s="17"/>
      <c r="N1959" s="17">
        <v>0.31612528493610598</v>
      </c>
      <c r="O1959" s="17">
        <v>0.21220409182355399</v>
      </c>
      <c r="P1959" s="17"/>
      <c r="Q1959" s="17">
        <v>0.28381762615605999</v>
      </c>
      <c r="R1959" s="17">
        <v>0.33013463039275898</v>
      </c>
      <c r="S1959" s="17">
        <v>0.29187545684286798</v>
      </c>
      <c r="T1959" s="17">
        <v>0.30358508027697001</v>
      </c>
      <c r="U1959" s="17">
        <v>0.307938658479743</v>
      </c>
      <c r="V1959" s="17">
        <v>0.246666410026428</v>
      </c>
      <c r="W1959" s="17">
        <v>0.30390336035877202</v>
      </c>
      <c r="X1959" s="17">
        <v>0.26929164849278903</v>
      </c>
      <c r="Y1959" s="17">
        <v>0.31371971904171297</v>
      </c>
      <c r="Z1959" s="17">
        <v>0.31601404101522101</v>
      </c>
      <c r="AA1959" s="17">
        <v>0.28356828148893598</v>
      </c>
      <c r="AB1959" s="17">
        <v>0.31394653331188299</v>
      </c>
      <c r="AC1959" s="17"/>
      <c r="AD1959" s="17">
        <v>0.27471632055982298</v>
      </c>
      <c r="AE1959" s="17">
        <v>0.34972951781307499</v>
      </c>
      <c r="AF1959" s="17"/>
      <c r="AG1959" s="17">
        <v>0.232473319910389</v>
      </c>
      <c r="AH1959" s="17">
        <v>0.33015523534666003</v>
      </c>
      <c r="AI1959" s="17"/>
      <c r="AJ1959" s="17">
        <v>0.311329533596927</v>
      </c>
      <c r="AK1959" s="17">
        <v>0.28322208811955801</v>
      </c>
      <c r="AL1959" s="17"/>
      <c r="AM1959" s="17">
        <v>0.31452714595311698</v>
      </c>
      <c r="AN1959" s="17">
        <v>0.29374216117691898</v>
      </c>
      <c r="AO1959" s="17"/>
      <c r="AP1959" s="17">
        <v>0.36517141429695399</v>
      </c>
      <c r="AQ1959" s="17">
        <v>0.39455120853318798</v>
      </c>
      <c r="AR1959" s="17">
        <v>0.24357528606564</v>
      </c>
      <c r="AS1959" s="17">
        <v>0.33946476581672902</v>
      </c>
      <c r="AT1959" s="17">
        <v>0.168962429926308</v>
      </c>
      <c r="AU1959" s="17">
        <v>0.19168336611432099</v>
      </c>
    </row>
    <row r="1960" spans="2:47" x14ac:dyDescent="0.35">
      <c r="B1960" t="s">
        <v>92</v>
      </c>
      <c r="C1960" s="17">
        <v>8.6044550009236997E-2</v>
      </c>
      <c r="D1960" s="17">
        <v>9.6102416738799296E-2</v>
      </c>
      <c r="E1960" s="17">
        <v>7.5789316498908799E-2</v>
      </c>
      <c r="F1960" s="17"/>
      <c r="G1960" s="17">
        <v>9.4607563063997105E-2</v>
      </c>
      <c r="H1960" s="17">
        <v>0.100275444507332</v>
      </c>
      <c r="I1960" s="17">
        <v>5.7258025027402397E-2</v>
      </c>
      <c r="J1960" s="17">
        <v>7.9058434622320997E-2</v>
      </c>
      <c r="K1960" s="17">
        <v>0.123757763143805</v>
      </c>
      <c r="L1960" s="17">
        <v>7.2676673145670001E-2</v>
      </c>
      <c r="M1960" s="17"/>
      <c r="N1960" s="17">
        <v>8.8436979989609601E-2</v>
      </c>
      <c r="O1960" s="17">
        <v>7.4161945258916603E-2</v>
      </c>
      <c r="P1960" s="17"/>
      <c r="Q1960" s="17">
        <v>7.6871655823642596E-2</v>
      </c>
      <c r="R1960" s="17">
        <v>7.2712961307535795E-2</v>
      </c>
      <c r="S1960" s="17">
        <v>8.9031066777242304E-2</v>
      </c>
      <c r="T1960" s="17">
        <v>6.3917183198049801E-2</v>
      </c>
      <c r="U1960" s="17">
        <v>8.8281191535214701E-2</v>
      </c>
      <c r="V1960" s="17">
        <v>9.1927604529117607E-2</v>
      </c>
      <c r="W1960" s="17">
        <v>0.111487864589872</v>
      </c>
      <c r="X1960" s="17">
        <v>0.12846528629465101</v>
      </c>
      <c r="Y1960" s="17">
        <v>8.4522889117684297E-2</v>
      </c>
      <c r="Z1960" s="17">
        <v>9.2334680914659906E-2</v>
      </c>
      <c r="AA1960" s="17">
        <v>9.3332156277615E-2</v>
      </c>
      <c r="AB1960" s="17">
        <v>7.2251491494727496E-2</v>
      </c>
      <c r="AC1960" s="17"/>
      <c r="AD1960" s="17">
        <v>8.8772238090724404E-2</v>
      </c>
      <c r="AE1960" s="17">
        <v>7.5952663276548996E-2</v>
      </c>
      <c r="AF1960" s="17"/>
      <c r="AG1960" s="17">
        <v>6.9005206327750396E-2</v>
      </c>
      <c r="AH1960" s="17">
        <v>9.6475540260413203E-2</v>
      </c>
      <c r="AI1960" s="17"/>
      <c r="AJ1960" s="17">
        <v>7.3462726822232899E-2</v>
      </c>
      <c r="AK1960" s="17">
        <v>0.101743232503498</v>
      </c>
      <c r="AL1960" s="17"/>
      <c r="AM1960" s="17">
        <v>9.3014650724485601E-2</v>
      </c>
      <c r="AN1960" s="17">
        <v>8.4601288765198304E-2</v>
      </c>
      <c r="AO1960" s="17"/>
      <c r="AP1960" s="17">
        <v>6.8538805505908004E-2</v>
      </c>
      <c r="AQ1960" s="17">
        <v>0.104332644155625</v>
      </c>
      <c r="AR1960" s="17">
        <v>0.110671074077554</v>
      </c>
      <c r="AS1960" s="17">
        <v>0.107855018992127</v>
      </c>
      <c r="AT1960" s="17">
        <v>3.4523316945057198E-2</v>
      </c>
      <c r="AU1960" s="17">
        <v>7.1219166135940801E-2</v>
      </c>
    </row>
    <row r="1961" spans="2:47" x14ac:dyDescent="0.35">
      <c r="B1961" t="s">
        <v>93</v>
      </c>
      <c r="C1961" s="17">
        <v>3.0368927871028399E-2</v>
      </c>
      <c r="D1961" s="17">
        <v>3.2186200932725603E-2</v>
      </c>
      <c r="E1961" s="17">
        <v>2.7749815799027699E-2</v>
      </c>
      <c r="F1961" s="17"/>
      <c r="G1961" s="17">
        <v>3.7753697871604298E-2</v>
      </c>
      <c r="H1961" s="17">
        <v>3.6947581316164102E-2</v>
      </c>
      <c r="I1961" s="17">
        <v>2.5885078099616099E-2</v>
      </c>
      <c r="J1961" s="17">
        <v>2.5436506239837699E-2</v>
      </c>
      <c r="K1961" s="17">
        <v>2.9949711821170701E-2</v>
      </c>
      <c r="L1961" s="17">
        <v>2.8011786972893998E-2</v>
      </c>
      <c r="M1961" s="17"/>
      <c r="N1961" s="17">
        <v>3.0494148478638902E-2</v>
      </c>
      <c r="O1961" s="17">
        <v>2.9746988253552199E-2</v>
      </c>
      <c r="P1961" s="17"/>
      <c r="Q1961" s="17">
        <v>3.4662754305552497E-2</v>
      </c>
      <c r="R1961" s="17">
        <v>2.3318196650250499E-2</v>
      </c>
      <c r="S1961" s="17">
        <v>1.3836922489341199E-2</v>
      </c>
      <c r="T1961" s="17">
        <v>1.6684844944426E-2</v>
      </c>
      <c r="U1961" s="17">
        <v>3.4949896133787399E-2</v>
      </c>
      <c r="V1961" s="17">
        <v>3.8178182993491697E-2</v>
      </c>
      <c r="W1961" s="17">
        <v>5.43199149099391E-2</v>
      </c>
      <c r="X1961" s="17">
        <v>3.17418656312419E-2</v>
      </c>
      <c r="Y1961" s="17">
        <v>2.8901500134854902E-2</v>
      </c>
      <c r="Z1961" s="17">
        <v>3.68539601235994E-2</v>
      </c>
      <c r="AA1961" s="17">
        <v>9.3482713315371797E-3</v>
      </c>
      <c r="AB1961" s="17">
        <v>4.7375534813216297E-2</v>
      </c>
      <c r="AC1961" s="17"/>
      <c r="AD1961" s="17">
        <v>1.5985169666227102E-2</v>
      </c>
      <c r="AE1961" s="17">
        <v>6.3097200304762693E-2</v>
      </c>
      <c r="AF1961" s="17"/>
      <c r="AG1961" s="17">
        <v>9.2000939815435698E-3</v>
      </c>
      <c r="AH1961" s="17">
        <v>4.0435233335604802E-2</v>
      </c>
      <c r="AI1961" s="17"/>
      <c r="AJ1961" s="17">
        <v>2.14591441715349E-2</v>
      </c>
      <c r="AK1961" s="17">
        <v>4.0417404130535399E-2</v>
      </c>
      <c r="AL1961" s="17"/>
      <c r="AM1961" s="17">
        <v>4.5857381317620703E-2</v>
      </c>
      <c r="AN1961" s="17">
        <v>2.4932856748069599E-2</v>
      </c>
      <c r="AO1961" s="17"/>
      <c r="AP1961" s="17">
        <v>8.4276277629733401E-2</v>
      </c>
      <c r="AQ1961" s="17">
        <v>1.8413362508880302E-2</v>
      </c>
      <c r="AR1961" s="17">
        <v>1.6727904716474298E-2</v>
      </c>
      <c r="AS1961" s="17">
        <v>1.4981840264894099E-2</v>
      </c>
      <c r="AT1961" s="17">
        <v>5.7567964712707904E-3</v>
      </c>
      <c r="AU1961" s="17">
        <v>1.3392970491298299E-2</v>
      </c>
    </row>
    <row r="1962" spans="2:47" x14ac:dyDescent="0.35">
      <c r="B1962" t="s">
        <v>94</v>
      </c>
      <c r="C1962" s="17">
        <v>8.9754828348558593E-2</v>
      </c>
      <c r="D1962" s="17">
        <v>5.7832718933878098E-2</v>
      </c>
      <c r="E1962" s="17">
        <v>0.120808168332322</v>
      </c>
      <c r="F1962" s="17"/>
      <c r="G1962" s="17">
        <v>4.9009187621230597E-2</v>
      </c>
      <c r="H1962" s="17">
        <v>6.3649579656062799E-2</v>
      </c>
      <c r="I1962" s="17">
        <v>0.117060639793753</v>
      </c>
      <c r="J1962" s="17">
        <v>9.6882198178934495E-2</v>
      </c>
      <c r="K1962" s="17">
        <v>0.104475363735756</v>
      </c>
      <c r="L1962" s="17">
        <v>0.100331577767563</v>
      </c>
      <c r="M1962" s="17"/>
      <c r="N1962" s="17">
        <v>9.6335333126663106E-2</v>
      </c>
      <c r="O1962" s="17">
        <v>5.7071097590581397E-2</v>
      </c>
      <c r="P1962" s="17"/>
      <c r="Q1962" s="17">
        <v>8.0523786176083301E-2</v>
      </c>
      <c r="R1962" s="17">
        <v>0.10403882475306001</v>
      </c>
      <c r="S1962" s="17">
        <v>8.062418223317E-2</v>
      </c>
      <c r="T1962" s="17">
        <v>9.5334955301438706E-2</v>
      </c>
      <c r="U1962" s="17">
        <v>6.9290476010783406E-2</v>
      </c>
      <c r="V1962" s="17">
        <v>0.104919982688448</v>
      </c>
      <c r="W1962" s="17">
        <v>5.7651864530874099E-2</v>
      </c>
      <c r="X1962" s="17">
        <v>7.2187040995890295E-2</v>
      </c>
      <c r="Y1962" s="17">
        <v>7.9533628245804705E-2</v>
      </c>
      <c r="Z1962" s="17">
        <v>0.119739653364029</v>
      </c>
      <c r="AA1962" s="17">
        <v>0.13069647123800701</v>
      </c>
      <c r="AB1962" s="17">
        <v>6.8721112439095594E-2</v>
      </c>
      <c r="AC1962" s="17"/>
      <c r="AD1962" s="17">
        <v>4.17066126474002E-2</v>
      </c>
      <c r="AE1962" s="17">
        <v>0.19198160480565099</v>
      </c>
      <c r="AF1962" s="17"/>
      <c r="AG1962" s="17">
        <v>2.8453584520956501E-2</v>
      </c>
      <c r="AH1962" s="17">
        <v>0.111286034275299</v>
      </c>
      <c r="AI1962" s="17"/>
      <c r="AJ1962" s="17">
        <v>9.5630466233316502E-2</v>
      </c>
      <c r="AK1962" s="17">
        <v>8.1281894374149302E-2</v>
      </c>
      <c r="AL1962" s="17"/>
      <c r="AM1962" s="17">
        <v>8.9929046499537604E-2</v>
      </c>
      <c r="AN1962" s="17">
        <v>8.8334248857016406E-2</v>
      </c>
      <c r="AO1962" s="17"/>
      <c r="AP1962" s="17">
        <v>0.27886574121034902</v>
      </c>
      <c r="AQ1962" s="17">
        <v>7.7603424966186205E-2</v>
      </c>
      <c r="AR1962" s="17">
        <v>3.0307917651012099E-2</v>
      </c>
      <c r="AS1962" s="17">
        <v>3.3398682587083797E-2</v>
      </c>
      <c r="AT1962" s="17">
        <v>1.1978446795999201E-2</v>
      </c>
      <c r="AU1962" s="17">
        <v>1.16340179213936E-2</v>
      </c>
    </row>
    <row r="1963" spans="2:47" x14ac:dyDescent="0.35">
      <c r="B1963" t="s">
        <v>95</v>
      </c>
      <c r="C1963" s="17">
        <v>0.49512312148684301</v>
      </c>
      <c r="D1963" s="17">
        <v>0.50936095589866304</v>
      </c>
      <c r="E1963" s="17">
        <v>0.48475239756444299</v>
      </c>
      <c r="F1963" s="17"/>
      <c r="G1963" s="17">
        <v>0.61679500762712502</v>
      </c>
      <c r="H1963" s="17">
        <v>0.559719103471223</v>
      </c>
      <c r="I1963" s="17">
        <v>0.51355118470369898</v>
      </c>
      <c r="J1963" s="17">
        <v>0.51517614956421098</v>
      </c>
      <c r="K1963" s="17">
        <v>0.39594624609307499</v>
      </c>
      <c r="L1963" s="17">
        <v>0.39627998445870899</v>
      </c>
      <c r="M1963" s="17"/>
      <c r="N1963" s="17">
        <v>0.46860825346898299</v>
      </c>
      <c r="O1963" s="17">
        <v>0.62681587707339603</v>
      </c>
      <c r="P1963" s="17"/>
      <c r="Q1963" s="17">
        <v>0.52412417753866203</v>
      </c>
      <c r="R1963" s="17">
        <v>0.469795386896395</v>
      </c>
      <c r="S1963" s="17">
        <v>0.52463237165737797</v>
      </c>
      <c r="T1963" s="17">
        <v>0.52047793627911598</v>
      </c>
      <c r="U1963" s="17">
        <v>0.49953977784047199</v>
      </c>
      <c r="V1963" s="17">
        <v>0.51830781976251405</v>
      </c>
      <c r="W1963" s="17">
        <v>0.47263699561054301</v>
      </c>
      <c r="X1963" s="17">
        <v>0.49831415858542699</v>
      </c>
      <c r="Y1963" s="17">
        <v>0.49332226345994301</v>
      </c>
      <c r="Z1963" s="17">
        <v>0.43505766458249101</v>
      </c>
      <c r="AA1963" s="17">
        <v>0.48305481966390501</v>
      </c>
      <c r="AB1963" s="17">
        <v>0.49770532794107802</v>
      </c>
      <c r="AC1963" s="17"/>
      <c r="AD1963" s="17">
        <v>0.578819659035826</v>
      </c>
      <c r="AE1963" s="17">
        <v>0.319239013799963</v>
      </c>
      <c r="AF1963" s="17"/>
      <c r="AG1963" s="17">
        <v>0.66086779525936101</v>
      </c>
      <c r="AH1963" s="17">
        <v>0.42164795678202199</v>
      </c>
      <c r="AI1963" s="17"/>
      <c r="AJ1963" s="17">
        <v>0.49811812917598902</v>
      </c>
      <c r="AK1963" s="17">
        <v>0.49333538087225998</v>
      </c>
      <c r="AL1963" s="17"/>
      <c r="AM1963" s="17">
        <v>0.45667177550523902</v>
      </c>
      <c r="AN1963" s="17">
        <v>0.50838944445279699</v>
      </c>
      <c r="AO1963" s="17"/>
      <c r="AP1963" s="17">
        <v>0.20314776135705601</v>
      </c>
      <c r="AQ1963" s="17">
        <v>0.40509935983612</v>
      </c>
      <c r="AR1963" s="17">
        <v>0.59871781748931996</v>
      </c>
      <c r="AS1963" s="17">
        <v>0.50429969233916605</v>
      </c>
      <c r="AT1963" s="17">
        <v>0.77877900986136495</v>
      </c>
      <c r="AU1963" s="17">
        <v>0.71207047933704604</v>
      </c>
    </row>
    <row r="1964" spans="2:47" x14ac:dyDescent="0.35">
      <c r="B1964" t="s">
        <v>96</v>
      </c>
      <c r="C1964" s="17">
        <v>0.116413477880265</v>
      </c>
      <c r="D1964" s="17">
        <v>0.128288617671525</v>
      </c>
      <c r="E1964" s="17">
        <v>0.103539132297936</v>
      </c>
      <c r="F1964" s="17"/>
      <c r="G1964" s="17">
        <v>0.13236126093560099</v>
      </c>
      <c r="H1964" s="17">
        <v>0.13722302582349599</v>
      </c>
      <c r="I1964" s="17">
        <v>8.3143103127018503E-2</v>
      </c>
      <c r="J1964" s="17">
        <v>0.10449494086215901</v>
      </c>
      <c r="K1964" s="17">
        <v>0.153707474964976</v>
      </c>
      <c r="L1964" s="17">
        <v>0.100688460118564</v>
      </c>
      <c r="M1964" s="17"/>
      <c r="N1964" s="17">
        <v>0.11893112846824901</v>
      </c>
      <c r="O1964" s="17">
        <v>0.10390893351246901</v>
      </c>
      <c r="P1964" s="17"/>
      <c r="Q1964" s="17">
        <v>0.111534410129195</v>
      </c>
      <c r="R1964" s="17">
        <v>9.6031157957786301E-2</v>
      </c>
      <c r="S1964" s="17">
        <v>0.102867989266584</v>
      </c>
      <c r="T1964" s="17">
        <v>8.0602028142475801E-2</v>
      </c>
      <c r="U1964" s="17">
        <v>0.123231087669002</v>
      </c>
      <c r="V1964" s="17">
        <v>0.13010578752260901</v>
      </c>
      <c r="W1964" s="17">
        <v>0.16580777949981099</v>
      </c>
      <c r="X1964" s="17">
        <v>0.16020715192589299</v>
      </c>
      <c r="Y1964" s="17">
        <v>0.113424389252539</v>
      </c>
      <c r="Z1964" s="17">
        <v>0.129188641038259</v>
      </c>
      <c r="AA1964" s="17">
        <v>0.102680427609152</v>
      </c>
      <c r="AB1964" s="17">
        <v>0.119627026307944</v>
      </c>
      <c r="AC1964" s="17"/>
      <c r="AD1964" s="17">
        <v>0.104757407756951</v>
      </c>
      <c r="AE1964" s="17">
        <v>0.13904986358131199</v>
      </c>
      <c r="AF1964" s="17"/>
      <c r="AG1964" s="17">
        <v>7.8205300309293999E-2</v>
      </c>
      <c r="AH1964" s="17">
        <v>0.136910773596018</v>
      </c>
      <c r="AI1964" s="17"/>
      <c r="AJ1964" s="17">
        <v>9.4921870993767796E-2</v>
      </c>
      <c r="AK1964" s="17">
        <v>0.142160636634033</v>
      </c>
      <c r="AL1964" s="17"/>
      <c r="AM1964" s="17">
        <v>0.13887203204210599</v>
      </c>
      <c r="AN1964" s="17">
        <v>0.109534145513268</v>
      </c>
      <c r="AO1964" s="17"/>
      <c r="AP1964" s="17">
        <v>0.15281508313564099</v>
      </c>
      <c r="AQ1964" s="17">
        <v>0.122746006664505</v>
      </c>
      <c r="AR1964" s="17">
        <v>0.12739897879402801</v>
      </c>
      <c r="AS1964" s="17">
        <v>0.12283685925702099</v>
      </c>
      <c r="AT1964" s="17">
        <v>4.0280113416327999E-2</v>
      </c>
      <c r="AU1964" s="17">
        <v>8.4612136627239196E-2</v>
      </c>
    </row>
    <row r="1965" spans="2:47" x14ac:dyDescent="0.35">
      <c r="B1965" t="s">
        <v>97</v>
      </c>
      <c r="C1965" s="17">
        <v>0.37870964360657799</v>
      </c>
      <c r="D1965" s="17">
        <v>0.38107233822713799</v>
      </c>
      <c r="E1965" s="17">
        <v>0.38121326526650701</v>
      </c>
      <c r="F1965" s="17"/>
      <c r="G1965" s="17">
        <v>0.484433746691524</v>
      </c>
      <c r="H1965" s="17">
        <v>0.42249607764772801</v>
      </c>
      <c r="I1965" s="17">
        <v>0.43040808157667998</v>
      </c>
      <c r="J1965" s="17">
        <v>0.41068120870205299</v>
      </c>
      <c r="K1965" s="17">
        <v>0.242238771128099</v>
      </c>
      <c r="L1965" s="17">
        <v>0.29559152434014502</v>
      </c>
      <c r="M1965" s="17"/>
      <c r="N1965" s="17">
        <v>0.349677125000734</v>
      </c>
      <c r="O1965" s="17">
        <v>0.52290694356092704</v>
      </c>
      <c r="P1965" s="17"/>
      <c r="Q1965" s="17">
        <v>0.41258976740946701</v>
      </c>
      <c r="R1965" s="17">
        <v>0.373764228938609</v>
      </c>
      <c r="S1965" s="17">
        <v>0.421764382390795</v>
      </c>
      <c r="T1965" s="17">
        <v>0.43987590813664001</v>
      </c>
      <c r="U1965" s="17">
        <v>0.37630869017147001</v>
      </c>
      <c r="V1965" s="17">
        <v>0.38820203223990501</v>
      </c>
      <c r="W1965" s="17">
        <v>0.30682921611073199</v>
      </c>
      <c r="X1965" s="17">
        <v>0.33810700665953403</v>
      </c>
      <c r="Y1965" s="17">
        <v>0.37989787420740401</v>
      </c>
      <c r="Z1965" s="17">
        <v>0.30586902354423201</v>
      </c>
      <c r="AA1965" s="17">
        <v>0.38037439205475199</v>
      </c>
      <c r="AB1965" s="17">
        <v>0.378078301633134</v>
      </c>
      <c r="AC1965" s="17"/>
      <c r="AD1965" s="17">
        <v>0.47406225127887403</v>
      </c>
      <c r="AE1965" s="17">
        <v>0.18018915021865101</v>
      </c>
      <c r="AF1965" s="17"/>
      <c r="AG1965" s="17">
        <v>0.58266249495006694</v>
      </c>
      <c r="AH1965" s="17">
        <v>0.28473718318600399</v>
      </c>
      <c r="AI1965" s="17"/>
      <c r="AJ1965" s="17">
        <v>0.40319625818222099</v>
      </c>
      <c r="AK1965" s="17">
        <v>0.35117474423822698</v>
      </c>
      <c r="AL1965" s="17"/>
      <c r="AM1965" s="17">
        <v>0.317799743463132</v>
      </c>
      <c r="AN1965" s="17">
        <v>0.39885529893952898</v>
      </c>
      <c r="AO1965" s="17"/>
      <c r="AP1965" s="17">
        <v>5.0332678221414399E-2</v>
      </c>
      <c r="AQ1965" s="17">
        <v>0.28235335317161497</v>
      </c>
      <c r="AR1965" s="17">
        <v>0.47131883869529201</v>
      </c>
      <c r="AS1965" s="17">
        <v>0.38146283308214501</v>
      </c>
      <c r="AT1965" s="17">
        <v>0.73849889644503697</v>
      </c>
      <c r="AU1965" s="17">
        <v>0.62745834270980705</v>
      </c>
    </row>
    <row r="1966" spans="2:47" x14ac:dyDescent="0.35">
      <c r="C1966" s="17"/>
      <c r="D1966" s="17"/>
      <c r="E1966" s="17"/>
      <c r="F1966" s="17"/>
      <c r="G1966" s="17"/>
      <c r="H1966" s="17"/>
      <c r="I1966" s="17"/>
      <c r="J1966" s="17"/>
      <c r="K1966" s="17"/>
      <c r="L1966" s="17"/>
      <c r="M1966" s="17"/>
      <c r="N1966" s="17"/>
      <c r="O1966" s="17"/>
      <c r="P1966" s="17"/>
      <c r="Q1966" s="17"/>
      <c r="R1966" s="17"/>
      <c r="S1966" s="17"/>
      <c r="T1966" s="17"/>
      <c r="U1966" s="17"/>
      <c r="V1966" s="17"/>
      <c r="W1966" s="17"/>
      <c r="X1966" s="17"/>
      <c r="Y1966" s="17"/>
      <c r="Z1966" s="17"/>
      <c r="AA1966" s="17"/>
      <c r="AB1966" s="17"/>
      <c r="AC1966" s="17"/>
      <c r="AD1966" s="17"/>
      <c r="AE1966" s="17"/>
      <c r="AF1966" s="17"/>
      <c r="AG1966" s="17"/>
      <c r="AH1966" s="17"/>
      <c r="AI1966" s="17"/>
      <c r="AJ1966" s="17"/>
      <c r="AK1966" s="17"/>
      <c r="AL1966" s="17"/>
      <c r="AM1966" s="17"/>
      <c r="AN1966" s="17"/>
      <c r="AO1966" s="17"/>
      <c r="AP1966" s="17"/>
      <c r="AQ1966" s="17"/>
      <c r="AR1966" s="17"/>
      <c r="AS1966" s="17"/>
      <c r="AT1966" s="17"/>
      <c r="AU1966" s="17"/>
    </row>
    <row r="1967" spans="2:47" x14ac:dyDescent="0.35">
      <c r="B1967" s="6" t="s">
        <v>731</v>
      </c>
      <c r="C1967" s="17"/>
      <c r="D1967" s="17"/>
      <c r="E1967" s="17"/>
      <c r="F1967" s="17"/>
      <c r="G1967" s="17"/>
      <c r="H1967" s="17"/>
      <c r="I1967" s="17"/>
      <c r="J1967" s="17"/>
      <c r="K1967" s="17"/>
      <c r="L1967" s="17"/>
      <c r="M1967" s="17"/>
      <c r="N1967" s="17"/>
      <c r="O1967" s="17"/>
      <c r="P1967" s="17"/>
      <c r="Q1967" s="17"/>
      <c r="R1967" s="17"/>
      <c r="S1967" s="17"/>
      <c r="T1967" s="17"/>
      <c r="U1967" s="17"/>
      <c r="V1967" s="17"/>
      <c r="W1967" s="17"/>
      <c r="X1967" s="17"/>
      <c r="Y1967" s="17"/>
      <c r="Z1967" s="17"/>
      <c r="AA1967" s="17"/>
      <c r="AB1967" s="17"/>
      <c r="AC1967" s="17"/>
      <c r="AD1967" s="17"/>
      <c r="AE1967" s="17"/>
      <c r="AF1967" s="17"/>
      <c r="AG1967" s="17"/>
      <c r="AH1967" s="17"/>
      <c r="AI1967" s="17"/>
      <c r="AJ1967" s="17"/>
      <c r="AK1967" s="17"/>
      <c r="AL1967" s="17"/>
      <c r="AM1967" s="17"/>
      <c r="AN1967" s="17"/>
      <c r="AO1967" s="17"/>
      <c r="AP1967" s="17"/>
      <c r="AQ1967" s="17"/>
      <c r="AR1967" s="17"/>
      <c r="AS1967" s="17"/>
      <c r="AT1967" s="17"/>
      <c r="AU1967" s="17"/>
    </row>
    <row r="1968" spans="2:47" x14ac:dyDescent="0.35">
      <c r="B1968" s="24" t="s">
        <v>65</v>
      </c>
      <c r="C1968" s="17"/>
      <c r="D1968" s="17"/>
      <c r="E1968" s="17"/>
      <c r="F1968" s="17"/>
      <c r="G1968" s="17"/>
      <c r="H1968" s="17"/>
      <c r="I1968" s="17"/>
      <c r="J1968" s="17"/>
      <c r="K1968" s="17"/>
      <c r="L1968" s="17"/>
      <c r="M1968" s="17"/>
      <c r="N1968" s="17"/>
      <c r="O1968" s="17"/>
      <c r="P1968" s="17"/>
      <c r="Q1968" s="17"/>
      <c r="R1968" s="17"/>
      <c r="S1968" s="17"/>
      <c r="T1968" s="17"/>
      <c r="U1968" s="17"/>
      <c r="V1968" s="17"/>
      <c r="W1968" s="17"/>
      <c r="X1968" s="17"/>
      <c r="Y1968" s="17"/>
      <c r="Z1968" s="17"/>
      <c r="AA1968" s="17"/>
      <c r="AB1968" s="17"/>
      <c r="AC1968" s="17"/>
      <c r="AD1968" s="17"/>
      <c r="AE1968" s="17"/>
      <c r="AF1968" s="17"/>
      <c r="AG1968" s="17"/>
      <c r="AH1968" s="17"/>
      <c r="AI1968" s="17"/>
      <c r="AJ1968" s="17"/>
      <c r="AK1968" s="17"/>
      <c r="AL1968" s="17"/>
      <c r="AM1968" s="17"/>
      <c r="AN1968" s="17"/>
      <c r="AO1968" s="17"/>
      <c r="AP1968" s="17"/>
      <c r="AQ1968" s="17"/>
      <c r="AR1968" s="17"/>
      <c r="AS1968" s="17"/>
      <c r="AT1968" s="17"/>
      <c r="AU1968" s="17"/>
    </row>
    <row r="1969" spans="2:47" x14ac:dyDescent="0.35">
      <c r="B1969" t="s">
        <v>89</v>
      </c>
      <c r="C1969" s="17">
        <v>0.13864336341195599</v>
      </c>
      <c r="D1969" s="17">
        <v>0.173577365474988</v>
      </c>
      <c r="E1969" s="17">
        <v>0.104919173432935</v>
      </c>
      <c r="F1969" s="17"/>
      <c r="G1969" s="17">
        <v>0.26716520809237698</v>
      </c>
      <c r="H1969" s="17">
        <v>0.207868183313143</v>
      </c>
      <c r="I1969" s="17">
        <v>0.16735675818590701</v>
      </c>
      <c r="J1969" s="17">
        <v>8.9324939725692401E-2</v>
      </c>
      <c r="K1969" s="17">
        <v>6.03570481916079E-2</v>
      </c>
      <c r="L1969" s="17">
        <v>6.5341823523683507E-2</v>
      </c>
      <c r="M1969" s="17"/>
      <c r="N1969" s="17">
        <v>0.114614494397629</v>
      </c>
      <c r="O1969" s="17">
        <v>0.25798878017938798</v>
      </c>
      <c r="P1969" s="17"/>
      <c r="Q1969" s="17">
        <v>0.14921938556681999</v>
      </c>
      <c r="R1969" s="17">
        <v>0.12920389286631001</v>
      </c>
      <c r="S1969" s="17">
        <v>0.13778104236986199</v>
      </c>
      <c r="T1969" s="17">
        <v>0.12398340956018</v>
      </c>
      <c r="U1969" s="17">
        <v>0.109162407623208</v>
      </c>
      <c r="V1969" s="17">
        <v>0.17754889532012799</v>
      </c>
      <c r="W1969" s="17">
        <v>0.15320083302281601</v>
      </c>
      <c r="X1969" s="17">
        <v>0.157293895540072</v>
      </c>
      <c r="Y1969" s="17">
        <v>0.16399763864587899</v>
      </c>
      <c r="Z1969" s="17">
        <v>0.105558869010402</v>
      </c>
      <c r="AA1969" s="17">
        <v>0.14464994047858801</v>
      </c>
      <c r="AB1969" s="17">
        <v>6.0977241542926899E-2</v>
      </c>
      <c r="AC1969" s="17"/>
      <c r="AD1969" s="17">
        <v>0.18140468446851099</v>
      </c>
      <c r="AE1969" s="17">
        <v>4.0908921691900697E-2</v>
      </c>
      <c r="AF1969" s="17"/>
      <c r="AG1969" s="17">
        <v>0.27551528584791701</v>
      </c>
      <c r="AH1969" s="17">
        <v>7.0862622133568198E-2</v>
      </c>
      <c r="AI1969" s="17"/>
      <c r="AJ1969" s="17">
        <v>0.13922701787686201</v>
      </c>
      <c r="AK1969" s="17">
        <v>0.13760966774236899</v>
      </c>
      <c r="AL1969" s="17"/>
      <c r="AM1969" s="17">
        <v>0.11685108746099999</v>
      </c>
      <c r="AN1969" s="17">
        <v>0.14537384911397699</v>
      </c>
      <c r="AO1969" s="17"/>
      <c r="AP1969" s="17">
        <v>1.0078256603143199E-2</v>
      </c>
      <c r="AQ1969" s="17">
        <v>1.7388686027282801E-2</v>
      </c>
      <c r="AR1969" s="17">
        <v>0.15933139175278399</v>
      </c>
      <c r="AS1969" s="17">
        <v>8.10038663049715E-2</v>
      </c>
      <c r="AT1969" s="17">
        <v>0.32881684884818202</v>
      </c>
      <c r="AU1969" s="17">
        <v>0.36180694517198903</v>
      </c>
    </row>
    <row r="1970" spans="2:47" x14ac:dyDescent="0.35">
      <c r="B1970" t="s">
        <v>90</v>
      </c>
      <c r="C1970" s="17">
        <v>0.26497390144924299</v>
      </c>
      <c r="D1970" s="17">
        <v>0.27952899054032598</v>
      </c>
      <c r="E1970" s="17">
        <v>0.25313146936064601</v>
      </c>
      <c r="F1970" s="17"/>
      <c r="G1970" s="17">
        <v>0.39572978249830898</v>
      </c>
      <c r="H1970" s="17">
        <v>0.32885490614528801</v>
      </c>
      <c r="I1970" s="17">
        <v>0.291994399134551</v>
      </c>
      <c r="J1970" s="17">
        <v>0.27701561430277999</v>
      </c>
      <c r="K1970" s="17">
        <v>0.19487554359331599</v>
      </c>
      <c r="L1970" s="17">
        <v>0.14073754800793101</v>
      </c>
      <c r="M1970" s="17"/>
      <c r="N1970" s="17">
        <v>0.244880846851248</v>
      </c>
      <c r="O1970" s="17">
        <v>0.36477110678998598</v>
      </c>
      <c r="P1970" s="17"/>
      <c r="Q1970" s="17">
        <v>0.32865552968747103</v>
      </c>
      <c r="R1970" s="17">
        <v>0.230452025498151</v>
      </c>
      <c r="S1970" s="17">
        <v>0.23150712386219899</v>
      </c>
      <c r="T1970" s="17">
        <v>0.27660254128190198</v>
      </c>
      <c r="U1970" s="17">
        <v>0.36757861037387801</v>
      </c>
      <c r="V1970" s="17">
        <v>0.27701438371166998</v>
      </c>
      <c r="W1970" s="17">
        <v>0.20310729488934101</v>
      </c>
      <c r="X1970" s="17">
        <v>0.30090898290419399</v>
      </c>
      <c r="Y1970" s="17">
        <v>0.226537638272892</v>
      </c>
      <c r="Z1970" s="17">
        <v>0.219686426866185</v>
      </c>
      <c r="AA1970" s="17">
        <v>0.25673244221067298</v>
      </c>
      <c r="AB1970" s="17">
        <v>0.304352371120304</v>
      </c>
      <c r="AC1970" s="17"/>
      <c r="AD1970" s="17">
        <v>0.33446354139950102</v>
      </c>
      <c r="AE1970" s="17">
        <v>0.112694110066293</v>
      </c>
      <c r="AF1970" s="17"/>
      <c r="AG1970" s="17">
        <v>0.32237642474019201</v>
      </c>
      <c r="AH1970" s="17">
        <v>0.23816250371839101</v>
      </c>
      <c r="AI1970" s="17"/>
      <c r="AJ1970" s="17">
        <v>0.24682114650232201</v>
      </c>
      <c r="AK1970" s="17">
        <v>0.28887994387038501</v>
      </c>
      <c r="AL1970" s="17"/>
      <c r="AM1970" s="17">
        <v>0.23184713086501499</v>
      </c>
      <c r="AN1970" s="17">
        <v>0.27409012350487599</v>
      </c>
      <c r="AO1970" s="17"/>
      <c r="AP1970" s="17">
        <v>5.1484068634087901E-2</v>
      </c>
      <c r="AQ1970" s="17">
        <v>0.13795725854521701</v>
      </c>
      <c r="AR1970" s="17">
        <v>0.466298351874254</v>
      </c>
      <c r="AS1970" s="17">
        <v>0.26926197712245797</v>
      </c>
      <c r="AT1970" s="17">
        <v>0.49676106641034901</v>
      </c>
      <c r="AU1970" s="17">
        <v>0.36976433193824498</v>
      </c>
    </row>
    <row r="1971" spans="2:47" x14ac:dyDescent="0.35">
      <c r="B1971" t="s">
        <v>91</v>
      </c>
      <c r="C1971" s="17">
        <v>0.33414049027045301</v>
      </c>
      <c r="D1971" s="17">
        <v>0.34838720419517799</v>
      </c>
      <c r="E1971" s="17">
        <v>0.31857297469246998</v>
      </c>
      <c r="F1971" s="17"/>
      <c r="G1971" s="17">
        <v>0.18609299084002501</v>
      </c>
      <c r="H1971" s="17">
        <v>0.27651690150303898</v>
      </c>
      <c r="I1971" s="17">
        <v>0.28951531074109299</v>
      </c>
      <c r="J1971" s="17">
        <v>0.36578914444718202</v>
      </c>
      <c r="K1971" s="17">
        <v>0.40509125258638401</v>
      </c>
      <c r="L1971" s="17">
        <v>0.44315302538810702</v>
      </c>
      <c r="M1971" s="17"/>
      <c r="N1971" s="17">
        <v>0.354064997920159</v>
      </c>
      <c r="O1971" s="17">
        <v>0.235180415706715</v>
      </c>
      <c r="P1971" s="17"/>
      <c r="Q1971" s="17">
        <v>0.30945251969422299</v>
      </c>
      <c r="R1971" s="17">
        <v>0.35685508673518501</v>
      </c>
      <c r="S1971" s="17">
        <v>0.34135236412280601</v>
      </c>
      <c r="T1971" s="17">
        <v>0.34146002565817601</v>
      </c>
      <c r="U1971" s="17">
        <v>0.25087661411016698</v>
      </c>
      <c r="V1971" s="17">
        <v>0.30501657026101098</v>
      </c>
      <c r="W1971" s="17">
        <v>0.318225081993114</v>
      </c>
      <c r="X1971" s="17">
        <v>0.28724957146355601</v>
      </c>
      <c r="Y1971" s="17">
        <v>0.39511829671078902</v>
      </c>
      <c r="Z1971" s="17">
        <v>0.40736677982930503</v>
      </c>
      <c r="AA1971" s="17">
        <v>0.341969907713365</v>
      </c>
      <c r="AB1971" s="17">
        <v>0.23960723045772001</v>
      </c>
      <c r="AC1971" s="17"/>
      <c r="AD1971" s="17">
        <v>0.36757560161088498</v>
      </c>
      <c r="AE1971" s="17">
        <v>0.25640751643214299</v>
      </c>
      <c r="AF1971" s="17"/>
      <c r="AG1971" s="17">
        <v>0.31576261360675001</v>
      </c>
      <c r="AH1971" s="17">
        <v>0.34775852357926901</v>
      </c>
      <c r="AI1971" s="17"/>
      <c r="AJ1971" s="17">
        <v>0.36582204887134601</v>
      </c>
      <c r="AK1971" s="17">
        <v>0.297697436029702</v>
      </c>
      <c r="AL1971" s="17"/>
      <c r="AM1971" s="17">
        <v>0.33220652207247597</v>
      </c>
      <c r="AN1971" s="17">
        <v>0.334257485280333</v>
      </c>
      <c r="AO1971" s="17"/>
      <c r="AP1971" s="17">
        <v>0.21915278826099599</v>
      </c>
      <c r="AQ1971" s="17">
        <v>0.53558841024755299</v>
      </c>
      <c r="AR1971" s="17">
        <v>0.25926891177457501</v>
      </c>
      <c r="AS1971" s="17">
        <v>0.52802990611737199</v>
      </c>
      <c r="AT1971" s="17">
        <v>0.16217781755049501</v>
      </c>
      <c r="AU1971" s="17">
        <v>0.22862387774805101</v>
      </c>
    </row>
    <row r="1972" spans="2:47" x14ac:dyDescent="0.35">
      <c r="B1972" t="s">
        <v>92</v>
      </c>
      <c r="C1972" s="17">
        <v>0.112043645653488</v>
      </c>
      <c r="D1972" s="17">
        <v>9.7125360105515299E-2</v>
      </c>
      <c r="E1972" s="17">
        <v>0.127589892322061</v>
      </c>
      <c r="F1972" s="17"/>
      <c r="G1972" s="17">
        <v>7.6335276976662994E-2</v>
      </c>
      <c r="H1972" s="17">
        <v>8.6785123503344802E-2</v>
      </c>
      <c r="I1972" s="17">
        <v>8.3876504931778798E-2</v>
      </c>
      <c r="J1972" s="17">
        <v>0.115758474307081</v>
      </c>
      <c r="K1972" s="17">
        <v>0.13957489971095</v>
      </c>
      <c r="L1972" s="17">
        <v>0.15803885827921299</v>
      </c>
      <c r="M1972" s="17"/>
      <c r="N1972" s="17">
        <v>0.12392431679100301</v>
      </c>
      <c r="O1972" s="17">
        <v>5.3035306661832399E-2</v>
      </c>
      <c r="P1972" s="17"/>
      <c r="Q1972" s="17">
        <v>0.10113131087381499</v>
      </c>
      <c r="R1972" s="17">
        <v>0.104455722207798</v>
      </c>
      <c r="S1972" s="17">
        <v>0.13448377138437501</v>
      </c>
      <c r="T1972" s="17">
        <v>0.123067482486378</v>
      </c>
      <c r="U1972" s="17">
        <v>8.6092217053078707E-2</v>
      </c>
      <c r="V1972" s="17">
        <v>9.2363616597546605E-2</v>
      </c>
      <c r="W1972" s="17">
        <v>0.13843523348772399</v>
      </c>
      <c r="X1972" s="17">
        <v>0.10736273981568099</v>
      </c>
      <c r="Y1972" s="17">
        <v>8.3853686845579603E-2</v>
      </c>
      <c r="Z1972" s="17">
        <v>0.12701410634799201</v>
      </c>
      <c r="AA1972" s="17">
        <v>9.6387181669494795E-2</v>
      </c>
      <c r="AB1972" s="17">
        <v>0.24351684047070299</v>
      </c>
      <c r="AC1972" s="17"/>
      <c r="AD1972" s="17">
        <v>6.9638106707351502E-2</v>
      </c>
      <c r="AE1972" s="17">
        <v>0.20929950174971201</v>
      </c>
      <c r="AF1972" s="17"/>
      <c r="AG1972" s="17">
        <v>5.2932834319809698E-2</v>
      </c>
      <c r="AH1972" s="17">
        <v>0.141760008650926</v>
      </c>
      <c r="AI1972" s="17"/>
      <c r="AJ1972" s="17">
        <v>0.10419137641388899</v>
      </c>
      <c r="AK1972" s="17">
        <v>0.12128900329322601</v>
      </c>
      <c r="AL1972" s="17"/>
      <c r="AM1972" s="17">
        <v>0.11951813513745201</v>
      </c>
      <c r="AN1972" s="17">
        <v>0.11064929300196499</v>
      </c>
      <c r="AO1972" s="17"/>
      <c r="AP1972" s="17">
        <v>0.195756794502048</v>
      </c>
      <c r="AQ1972" s="17">
        <v>0.18897299677561899</v>
      </c>
      <c r="AR1972" s="17">
        <v>7.56537041763303E-2</v>
      </c>
      <c r="AS1972" s="17">
        <v>9.7525452187935902E-2</v>
      </c>
      <c r="AT1972" s="17">
        <v>1.2244267190973599E-2</v>
      </c>
      <c r="AU1972" s="17">
        <v>2.9913858449392601E-2</v>
      </c>
    </row>
    <row r="1973" spans="2:47" x14ac:dyDescent="0.35">
      <c r="B1973" t="s">
        <v>93</v>
      </c>
      <c r="C1973" s="17">
        <v>0.115333490226664</v>
      </c>
      <c r="D1973" s="17">
        <v>8.0018285678636294E-2</v>
      </c>
      <c r="E1973" s="17">
        <v>0.147441908961814</v>
      </c>
      <c r="F1973" s="17"/>
      <c r="G1973" s="17">
        <v>5.6974074312743102E-2</v>
      </c>
      <c r="H1973" s="17">
        <v>7.0004126609008593E-2</v>
      </c>
      <c r="I1973" s="17">
        <v>0.105491887287484</v>
      </c>
      <c r="J1973" s="17">
        <v>0.11964585264092099</v>
      </c>
      <c r="K1973" s="17">
        <v>0.172242555443261</v>
      </c>
      <c r="L1973" s="17">
        <v>0.15776128934706299</v>
      </c>
      <c r="M1973" s="17"/>
      <c r="N1973" s="17">
        <v>0.12647252915868301</v>
      </c>
      <c r="O1973" s="17">
        <v>6.0008653966669302E-2</v>
      </c>
      <c r="P1973" s="17"/>
      <c r="Q1973" s="17">
        <v>8.1786639684905696E-2</v>
      </c>
      <c r="R1973" s="17">
        <v>0.140892096218527</v>
      </c>
      <c r="S1973" s="17">
        <v>0.14444568033424099</v>
      </c>
      <c r="T1973" s="17">
        <v>0.11504978082395401</v>
      </c>
      <c r="U1973" s="17">
        <v>0.13933849035696799</v>
      </c>
      <c r="V1973" s="17">
        <v>9.8610272762196194E-2</v>
      </c>
      <c r="W1973" s="17">
        <v>0.14314445039351401</v>
      </c>
      <c r="X1973" s="17">
        <v>0.124340423925021</v>
      </c>
      <c r="Y1973" s="17">
        <v>9.7283408434108806E-2</v>
      </c>
      <c r="Z1973" s="17">
        <v>0.102574231430915</v>
      </c>
      <c r="AA1973" s="17">
        <v>0.10166650206516301</v>
      </c>
      <c r="AB1973" s="17">
        <v>0.119367620353218</v>
      </c>
      <c r="AC1973" s="17"/>
      <c r="AD1973" s="17">
        <v>2.7338906188019301E-2</v>
      </c>
      <c r="AE1973" s="17">
        <v>0.31534582715880499</v>
      </c>
      <c r="AF1973" s="17"/>
      <c r="AG1973" s="17">
        <v>1.6788887405694099E-2</v>
      </c>
      <c r="AH1973" s="17">
        <v>0.16425844929283101</v>
      </c>
      <c r="AI1973" s="17"/>
      <c r="AJ1973" s="17">
        <v>0.10937061411361</v>
      </c>
      <c r="AK1973" s="17">
        <v>0.12264278998490601</v>
      </c>
      <c r="AL1973" s="17"/>
      <c r="AM1973" s="17">
        <v>0.161465133448359</v>
      </c>
      <c r="AN1973" s="17">
        <v>0.103327254638856</v>
      </c>
      <c r="AO1973" s="17"/>
      <c r="AP1973" s="17">
        <v>0.42065544817443101</v>
      </c>
      <c r="AQ1973" s="17">
        <v>8.3060066323140405E-2</v>
      </c>
      <c r="AR1973" s="17">
        <v>2.4068765326647E-2</v>
      </c>
      <c r="AS1973" s="17">
        <v>1.4467891264129999E-2</v>
      </c>
      <c r="AT1973" s="17">
        <v>0</v>
      </c>
      <c r="AU1973" s="17">
        <v>2.4227165104622598E-3</v>
      </c>
    </row>
    <row r="1974" spans="2:47" x14ac:dyDescent="0.35">
      <c r="B1974" t="s">
        <v>94</v>
      </c>
      <c r="C1974" s="17">
        <v>3.4865108988195698E-2</v>
      </c>
      <c r="D1974" s="17">
        <v>2.1362794005356199E-2</v>
      </c>
      <c r="E1974" s="17">
        <v>4.8344581230073201E-2</v>
      </c>
      <c r="F1974" s="17"/>
      <c r="G1974" s="17">
        <v>1.7702667279882001E-2</v>
      </c>
      <c r="H1974" s="17">
        <v>2.9970758926177898E-2</v>
      </c>
      <c r="I1974" s="17">
        <v>6.1765139719186901E-2</v>
      </c>
      <c r="J1974" s="17">
        <v>3.2465974576343502E-2</v>
      </c>
      <c r="K1974" s="17">
        <v>2.7858700474481701E-2</v>
      </c>
      <c r="L1974" s="17">
        <v>3.4967455454003302E-2</v>
      </c>
      <c r="M1974" s="17"/>
      <c r="N1974" s="17">
        <v>3.6042814881278397E-2</v>
      </c>
      <c r="O1974" s="17">
        <v>2.9015736695408498E-2</v>
      </c>
      <c r="P1974" s="17"/>
      <c r="Q1974" s="17">
        <v>2.97546144927654E-2</v>
      </c>
      <c r="R1974" s="17">
        <v>3.8141176474028302E-2</v>
      </c>
      <c r="S1974" s="17">
        <v>1.04300179265182E-2</v>
      </c>
      <c r="T1974" s="17">
        <v>1.9836760189410701E-2</v>
      </c>
      <c r="U1974" s="17">
        <v>4.69516604827004E-2</v>
      </c>
      <c r="V1974" s="17">
        <v>4.9446261347448298E-2</v>
      </c>
      <c r="W1974" s="17">
        <v>4.3887106213489797E-2</v>
      </c>
      <c r="X1974" s="17">
        <v>2.2844386351476401E-2</v>
      </c>
      <c r="Y1974" s="17">
        <v>3.3209331090751699E-2</v>
      </c>
      <c r="Z1974" s="17">
        <v>3.77995865152011E-2</v>
      </c>
      <c r="AA1974" s="17">
        <v>5.8594025862715303E-2</v>
      </c>
      <c r="AB1974" s="17">
        <v>3.2178696055129401E-2</v>
      </c>
      <c r="AC1974" s="17"/>
      <c r="AD1974" s="17">
        <v>1.9579159625732399E-2</v>
      </c>
      <c r="AE1974" s="17">
        <v>6.5344122901145302E-2</v>
      </c>
      <c r="AF1974" s="17"/>
      <c r="AG1974" s="17">
        <v>1.6623954079637501E-2</v>
      </c>
      <c r="AH1974" s="17">
        <v>3.7197892625015001E-2</v>
      </c>
      <c r="AI1974" s="17"/>
      <c r="AJ1974" s="17">
        <v>3.4567796221969802E-2</v>
      </c>
      <c r="AK1974" s="17">
        <v>3.1881159079411699E-2</v>
      </c>
      <c r="AL1974" s="17"/>
      <c r="AM1974" s="17">
        <v>3.81119910156981E-2</v>
      </c>
      <c r="AN1974" s="17">
        <v>3.2301994459993003E-2</v>
      </c>
      <c r="AO1974" s="17"/>
      <c r="AP1974" s="17">
        <v>0.102872643825294</v>
      </c>
      <c r="AQ1974" s="17">
        <v>3.7032582081187503E-2</v>
      </c>
      <c r="AR1974" s="17">
        <v>1.53788750954095E-2</v>
      </c>
      <c r="AS1974" s="17">
        <v>9.7109070031327505E-3</v>
      </c>
      <c r="AT1974" s="17">
        <v>0</v>
      </c>
      <c r="AU1974" s="17">
        <v>7.4682701818599003E-3</v>
      </c>
    </row>
    <row r="1975" spans="2:47" x14ac:dyDescent="0.35">
      <c r="B1975" t="s">
        <v>95</v>
      </c>
      <c r="C1975" s="17">
        <v>0.40361726486119898</v>
      </c>
      <c r="D1975" s="17">
        <v>0.45310635601531402</v>
      </c>
      <c r="E1975" s="17">
        <v>0.35805064279358101</v>
      </c>
      <c r="F1975" s="17"/>
      <c r="G1975" s="17">
        <v>0.66289499059068702</v>
      </c>
      <c r="H1975" s="17">
        <v>0.53672308945842995</v>
      </c>
      <c r="I1975" s="17">
        <v>0.459351157320458</v>
      </c>
      <c r="J1975" s="17">
        <v>0.36634055402847199</v>
      </c>
      <c r="K1975" s="17">
        <v>0.25523259178492302</v>
      </c>
      <c r="L1975" s="17">
        <v>0.20607937153161399</v>
      </c>
      <c r="M1975" s="17"/>
      <c r="N1975" s="17">
        <v>0.359495341248877</v>
      </c>
      <c r="O1975" s="17">
        <v>0.62275988696937501</v>
      </c>
      <c r="P1975" s="17"/>
      <c r="Q1975" s="17">
        <v>0.47787491525429099</v>
      </c>
      <c r="R1975" s="17">
        <v>0.35965591836446198</v>
      </c>
      <c r="S1975" s="17">
        <v>0.36928816623206101</v>
      </c>
      <c r="T1975" s="17">
        <v>0.40058595084208198</v>
      </c>
      <c r="U1975" s="17">
        <v>0.47674101799708601</v>
      </c>
      <c r="V1975" s="17">
        <v>0.454563279031798</v>
      </c>
      <c r="W1975" s="17">
        <v>0.35630812791215799</v>
      </c>
      <c r="X1975" s="17">
        <v>0.45820287844426599</v>
      </c>
      <c r="Y1975" s="17">
        <v>0.39053527691877099</v>
      </c>
      <c r="Z1975" s="17">
        <v>0.32524529587658702</v>
      </c>
      <c r="AA1975" s="17">
        <v>0.40138238268926202</v>
      </c>
      <c r="AB1975" s="17">
        <v>0.36532961266323</v>
      </c>
      <c r="AC1975" s="17"/>
      <c r="AD1975" s="17">
        <v>0.51586822586801195</v>
      </c>
      <c r="AE1975" s="17">
        <v>0.15360303175819401</v>
      </c>
      <c r="AF1975" s="17"/>
      <c r="AG1975" s="17">
        <v>0.59789171058810897</v>
      </c>
      <c r="AH1975" s="17">
        <v>0.30902512585195901</v>
      </c>
      <c r="AI1975" s="17"/>
      <c r="AJ1975" s="17">
        <v>0.38604816437918399</v>
      </c>
      <c r="AK1975" s="17">
        <v>0.426489611612754</v>
      </c>
      <c r="AL1975" s="17"/>
      <c r="AM1975" s="17">
        <v>0.348698218326015</v>
      </c>
      <c r="AN1975" s="17">
        <v>0.41946397261885299</v>
      </c>
      <c r="AO1975" s="17"/>
      <c r="AP1975" s="17">
        <v>6.1562325237231201E-2</v>
      </c>
      <c r="AQ1975" s="17">
        <v>0.15534594457250001</v>
      </c>
      <c r="AR1975" s="17">
        <v>0.62562974362703805</v>
      </c>
      <c r="AS1975" s="17">
        <v>0.35026584342743</v>
      </c>
      <c r="AT1975" s="17">
        <v>0.82557791525853097</v>
      </c>
      <c r="AU1975" s="17">
        <v>0.73157127711023395</v>
      </c>
    </row>
    <row r="1976" spans="2:47" x14ac:dyDescent="0.35">
      <c r="B1976" t="s">
        <v>96</v>
      </c>
      <c r="C1976" s="17">
        <v>0.22737713588015199</v>
      </c>
      <c r="D1976" s="17">
        <v>0.17714364578415201</v>
      </c>
      <c r="E1976" s="17">
        <v>0.275031801283876</v>
      </c>
      <c r="F1976" s="17"/>
      <c r="G1976" s="17">
        <v>0.13330935128940599</v>
      </c>
      <c r="H1976" s="17">
        <v>0.15678925011235301</v>
      </c>
      <c r="I1976" s="17">
        <v>0.18936839221926299</v>
      </c>
      <c r="J1976" s="17">
        <v>0.23540432694800301</v>
      </c>
      <c r="K1976" s="17">
        <v>0.311817455154211</v>
      </c>
      <c r="L1976" s="17">
        <v>0.31580014762627501</v>
      </c>
      <c r="M1976" s="17"/>
      <c r="N1976" s="17">
        <v>0.25039684594968598</v>
      </c>
      <c r="O1976" s="17">
        <v>0.113043960628502</v>
      </c>
      <c r="P1976" s="17"/>
      <c r="Q1976" s="17">
        <v>0.18291795055872001</v>
      </c>
      <c r="R1976" s="17">
        <v>0.245347818426325</v>
      </c>
      <c r="S1976" s="17">
        <v>0.278929451718615</v>
      </c>
      <c r="T1976" s="17">
        <v>0.23811726331033201</v>
      </c>
      <c r="U1976" s="17">
        <v>0.22543070741004601</v>
      </c>
      <c r="V1976" s="17">
        <v>0.19097388935974299</v>
      </c>
      <c r="W1976" s="17">
        <v>0.281579683881239</v>
      </c>
      <c r="X1976" s="17">
        <v>0.23170316374070199</v>
      </c>
      <c r="Y1976" s="17">
        <v>0.18113709527968799</v>
      </c>
      <c r="Z1976" s="17">
        <v>0.229588337778907</v>
      </c>
      <c r="AA1976" s="17">
        <v>0.19805368373465801</v>
      </c>
      <c r="AB1976" s="17">
        <v>0.36288446082392001</v>
      </c>
      <c r="AC1976" s="17"/>
      <c r="AD1976" s="17">
        <v>9.6977012895370807E-2</v>
      </c>
      <c r="AE1976" s="17">
        <v>0.524645328908518</v>
      </c>
      <c r="AF1976" s="17"/>
      <c r="AG1976" s="17">
        <v>6.9721721725503796E-2</v>
      </c>
      <c r="AH1976" s="17">
        <v>0.30601845794375598</v>
      </c>
      <c r="AI1976" s="17"/>
      <c r="AJ1976" s="17">
        <v>0.2135619905275</v>
      </c>
      <c r="AK1976" s="17">
        <v>0.243931793278132</v>
      </c>
      <c r="AL1976" s="17"/>
      <c r="AM1976" s="17">
        <v>0.28098326858581102</v>
      </c>
      <c r="AN1976" s="17">
        <v>0.213976547640821</v>
      </c>
      <c r="AO1976" s="17"/>
      <c r="AP1976" s="17">
        <v>0.61641224267647898</v>
      </c>
      <c r="AQ1976" s="17">
        <v>0.27203306309875902</v>
      </c>
      <c r="AR1976" s="17">
        <v>9.9722469502977307E-2</v>
      </c>
      <c r="AS1976" s="17">
        <v>0.111993343452066</v>
      </c>
      <c r="AT1976" s="17">
        <v>1.2244267190973599E-2</v>
      </c>
      <c r="AU1976" s="17">
        <v>3.2336574959854897E-2</v>
      </c>
    </row>
    <row r="1977" spans="2:47" x14ac:dyDescent="0.35">
      <c r="B1977" t="s">
        <v>97</v>
      </c>
      <c r="C1977" s="17">
        <v>0.17624012898104699</v>
      </c>
      <c r="D1977" s="17">
        <v>0.27596271023116298</v>
      </c>
      <c r="E1977" s="17">
        <v>8.3018841509705205E-2</v>
      </c>
      <c r="F1977" s="17"/>
      <c r="G1977" s="17">
        <v>0.529585639301281</v>
      </c>
      <c r="H1977" s="17">
        <v>0.379933839346077</v>
      </c>
      <c r="I1977" s="17">
        <v>0.26998276510119501</v>
      </c>
      <c r="J1977" s="17">
        <v>0.13093622708047001</v>
      </c>
      <c r="K1977" s="17">
        <v>-5.6584863369287801E-2</v>
      </c>
      <c r="L1977" s="17">
        <v>-0.10972077609466099</v>
      </c>
      <c r="M1977" s="17"/>
      <c r="N1977" s="17">
        <v>0.109098495299191</v>
      </c>
      <c r="O1977" s="17">
        <v>0.50971592634087304</v>
      </c>
      <c r="P1977" s="17"/>
      <c r="Q1977" s="17">
        <v>0.29495696469557098</v>
      </c>
      <c r="R1977" s="17">
        <v>0.114308099938136</v>
      </c>
      <c r="S1977" s="17">
        <v>9.0358714513445501E-2</v>
      </c>
      <c r="T1977" s="17">
        <v>0.16246868753175001</v>
      </c>
      <c r="U1977" s="17">
        <v>0.25131031058704001</v>
      </c>
      <c r="V1977" s="17">
        <v>0.26358938967205497</v>
      </c>
      <c r="W1977" s="17">
        <v>7.4728444030919106E-2</v>
      </c>
      <c r="X1977" s="17">
        <v>0.226499714703564</v>
      </c>
      <c r="Y1977" s="17">
        <v>0.209398181639083</v>
      </c>
      <c r="Z1977" s="17">
        <v>9.5656958097680697E-2</v>
      </c>
      <c r="AA1977" s="17">
        <v>0.20332869895460401</v>
      </c>
      <c r="AB1977" s="17">
        <v>2.4451518393101002E-3</v>
      </c>
      <c r="AC1977" s="17"/>
      <c r="AD1977" s="17">
        <v>0.41889121297264098</v>
      </c>
      <c r="AE1977" s="17">
        <v>-0.371042297150324</v>
      </c>
      <c r="AF1977" s="17"/>
      <c r="AG1977" s="17">
        <v>0.52816998886260502</v>
      </c>
      <c r="AH1977" s="17">
        <v>3.0066679082030299E-3</v>
      </c>
      <c r="AI1977" s="17"/>
      <c r="AJ1977" s="17">
        <v>0.17248617385168399</v>
      </c>
      <c r="AK1977" s="17">
        <v>0.18255781833462301</v>
      </c>
      <c r="AL1977" s="17"/>
      <c r="AM1977" s="17">
        <v>6.7714949740203895E-2</v>
      </c>
      <c r="AN1977" s="17">
        <v>0.20548742497803199</v>
      </c>
      <c r="AO1977" s="17"/>
      <c r="AP1977" s="17">
        <v>-0.55484991743924805</v>
      </c>
      <c r="AQ1977" s="17">
        <v>-0.116687118526259</v>
      </c>
      <c r="AR1977" s="17">
        <v>0.52590727412406102</v>
      </c>
      <c r="AS1977" s="17">
        <v>0.23827249997536401</v>
      </c>
      <c r="AT1977" s="17">
        <v>0.81333364806755803</v>
      </c>
      <c r="AU1977" s="17">
        <v>0.69923470215037897</v>
      </c>
    </row>
    <row r="1978" spans="2:47" x14ac:dyDescent="0.35">
      <c r="C1978" s="17"/>
      <c r="D1978" s="17"/>
      <c r="E1978" s="17"/>
      <c r="F1978" s="17"/>
      <c r="G1978" s="17"/>
      <c r="H1978" s="17"/>
      <c r="I1978" s="17"/>
      <c r="J1978" s="17"/>
      <c r="K1978" s="17"/>
      <c r="L1978" s="17"/>
      <c r="M1978" s="17"/>
      <c r="N1978" s="17"/>
      <c r="O1978" s="17"/>
      <c r="P1978" s="17"/>
      <c r="Q1978" s="17"/>
      <c r="R1978" s="17"/>
      <c r="S1978" s="17"/>
      <c r="T1978" s="17"/>
      <c r="U1978" s="17"/>
      <c r="V1978" s="17"/>
      <c r="W1978" s="17"/>
      <c r="X1978" s="17"/>
      <c r="Y1978" s="17"/>
      <c r="Z1978" s="17"/>
      <c r="AA1978" s="17"/>
      <c r="AB1978" s="17"/>
      <c r="AC1978" s="17"/>
      <c r="AD1978" s="17"/>
      <c r="AE1978" s="17"/>
      <c r="AF1978" s="17"/>
      <c r="AG1978" s="17"/>
      <c r="AH1978" s="17"/>
      <c r="AI1978" s="17"/>
      <c r="AJ1978" s="17"/>
      <c r="AK1978" s="17"/>
      <c r="AL1978" s="17"/>
      <c r="AM1978" s="17"/>
      <c r="AN1978" s="17"/>
      <c r="AO1978" s="17"/>
      <c r="AP1978" s="17"/>
      <c r="AQ1978" s="17"/>
      <c r="AR1978" s="17"/>
      <c r="AS1978" s="17"/>
      <c r="AT1978" s="17"/>
      <c r="AU1978" s="17"/>
    </row>
    <row r="1979" spans="2:47" x14ac:dyDescent="0.35">
      <c r="B1979" s="6" t="s">
        <v>732</v>
      </c>
      <c r="C1979" s="17"/>
      <c r="D1979" s="17"/>
      <c r="E1979" s="17"/>
      <c r="F1979" s="17"/>
      <c r="G1979" s="17"/>
      <c r="H1979" s="17"/>
      <c r="I1979" s="17"/>
      <c r="J1979" s="17"/>
      <c r="K1979" s="17"/>
      <c r="L1979" s="17"/>
      <c r="M1979" s="17"/>
      <c r="N1979" s="17"/>
      <c r="O1979" s="17"/>
      <c r="P1979" s="17"/>
      <c r="Q1979" s="17"/>
      <c r="R1979" s="17"/>
      <c r="S1979" s="17"/>
      <c r="T1979" s="17"/>
      <c r="U1979" s="17"/>
      <c r="V1979" s="17"/>
      <c r="W1979" s="17"/>
      <c r="X1979" s="17"/>
      <c r="Y1979" s="17"/>
      <c r="Z1979" s="17"/>
      <c r="AA1979" s="17"/>
      <c r="AB1979" s="17"/>
      <c r="AC1979" s="17"/>
      <c r="AD1979" s="17"/>
      <c r="AE1979" s="17"/>
      <c r="AF1979" s="17"/>
      <c r="AG1979" s="17"/>
      <c r="AH1979" s="17"/>
      <c r="AI1979" s="17"/>
      <c r="AJ1979" s="17"/>
      <c r="AK1979" s="17"/>
      <c r="AL1979" s="17"/>
      <c r="AM1979" s="17"/>
      <c r="AN1979" s="17"/>
      <c r="AO1979" s="17"/>
      <c r="AP1979" s="17"/>
      <c r="AQ1979" s="17"/>
      <c r="AR1979" s="17"/>
      <c r="AS1979" s="17"/>
      <c r="AT1979" s="17"/>
      <c r="AU1979" s="17"/>
    </row>
    <row r="1980" spans="2:47" x14ac:dyDescent="0.35">
      <c r="B1980" s="24" t="s">
        <v>65</v>
      </c>
      <c r="C1980" s="17"/>
      <c r="D1980" s="17"/>
      <c r="E1980" s="17"/>
      <c r="F1980" s="17"/>
      <c r="G1980" s="17"/>
      <c r="H1980" s="17"/>
      <c r="I1980" s="17"/>
      <c r="J1980" s="17"/>
      <c r="K1980" s="17"/>
      <c r="L1980" s="17"/>
      <c r="M1980" s="17"/>
      <c r="N1980" s="17"/>
      <c r="O1980" s="17"/>
      <c r="P1980" s="17"/>
      <c r="Q1980" s="17"/>
      <c r="R1980" s="17"/>
      <c r="S1980" s="17"/>
      <c r="T1980" s="17"/>
      <c r="U1980" s="17"/>
      <c r="V1980" s="17"/>
      <c r="W1980" s="17"/>
      <c r="X1980" s="17"/>
      <c r="Y1980" s="17"/>
      <c r="Z1980" s="17"/>
      <c r="AA1980" s="17"/>
      <c r="AB1980" s="17"/>
      <c r="AC1980" s="17"/>
      <c r="AD1980" s="17"/>
      <c r="AE1980" s="17"/>
      <c r="AF1980" s="17"/>
      <c r="AG1980" s="17"/>
      <c r="AH1980" s="17"/>
      <c r="AI1980" s="17"/>
      <c r="AJ1980" s="17"/>
      <c r="AK1980" s="17"/>
      <c r="AL1980" s="17"/>
      <c r="AM1980" s="17"/>
      <c r="AN1980" s="17"/>
      <c r="AO1980" s="17"/>
      <c r="AP1980" s="17"/>
      <c r="AQ1980" s="17"/>
      <c r="AR1980" s="17"/>
      <c r="AS1980" s="17"/>
      <c r="AT1980" s="17"/>
      <c r="AU1980" s="17"/>
    </row>
    <row r="1981" spans="2:47" x14ac:dyDescent="0.35">
      <c r="B1981" t="s">
        <v>89</v>
      </c>
      <c r="C1981" s="17">
        <v>0.16228043996285799</v>
      </c>
      <c r="D1981" s="17">
        <v>0.169738991981321</v>
      </c>
      <c r="E1981" s="17">
        <v>0.156447371612016</v>
      </c>
      <c r="F1981" s="17"/>
      <c r="G1981" s="17">
        <v>0.29452124029090498</v>
      </c>
      <c r="H1981" s="17">
        <v>0.22291562431002299</v>
      </c>
      <c r="I1981" s="17">
        <v>0.179998264122333</v>
      </c>
      <c r="J1981" s="17">
        <v>0.13281788514353501</v>
      </c>
      <c r="K1981" s="17">
        <v>8.8825401755184802E-2</v>
      </c>
      <c r="L1981" s="17">
        <v>8.3175990921481605E-2</v>
      </c>
      <c r="M1981" s="17"/>
      <c r="N1981" s="17">
        <v>0.14350289903059099</v>
      </c>
      <c r="O1981" s="17">
        <v>0.255543816074847</v>
      </c>
      <c r="P1981" s="17"/>
      <c r="Q1981" s="17">
        <v>0.1667801155185</v>
      </c>
      <c r="R1981" s="17">
        <v>0.15779621372855701</v>
      </c>
      <c r="S1981" s="17">
        <v>0.16859703404205001</v>
      </c>
      <c r="T1981" s="17">
        <v>0.21207055194903501</v>
      </c>
      <c r="U1981" s="17">
        <v>0.16951662658745001</v>
      </c>
      <c r="V1981" s="17">
        <v>0.21162087634336299</v>
      </c>
      <c r="W1981" s="17">
        <v>0.189723379073125</v>
      </c>
      <c r="X1981" s="17">
        <v>0.20969942025107299</v>
      </c>
      <c r="Y1981" s="17">
        <v>0.16623114314089699</v>
      </c>
      <c r="Z1981" s="17">
        <v>5.5265477186357E-2</v>
      </c>
      <c r="AA1981" s="17">
        <v>0.13429627775605299</v>
      </c>
      <c r="AB1981" s="17">
        <v>4.6170992341071297E-2</v>
      </c>
      <c r="AC1981" s="17"/>
      <c r="AD1981" s="17">
        <v>0.198845536981124</v>
      </c>
      <c r="AE1981" s="17">
        <v>8.3011243687642705E-2</v>
      </c>
      <c r="AF1981" s="17"/>
      <c r="AG1981" s="17">
        <v>0.27090343482887802</v>
      </c>
      <c r="AH1981" s="17">
        <v>0.111052905458457</v>
      </c>
      <c r="AI1981" s="17"/>
      <c r="AJ1981" s="17">
        <v>0.15568951891920599</v>
      </c>
      <c r="AK1981" s="17">
        <v>0.17154971402382399</v>
      </c>
      <c r="AL1981" s="17"/>
      <c r="AM1981" s="17">
        <v>0.15311733171435901</v>
      </c>
      <c r="AN1981" s="17">
        <v>0.16321939829217699</v>
      </c>
      <c r="AO1981" s="17"/>
      <c r="AP1981" s="17">
        <v>4.8268082247928598E-2</v>
      </c>
      <c r="AQ1981" s="17">
        <v>7.8558308960280404E-2</v>
      </c>
      <c r="AR1981" s="17">
        <v>0.19721803168819099</v>
      </c>
      <c r="AS1981" s="17">
        <v>0.10985973270344999</v>
      </c>
      <c r="AT1981" s="17">
        <v>0.32850870965934298</v>
      </c>
      <c r="AU1981" s="17">
        <v>0.32812941028215797</v>
      </c>
    </row>
    <row r="1982" spans="2:47" x14ac:dyDescent="0.35">
      <c r="B1982" t="s">
        <v>90</v>
      </c>
      <c r="C1982" s="17">
        <v>0.17846452629151699</v>
      </c>
      <c r="D1982" s="17">
        <v>0.17258306348965799</v>
      </c>
      <c r="E1982" s="17">
        <v>0.184904195451464</v>
      </c>
      <c r="F1982" s="17"/>
      <c r="G1982" s="17">
        <v>0.24632302442870699</v>
      </c>
      <c r="H1982" s="17">
        <v>0.21544564365536101</v>
      </c>
      <c r="I1982" s="17">
        <v>0.18008957767268299</v>
      </c>
      <c r="J1982" s="17">
        <v>0.18537410858938999</v>
      </c>
      <c r="K1982" s="17">
        <v>0.132844474193585</v>
      </c>
      <c r="L1982" s="17">
        <v>0.12660825937615799</v>
      </c>
      <c r="M1982" s="17"/>
      <c r="N1982" s="17">
        <v>0.16377638965762401</v>
      </c>
      <c r="O1982" s="17">
        <v>0.25141684822825699</v>
      </c>
      <c r="P1982" s="17"/>
      <c r="Q1982" s="17">
        <v>0.24873015215840999</v>
      </c>
      <c r="R1982" s="17">
        <v>0.20188399715522201</v>
      </c>
      <c r="S1982" s="17">
        <v>0.185774771075296</v>
      </c>
      <c r="T1982" s="17">
        <v>0.15566723073393099</v>
      </c>
      <c r="U1982" s="17">
        <v>0.202504384518956</v>
      </c>
      <c r="V1982" s="17">
        <v>0.18872416340623799</v>
      </c>
      <c r="W1982" s="17">
        <v>0.111178750447433</v>
      </c>
      <c r="X1982" s="17">
        <v>0.12664636607232899</v>
      </c>
      <c r="Y1982" s="17">
        <v>0.18945058558138</v>
      </c>
      <c r="Z1982" s="17">
        <v>8.8540206574701602E-2</v>
      </c>
      <c r="AA1982" s="17">
        <v>0.13442540236089401</v>
      </c>
      <c r="AB1982" s="17">
        <v>0.26380255840371603</v>
      </c>
      <c r="AC1982" s="17"/>
      <c r="AD1982" s="17">
        <v>0.20526276555210299</v>
      </c>
      <c r="AE1982" s="17">
        <v>0.110761896534492</v>
      </c>
      <c r="AF1982" s="17"/>
      <c r="AG1982" s="17">
        <v>0.22742808401575701</v>
      </c>
      <c r="AH1982" s="17">
        <v>0.154065578697311</v>
      </c>
      <c r="AI1982" s="17"/>
      <c r="AJ1982" s="17">
        <v>0.195014690233481</v>
      </c>
      <c r="AK1982" s="17">
        <v>0.16041623695911</v>
      </c>
      <c r="AL1982" s="17"/>
      <c r="AM1982" s="17">
        <v>0.15898195221867401</v>
      </c>
      <c r="AN1982" s="17">
        <v>0.185902937285708</v>
      </c>
      <c r="AO1982" s="17"/>
      <c r="AP1982" s="17">
        <v>8.0033151315753101E-2</v>
      </c>
      <c r="AQ1982" s="17">
        <v>0.13260034926272299</v>
      </c>
      <c r="AR1982" s="17">
        <v>0.26431335407244</v>
      </c>
      <c r="AS1982" s="17">
        <v>0.14809965065467101</v>
      </c>
      <c r="AT1982" s="17">
        <v>0.30748636412659602</v>
      </c>
      <c r="AU1982" s="17">
        <v>0.24465962047685599</v>
      </c>
    </row>
    <row r="1983" spans="2:47" x14ac:dyDescent="0.35">
      <c r="B1983" t="s">
        <v>91</v>
      </c>
      <c r="C1983" s="17">
        <v>0.26246487140497499</v>
      </c>
      <c r="D1983" s="17">
        <v>0.25833224538017402</v>
      </c>
      <c r="E1983" s="17">
        <v>0.26699005819312499</v>
      </c>
      <c r="F1983" s="17"/>
      <c r="G1983" s="17">
        <v>0.17285206254139701</v>
      </c>
      <c r="H1983" s="17">
        <v>0.21186405452165399</v>
      </c>
      <c r="I1983" s="17">
        <v>0.22105921463634001</v>
      </c>
      <c r="J1983" s="17">
        <v>0.28950653748545102</v>
      </c>
      <c r="K1983" s="17">
        <v>0.31459953979488198</v>
      </c>
      <c r="L1983" s="17">
        <v>0.34051666122507801</v>
      </c>
      <c r="M1983" s="17"/>
      <c r="N1983" s="17">
        <v>0.27046906274225602</v>
      </c>
      <c r="O1983" s="17">
        <v>0.22271004355750401</v>
      </c>
      <c r="P1983" s="17"/>
      <c r="Q1983" s="17">
        <v>0.211209706840607</v>
      </c>
      <c r="R1983" s="17">
        <v>0.25867854743999802</v>
      </c>
      <c r="S1983" s="17">
        <v>0.22100902418127799</v>
      </c>
      <c r="T1983" s="17">
        <v>0.27498247148185301</v>
      </c>
      <c r="U1983" s="17">
        <v>0.25693733872456997</v>
      </c>
      <c r="V1983" s="17">
        <v>0.26219994897767601</v>
      </c>
      <c r="W1983" s="17">
        <v>0.368734132842855</v>
      </c>
      <c r="X1983" s="17">
        <v>0.29529932387339303</v>
      </c>
      <c r="Y1983" s="17">
        <v>0.269794923296448</v>
      </c>
      <c r="Z1983" s="17">
        <v>0.26055460725331397</v>
      </c>
      <c r="AA1983" s="17">
        <v>0.28324400000495997</v>
      </c>
      <c r="AB1983" s="17">
        <v>0.221058061855404</v>
      </c>
      <c r="AC1983" s="17"/>
      <c r="AD1983" s="17">
        <v>0.25628800061227303</v>
      </c>
      <c r="AE1983" s="17">
        <v>0.27684658704267101</v>
      </c>
      <c r="AF1983" s="17"/>
      <c r="AG1983" s="17">
        <v>0.21320874262348</v>
      </c>
      <c r="AH1983" s="17">
        <v>0.287219350405228</v>
      </c>
      <c r="AI1983" s="17"/>
      <c r="AJ1983" s="17">
        <v>0.28499762124196298</v>
      </c>
      <c r="AK1983" s="17">
        <v>0.23358893108345699</v>
      </c>
      <c r="AL1983" s="17"/>
      <c r="AM1983" s="17">
        <v>0.25999032981202902</v>
      </c>
      <c r="AN1983" s="17">
        <v>0.26349819256902601</v>
      </c>
      <c r="AO1983" s="17"/>
      <c r="AP1983" s="17">
        <v>0.27430881044022698</v>
      </c>
      <c r="AQ1983" s="17">
        <v>0.34801814379631302</v>
      </c>
      <c r="AR1983" s="17">
        <v>0.21310837614315301</v>
      </c>
      <c r="AS1983" s="17">
        <v>0.32029795422701501</v>
      </c>
      <c r="AT1983" s="17">
        <v>0.21454436894505899</v>
      </c>
      <c r="AU1983" s="17">
        <v>0.172718643770262</v>
      </c>
    </row>
    <row r="1984" spans="2:47" x14ac:dyDescent="0.35">
      <c r="B1984" t="s">
        <v>92</v>
      </c>
      <c r="C1984" s="17">
        <v>0.154328505550659</v>
      </c>
      <c r="D1984" s="17">
        <v>0.172022222747025</v>
      </c>
      <c r="E1984" s="17">
        <v>0.13844174299394699</v>
      </c>
      <c r="F1984" s="17"/>
      <c r="G1984" s="17">
        <v>0.109114730920123</v>
      </c>
      <c r="H1984" s="17">
        <v>0.16034689165131599</v>
      </c>
      <c r="I1984" s="17">
        <v>0.165515578361111</v>
      </c>
      <c r="J1984" s="17">
        <v>0.17270034534555001</v>
      </c>
      <c r="K1984" s="17">
        <v>0.15104890950326699</v>
      </c>
      <c r="L1984" s="17">
        <v>0.15767587808130701</v>
      </c>
      <c r="M1984" s="17"/>
      <c r="N1984" s="17">
        <v>0.16647702272352299</v>
      </c>
      <c r="O1984" s="17">
        <v>9.3989841910793903E-2</v>
      </c>
      <c r="P1984" s="17"/>
      <c r="Q1984" s="17">
        <v>0.14173792107327099</v>
      </c>
      <c r="R1984" s="17">
        <v>0.156854998342987</v>
      </c>
      <c r="S1984" s="17">
        <v>0.19039933442375501</v>
      </c>
      <c r="T1984" s="17">
        <v>0.168229321521772</v>
      </c>
      <c r="U1984" s="17">
        <v>0.13000691902206599</v>
      </c>
      <c r="V1984" s="17">
        <v>0.144959969755284</v>
      </c>
      <c r="W1984" s="17">
        <v>9.0957601075087602E-2</v>
      </c>
      <c r="X1984" s="17">
        <v>0.12856403042353101</v>
      </c>
      <c r="Y1984" s="17">
        <v>0.18965886028788101</v>
      </c>
      <c r="Z1984" s="17">
        <v>0.18016777923951499</v>
      </c>
      <c r="AA1984" s="17">
        <v>0.12276200250822</v>
      </c>
      <c r="AB1984" s="17">
        <v>0.198460376250086</v>
      </c>
      <c r="AC1984" s="17"/>
      <c r="AD1984" s="17">
        <v>0.160816136107756</v>
      </c>
      <c r="AE1984" s="17">
        <v>0.14265512267104</v>
      </c>
      <c r="AF1984" s="17"/>
      <c r="AG1984" s="17">
        <v>0.15792230517428801</v>
      </c>
      <c r="AH1984" s="17">
        <v>0.15543018938078901</v>
      </c>
      <c r="AI1984" s="17"/>
      <c r="AJ1984" s="17">
        <v>0.13838263961226099</v>
      </c>
      <c r="AK1984" s="17">
        <v>0.17462852166402601</v>
      </c>
      <c r="AL1984" s="17"/>
      <c r="AM1984" s="17">
        <v>0.13203660427524699</v>
      </c>
      <c r="AN1984" s="17">
        <v>0.16131907791004799</v>
      </c>
      <c r="AO1984" s="17"/>
      <c r="AP1984" s="17">
        <v>0.132311247159657</v>
      </c>
      <c r="AQ1984" s="17">
        <v>0.16772411825615</v>
      </c>
      <c r="AR1984" s="17">
        <v>0.15387989701742</v>
      </c>
      <c r="AS1984" s="17">
        <v>0.21602529423179001</v>
      </c>
      <c r="AT1984" s="17">
        <v>8.6915248564446698E-2</v>
      </c>
      <c r="AU1984" s="17">
        <v>0.135205332047762</v>
      </c>
    </row>
    <row r="1985" spans="2:47" x14ac:dyDescent="0.35">
      <c r="B1985" t="s">
        <v>93</v>
      </c>
      <c r="C1985" s="17">
        <v>0.11047313831627199</v>
      </c>
      <c r="D1985" s="17">
        <v>0.12993333730054199</v>
      </c>
      <c r="E1985" s="17">
        <v>8.9099741556054393E-2</v>
      </c>
      <c r="F1985" s="17"/>
      <c r="G1985" s="17">
        <v>0.104003866508852</v>
      </c>
      <c r="H1985" s="17">
        <v>9.73416580518464E-2</v>
      </c>
      <c r="I1985" s="17">
        <v>0.11666126918469</v>
      </c>
      <c r="J1985" s="17">
        <v>0.116867892553065</v>
      </c>
      <c r="K1985" s="17">
        <v>0.14265512118006199</v>
      </c>
      <c r="L1985" s="17">
        <v>9.3793983073543905E-2</v>
      </c>
      <c r="M1985" s="17"/>
      <c r="N1985" s="17">
        <v>0.11958959554609799</v>
      </c>
      <c r="O1985" s="17">
        <v>6.5193962384714102E-2</v>
      </c>
      <c r="P1985" s="17"/>
      <c r="Q1985" s="17">
        <v>9.3648819522514803E-2</v>
      </c>
      <c r="R1985" s="17">
        <v>9.7085209807278305E-2</v>
      </c>
      <c r="S1985" s="17">
        <v>7.9518316236369999E-2</v>
      </c>
      <c r="T1985" s="17">
        <v>6.4405426487226802E-2</v>
      </c>
      <c r="U1985" s="17">
        <v>9.7782915913213406E-2</v>
      </c>
      <c r="V1985" s="17">
        <v>9.0693317288218195E-2</v>
      </c>
      <c r="W1985" s="17">
        <v>0.10147408741173999</v>
      </c>
      <c r="X1985" s="17">
        <v>8.1865578657335403E-2</v>
      </c>
      <c r="Y1985" s="17">
        <v>7.1699500271000596E-2</v>
      </c>
      <c r="Z1985" s="17">
        <v>0.275109595333076</v>
      </c>
      <c r="AA1985" s="17">
        <v>0.155323887606546</v>
      </c>
      <c r="AB1985" s="17">
        <v>0.19206877496541699</v>
      </c>
      <c r="AC1985" s="17"/>
      <c r="AD1985" s="17">
        <v>9.4497544638590905E-2</v>
      </c>
      <c r="AE1985" s="17">
        <v>0.14883330755318699</v>
      </c>
      <c r="AF1985" s="17"/>
      <c r="AG1985" s="17">
        <v>7.5140671122387301E-2</v>
      </c>
      <c r="AH1985" s="17">
        <v>0.12660888193828099</v>
      </c>
      <c r="AI1985" s="17"/>
      <c r="AJ1985" s="17">
        <v>9.18219400124312E-2</v>
      </c>
      <c r="AK1985" s="17">
        <v>0.131449644559823</v>
      </c>
      <c r="AL1985" s="17"/>
      <c r="AM1985" s="17">
        <v>0.13426827425430601</v>
      </c>
      <c r="AN1985" s="17">
        <v>0.10359769869843399</v>
      </c>
      <c r="AO1985" s="17"/>
      <c r="AP1985" s="17">
        <v>0.160399693072106</v>
      </c>
      <c r="AQ1985" s="17">
        <v>0.116900304450777</v>
      </c>
      <c r="AR1985" s="17">
        <v>9.2460560925350696E-2</v>
      </c>
      <c r="AS1985" s="17">
        <v>0.109791896886631</v>
      </c>
      <c r="AT1985" s="17">
        <v>2.69927559053014E-2</v>
      </c>
      <c r="AU1985" s="17">
        <v>9.5916799742354994E-2</v>
      </c>
    </row>
    <row r="1986" spans="2:47" x14ac:dyDescent="0.35">
      <c r="B1986" t="s">
        <v>94</v>
      </c>
      <c r="C1986" s="17">
        <v>0.13198851847371901</v>
      </c>
      <c r="D1986" s="17">
        <v>9.7390139101279E-2</v>
      </c>
      <c r="E1986" s="17">
        <v>0.16411689019339401</v>
      </c>
      <c r="F1986" s="17"/>
      <c r="G1986" s="17">
        <v>7.3185075310017098E-2</v>
      </c>
      <c r="H1986" s="17">
        <v>9.2086127809799398E-2</v>
      </c>
      <c r="I1986" s="17">
        <v>0.136676096022844</v>
      </c>
      <c r="J1986" s="17">
        <v>0.10273323088300999</v>
      </c>
      <c r="K1986" s="17">
        <v>0.17002655357301899</v>
      </c>
      <c r="L1986" s="17">
        <v>0.19822922732243201</v>
      </c>
      <c r="M1986" s="17"/>
      <c r="N1986" s="17">
        <v>0.136185030299908</v>
      </c>
      <c r="O1986" s="17">
        <v>0.111145487843885</v>
      </c>
      <c r="P1986" s="17"/>
      <c r="Q1986" s="17">
        <v>0.137893284886697</v>
      </c>
      <c r="R1986" s="17">
        <v>0.12770103352595699</v>
      </c>
      <c r="S1986" s="17">
        <v>0.15470152004125201</v>
      </c>
      <c r="T1986" s="17">
        <v>0.124644997826183</v>
      </c>
      <c r="U1986" s="17">
        <v>0.143251815233745</v>
      </c>
      <c r="V1986" s="17">
        <v>0.101801724229221</v>
      </c>
      <c r="W1986" s="17">
        <v>0.13793204914976001</v>
      </c>
      <c r="X1986" s="17">
        <v>0.157925280722338</v>
      </c>
      <c r="Y1986" s="17">
        <v>0.113164987422394</v>
      </c>
      <c r="Z1986" s="17">
        <v>0.140362334413036</v>
      </c>
      <c r="AA1986" s="17">
        <v>0.169948429763326</v>
      </c>
      <c r="AB1986" s="17">
        <v>7.8439236184305997E-2</v>
      </c>
      <c r="AC1986" s="17"/>
      <c r="AD1986" s="17">
        <v>8.4290016108152802E-2</v>
      </c>
      <c r="AE1986" s="17">
        <v>0.23789184251096701</v>
      </c>
      <c r="AF1986" s="17"/>
      <c r="AG1986" s="17">
        <v>5.5396762235209701E-2</v>
      </c>
      <c r="AH1986" s="17">
        <v>0.16562309411993401</v>
      </c>
      <c r="AI1986" s="17"/>
      <c r="AJ1986" s="17">
        <v>0.13409358998065901</v>
      </c>
      <c r="AK1986" s="17">
        <v>0.12836695170976101</v>
      </c>
      <c r="AL1986" s="17"/>
      <c r="AM1986" s="17">
        <v>0.16160550772538501</v>
      </c>
      <c r="AN1986" s="17">
        <v>0.122462695244608</v>
      </c>
      <c r="AO1986" s="17"/>
      <c r="AP1986" s="17">
        <v>0.30467901576432799</v>
      </c>
      <c r="AQ1986" s="17">
        <v>0.156198775273756</v>
      </c>
      <c r="AR1986" s="17">
        <v>7.9019780153445296E-2</v>
      </c>
      <c r="AS1986" s="17">
        <v>9.59254712964447E-2</v>
      </c>
      <c r="AT1986" s="17">
        <v>3.5552552799253699E-2</v>
      </c>
      <c r="AU1986" s="17">
        <v>2.3370193680606999E-2</v>
      </c>
    </row>
    <row r="1987" spans="2:47" x14ac:dyDescent="0.35">
      <c r="B1987" t="s">
        <v>95</v>
      </c>
      <c r="C1987" s="17">
        <v>0.340744966254375</v>
      </c>
      <c r="D1987" s="17">
        <v>0.34232205547097899</v>
      </c>
      <c r="E1987" s="17">
        <v>0.34135156706348002</v>
      </c>
      <c r="F1987" s="17"/>
      <c r="G1987" s="17">
        <v>0.540844264719612</v>
      </c>
      <c r="H1987" s="17">
        <v>0.43836126796538299</v>
      </c>
      <c r="I1987" s="17">
        <v>0.36008784179501602</v>
      </c>
      <c r="J1987" s="17">
        <v>0.31819199373292401</v>
      </c>
      <c r="K1987" s="17">
        <v>0.22166987594877</v>
      </c>
      <c r="L1987" s="17">
        <v>0.209784250297639</v>
      </c>
      <c r="M1987" s="17"/>
      <c r="N1987" s="17">
        <v>0.30727928868821502</v>
      </c>
      <c r="O1987" s="17">
        <v>0.50696066430310305</v>
      </c>
      <c r="P1987" s="17"/>
      <c r="Q1987" s="17">
        <v>0.41551026767691102</v>
      </c>
      <c r="R1987" s="17">
        <v>0.35968021088377899</v>
      </c>
      <c r="S1987" s="17">
        <v>0.35437180511734501</v>
      </c>
      <c r="T1987" s="17">
        <v>0.36773778268296597</v>
      </c>
      <c r="U1987" s="17">
        <v>0.37202101110640601</v>
      </c>
      <c r="V1987" s="17">
        <v>0.40034503974960101</v>
      </c>
      <c r="W1987" s="17">
        <v>0.300902129520558</v>
      </c>
      <c r="X1987" s="17">
        <v>0.33634578632340201</v>
      </c>
      <c r="Y1987" s="17">
        <v>0.35568172872227699</v>
      </c>
      <c r="Z1987" s="17">
        <v>0.14380568376105901</v>
      </c>
      <c r="AA1987" s="17">
        <v>0.26872168011694703</v>
      </c>
      <c r="AB1987" s="17">
        <v>0.309973550744788</v>
      </c>
      <c r="AC1987" s="17"/>
      <c r="AD1987" s="17">
        <v>0.40410830253322699</v>
      </c>
      <c r="AE1987" s="17">
        <v>0.19377314022213499</v>
      </c>
      <c r="AF1987" s="17"/>
      <c r="AG1987" s="17">
        <v>0.498331518844635</v>
      </c>
      <c r="AH1987" s="17">
        <v>0.265118484155768</v>
      </c>
      <c r="AI1987" s="17"/>
      <c r="AJ1987" s="17">
        <v>0.35070420915268602</v>
      </c>
      <c r="AK1987" s="17">
        <v>0.33196595098293402</v>
      </c>
      <c r="AL1987" s="17"/>
      <c r="AM1987" s="17">
        <v>0.31209928393303299</v>
      </c>
      <c r="AN1987" s="17">
        <v>0.34912233557788502</v>
      </c>
      <c r="AO1987" s="17"/>
      <c r="AP1987" s="17">
        <v>0.128301233563682</v>
      </c>
      <c r="AQ1987" s="17">
        <v>0.211158658223004</v>
      </c>
      <c r="AR1987" s="17">
        <v>0.46153138576063102</v>
      </c>
      <c r="AS1987" s="17">
        <v>0.25795938335812002</v>
      </c>
      <c r="AT1987" s="17">
        <v>0.635995073785939</v>
      </c>
      <c r="AU1987" s="17">
        <v>0.572789030759014</v>
      </c>
    </row>
    <row r="1988" spans="2:47" x14ac:dyDescent="0.35">
      <c r="B1988" t="s">
        <v>96</v>
      </c>
      <c r="C1988" s="17">
        <v>0.264801643866931</v>
      </c>
      <c r="D1988" s="17">
        <v>0.30195556004756802</v>
      </c>
      <c r="E1988" s="17">
        <v>0.22754148455000101</v>
      </c>
      <c r="F1988" s="17"/>
      <c r="G1988" s="17">
        <v>0.21311859742897399</v>
      </c>
      <c r="H1988" s="17">
        <v>0.25768854970316302</v>
      </c>
      <c r="I1988" s="17">
        <v>0.28217684754580002</v>
      </c>
      <c r="J1988" s="17">
        <v>0.28956823789861502</v>
      </c>
      <c r="K1988" s="17">
        <v>0.29370403068332901</v>
      </c>
      <c r="L1988" s="17">
        <v>0.25146986115485098</v>
      </c>
      <c r="M1988" s="17"/>
      <c r="N1988" s="17">
        <v>0.28606661826962099</v>
      </c>
      <c r="O1988" s="17">
        <v>0.15918380429550799</v>
      </c>
      <c r="P1988" s="17"/>
      <c r="Q1988" s="17">
        <v>0.23538674059578499</v>
      </c>
      <c r="R1988" s="17">
        <v>0.25394020815026602</v>
      </c>
      <c r="S1988" s="17">
        <v>0.26991765066012502</v>
      </c>
      <c r="T1988" s="17">
        <v>0.232634748008999</v>
      </c>
      <c r="U1988" s="17">
        <v>0.22778983493527899</v>
      </c>
      <c r="V1988" s="17">
        <v>0.235653287043502</v>
      </c>
      <c r="W1988" s="17">
        <v>0.19243168848682701</v>
      </c>
      <c r="X1988" s="17">
        <v>0.210429609080866</v>
      </c>
      <c r="Y1988" s="17">
        <v>0.26135836055888201</v>
      </c>
      <c r="Z1988" s="17">
        <v>0.45527737457259099</v>
      </c>
      <c r="AA1988" s="17">
        <v>0.27808589011476598</v>
      </c>
      <c r="AB1988" s="17">
        <v>0.39052915121550202</v>
      </c>
      <c r="AC1988" s="17"/>
      <c r="AD1988" s="17">
        <v>0.25531368074634703</v>
      </c>
      <c r="AE1988" s="17">
        <v>0.29148843022422799</v>
      </c>
      <c r="AF1988" s="17"/>
      <c r="AG1988" s="17">
        <v>0.233062976296675</v>
      </c>
      <c r="AH1988" s="17">
        <v>0.28203907131907002</v>
      </c>
      <c r="AI1988" s="17"/>
      <c r="AJ1988" s="17">
        <v>0.23020457962469201</v>
      </c>
      <c r="AK1988" s="17">
        <v>0.30607816622384898</v>
      </c>
      <c r="AL1988" s="17"/>
      <c r="AM1988" s="17">
        <v>0.26630487852955298</v>
      </c>
      <c r="AN1988" s="17">
        <v>0.26491677660848201</v>
      </c>
      <c r="AO1988" s="17"/>
      <c r="AP1988" s="17">
        <v>0.29271094023176403</v>
      </c>
      <c r="AQ1988" s="17">
        <v>0.284624422706927</v>
      </c>
      <c r="AR1988" s="17">
        <v>0.24634045794277001</v>
      </c>
      <c r="AS1988" s="17">
        <v>0.325817191118421</v>
      </c>
      <c r="AT1988" s="17">
        <v>0.113908004469748</v>
      </c>
      <c r="AU1988" s="17">
        <v>0.23112213179011701</v>
      </c>
    </row>
    <row r="1989" spans="2:47" x14ac:dyDescent="0.35">
      <c r="B1989" t="s">
        <v>97</v>
      </c>
      <c r="C1989" s="17">
        <v>7.5943322387444098E-2</v>
      </c>
      <c r="D1989" s="17">
        <v>4.0366495423411503E-2</v>
      </c>
      <c r="E1989" s="17">
        <v>0.113810082513478</v>
      </c>
      <c r="F1989" s="17"/>
      <c r="G1989" s="17">
        <v>0.32772566729063701</v>
      </c>
      <c r="H1989" s="17">
        <v>0.180672718262221</v>
      </c>
      <c r="I1989" s="17">
        <v>7.7910994249215507E-2</v>
      </c>
      <c r="J1989" s="17">
        <v>2.86237558343094E-2</v>
      </c>
      <c r="K1989" s="17">
        <v>-7.2034154734559194E-2</v>
      </c>
      <c r="L1989" s="17">
        <v>-4.16856108572113E-2</v>
      </c>
      <c r="M1989" s="17"/>
      <c r="N1989" s="17">
        <v>2.1212670418594499E-2</v>
      </c>
      <c r="O1989" s="17">
        <v>0.347776860007595</v>
      </c>
      <c r="P1989" s="17"/>
      <c r="Q1989" s="17">
        <v>0.180123527081125</v>
      </c>
      <c r="R1989" s="17">
        <v>0.105740002733514</v>
      </c>
      <c r="S1989" s="17">
        <v>8.4454154457220806E-2</v>
      </c>
      <c r="T1989" s="17">
        <v>0.135103034673967</v>
      </c>
      <c r="U1989" s="17">
        <v>0.14423117617112599</v>
      </c>
      <c r="V1989" s="17">
        <v>0.16469175270609901</v>
      </c>
      <c r="W1989" s="17">
        <v>0.108470441033731</v>
      </c>
      <c r="X1989" s="17">
        <v>0.12591617724253601</v>
      </c>
      <c r="Y1989" s="17">
        <v>9.4323368163395302E-2</v>
      </c>
      <c r="Z1989" s="17">
        <v>-0.31147169081153298</v>
      </c>
      <c r="AA1989" s="17">
        <v>-9.3642099978185605E-3</v>
      </c>
      <c r="AB1989" s="17">
        <v>-8.0555600470714694E-2</v>
      </c>
      <c r="AC1989" s="17"/>
      <c r="AD1989" s="17">
        <v>0.14879462178687999</v>
      </c>
      <c r="AE1989" s="17">
        <v>-9.77152900020931E-2</v>
      </c>
      <c r="AF1989" s="17"/>
      <c r="AG1989" s="17">
        <v>0.26526854254796001</v>
      </c>
      <c r="AH1989" s="17">
        <v>-1.6920587163302098E-2</v>
      </c>
      <c r="AI1989" s="17"/>
      <c r="AJ1989" s="17">
        <v>0.12049962952799401</v>
      </c>
      <c r="AK1989" s="17">
        <v>2.5887784759085201E-2</v>
      </c>
      <c r="AL1989" s="17"/>
      <c r="AM1989" s="17">
        <v>4.5794405403480599E-2</v>
      </c>
      <c r="AN1989" s="17">
        <v>8.4205558969403099E-2</v>
      </c>
      <c r="AO1989" s="17"/>
      <c r="AP1989" s="17">
        <v>-0.164409706668082</v>
      </c>
      <c r="AQ1989" s="17">
        <v>-7.3465764483923196E-2</v>
      </c>
      <c r="AR1989" s="17">
        <v>0.21519092781786101</v>
      </c>
      <c r="AS1989" s="17">
        <v>-6.7857807760300204E-2</v>
      </c>
      <c r="AT1989" s="17">
        <v>0.52208706931619098</v>
      </c>
      <c r="AU1989" s="17">
        <v>0.34166689896889801</v>
      </c>
    </row>
    <row r="1990" spans="2:47" x14ac:dyDescent="0.35">
      <c r="C1990" s="17"/>
      <c r="D1990" s="17"/>
      <c r="E1990" s="17"/>
      <c r="F1990" s="17"/>
      <c r="G1990" s="17"/>
      <c r="H1990" s="17"/>
      <c r="I1990" s="17"/>
      <c r="J1990" s="17"/>
      <c r="K1990" s="17"/>
      <c r="L1990" s="17"/>
      <c r="M1990" s="17"/>
      <c r="N1990" s="17"/>
      <c r="O1990" s="17"/>
      <c r="P1990" s="17"/>
      <c r="Q1990" s="17"/>
      <c r="R1990" s="17"/>
      <c r="S1990" s="17"/>
      <c r="T1990" s="17"/>
      <c r="U1990" s="17"/>
      <c r="V1990" s="17"/>
      <c r="W1990" s="17"/>
      <c r="X1990" s="17"/>
      <c r="Y1990" s="17"/>
      <c r="Z1990" s="17"/>
      <c r="AA1990" s="17"/>
      <c r="AB1990" s="17"/>
      <c r="AC1990" s="17"/>
      <c r="AD1990" s="17"/>
      <c r="AE1990" s="17"/>
      <c r="AF1990" s="17"/>
      <c r="AG1990" s="17"/>
      <c r="AH1990" s="17"/>
      <c r="AI1990" s="17"/>
      <c r="AJ1990" s="17"/>
      <c r="AK1990" s="17"/>
      <c r="AL1990" s="17"/>
      <c r="AM1990" s="17"/>
      <c r="AN1990" s="17"/>
      <c r="AO1990" s="17"/>
      <c r="AP1990" s="17"/>
      <c r="AQ1990" s="17"/>
      <c r="AR1990" s="17"/>
      <c r="AS1990" s="17"/>
      <c r="AT1990" s="17"/>
      <c r="AU1990" s="17"/>
    </row>
    <row r="1991" spans="2:47" x14ac:dyDescent="0.35">
      <c r="B1991" s="6" t="s">
        <v>733</v>
      </c>
      <c r="C1991" s="17"/>
      <c r="D1991" s="17"/>
      <c r="E1991" s="17"/>
      <c r="F1991" s="17"/>
      <c r="G1991" s="17"/>
      <c r="H1991" s="17"/>
      <c r="I1991" s="17"/>
      <c r="J1991" s="17"/>
      <c r="K1991" s="17"/>
      <c r="L1991" s="17"/>
      <c r="M1991" s="17"/>
      <c r="N1991" s="17"/>
      <c r="O1991" s="17"/>
      <c r="P1991" s="17"/>
      <c r="Q1991" s="17"/>
      <c r="R1991" s="17"/>
      <c r="S1991" s="17"/>
      <c r="T1991" s="17"/>
      <c r="U1991" s="17"/>
      <c r="V1991" s="17"/>
      <c r="W1991" s="17"/>
      <c r="X1991" s="17"/>
      <c r="Y1991" s="17"/>
      <c r="Z1991" s="17"/>
      <c r="AA1991" s="17"/>
      <c r="AB1991" s="17"/>
      <c r="AC1991" s="17"/>
      <c r="AD1991" s="17"/>
      <c r="AE1991" s="17"/>
      <c r="AF1991" s="17"/>
      <c r="AG1991" s="17"/>
      <c r="AH1991" s="17"/>
      <c r="AI1991" s="17"/>
      <c r="AJ1991" s="17"/>
      <c r="AK1991" s="17"/>
      <c r="AL1991" s="17"/>
      <c r="AM1991" s="17"/>
      <c r="AN1991" s="17"/>
      <c r="AO1991" s="17"/>
      <c r="AP1991" s="17"/>
      <c r="AQ1991" s="17"/>
      <c r="AR1991" s="17"/>
      <c r="AS1991" s="17"/>
      <c r="AT1991" s="17"/>
      <c r="AU1991" s="17"/>
    </row>
    <row r="1992" spans="2:47" x14ac:dyDescent="0.35">
      <c r="B1992" s="24" t="s">
        <v>65</v>
      </c>
      <c r="C1992" s="17"/>
      <c r="D1992" s="17"/>
      <c r="E1992" s="17"/>
      <c r="F1992" s="17"/>
      <c r="G1992" s="17"/>
      <c r="H1992" s="17"/>
      <c r="I1992" s="17"/>
      <c r="J1992" s="17"/>
      <c r="K1992" s="17"/>
      <c r="L1992" s="17"/>
      <c r="M1992" s="17"/>
      <c r="N1992" s="17"/>
      <c r="O1992" s="17"/>
      <c r="P1992" s="17"/>
      <c r="Q1992" s="17"/>
      <c r="R1992" s="17"/>
      <c r="S1992" s="17"/>
      <c r="T1992" s="17"/>
      <c r="U1992" s="17"/>
      <c r="V1992" s="17"/>
      <c r="W1992" s="17"/>
      <c r="X1992" s="17"/>
      <c r="Y1992" s="17"/>
      <c r="Z1992" s="17"/>
      <c r="AA1992" s="17"/>
      <c r="AB1992" s="17"/>
      <c r="AC1992" s="17"/>
      <c r="AD1992" s="17"/>
      <c r="AE1992" s="17"/>
      <c r="AF1992" s="17"/>
      <c r="AG1992" s="17"/>
      <c r="AH1992" s="17"/>
      <c r="AI1992" s="17"/>
      <c r="AJ1992" s="17"/>
      <c r="AK1992" s="17"/>
      <c r="AL1992" s="17"/>
      <c r="AM1992" s="17"/>
      <c r="AN1992" s="17"/>
      <c r="AO1992" s="17"/>
      <c r="AP1992" s="17"/>
      <c r="AQ1992" s="17"/>
      <c r="AR1992" s="17"/>
      <c r="AS1992" s="17"/>
      <c r="AT1992" s="17"/>
      <c r="AU1992" s="17"/>
    </row>
    <row r="1993" spans="2:47" x14ac:dyDescent="0.35">
      <c r="B1993" t="s">
        <v>89</v>
      </c>
      <c r="C1993" s="17">
        <v>0.248384146720521</v>
      </c>
      <c r="D1993" s="17">
        <v>0.28094985240964898</v>
      </c>
      <c r="E1993" s="17">
        <v>0.21882735711948501</v>
      </c>
      <c r="F1993" s="17"/>
      <c r="G1993" s="17">
        <v>0.21469275130444801</v>
      </c>
      <c r="H1993" s="17">
        <v>0.24710958180945999</v>
      </c>
      <c r="I1993" s="17">
        <v>0.23506314369975101</v>
      </c>
      <c r="J1993" s="17">
        <v>0.27953340893899897</v>
      </c>
      <c r="K1993" s="17">
        <v>0.26020133219708402</v>
      </c>
      <c r="L1993" s="17">
        <v>0.249580309629373</v>
      </c>
      <c r="M1993" s="17"/>
      <c r="N1993" s="17">
        <v>0.24494961110548899</v>
      </c>
      <c r="O1993" s="17">
        <v>0.26544263100183202</v>
      </c>
      <c r="P1993" s="17"/>
      <c r="Q1993" s="17">
        <v>0.25769377994110199</v>
      </c>
      <c r="R1993" s="17">
        <v>0.240339271861536</v>
      </c>
      <c r="S1993" s="17">
        <v>0.24913730149371999</v>
      </c>
      <c r="T1993" s="17">
        <v>0.24686409680844301</v>
      </c>
      <c r="U1993" s="17">
        <v>0.23375735869160699</v>
      </c>
      <c r="V1993" s="17">
        <v>0.208750641517708</v>
      </c>
      <c r="W1993" s="17">
        <v>0.26912300302647202</v>
      </c>
      <c r="X1993" s="17">
        <v>0.25979925452527503</v>
      </c>
      <c r="Y1993" s="17">
        <v>0.25120250296007701</v>
      </c>
      <c r="Z1993" s="17">
        <v>0.25257683992312402</v>
      </c>
      <c r="AA1993" s="17">
        <v>0.27287711581570301</v>
      </c>
      <c r="AB1993" s="17">
        <v>0.26116012727269</v>
      </c>
      <c r="AC1993" s="17"/>
      <c r="AD1993" s="17">
        <v>0.31154291165968701</v>
      </c>
      <c r="AE1993" s="17">
        <v>0.112094023924825</v>
      </c>
      <c r="AF1993" s="17"/>
      <c r="AG1993" s="17">
        <v>0.36234600566244102</v>
      </c>
      <c r="AH1993" s="17">
        <v>0.19520371173833001</v>
      </c>
      <c r="AI1993" s="17"/>
      <c r="AJ1993" s="17">
        <v>0.26342093459545102</v>
      </c>
      <c r="AK1993" s="17">
        <v>0.23275556335625699</v>
      </c>
      <c r="AL1993" s="17"/>
      <c r="AM1993" s="17">
        <v>0.27161584641805597</v>
      </c>
      <c r="AN1993" s="17">
        <v>0.24450924667982499</v>
      </c>
      <c r="AO1993" s="17"/>
      <c r="AP1993" s="17">
        <v>6.2548928829433303E-2</v>
      </c>
      <c r="AQ1993" s="17">
        <v>0.20701709380694799</v>
      </c>
      <c r="AR1993" s="17">
        <v>0.206763485037745</v>
      </c>
      <c r="AS1993" s="17">
        <v>0.319830392371943</v>
      </c>
      <c r="AT1993" s="17">
        <v>0.393815473109562</v>
      </c>
      <c r="AU1993" s="17">
        <v>0.405912079331604</v>
      </c>
    </row>
    <row r="1994" spans="2:47" x14ac:dyDescent="0.35">
      <c r="B1994" t="s">
        <v>90</v>
      </c>
      <c r="C1994" s="17">
        <v>0.45133418285017501</v>
      </c>
      <c r="D1994" s="17">
        <v>0.46697029195645001</v>
      </c>
      <c r="E1994" s="17">
        <v>0.43921808207775398</v>
      </c>
      <c r="F1994" s="17"/>
      <c r="G1994" s="17">
        <v>0.41774306193390798</v>
      </c>
      <c r="H1994" s="17">
        <v>0.43328841684953101</v>
      </c>
      <c r="I1994" s="17">
        <v>0.44558075460584601</v>
      </c>
      <c r="J1994" s="17">
        <v>0.48154339073575098</v>
      </c>
      <c r="K1994" s="17">
        <v>0.48890413816056499</v>
      </c>
      <c r="L1994" s="17">
        <v>0.44356585359752099</v>
      </c>
      <c r="M1994" s="17"/>
      <c r="N1994" s="17">
        <v>0.44856011172812099</v>
      </c>
      <c r="O1994" s="17">
        <v>0.46511230424268601</v>
      </c>
      <c r="P1994" s="17"/>
      <c r="Q1994" s="17">
        <v>0.47698767723711299</v>
      </c>
      <c r="R1994" s="17">
        <v>0.43424914396528702</v>
      </c>
      <c r="S1994" s="17">
        <v>0.40512750242117801</v>
      </c>
      <c r="T1994" s="17">
        <v>0.486976247061496</v>
      </c>
      <c r="U1994" s="17">
        <v>0.43925336851028701</v>
      </c>
      <c r="V1994" s="17">
        <v>0.48562431877050399</v>
      </c>
      <c r="W1994" s="17">
        <v>0.42138923379789101</v>
      </c>
      <c r="X1994" s="17">
        <v>0.47582201641171101</v>
      </c>
      <c r="Y1994" s="17">
        <v>0.424702267271647</v>
      </c>
      <c r="Z1994" s="17">
        <v>0.46255109479461898</v>
      </c>
      <c r="AA1994" s="17">
        <v>0.46035840420677798</v>
      </c>
      <c r="AB1994" s="17">
        <v>0.44371567477881202</v>
      </c>
      <c r="AC1994" s="17"/>
      <c r="AD1994" s="17">
        <v>0.48604052158970601</v>
      </c>
      <c r="AE1994" s="17">
        <v>0.377649753791863</v>
      </c>
      <c r="AF1994" s="17"/>
      <c r="AG1994" s="17">
        <v>0.48786323599773201</v>
      </c>
      <c r="AH1994" s="17">
        <v>0.445191720423324</v>
      </c>
      <c r="AI1994" s="17"/>
      <c r="AJ1994" s="17">
        <v>0.47052797587365602</v>
      </c>
      <c r="AK1994" s="17">
        <v>0.42858551487345498</v>
      </c>
      <c r="AL1994" s="17"/>
      <c r="AM1994" s="17">
        <v>0.417862163290526</v>
      </c>
      <c r="AN1994" s="17">
        <v>0.46029735064139699</v>
      </c>
      <c r="AO1994" s="17"/>
      <c r="AP1994" s="17">
        <v>0.28733462682448602</v>
      </c>
      <c r="AQ1994" s="17">
        <v>0.48951654390694999</v>
      </c>
      <c r="AR1994" s="17">
        <v>0.48679189791809302</v>
      </c>
      <c r="AS1994" s="17">
        <v>0.54333838227596498</v>
      </c>
      <c r="AT1994" s="17">
        <v>0.48690666913332797</v>
      </c>
      <c r="AU1994" s="17">
        <v>0.476808284552526</v>
      </c>
    </row>
    <row r="1995" spans="2:47" x14ac:dyDescent="0.35">
      <c r="B1995" t="s">
        <v>91</v>
      </c>
      <c r="C1995" s="17">
        <v>0.190276294825375</v>
      </c>
      <c r="D1995" s="17">
        <v>0.16828714432332301</v>
      </c>
      <c r="E1995" s="17">
        <v>0.20773086103927299</v>
      </c>
      <c r="F1995" s="17"/>
      <c r="G1995" s="17">
        <v>0.21063438246791399</v>
      </c>
      <c r="H1995" s="17">
        <v>0.206077472267437</v>
      </c>
      <c r="I1995" s="17">
        <v>0.19334465318965299</v>
      </c>
      <c r="J1995" s="17">
        <v>0.15615198260891699</v>
      </c>
      <c r="K1995" s="17">
        <v>0.17467627608730699</v>
      </c>
      <c r="L1995" s="17">
        <v>0.19938076391405499</v>
      </c>
      <c r="M1995" s="17"/>
      <c r="N1995" s="17">
        <v>0.190735300748853</v>
      </c>
      <c r="O1995" s="17">
        <v>0.18799652655148899</v>
      </c>
      <c r="P1995" s="17"/>
      <c r="Q1995" s="17">
        <v>0.18078378136947101</v>
      </c>
      <c r="R1995" s="17">
        <v>0.19696926209533799</v>
      </c>
      <c r="S1995" s="17">
        <v>0.25119741510860299</v>
      </c>
      <c r="T1995" s="17">
        <v>0.18538408656073499</v>
      </c>
      <c r="U1995" s="17">
        <v>0.17512897329810501</v>
      </c>
      <c r="V1995" s="17">
        <v>0.175843533263602</v>
      </c>
      <c r="W1995" s="17">
        <v>0.20194433972789899</v>
      </c>
      <c r="X1995" s="17">
        <v>0.116107368970417</v>
      </c>
      <c r="Y1995" s="17">
        <v>0.20627846253767401</v>
      </c>
      <c r="Z1995" s="17">
        <v>0.17295625620552099</v>
      </c>
      <c r="AA1995" s="17">
        <v>0.21775509929269299</v>
      </c>
      <c r="AB1995" s="17">
        <v>0.15066556142006099</v>
      </c>
      <c r="AC1995" s="17"/>
      <c r="AD1995" s="17">
        <v>0.15731000345931501</v>
      </c>
      <c r="AE1995" s="17">
        <v>0.25831693530005501</v>
      </c>
      <c r="AF1995" s="17"/>
      <c r="AG1995" s="17">
        <v>0.108732262908195</v>
      </c>
      <c r="AH1995" s="17">
        <v>0.22669196361439201</v>
      </c>
      <c r="AI1995" s="17"/>
      <c r="AJ1995" s="17">
        <v>0.17558698223150801</v>
      </c>
      <c r="AK1995" s="17">
        <v>0.207578970850049</v>
      </c>
      <c r="AL1995" s="17"/>
      <c r="AM1995" s="17">
        <v>0.18220411833425901</v>
      </c>
      <c r="AN1995" s="17">
        <v>0.191932642510177</v>
      </c>
      <c r="AO1995" s="17"/>
      <c r="AP1995" s="17">
        <v>0.308775686263565</v>
      </c>
      <c r="AQ1995" s="17">
        <v>0.22933094408993901</v>
      </c>
      <c r="AR1995" s="17">
        <v>0.23191033517388701</v>
      </c>
      <c r="AS1995" s="17">
        <v>0.12646103578057</v>
      </c>
      <c r="AT1995" s="17">
        <v>9.5140091429566004E-2</v>
      </c>
      <c r="AU1995" s="17">
        <v>8.6314716605660396E-2</v>
      </c>
    </row>
    <row r="1996" spans="2:47" x14ac:dyDescent="0.35">
      <c r="B1996" t="s">
        <v>92</v>
      </c>
      <c r="C1996" s="17">
        <v>2.8447698836770601E-2</v>
      </c>
      <c r="D1996" s="17">
        <v>2.7950463977252701E-2</v>
      </c>
      <c r="E1996" s="17">
        <v>2.7975855195767899E-2</v>
      </c>
      <c r="F1996" s="17"/>
      <c r="G1996" s="17">
        <v>5.9792392793818303E-2</v>
      </c>
      <c r="H1996" s="17">
        <v>4.7769467806629801E-2</v>
      </c>
      <c r="I1996" s="17">
        <v>2.49917970689028E-2</v>
      </c>
      <c r="J1996" s="17">
        <v>2.19298694817468E-2</v>
      </c>
      <c r="K1996" s="17">
        <v>2.9146881280970498E-3</v>
      </c>
      <c r="L1996" s="17">
        <v>1.6942695150199499E-2</v>
      </c>
      <c r="M1996" s="17"/>
      <c r="N1996" s="17">
        <v>2.8036476681794101E-2</v>
      </c>
      <c r="O1996" s="17">
        <v>3.0490137015630199E-2</v>
      </c>
      <c r="P1996" s="17"/>
      <c r="Q1996" s="17">
        <v>1.7838191012568599E-2</v>
      </c>
      <c r="R1996" s="17">
        <v>1.5787413941410401E-2</v>
      </c>
      <c r="S1996" s="17">
        <v>5.0649170351756E-2</v>
      </c>
      <c r="T1996" s="17">
        <v>2.0760555123997899E-2</v>
      </c>
      <c r="U1996" s="17">
        <v>4.1424046594358797E-2</v>
      </c>
      <c r="V1996" s="17">
        <v>4.1852167439791997E-2</v>
      </c>
      <c r="W1996" s="17">
        <v>1.1582532289213399E-2</v>
      </c>
      <c r="X1996" s="17">
        <v>6.9267128667447803E-2</v>
      </c>
      <c r="Y1996" s="17">
        <v>3.2209763053583002E-2</v>
      </c>
      <c r="Z1996" s="17">
        <v>2.8969708322879002E-2</v>
      </c>
      <c r="AA1996" s="17">
        <v>2.9208043653887399E-2</v>
      </c>
      <c r="AB1996" s="17">
        <v>0</v>
      </c>
      <c r="AC1996" s="17"/>
      <c r="AD1996" s="17">
        <v>1.9249944491879299E-2</v>
      </c>
      <c r="AE1996" s="17">
        <v>4.9534844314738299E-2</v>
      </c>
      <c r="AF1996" s="17"/>
      <c r="AG1996" s="17">
        <v>1.84722662388975E-2</v>
      </c>
      <c r="AH1996" s="17">
        <v>3.2495365269491303E-2</v>
      </c>
      <c r="AI1996" s="17"/>
      <c r="AJ1996" s="17">
        <v>2.1242123941795098E-2</v>
      </c>
      <c r="AK1996" s="17">
        <v>3.7252467195299198E-2</v>
      </c>
      <c r="AL1996" s="17"/>
      <c r="AM1996" s="17">
        <v>3.0674541477387001E-2</v>
      </c>
      <c r="AN1996" s="17">
        <v>2.7654481162402999E-2</v>
      </c>
      <c r="AO1996" s="17"/>
      <c r="AP1996" s="17">
        <v>5.2546065933910001E-2</v>
      </c>
      <c r="AQ1996" s="17">
        <v>3.2657952421371199E-2</v>
      </c>
      <c r="AR1996" s="17">
        <v>3.8118943257372799E-2</v>
      </c>
      <c r="AS1996" s="17">
        <v>2.4775507024451101E-3</v>
      </c>
      <c r="AT1996" s="17">
        <v>1.12605590845935E-2</v>
      </c>
      <c r="AU1996" s="17">
        <v>2.2094792808924402E-2</v>
      </c>
    </row>
    <row r="1997" spans="2:47" x14ac:dyDescent="0.35">
      <c r="B1997" t="s">
        <v>93</v>
      </c>
      <c r="C1997" s="17">
        <v>2.63870799800143E-2</v>
      </c>
      <c r="D1997" s="17">
        <v>2.1313806090797902E-2</v>
      </c>
      <c r="E1997" s="17">
        <v>3.04534064176776E-2</v>
      </c>
      <c r="F1997" s="17"/>
      <c r="G1997" s="17">
        <v>5.9260603836701398E-2</v>
      </c>
      <c r="H1997" s="17">
        <v>2.8169145195901999E-2</v>
      </c>
      <c r="I1997" s="17">
        <v>2.6582212641349499E-2</v>
      </c>
      <c r="J1997" s="17">
        <v>4.9775971605733899E-3</v>
      </c>
      <c r="K1997" s="17">
        <v>1.5236662410765101E-2</v>
      </c>
      <c r="L1997" s="17">
        <v>2.7688743754329299E-2</v>
      </c>
      <c r="M1997" s="17"/>
      <c r="N1997" s="17">
        <v>2.8729339797208198E-2</v>
      </c>
      <c r="O1997" s="17">
        <v>1.4753657953620099E-2</v>
      </c>
      <c r="P1997" s="17"/>
      <c r="Q1997" s="17">
        <v>1.8368996658379301E-2</v>
      </c>
      <c r="R1997" s="17">
        <v>3.5838139229269102E-2</v>
      </c>
      <c r="S1997" s="17">
        <v>6.7116763420038599E-3</v>
      </c>
      <c r="T1997" s="17">
        <v>1.2558962077115101E-2</v>
      </c>
      <c r="U1997" s="17">
        <v>5.0623042676276202E-2</v>
      </c>
      <c r="V1997" s="17">
        <v>1.8024589547817198E-2</v>
      </c>
      <c r="W1997" s="17">
        <v>3.6477205286880601E-2</v>
      </c>
      <c r="X1997" s="17">
        <v>4.5582490314051399E-2</v>
      </c>
      <c r="Y1997" s="17">
        <v>2.4892731616046701E-2</v>
      </c>
      <c r="Z1997" s="17">
        <v>2.27207855562798E-2</v>
      </c>
      <c r="AA1997" s="17">
        <v>0</v>
      </c>
      <c r="AB1997" s="17">
        <v>9.3916135477498899E-2</v>
      </c>
      <c r="AC1997" s="17"/>
      <c r="AD1997" s="17">
        <v>6.9993543786082699E-3</v>
      </c>
      <c r="AE1997" s="17">
        <v>6.8476418854379995E-2</v>
      </c>
      <c r="AF1997" s="17"/>
      <c r="AG1997" s="17">
        <v>5.2720217877540399E-3</v>
      </c>
      <c r="AH1997" s="17">
        <v>3.3043784709954803E-2</v>
      </c>
      <c r="AI1997" s="17"/>
      <c r="AJ1997" s="17">
        <v>1.51114093982977E-2</v>
      </c>
      <c r="AK1997" s="17">
        <v>3.9207674595927902E-2</v>
      </c>
      <c r="AL1997" s="17"/>
      <c r="AM1997" s="17">
        <v>3.3626638631786401E-2</v>
      </c>
      <c r="AN1997" s="17">
        <v>2.48283968730546E-2</v>
      </c>
      <c r="AO1997" s="17"/>
      <c r="AP1997" s="17">
        <v>9.2410782146377698E-2</v>
      </c>
      <c r="AQ1997" s="17">
        <v>2.6408213126897298E-3</v>
      </c>
      <c r="AR1997" s="17">
        <v>2.1251934804573502E-2</v>
      </c>
      <c r="AS1997" s="17">
        <v>3.0420721622739701E-3</v>
      </c>
      <c r="AT1997" s="17">
        <v>6.2002569497578699E-3</v>
      </c>
      <c r="AU1997" s="17">
        <v>4.76290526359877E-3</v>
      </c>
    </row>
    <row r="1998" spans="2:47" x14ac:dyDescent="0.35">
      <c r="B1998" t="s">
        <v>94</v>
      </c>
      <c r="C1998" s="17">
        <v>5.51705967871437E-2</v>
      </c>
      <c r="D1998" s="17">
        <v>3.45284412425267E-2</v>
      </c>
      <c r="E1998" s="17">
        <v>7.5794438150042595E-2</v>
      </c>
      <c r="F1998" s="17"/>
      <c r="G1998" s="17">
        <v>3.7876807663211103E-2</v>
      </c>
      <c r="H1998" s="17">
        <v>3.75859160710399E-2</v>
      </c>
      <c r="I1998" s="17">
        <v>7.4437438794498101E-2</v>
      </c>
      <c r="J1998" s="17">
        <v>5.5863751074013403E-2</v>
      </c>
      <c r="K1998" s="17">
        <v>5.80669030161821E-2</v>
      </c>
      <c r="L1998" s="17">
        <v>6.2841633954522899E-2</v>
      </c>
      <c r="M1998" s="17"/>
      <c r="N1998" s="17">
        <v>5.8989159938534999E-2</v>
      </c>
      <c r="O1998" s="17">
        <v>3.6204743234742202E-2</v>
      </c>
      <c r="P1998" s="17"/>
      <c r="Q1998" s="17">
        <v>4.8327573781367102E-2</v>
      </c>
      <c r="R1998" s="17">
        <v>7.68167689071593E-2</v>
      </c>
      <c r="S1998" s="17">
        <v>3.7176934282739098E-2</v>
      </c>
      <c r="T1998" s="17">
        <v>4.74560523682135E-2</v>
      </c>
      <c r="U1998" s="17">
        <v>5.9813210229366399E-2</v>
      </c>
      <c r="V1998" s="17">
        <v>6.9904749460576995E-2</v>
      </c>
      <c r="W1998" s="17">
        <v>5.9483685871644203E-2</v>
      </c>
      <c r="X1998" s="17">
        <v>3.34217411110969E-2</v>
      </c>
      <c r="Y1998" s="17">
        <v>6.0714272560971699E-2</v>
      </c>
      <c r="Z1998" s="17">
        <v>6.0225315197576998E-2</v>
      </c>
      <c r="AA1998" s="17">
        <v>1.9801337030938702E-2</v>
      </c>
      <c r="AB1998" s="17">
        <v>5.0542501050938701E-2</v>
      </c>
      <c r="AC1998" s="17"/>
      <c r="AD1998" s="17">
        <v>1.88572644208044E-2</v>
      </c>
      <c r="AE1998" s="17">
        <v>0.13392802381413901</v>
      </c>
      <c r="AF1998" s="17"/>
      <c r="AG1998" s="17">
        <v>1.7314207404980901E-2</v>
      </c>
      <c r="AH1998" s="17">
        <v>6.7373454244507705E-2</v>
      </c>
      <c r="AI1998" s="17"/>
      <c r="AJ1998" s="17">
        <v>5.4110573959292703E-2</v>
      </c>
      <c r="AK1998" s="17">
        <v>5.4619809129012403E-2</v>
      </c>
      <c r="AL1998" s="17"/>
      <c r="AM1998" s="17">
        <v>6.4016691847985904E-2</v>
      </c>
      <c r="AN1998" s="17">
        <v>5.07778821331435E-2</v>
      </c>
      <c r="AO1998" s="17"/>
      <c r="AP1998" s="17">
        <v>0.19638391000222699</v>
      </c>
      <c r="AQ1998" s="17">
        <v>3.8836644462101798E-2</v>
      </c>
      <c r="AR1998" s="17">
        <v>1.5163403808329401E-2</v>
      </c>
      <c r="AS1998" s="17">
        <v>4.8505667068020402E-3</v>
      </c>
      <c r="AT1998" s="17">
        <v>6.6769502931932996E-3</v>
      </c>
      <c r="AU1998" s="17">
        <v>4.1072214376859E-3</v>
      </c>
    </row>
    <row r="1999" spans="2:47" x14ac:dyDescent="0.35">
      <c r="B1999" t="s">
        <v>95</v>
      </c>
      <c r="C1999" s="17">
        <v>0.69971832957069602</v>
      </c>
      <c r="D1999" s="17">
        <v>0.74792014436609999</v>
      </c>
      <c r="E1999" s="17">
        <v>0.65804543919723901</v>
      </c>
      <c r="F1999" s="17"/>
      <c r="G1999" s="17">
        <v>0.63243581323835596</v>
      </c>
      <c r="H1999" s="17">
        <v>0.68039799865899098</v>
      </c>
      <c r="I1999" s="17">
        <v>0.68064389830559602</v>
      </c>
      <c r="J1999" s="17">
        <v>0.76107679967474895</v>
      </c>
      <c r="K1999" s="17">
        <v>0.74910547035764896</v>
      </c>
      <c r="L1999" s="17">
        <v>0.69314616322689404</v>
      </c>
      <c r="M1999" s="17"/>
      <c r="N1999" s="17">
        <v>0.69350972283360901</v>
      </c>
      <c r="O1999" s="17">
        <v>0.73055493524451798</v>
      </c>
      <c r="P1999" s="17"/>
      <c r="Q1999" s="17">
        <v>0.73468145717821398</v>
      </c>
      <c r="R1999" s="17">
        <v>0.67458841582682305</v>
      </c>
      <c r="S1999" s="17">
        <v>0.65426480391489805</v>
      </c>
      <c r="T1999" s="17">
        <v>0.73384034386993802</v>
      </c>
      <c r="U1999" s="17">
        <v>0.67301072720189403</v>
      </c>
      <c r="V1999" s="17">
        <v>0.694374960288212</v>
      </c>
      <c r="W1999" s="17">
        <v>0.69051223682436302</v>
      </c>
      <c r="X1999" s="17">
        <v>0.73562127093698604</v>
      </c>
      <c r="Y1999" s="17">
        <v>0.67590477023172402</v>
      </c>
      <c r="Z1999" s="17">
        <v>0.71512793471774305</v>
      </c>
      <c r="AA1999" s="17">
        <v>0.73323552002248105</v>
      </c>
      <c r="AB1999" s="17">
        <v>0.70487580205150202</v>
      </c>
      <c r="AC1999" s="17"/>
      <c r="AD1999" s="17">
        <v>0.79758343324939296</v>
      </c>
      <c r="AE1999" s="17">
        <v>0.48974377771668798</v>
      </c>
      <c r="AF1999" s="17"/>
      <c r="AG1999" s="17">
        <v>0.85020924166017298</v>
      </c>
      <c r="AH1999" s="17">
        <v>0.64039543216165395</v>
      </c>
      <c r="AI1999" s="17"/>
      <c r="AJ1999" s="17">
        <v>0.73394891046910704</v>
      </c>
      <c r="AK1999" s="17">
        <v>0.661341078229711</v>
      </c>
      <c r="AL1999" s="17"/>
      <c r="AM1999" s="17">
        <v>0.68947800970858197</v>
      </c>
      <c r="AN1999" s="17">
        <v>0.70480659732122197</v>
      </c>
      <c r="AO1999" s="17"/>
      <c r="AP1999" s="17">
        <v>0.34988355565391899</v>
      </c>
      <c r="AQ1999" s="17">
        <v>0.69653363771389798</v>
      </c>
      <c r="AR1999" s="17">
        <v>0.69355538295583796</v>
      </c>
      <c r="AS1999" s="17">
        <v>0.86316877464790798</v>
      </c>
      <c r="AT1999" s="17">
        <v>0.88072214224288903</v>
      </c>
      <c r="AU1999" s="17">
        <v>0.882720363884131</v>
      </c>
    </row>
    <row r="2000" spans="2:47" x14ac:dyDescent="0.35">
      <c r="B2000" t="s">
        <v>96</v>
      </c>
      <c r="C2000" s="17">
        <v>5.4834778816785001E-2</v>
      </c>
      <c r="D2000" s="17">
        <v>4.9264270068050599E-2</v>
      </c>
      <c r="E2000" s="17">
        <v>5.8429261613445499E-2</v>
      </c>
      <c r="F2000" s="17"/>
      <c r="G2000" s="17">
        <v>0.11905299663052001</v>
      </c>
      <c r="H2000" s="17">
        <v>7.5938613002531796E-2</v>
      </c>
      <c r="I2000" s="17">
        <v>5.1574009710252298E-2</v>
      </c>
      <c r="J2000" s="17">
        <v>2.6907466642320198E-2</v>
      </c>
      <c r="K2000" s="17">
        <v>1.8151350538862202E-2</v>
      </c>
      <c r="L2000" s="17">
        <v>4.4631438904528802E-2</v>
      </c>
      <c r="M2000" s="17"/>
      <c r="N2000" s="17">
        <v>5.67658164790023E-2</v>
      </c>
      <c r="O2000" s="17">
        <v>4.5243794969250302E-2</v>
      </c>
      <c r="P2000" s="17"/>
      <c r="Q2000" s="17">
        <v>3.6207187670948E-2</v>
      </c>
      <c r="R2000" s="17">
        <v>5.1625553170679503E-2</v>
      </c>
      <c r="S2000" s="17">
        <v>5.73608466937598E-2</v>
      </c>
      <c r="T2000" s="17">
        <v>3.3319517201113001E-2</v>
      </c>
      <c r="U2000" s="17">
        <v>9.2047089270635096E-2</v>
      </c>
      <c r="V2000" s="17">
        <v>5.9876756987609199E-2</v>
      </c>
      <c r="W2000" s="17">
        <v>4.8059737576093997E-2</v>
      </c>
      <c r="X2000" s="17">
        <v>0.11484961898149899</v>
      </c>
      <c r="Y2000" s="17">
        <v>5.7102494669629703E-2</v>
      </c>
      <c r="Z2000" s="17">
        <v>5.1690493879158798E-2</v>
      </c>
      <c r="AA2000" s="17">
        <v>2.9208043653887399E-2</v>
      </c>
      <c r="AB2000" s="17">
        <v>9.3916135477498899E-2</v>
      </c>
      <c r="AC2000" s="17"/>
      <c r="AD2000" s="17">
        <v>2.6249298870487599E-2</v>
      </c>
      <c r="AE2000" s="17">
        <v>0.118011263169118</v>
      </c>
      <c r="AF2000" s="17"/>
      <c r="AG2000" s="17">
        <v>2.3744288026651499E-2</v>
      </c>
      <c r="AH2000" s="17">
        <v>6.5539149979446099E-2</v>
      </c>
      <c r="AI2000" s="17"/>
      <c r="AJ2000" s="17">
        <v>3.6353533340092802E-2</v>
      </c>
      <c r="AK2000" s="17">
        <v>7.6460141791227093E-2</v>
      </c>
      <c r="AL2000" s="17"/>
      <c r="AM2000" s="17">
        <v>6.4301180109173406E-2</v>
      </c>
      <c r="AN2000" s="17">
        <v>5.2482878035457599E-2</v>
      </c>
      <c r="AO2000" s="17"/>
      <c r="AP2000" s="17">
        <v>0.144956848080288</v>
      </c>
      <c r="AQ2000" s="17">
        <v>3.5298773734060901E-2</v>
      </c>
      <c r="AR2000" s="17">
        <v>5.93708780619462E-2</v>
      </c>
      <c r="AS2000" s="17">
        <v>5.5196228647190898E-3</v>
      </c>
      <c r="AT2000" s="17">
        <v>1.7460816034351401E-2</v>
      </c>
      <c r="AU2000" s="17">
        <v>2.6857698072523101E-2</v>
      </c>
    </row>
    <row r="2001" spans="2:47" x14ac:dyDescent="0.35">
      <c r="B2001" t="s">
        <v>97</v>
      </c>
      <c r="C2001" s="17">
        <v>0.64488355075391102</v>
      </c>
      <c r="D2001" s="17">
        <v>0.69865587429804898</v>
      </c>
      <c r="E2001" s="17">
        <v>0.59961617758379404</v>
      </c>
      <c r="F2001" s="17"/>
      <c r="G2001" s="17">
        <v>0.51338281660783602</v>
      </c>
      <c r="H2001" s="17">
        <v>0.60445938565645896</v>
      </c>
      <c r="I2001" s="17">
        <v>0.62906988859534396</v>
      </c>
      <c r="J2001" s="17">
        <v>0.73416933303242904</v>
      </c>
      <c r="K2001" s="17">
        <v>0.730954119818787</v>
      </c>
      <c r="L2001" s="17">
        <v>0.64851472432236501</v>
      </c>
      <c r="M2001" s="17"/>
      <c r="N2001" s="17">
        <v>0.63674390635460698</v>
      </c>
      <c r="O2001" s="17">
        <v>0.68531114027526796</v>
      </c>
      <c r="P2001" s="17"/>
      <c r="Q2001" s="17">
        <v>0.69847426950726599</v>
      </c>
      <c r="R2001" s="17">
        <v>0.62296286265614298</v>
      </c>
      <c r="S2001" s="17">
        <v>0.59690395722113798</v>
      </c>
      <c r="T2001" s="17">
        <v>0.70052082666882498</v>
      </c>
      <c r="U2001" s="17">
        <v>0.58096363793125905</v>
      </c>
      <c r="V2001" s="17">
        <v>0.63449820330060203</v>
      </c>
      <c r="W2001" s="17">
        <v>0.64245249924826897</v>
      </c>
      <c r="X2001" s="17">
        <v>0.620771651955487</v>
      </c>
      <c r="Y2001" s="17">
        <v>0.61880227556209499</v>
      </c>
      <c r="Z2001" s="17">
        <v>0.66343744083858402</v>
      </c>
      <c r="AA2001" s="17">
        <v>0.70402747636859297</v>
      </c>
      <c r="AB2001" s="17">
        <v>0.61095966657400302</v>
      </c>
      <c r="AC2001" s="17"/>
      <c r="AD2001" s="17">
        <v>0.77133413437890597</v>
      </c>
      <c r="AE2001" s="17">
        <v>0.37173251454757</v>
      </c>
      <c r="AF2001" s="17"/>
      <c r="AG2001" s="17">
        <v>0.82646495363352102</v>
      </c>
      <c r="AH2001" s="17">
        <v>0.57485628218220797</v>
      </c>
      <c r="AI2001" s="17"/>
      <c r="AJ2001" s="17">
        <v>0.69759537712901398</v>
      </c>
      <c r="AK2001" s="17">
        <v>0.58488093643848404</v>
      </c>
      <c r="AL2001" s="17"/>
      <c r="AM2001" s="17">
        <v>0.62517682959940801</v>
      </c>
      <c r="AN2001" s="17">
        <v>0.65232371928576405</v>
      </c>
      <c r="AO2001" s="17"/>
      <c r="AP2001" s="17">
        <v>0.20492670757363199</v>
      </c>
      <c r="AQ2001" s="17">
        <v>0.66123486397983799</v>
      </c>
      <c r="AR2001" s="17">
        <v>0.634184504893891</v>
      </c>
      <c r="AS2001" s="17">
        <v>0.85764915178318901</v>
      </c>
      <c r="AT2001" s="17">
        <v>0.86326132620853802</v>
      </c>
      <c r="AU2001" s="17">
        <v>0.85586266581160697</v>
      </c>
    </row>
    <row r="2002" spans="2:47" x14ac:dyDescent="0.35">
      <c r="C2002" s="17"/>
      <c r="D2002" s="17"/>
      <c r="E2002" s="17"/>
      <c r="F2002" s="17"/>
      <c r="G2002" s="17"/>
      <c r="H2002" s="17"/>
      <c r="I2002" s="17"/>
      <c r="J2002" s="17"/>
      <c r="K2002" s="17"/>
      <c r="L2002" s="17"/>
      <c r="M2002" s="17"/>
      <c r="N2002" s="17"/>
      <c r="O2002" s="17"/>
      <c r="P2002" s="17"/>
      <c r="Q2002" s="17"/>
      <c r="R2002" s="17"/>
      <c r="S2002" s="17"/>
      <c r="T2002" s="17"/>
      <c r="U2002" s="17"/>
      <c r="V2002" s="17"/>
      <c r="W2002" s="17"/>
      <c r="X2002" s="17"/>
      <c r="Y2002" s="17"/>
      <c r="Z2002" s="17"/>
      <c r="AA2002" s="17"/>
      <c r="AB2002" s="17"/>
      <c r="AC2002" s="17"/>
      <c r="AD2002" s="17"/>
      <c r="AE2002" s="17"/>
      <c r="AF2002" s="17"/>
      <c r="AG2002" s="17"/>
      <c r="AH2002" s="17"/>
      <c r="AI2002" s="17"/>
      <c r="AJ2002" s="17"/>
      <c r="AK2002" s="17"/>
      <c r="AL2002" s="17"/>
      <c r="AM2002" s="17"/>
      <c r="AN2002" s="17"/>
      <c r="AO2002" s="17"/>
      <c r="AP2002" s="17"/>
      <c r="AQ2002" s="17"/>
      <c r="AR2002" s="17"/>
      <c r="AS2002" s="17"/>
      <c r="AT2002" s="17"/>
      <c r="AU2002" s="17"/>
    </row>
    <row r="2003" spans="2:47" x14ac:dyDescent="0.35">
      <c r="B2003" s="6" t="s">
        <v>734</v>
      </c>
      <c r="C2003" s="17"/>
      <c r="D2003" s="17"/>
      <c r="E2003" s="17"/>
      <c r="F2003" s="17"/>
      <c r="G2003" s="17"/>
      <c r="H2003" s="17"/>
      <c r="I2003" s="17"/>
      <c r="J2003" s="17"/>
      <c r="K2003" s="17"/>
      <c r="L2003" s="17"/>
      <c r="M2003" s="17"/>
      <c r="N2003" s="17"/>
      <c r="O2003" s="17"/>
      <c r="P2003" s="17"/>
      <c r="Q2003" s="17"/>
      <c r="R2003" s="17"/>
      <c r="S2003" s="17"/>
      <c r="T2003" s="17"/>
      <c r="U2003" s="17"/>
      <c r="V2003" s="17"/>
      <c r="W2003" s="17"/>
      <c r="X2003" s="17"/>
      <c r="Y2003" s="17"/>
      <c r="Z2003" s="17"/>
      <c r="AA2003" s="17"/>
      <c r="AB2003" s="17"/>
      <c r="AC2003" s="17"/>
      <c r="AD2003" s="17"/>
      <c r="AE2003" s="17"/>
      <c r="AF2003" s="17"/>
      <c r="AG2003" s="17"/>
      <c r="AH2003" s="17"/>
      <c r="AI2003" s="17"/>
      <c r="AJ2003" s="17"/>
      <c r="AK2003" s="17"/>
      <c r="AL2003" s="17"/>
      <c r="AM2003" s="17"/>
      <c r="AN2003" s="17"/>
      <c r="AO2003" s="17"/>
      <c r="AP2003" s="17"/>
      <c r="AQ2003" s="17"/>
      <c r="AR2003" s="17"/>
      <c r="AS2003" s="17"/>
      <c r="AT2003" s="17"/>
      <c r="AU2003" s="17"/>
    </row>
    <row r="2004" spans="2:47" x14ac:dyDescent="0.35">
      <c r="B2004" s="24" t="s">
        <v>65</v>
      </c>
      <c r="C2004" s="17"/>
      <c r="D2004" s="17"/>
      <c r="E2004" s="17"/>
      <c r="F2004" s="17"/>
      <c r="G2004" s="17"/>
      <c r="H2004" s="17"/>
      <c r="I2004" s="17"/>
      <c r="J2004" s="17"/>
      <c r="K2004" s="17"/>
      <c r="L2004" s="17"/>
      <c r="M2004" s="17"/>
      <c r="N2004" s="17"/>
      <c r="O2004" s="17"/>
      <c r="P2004" s="17"/>
      <c r="Q2004" s="17"/>
      <c r="R2004" s="17"/>
      <c r="S2004" s="17"/>
      <c r="T2004" s="17"/>
      <c r="U2004" s="17"/>
      <c r="V2004" s="17"/>
      <c r="W2004" s="17"/>
      <c r="X2004" s="17"/>
      <c r="Y2004" s="17"/>
      <c r="Z2004" s="17"/>
      <c r="AA2004" s="17"/>
      <c r="AB2004" s="17"/>
      <c r="AC2004" s="17"/>
      <c r="AD2004" s="17"/>
      <c r="AE2004" s="17"/>
      <c r="AF2004" s="17"/>
      <c r="AG2004" s="17"/>
      <c r="AH2004" s="17"/>
      <c r="AI2004" s="17"/>
      <c r="AJ2004" s="17"/>
      <c r="AK2004" s="17"/>
      <c r="AL2004" s="17"/>
      <c r="AM2004" s="17"/>
      <c r="AN2004" s="17"/>
      <c r="AO2004" s="17"/>
      <c r="AP2004" s="17"/>
      <c r="AQ2004" s="17"/>
      <c r="AR2004" s="17"/>
      <c r="AS2004" s="17"/>
      <c r="AT2004" s="17"/>
      <c r="AU2004" s="17"/>
    </row>
    <row r="2005" spans="2:47" x14ac:dyDescent="0.35">
      <c r="B2005" t="s">
        <v>89</v>
      </c>
      <c r="C2005" s="17">
        <v>0.24103675882317899</v>
      </c>
      <c r="D2005" s="17">
        <v>0.27933964457996602</v>
      </c>
      <c r="E2005" s="17">
        <v>0.20493637072043999</v>
      </c>
      <c r="F2005" s="17"/>
      <c r="G2005" s="17">
        <v>0.234459760387313</v>
      </c>
      <c r="H2005" s="17">
        <v>0.23441174734548401</v>
      </c>
      <c r="I2005" s="17">
        <v>0.265965242709441</v>
      </c>
      <c r="J2005" s="17">
        <v>0.26207760224124699</v>
      </c>
      <c r="K2005" s="17">
        <v>0.20863313021364899</v>
      </c>
      <c r="L2005" s="17">
        <v>0.23507718231599201</v>
      </c>
      <c r="M2005" s="17"/>
      <c r="N2005" s="17">
        <v>0.23542019369738201</v>
      </c>
      <c r="O2005" s="17">
        <v>0.26893284104577603</v>
      </c>
      <c r="P2005" s="17"/>
      <c r="Q2005" s="17">
        <v>0.25465646772365402</v>
      </c>
      <c r="R2005" s="17">
        <v>0.23935835481155901</v>
      </c>
      <c r="S2005" s="17">
        <v>0.26418857394974299</v>
      </c>
      <c r="T2005" s="17">
        <v>0.25126951582531099</v>
      </c>
      <c r="U2005" s="17">
        <v>0.21581596134811101</v>
      </c>
      <c r="V2005" s="17">
        <v>0.25099912612548098</v>
      </c>
      <c r="W2005" s="17">
        <v>0.253859603826811</v>
      </c>
      <c r="X2005" s="17">
        <v>0.24512414308921501</v>
      </c>
      <c r="Y2005" s="17">
        <v>0.236872388257682</v>
      </c>
      <c r="Z2005" s="17">
        <v>0.19067473859668899</v>
      </c>
      <c r="AA2005" s="17">
        <v>0.26400097088262298</v>
      </c>
      <c r="AB2005" s="17">
        <v>0.20951253479911899</v>
      </c>
      <c r="AC2005" s="17"/>
      <c r="AD2005" s="17">
        <v>0.304792295326068</v>
      </c>
      <c r="AE2005" s="17">
        <v>0.10394931907999699</v>
      </c>
      <c r="AF2005" s="17"/>
      <c r="AG2005" s="17">
        <v>0.36765727404932802</v>
      </c>
      <c r="AH2005" s="17">
        <v>0.181293691208161</v>
      </c>
      <c r="AI2005" s="17"/>
      <c r="AJ2005" s="17">
        <v>0.25540882884661997</v>
      </c>
      <c r="AK2005" s="17">
        <v>0.22455355717119199</v>
      </c>
      <c r="AL2005" s="17"/>
      <c r="AM2005" s="17">
        <v>0.26308865925257002</v>
      </c>
      <c r="AN2005" s="17">
        <v>0.236842456596178</v>
      </c>
      <c r="AO2005" s="17"/>
      <c r="AP2005" s="17">
        <v>5.6849472147947097E-2</v>
      </c>
      <c r="AQ2005" s="17">
        <v>0.17835698649998</v>
      </c>
      <c r="AR2005" s="17">
        <v>0.22188190165369101</v>
      </c>
      <c r="AS2005" s="17">
        <v>0.302553688971123</v>
      </c>
      <c r="AT2005" s="17">
        <v>0.39172657771406699</v>
      </c>
      <c r="AU2005" s="17">
        <v>0.40555640798218201</v>
      </c>
    </row>
    <row r="2006" spans="2:47" x14ac:dyDescent="0.35">
      <c r="B2006" t="s">
        <v>90</v>
      </c>
      <c r="C2006" s="17">
        <v>0.42833179746339201</v>
      </c>
      <c r="D2006" s="17">
        <v>0.42899645331472602</v>
      </c>
      <c r="E2006" s="17">
        <v>0.429578438832452</v>
      </c>
      <c r="F2006" s="17"/>
      <c r="G2006" s="17">
        <v>0.40407243016658601</v>
      </c>
      <c r="H2006" s="17">
        <v>0.417260247654691</v>
      </c>
      <c r="I2006" s="17">
        <v>0.37721568285018298</v>
      </c>
      <c r="J2006" s="17">
        <v>0.48211564014797198</v>
      </c>
      <c r="K2006" s="17">
        <v>0.47150548197743702</v>
      </c>
      <c r="L2006" s="17">
        <v>0.42280809962328197</v>
      </c>
      <c r="M2006" s="17"/>
      <c r="N2006" s="17">
        <v>0.42775967270984699</v>
      </c>
      <c r="O2006" s="17">
        <v>0.43117339883522399</v>
      </c>
      <c r="P2006" s="17"/>
      <c r="Q2006" s="17">
        <v>0.47582994637514903</v>
      </c>
      <c r="R2006" s="17">
        <v>0.41514288259045501</v>
      </c>
      <c r="S2006" s="17">
        <v>0.387047410382653</v>
      </c>
      <c r="T2006" s="17">
        <v>0.473325994705943</v>
      </c>
      <c r="U2006" s="17">
        <v>0.41197869282062499</v>
      </c>
      <c r="V2006" s="17">
        <v>0.418286536939658</v>
      </c>
      <c r="W2006" s="17">
        <v>0.408922513012758</v>
      </c>
      <c r="X2006" s="17">
        <v>0.40574524931393002</v>
      </c>
      <c r="Y2006" s="17">
        <v>0.403748164811918</v>
      </c>
      <c r="Z2006" s="17">
        <v>0.47046655840016</v>
      </c>
      <c r="AA2006" s="17">
        <v>0.41649350598635998</v>
      </c>
      <c r="AB2006" s="17">
        <v>0.37264657342631202</v>
      </c>
      <c r="AC2006" s="17"/>
      <c r="AD2006" s="17">
        <v>0.46125873584807697</v>
      </c>
      <c r="AE2006" s="17">
        <v>0.35849545174529901</v>
      </c>
      <c r="AF2006" s="17"/>
      <c r="AG2006" s="17">
        <v>0.440002724017931</v>
      </c>
      <c r="AH2006" s="17">
        <v>0.43200967407741803</v>
      </c>
      <c r="AI2006" s="17"/>
      <c r="AJ2006" s="17">
        <v>0.43199504457766302</v>
      </c>
      <c r="AK2006" s="17">
        <v>0.42645882434814403</v>
      </c>
      <c r="AL2006" s="17"/>
      <c r="AM2006" s="17">
        <v>0.40702556088879899</v>
      </c>
      <c r="AN2006" s="17">
        <v>0.43420192236169902</v>
      </c>
      <c r="AO2006" s="17"/>
      <c r="AP2006" s="17">
        <v>0.25824337777726802</v>
      </c>
      <c r="AQ2006" s="17">
        <v>0.49486296837330701</v>
      </c>
      <c r="AR2006" s="17">
        <v>0.50200111015700299</v>
      </c>
      <c r="AS2006" s="17">
        <v>0.51407823164363298</v>
      </c>
      <c r="AT2006" s="17">
        <v>0.42885104502214899</v>
      </c>
      <c r="AU2006" s="17">
        <v>0.42710225297861798</v>
      </c>
    </row>
    <row r="2007" spans="2:47" x14ac:dyDescent="0.35">
      <c r="B2007" t="s">
        <v>91</v>
      </c>
      <c r="C2007" s="17">
        <v>0.20643497280635201</v>
      </c>
      <c r="D2007" s="17">
        <v>0.19400035823922501</v>
      </c>
      <c r="E2007" s="17">
        <v>0.21663194255587401</v>
      </c>
      <c r="F2007" s="17"/>
      <c r="G2007" s="17">
        <v>0.21882357358017701</v>
      </c>
      <c r="H2007" s="17">
        <v>0.210134733872335</v>
      </c>
      <c r="I2007" s="17">
        <v>0.20597443639466501</v>
      </c>
      <c r="J2007" s="17">
        <v>0.159016596961016</v>
      </c>
      <c r="K2007" s="17">
        <v>0.22264977091904301</v>
      </c>
      <c r="L2007" s="17">
        <v>0.22314538845568199</v>
      </c>
      <c r="M2007" s="17"/>
      <c r="N2007" s="17">
        <v>0.208696872146972</v>
      </c>
      <c r="O2007" s="17">
        <v>0.19520068128263099</v>
      </c>
      <c r="P2007" s="17"/>
      <c r="Q2007" s="17">
        <v>0.176122949572389</v>
      </c>
      <c r="R2007" s="17">
        <v>0.19682563245568599</v>
      </c>
      <c r="S2007" s="17">
        <v>0.19611535415359099</v>
      </c>
      <c r="T2007" s="17">
        <v>0.194137747960031</v>
      </c>
      <c r="U2007" s="17">
        <v>0.23850895065844199</v>
      </c>
      <c r="V2007" s="17">
        <v>0.19521199089313801</v>
      </c>
      <c r="W2007" s="17">
        <v>0.21847015992747601</v>
      </c>
      <c r="X2007" s="17">
        <v>0.21325491736472801</v>
      </c>
      <c r="Y2007" s="17">
        <v>0.22786976980167301</v>
      </c>
      <c r="Z2007" s="17">
        <v>0.231755658978963</v>
      </c>
      <c r="AA2007" s="17">
        <v>0.207652614868782</v>
      </c>
      <c r="AB2007" s="17">
        <v>0.214680374107936</v>
      </c>
      <c r="AC2007" s="17"/>
      <c r="AD2007" s="17">
        <v>0.170090015689463</v>
      </c>
      <c r="AE2007" s="17">
        <v>0.27848820153290499</v>
      </c>
      <c r="AF2007" s="17"/>
      <c r="AG2007" s="17">
        <v>0.137124471219678</v>
      </c>
      <c r="AH2007" s="17">
        <v>0.239516076433472</v>
      </c>
      <c r="AI2007" s="17"/>
      <c r="AJ2007" s="17">
        <v>0.20444754736957199</v>
      </c>
      <c r="AK2007" s="17">
        <v>0.207735625917537</v>
      </c>
      <c r="AL2007" s="17"/>
      <c r="AM2007" s="17">
        <v>0.17582822738423901</v>
      </c>
      <c r="AN2007" s="17">
        <v>0.21324122328415401</v>
      </c>
      <c r="AO2007" s="17"/>
      <c r="AP2007" s="17">
        <v>0.34187694802789498</v>
      </c>
      <c r="AQ2007" s="17">
        <v>0.21853479015079399</v>
      </c>
      <c r="AR2007" s="17">
        <v>0.18140993137581701</v>
      </c>
      <c r="AS2007" s="17">
        <v>0.155022670510328</v>
      </c>
      <c r="AT2007" s="17">
        <v>0.13165196840443699</v>
      </c>
      <c r="AU2007" s="17">
        <v>0.137619480044505</v>
      </c>
    </row>
    <row r="2008" spans="2:47" x14ac:dyDescent="0.35">
      <c r="B2008" t="s">
        <v>92</v>
      </c>
      <c r="C2008" s="17">
        <v>4.24901820341878E-2</v>
      </c>
      <c r="D2008" s="17">
        <v>4.2738885700386003E-2</v>
      </c>
      <c r="E2008" s="17">
        <v>4.1415532948860197E-2</v>
      </c>
      <c r="F2008" s="17"/>
      <c r="G2008" s="17">
        <v>8.6117261112601401E-2</v>
      </c>
      <c r="H2008" s="17">
        <v>6.1325578577014601E-2</v>
      </c>
      <c r="I2008" s="17">
        <v>3.6095535838032003E-2</v>
      </c>
      <c r="J2008" s="17">
        <v>3.7169854792682498E-2</v>
      </c>
      <c r="K2008" s="17">
        <v>2.1666117653955201E-2</v>
      </c>
      <c r="L2008" s="17">
        <v>2.1490737574603801E-2</v>
      </c>
      <c r="M2008" s="17"/>
      <c r="N2008" s="17">
        <v>4.2975461580463899E-2</v>
      </c>
      <c r="O2008" s="17">
        <v>4.0079919209728802E-2</v>
      </c>
      <c r="P2008" s="17"/>
      <c r="Q2008" s="17">
        <v>1.6473433042104201E-2</v>
      </c>
      <c r="R2008" s="17">
        <v>4.2432683175699398E-2</v>
      </c>
      <c r="S2008" s="17">
        <v>6.9899069475116593E-2</v>
      </c>
      <c r="T2008" s="17">
        <v>2.8563816584216299E-2</v>
      </c>
      <c r="U2008" s="17">
        <v>4.06313159519456E-2</v>
      </c>
      <c r="V2008" s="17">
        <v>3.76593914502487E-2</v>
      </c>
      <c r="W2008" s="17">
        <v>3.3583016669068502E-2</v>
      </c>
      <c r="X2008" s="17">
        <v>7.0476811260489505E-2</v>
      </c>
      <c r="Y2008" s="17">
        <v>4.8518351654731E-2</v>
      </c>
      <c r="Z2008" s="17">
        <v>4.05090297586711E-2</v>
      </c>
      <c r="AA2008" s="17">
        <v>8.1709925521257706E-2</v>
      </c>
      <c r="AB2008" s="17">
        <v>5.63205714203854E-2</v>
      </c>
      <c r="AC2008" s="17"/>
      <c r="AD2008" s="17">
        <v>3.3338437421649797E-2</v>
      </c>
      <c r="AE2008" s="17">
        <v>6.4823152262643402E-2</v>
      </c>
      <c r="AF2008" s="17"/>
      <c r="AG2008" s="17">
        <v>2.74013462093078E-2</v>
      </c>
      <c r="AH2008" s="17">
        <v>4.6632336616605798E-2</v>
      </c>
      <c r="AI2008" s="17"/>
      <c r="AJ2008" s="17">
        <v>3.3447154607133101E-2</v>
      </c>
      <c r="AK2008" s="17">
        <v>5.3600761870430703E-2</v>
      </c>
      <c r="AL2008" s="17"/>
      <c r="AM2008" s="17">
        <v>4.4609649591100101E-2</v>
      </c>
      <c r="AN2008" s="17">
        <v>4.2129849609716802E-2</v>
      </c>
      <c r="AO2008" s="17"/>
      <c r="AP2008" s="17">
        <v>6.5226279226570594E-2</v>
      </c>
      <c r="AQ2008" s="17">
        <v>5.2551994010170099E-2</v>
      </c>
      <c r="AR2008" s="17">
        <v>6.6872851912005996E-2</v>
      </c>
      <c r="AS2008" s="17">
        <v>8.8387776435675299E-3</v>
      </c>
      <c r="AT2008" s="17">
        <v>2.8351627519590101E-2</v>
      </c>
      <c r="AU2008" s="17">
        <v>2.7401806208359299E-2</v>
      </c>
    </row>
    <row r="2009" spans="2:47" x14ac:dyDescent="0.35">
      <c r="B2009" t="s">
        <v>93</v>
      </c>
      <c r="C2009" s="17">
        <v>3.0570192717191601E-2</v>
      </c>
      <c r="D2009" s="17">
        <v>2.3710806702000702E-2</v>
      </c>
      <c r="E2009" s="17">
        <v>3.6415798995983101E-2</v>
      </c>
      <c r="F2009" s="17"/>
      <c r="G2009" s="17">
        <v>3.9468522230172498E-2</v>
      </c>
      <c r="H2009" s="17">
        <v>2.9326213643097201E-2</v>
      </c>
      <c r="I2009" s="17">
        <v>3.5593820717265801E-2</v>
      </c>
      <c r="J2009" s="17">
        <v>1.31360133119423E-2</v>
      </c>
      <c r="K2009" s="17">
        <v>2.6026585845714399E-2</v>
      </c>
      <c r="L2009" s="17">
        <v>3.8730141591552698E-2</v>
      </c>
      <c r="M2009" s="17"/>
      <c r="N2009" s="17">
        <v>3.2346763077883998E-2</v>
      </c>
      <c r="O2009" s="17">
        <v>2.1746409542582501E-2</v>
      </c>
      <c r="P2009" s="17"/>
      <c r="Q2009" s="17">
        <v>1.5626888452285999E-2</v>
      </c>
      <c r="R2009" s="17">
        <v>3.8726275409163999E-2</v>
      </c>
      <c r="S2009" s="17">
        <v>2.59101363792517E-2</v>
      </c>
      <c r="T2009" s="17">
        <v>8.2372694333377808E-3</v>
      </c>
      <c r="U2009" s="17">
        <v>3.9783751780036597E-2</v>
      </c>
      <c r="V2009" s="17">
        <v>3.3397137456998502E-2</v>
      </c>
      <c r="W2009" s="17">
        <v>4.5270979100792502E-2</v>
      </c>
      <c r="X2009" s="17">
        <v>4.5015789259897701E-2</v>
      </c>
      <c r="Y2009" s="17">
        <v>3.2539663579469899E-2</v>
      </c>
      <c r="Z2009" s="17">
        <v>1.8578314612783101E-2</v>
      </c>
      <c r="AA2009" s="17">
        <v>1.03416457100388E-2</v>
      </c>
      <c r="AB2009" s="17">
        <v>0.11902565270597899</v>
      </c>
      <c r="AC2009" s="17"/>
      <c r="AD2009" s="17">
        <v>8.9980201856403597E-3</v>
      </c>
      <c r="AE2009" s="17">
        <v>7.9518760812731598E-2</v>
      </c>
      <c r="AF2009" s="17"/>
      <c r="AG2009" s="17">
        <v>4.2420591141264499E-3</v>
      </c>
      <c r="AH2009" s="17">
        <v>4.1811636913231802E-2</v>
      </c>
      <c r="AI2009" s="17"/>
      <c r="AJ2009" s="17">
        <v>2.2930920675122701E-2</v>
      </c>
      <c r="AK2009" s="17">
        <v>3.9112725409138599E-2</v>
      </c>
      <c r="AL2009" s="17"/>
      <c r="AM2009" s="17">
        <v>5.0544027201885097E-2</v>
      </c>
      <c r="AN2009" s="17">
        <v>2.49181990751518E-2</v>
      </c>
      <c r="AO2009" s="17"/>
      <c r="AP2009" s="17">
        <v>0.10601471720970999</v>
      </c>
      <c r="AQ2009" s="17">
        <v>1.6017483126425099E-2</v>
      </c>
      <c r="AR2009" s="17">
        <v>1.0345805540008499E-2</v>
      </c>
      <c r="AS2009" s="17">
        <v>7.6167626636601104E-3</v>
      </c>
      <c r="AT2009" s="17">
        <v>1.2741831046562801E-2</v>
      </c>
      <c r="AU2009" s="17">
        <v>0</v>
      </c>
    </row>
    <row r="2010" spans="2:47" x14ac:dyDescent="0.35">
      <c r="B2010" t="s">
        <v>94</v>
      </c>
      <c r="C2010" s="17">
        <v>5.1136096155697898E-2</v>
      </c>
      <c r="D2010" s="17">
        <v>3.1213851463695701E-2</v>
      </c>
      <c r="E2010" s="17">
        <v>7.1021915946390804E-2</v>
      </c>
      <c r="F2010" s="17"/>
      <c r="G2010" s="17">
        <v>1.70584525231498E-2</v>
      </c>
      <c r="H2010" s="17">
        <v>4.7541478907378198E-2</v>
      </c>
      <c r="I2010" s="17">
        <v>7.9155281490413704E-2</v>
      </c>
      <c r="J2010" s="17">
        <v>4.64842925451407E-2</v>
      </c>
      <c r="K2010" s="17">
        <v>4.9518913390201098E-2</v>
      </c>
      <c r="L2010" s="17">
        <v>5.8748450438887198E-2</v>
      </c>
      <c r="M2010" s="17"/>
      <c r="N2010" s="17">
        <v>5.2801036787450802E-2</v>
      </c>
      <c r="O2010" s="17">
        <v>4.28667500840577E-2</v>
      </c>
      <c r="P2010" s="17"/>
      <c r="Q2010" s="17">
        <v>6.12903148344182E-2</v>
      </c>
      <c r="R2010" s="17">
        <v>6.7514171557436706E-2</v>
      </c>
      <c r="S2010" s="17">
        <v>5.6839455659644503E-2</v>
      </c>
      <c r="T2010" s="17">
        <v>4.4465655491160397E-2</v>
      </c>
      <c r="U2010" s="17">
        <v>5.3281327440840097E-2</v>
      </c>
      <c r="V2010" s="17">
        <v>6.4445817134474601E-2</v>
      </c>
      <c r="W2010" s="17">
        <v>3.9893727463094601E-2</v>
      </c>
      <c r="X2010" s="17">
        <v>2.0383089711739199E-2</v>
      </c>
      <c r="Y2010" s="17">
        <v>5.0451661894526802E-2</v>
      </c>
      <c r="Z2010" s="17">
        <v>4.8015699652734098E-2</v>
      </c>
      <c r="AA2010" s="17">
        <v>1.9801337030938702E-2</v>
      </c>
      <c r="AB2010" s="17">
        <v>2.78142935402678E-2</v>
      </c>
      <c r="AC2010" s="17"/>
      <c r="AD2010" s="17">
        <v>2.15224955291018E-2</v>
      </c>
      <c r="AE2010" s="17">
        <v>0.11472511456642399</v>
      </c>
      <c r="AF2010" s="17"/>
      <c r="AG2010" s="17">
        <v>2.3572125389628801E-2</v>
      </c>
      <c r="AH2010" s="17">
        <v>5.8736584751111598E-2</v>
      </c>
      <c r="AI2010" s="17"/>
      <c r="AJ2010" s="17">
        <v>5.1770503923889599E-2</v>
      </c>
      <c r="AK2010" s="17">
        <v>4.8538505283557E-2</v>
      </c>
      <c r="AL2010" s="17"/>
      <c r="AM2010" s="17">
        <v>5.8903875681407203E-2</v>
      </c>
      <c r="AN2010" s="17">
        <v>4.8666349073101099E-2</v>
      </c>
      <c r="AO2010" s="17"/>
      <c r="AP2010" s="17">
        <v>0.17178920561060901</v>
      </c>
      <c r="AQ2010" s="17">
        <v>3.9675777839323502E-2</v>
      </c>
      <c r="AR2010" s="17">
        <v>1.7488399361474199E-2</v>
      </c>
      <c r="AS2010" s="17">
        <v>1.1889868567688099E-2</v>
      </c>
      <c r="AT2010" s="17">
        <v>6.6769502931932996E-3</v>
      </c>
      <c r="AU2010" s="17">
        <v>2.3200527863361602E-3</v>
      </c>
    </row>
    <row r="2011" spans="2:47" x14ac:dyDescent="0.35">
      <c r="B2011" t="s">
        <v>95</v>
      </c>
      <c r="C2011" s="17">
        <v>0.66936855628657099</v>
      </c>
      <c r="D2011" s="17">
        <v>0.70833609789469199</v>
      </c>
      <c r="E2011" s="17">
        <v>0.63451480955289197</v>
      </c>
      <c r="F2011" s="17"/>
      <c r="G2011" s="17">
        <v>0.63853219055389898</v>
      </c>
      <c r="H2011" s="17">
        <v>0.65167199500017503</v>
      </c>
      <c r="I2011" s="17">
        <v>0.64318092555962403</v>
      </c>
      <c r="J2011" s="17">
        <v>0.74419324238921902</v>
      </c>
      <c r="K2011" s="17">
        <v>0.68013861219108596</v>
      </c>
      <c r="L2011" s="17">
        <v>0.65788528193927398</v>
      </c>
      <c r="M2011" s="17"/>
      <c r="N2011" s="17">
        <v>0.66317986640722904</v>
      </c>
      <c r="O2011" s="17">
        <v>0.70010623988099996</v>
      </c>
      <c r="P2011" s="17"/>
      <c r="Q2011" s="17">
        <v>0.73048641409880299</v>
      </c>
      <c r="R2011" s="17">
        <v>0.65450123740201405</v>
      </c>
      <c r="S2011" s="17">
        <v>0.65123598433239605</v>
      </c>
      <c r="T2011" s="17">
        <v>0.72459551053125404</v>
      </c>
      <c r="U2011" s="17">
        <v>0.62779465416873503</v>
      </c>
      <c r="V2011" s="17">
        <v>0.66928566306514004</v>
      </c>
      <c r="W2011" s="17">
        <v>0.662782116839569</v>
      </c>
      <c r="X2011" s="17">
        <v>0.65086939240314501</v>
      </c>
      <c r="Y2011" s="17">
        <v>0.64062055306959997</v>
      </c>
      <c r="Z2011" s="17">
        <v>0.66114129699684798</v>
      </c>
      <c r="AA2011" s="17">
        <v>0.68049447686898201</v>
      </c>
      <c r="AB2011" s="17">
        <v>0.58215910822543104</v>
      </c>
      <c r="AC2011" s="17"/>
      <c r="AD2011" s="17">
        <v>0.76605103117414497</v>
      </c>
      <c r="AE2011" s="17">
        <v>0.462444770825296</v>
      </c>
      <c r="AF2011" s="17"/>
      <c r="AG2011" s="17">
        <v>0.80765999806725897</v>
      </c>
      <c r="AH2011" s="17">
        <v>0.61330336528557905</v>
      </c>
      <c r="AI2011" s="17"/>
      <c r="AJ2011" s="17">
        <v>0.687403873424283</v>
      </c>
      <c r="AK2011" s="17">
        <v>0.65101238151933605</v>
      </c>
      <c r="AL2011" s="17"/>
      <c r="AM2011" s="17">
        <v>0.67011422014136801</v>
      </c>
      <c r="AN2011" s="17">
        <v>0.67104437895787605</v>
      </c>
      <c r="AO2011" s="17"/>
      <c r="AP2011" s="17">
        <v>0.31509284992521602</v>
      </c>
      <c r="AQ2011" s="17">
        <v>0.67321995487328701</v>
      </c>
      <c r="AR2011" s="17">
        <v>0.72388301181069403</v>
      </c>
      <c r="AS2011" s="17">
        <v>0.81663192061475598</v>
      </c>
      <c r="AT2011" s="17">
        <v>0.82057762273621604</v>
      </c>
      <c r="AU2011" s="17">
        <v>0.83265866096079999</v>
      </c>
    </row>
    <row r="2012" spans="2:47" x14ac:dyDescent="0.35">
      <c r="B2012" t="s">
        <v>96</v>
      </c>
      <c r="C2012" s="17">
        <v>7.3060374751379401E-2</v>
      </c>
      <c r="D2012" s="17">
        <v>6.6449692402386698E-2</v>
      </c>
      <c r="E2012" s="17">
        <v>7.7831331944843402E-2</v>
      </c>
      <c r="F2012" s="17"/>
      <c r="G2012" s="17">
        <v>0.12558578334277401</v>
      </c>
      <c r="H2012" s="17">
        <v>9.0651792220111702E-2</v>
      </c>
      <c r="I2012" s="17">
        <v>7.1689356555297706E-2</v>
      </c>
      <c r="J2012" s="17">
        <v>5.0305868104624799E-2</v>
      </c>
      <c r="K2012" s="17">
        <v>4.7692703499669503E-2</v>
      </c>
      <c r="L2012" s="17">
        <v>6.0220879166156503E-2</v>
      </c>
      <c r="M2012" s="17"/>
      <c r="N2012" s="17">
        <v>7.5322224658347897E-2</v>
      </c>
      <c r="O2012" s="17">
        <v>6.1826328752311303E-2</v>
      </c>
      <c r="P2012" s="17"/>
      <c r="Q2012" s="17">
        <v>3.2100321494390301E-2</v>
      </c>
      <c r="R2012" s="17">
        <v>8.1158958584863494E-2</v>
      </c>
      <c r="S2012" s="17">
        <v>9.5809205854368307E-2</v>
      </c>
      <c r="T2012" s="17">
        <v>3.6801086017554101E-2</v>
      </c>
      <c r="U2012" s="17">
        <v>8.0415067731982107E-2</v>
      </c>
      <c r="V2012" s="17">
        <v>7.1056528907247202E-2</v>
      </c>
      <c r="W2012" s="17">
        <v>7.8853995769860893E-2</v>
      </c>
      <c r="X2012" s="17">
        <v>0.115492600520387</v>
      </c>
      <c r="Y2012" s="17">
        <v>8.1058015234200906E-2</v>
      </c>
      <c r="Z2012" s="17">
        <v>5.9087344371454201E-2</v>
      </c>
      <c r="AA2012" s="17">
        <v>9.2051571231296495E-2</v>
      </c>
      <c r="AB2012" s="17">
        <v>0.175346224126365</v>
      </c>
      <c r="AC2012" s="17"/>
      <c r="AD2012" s="17">
        <v>4.2336457607290198E-2</v>
      </c>
      <c r="AE2012" s="17">
        <v>0.144341913075375</v>
      </c>
      <c r="AF2012" s="17"/>
      <c r="AG2012" s="17">
        <v>3.1643405323434202E-2</v>
      </c>
      <c r="AH2012" s="17">
        <v>8.8443973529837502E-2</v>
      </c>
      <c r="AI2012" s="17"/>
      <c r="AJ2012" s="17">
        <v>5.6378075282255802E-2</v>
      </c>
      <c r="AK2012" s="17">
        <v>9.2713487279569295E-2</v>
      </c>
      <c r="AL2012" s="17"/>
      <c r="AM2012" s="17">
        <v>9.5153676792985198E-2</v>
      </c>
      <c r="AN2012" s="17">
        <v>6.7048048684868605E-2</v>
      </c>
      <c r="AO2012" s="17"/>
      <c r="AP2012" s="17">
        <v>0.17124099643628099</v>
      </c>
      <c r="AQ2012" s="17">
        <v>6.85694771365951E-2</v>
      </c>
      <c r="AR2012" s="17">
        <v>7.7218657452014505E-2</v>
      </c>
      <c r="AS2012" s="17">
        <v>1.6455540307227599E-2</v>
      </c>
      <c r="AT2012" s="17">
        <v>4.1093458566152902E-2</v>
      </c>
      <c r="AU2012" s="17">
        <v>2.7401806208359299E-2</v>
      </c>
    </row>
    <row r="2013" spans="2:47" x14ac:dyDescent="0.35">
      <c r="B2013" t="s">
        <v>97</v>
      </c>
      <c r="C2013" s="17">
        <v>0.59630818153519105</v>
      </c>
      <c r="D2013" s="17">
        <v>0.64188640549230502</v>
      </c>
      <c r="E2013" s="17">
        <v>0.55668347760804904</v>
      </c>
      <c r="F2013" s="17"/>
      <c r="G2013" s="17">
        <v>0.51294640721112505</v>
      </c>
      <c r="H2013" s="17">
        <v>0.56102020278006404</v>
      </c>
      <c r="I2013" s="17">
        <v>0.57149156900432596</v>
      </c>
      <c r="J2013" s="17">
        <v>0.69388737428459402</v>
      </c>
      <c r="K2013" s="17">
        <v>0.63244590869141704</v>
      </c>
      <c r="L2013" s="17">
        <v>0.59766440277311805</v>
      </c>
      <c r="M2013" s="17"/>
      <c r="N2013" s="17">
        <v>0.587857641748881</v>
      </c>
      <c r="O2013" s="17">
        <v>0.63827991112868898</v>
      </c>
      <c r="P2013" s="17"/>
      <c r="Q2013" s="17">
        <v>0.69838609260441298</v>
      </c>
      <c r="R2013" s="17">
        <v>0.57334227881715105</v>
      </c>
      <c r="S2013" s="17">
        <v>0.55542677847802802</v>
      </c>
      <c r="T2013" s="17">
        <v>0.68779442451369999</v>
      </c>
      <c r="U2013" s="17">
        <v>0.547379586436753</v>
      </c>
      <c r="V2013" s="17">
        <v>0.59822913415789303</v>
      </c>
      <c r="W2013" s="17">
        <v>0.58392812106970804</v>
      </c>
      <c r="X2013" s="17">
        <v>0.535376791882758</v>
      </c>
      <c r="Y2013" s="17">
        <v>0.559562537835399</v>
      </c>
      <c r="Z2013" s="17">
        <v>0.60205395262539396</v>
      </c>
      <c r="AA2013" s="17">
        <v>0.58844290563768598</v>
      </c>
      <c r="AB2013" s="17">
        <v>0.40681288409906602</v>
      </c>
      <c r="AC2013" s="17"/>
      <c r="AD2013" s="17">
        <v>0.72371457356685498</v>
      </c>
      <c r="AE2013" s="17">
        <v>0.31810285774992098</v>
      </c>
      <c r="AF2013" s="17"/>
      <c r="AG2013" s="17">
        <v>0.77601659274382495</v>
      </c>
      <c r="AH2013" s="17">
        <v>0.52485939175574103</v>
      </c>
      <c r="AI2013" s="17"/>
      <c r="AJ2013" s="17">
        <v>0.63102579814202697</v>
      </c>
      <c r="AK2013" s="17">
        <v>0.55829889423976697</v>
      </c>
      <c r="AL2013" s="17"/>
      <c r="AM2013" s="17">
        <v>0.57496054334838298</v>
      </c>
      <c r="AN2013" s="17">
        <v>0.60399633027300803</v>
      </c>
      <c r="AO2013" s="17"/>
      <c r="AP2013" s="17">
        <v>0.14385185348893401</v>
      </c>
      <c r="AQ2013" s="17">
        <v>0.604650477736692</v>
      </c>
      <c r="AR2013" s="17">
        <v>0.64666435435867997</v>
      </c>
      <c r="AS2013" s="17">
        <v>0.80017638030752802</v>
      </c>
      <c r="AT2013" s="17">
        <v>0.77948416417006305</v>
      </c>
      <c r="AU2013" s="17">
        <v>0.80525685475244002</v>
      </c>
    </row>
    <row r="2014" spans="2:47" x14ac:dyDescent="0.35">
      <c r="C2014" s="17"/>
      <c r="D2014" s="17"/>
      <c r="E2014" s="17"/>
      <c r="F2014" s="17"/>
      <c r="G2014" s="17"/>
      <c r="H2014" s="17"/>
      <c r="I2014" s="17"/>
      <c r="J2014" s="17"/>
      <c r="K2014" s="17"/>
      <c r="L2014" s="17"/>
      <c r="M2014" s="17"/>
      <c r="N2014" s="17"/>
      <c r="O2014" s="17"/>
      <c r="P2014" s="17"/>
      <c r="Q2014" s="17"/>
      <c r="R2014" s="17"/>
      <c r="S2014" s="17"/>
      <c r="T2014" s="17"/>
      <c r="U2014" s="17"/>
      <c r="V2014" s="17"/>
      <c r="W2014" s="17"/>
      <c r="X2014" s="17"/>
      <c r="Y2014" s="17"/>
      <c r="Z2014" s="17"/>
      <c r="AA2014" s="17"/>
      <c r="AB2014" s="17"/>
      <c r="AC2014" s="17"/>
      <c r="AD2014" s="17"/>
      <c r="AE2014" s="17"/>
      <c r="AF2014" s="17"/>
      <c r="AG2014" s="17"/>
      <c r="AH2014" s="17"/>
      <c r="AI2014" s="17"/>
      <c r="AJ2014" s="17"/>
      <c r="AK2014" s="17"/>
      <c r="AL2014" s="17"/>
      <c r="AM2014" s="17"/>
      <c r="AN2014" s="17"/>
      <c r="AO2014" s="17"/>
      <c r="AP2014" s="17"/>
      <c r="AQ2014" s="17"/>
      <c r="AR2014" s="17"/>
      <c r="AS2014" s="17"/>
      <c r="AT2014" s="17"/>
      <c r="AU2014" s="17"/>
    </row>
    <row r="2015" spans="2:47" x14ac:dyDescent="0.35">
      <c r="B2015" s="6" t="s">
        <v>735</v>
      </c>
      <c r="C2015" s="17"/>
      <c r="D2015" s="17"/>
      <c r="E2015" s="17"/>
      <c r="F2015" s="17"/>
      <c r="G2015" s="17"/>
      <c r="H2015" s="17"/>
      <c r="I2015" s="17"/>
      <c r="J2015" s="17"/>
      <c r="K2015" s="17"/>
      <c r="L2015" s="17"/>
      <c r="M2015" s="17"/>
      <c r="N2015" s="17"/>
      <c r="O2015" s="17"/>
      <c r="P2015" s="17"/>
      <c r="Q2015" s="17"/>
      <c r="R2015" s="17"/>
      <c r="S2015" s="17"/>
      <c r="T2015" s="17"/>
      <c r="U2015" s="17"/>
      <c r="V2015" s="17"/>
      <c r="W2015" s="17"/>
      <c r="X2015" s="17"/>
      <c r="Y2015" s="17"/>
      <c r="Z2015" s="17"/>
      <c r="AA2015" s="17"/>
      <c r="AB2015" s="17"/>
      <c r="AC2015" s="17"/>
      <c r="AD2015" s="17"/>
      <c r="AE2015" s="17"/>
      <c r="AF2015" s="17"/>
      <c r="AG2015" s="17"/>
      <c r="AH2015" s="17"/>
      <c r="AI2015" s="17"/>
      <c r="AJ2015" s="17"/>
      <c r="AK2015" s="17"/>
      <c r="AL2015" s="17"/>
      <c r="AM2015" s="17"/>
      <c r="AN2015" s="17"/>
      <c r="AO2015" s="17"/>
      <c r="AP2015" s="17"/>
      <c r="AQ2015" s="17"/>
      <c r="AR2015" s="17"/>
      <c r="AS2015" s="17"/>
      <c r="AT2015" s="17"/>
      <c r="AU2015" s="17"/>
    </row>
    <row r="2016" spans="2:47" x14ac:dyDescent="0.35">
      <c r="B2016" s="24" t="s">
        <v>65</v>
      </c>
      <c r="C2016" s="17"/>
      <c r="D2016" s="17"/>
      <c r="E2016" s="17"/>
      <c r="F2016" s="17"/>
      <c r="G2016" s="17"/>
      <c r="H2016" s="17"/>
      <c r="I2016" s="17"/>
      <c r="J2016" s="17"/>
      <c r="K2016" s="17"/>
      <c r="L2016" s="17"/>
      <c r="M2016" s="17"/>
      <c r="N2016" s="17"/>
      <c r="O2016" s="17"/>
      <c r="P2016" s="17"/>
      <c r="Q2016" s="17"/>
      <c r="R2016" s="17"/>
      <c r="S2016" s="17"/>
      <c r="T2016" s="17"/>
      <c r="U2016" s="17"/>
      <c r="V2016" s="17"/>
      <c r="W2016" s="17"/>
      <c r="X2016" s="17"/>
      <c r="Y2016" s="17"/>
      <c r="Z2016" s="17"/>
      <c r="AA2016" s="17"/>
      <c r="AB2016" s="17"/>
      <c r="AC2016" s="17"/>
      <c r="AD2016" s="17"/>
      <c r="AE2016" s="17"/>
      <c r="AF2016" s="17"/>
      <c r="AG2016" s="17"/>
      <c r="AH2016" s="17"/>
      <c r="AI2016" s="17"/>
      <c r="AJ2016" s="17"/>
      <c r="AK2016" s="17"/>
      <c r="AL2016" s="17"/>
      <c r="AM2016" s="17"/>
      <c r="AN2016" s="17"/>
      <c r="AO2016" s="17"/>
      <c r="AP2016" s="17"/>
      <c r="AQ2016" s="17"/>
      <c r="AR2016" s="17"/>
      <c r="AS2016" s="17"/>
      <c r="AT2016" s="17"/>
      <c r="AU2016" s="17"/>
    </row>
    <row r="2017" spans="2:47" x14ac:dyDescent="0.35">
      <c r="B2017" t="s">
        <v>89</v>
      </c>
      <c r="C2017" s="17">
        <v>0.23504211119760801</v>
      </c>
      <c r="D2017" s="17">
        <v>0.27785002068895098</v>
      </c>
      <c r="E2017" s="17">
        <v>0.19537687447612401</v>
      </c>
      <c r="F2017" s="17"/>
      <c r="G2017" s="17">
        <v>0.253493251735669</v>
      </c>
      <c r="H2017" s="17">
        <v>0.216077021979281</v>
      </c>
      <c r="I2017" s="17">
        <v>0.24069312983421401</v>
      </c>
      <c r="J2017" s="17">
        <v>0.25021198538747602</v>
      </c>
      <c r="K2017" s="17">
        <v>0.23822296526315401</v>
      </c>
      <c r="L2017" s="17">
        <v>0.219235435884124</v>
      </c>
      <c r="M2017" s="17"/>
      <c r="N2017" s="17">
        <v>0.22792594888707199</v>
      </c>
      <c r="O2017" s="17">
        <v>0.27038631970900801</v>
      </c>
      <c r="P2017" s="17"/>
      <c r="Q2017" s="17">
        <v>0.23922799253615701</v>
      </c>
      <c r="R2017" s="17">
        <v>0.21551967511335901</v>
      </c>
      <c r="S2017" s="17">
        <v>0.23726538024139501</v>
      </c>
      <c r="T2017" s="17">
        <v>0.22549202423560299</v>
      </c>
      <c r="U2017" s="17">
        <v>0.20304679266790401</v>
      </c>
      <c r="V2017" s="17">
        <v>0.236129583452272</v>
      </c>
      <c r="W2017" s="17">
        <v>0.27081688951708399</v>
      </c>
      <c r="X2017" s="17">
        <v>0.227812914671081</v>
      </c>
      <c r="Y2017" s="17">
        <v>0.23603319837654199</v>
      </c>
      <c r="Z2017" s="17">
        <v>0.23872137526582601</v>
      </c>
      <c r="AA2017" s="17">
        <v>0.26122506763400699</v>
      </c>
      <c r="AB2017" s="17">
        <v>0.24993849112208999</v>
      </c>
      <c r="AC2017" s="17"/>
      <c r="AD2017" s="17">
        <v>0.29853611991037199</v>
      </c>
      <c r="AE2017" s="17">
        <v>9.9841846258084996E-2</v>
      </c>
      <c r="AF2017" s="17"/>
      <c r="AG2017" s="17">
        <v>0.33502771070938397</v>
      </c>
      <c r="AH2017" s="17">
        <v>0.19034705497837001</v>
      </c>
      <c r="AI2017" s="17"/>
      <c r="AJ2017" s="17">
        <v>0.23701782991151901</v>
      </c>
      <c r="AK2017" s="17">
        <v>0.23321640437084601</v>
      </c>
      <c r="AL2017" s="17"/>
      <c r="AM2017" s="17">
        <v>0.23424276995341101</v>
      </c>
      <c r="AN2017" s="17">
        <v>0.23550888693527</v>
      </c>
      <c r="AO2017" s="17"/>
      <c r="AP2017" s="17">
        <v>5.5943663525460902E-2</v>
      </c>
      <c r="AQ2017" s="17">
        <v>0.17764804011229399</v>
      </c>
      <c r="AR2017" s="17">
        <v>0.21500230585277899</v>
      </c>
      <c r="AS2017" s="17">
        <v>0.29979387716807299</v>
      </c>
      <c r="AT2017" s="17">
        <v>0.38322566525998802</v>
      </c>
      <c r="AU2017" s="17">
        <v>0.38718118889653802</v>
      </c>
    </row>
    <row r="2018" spans="2:47" x14ac:dyDescent="0.35">
      <c r="B2018" t="s">
        <v>90</v>
      </c>
      <c r="C2018" s="17">
        <v>0.45574267431180598</v>
      </c>
      <c r="D2018" s="17">
        <v>0.45616415692171403</v>
      </c>
      <c r="E2018" s="17">
        <v>0.45570770445681702</v>
      </c>
      <c r="F2018" s="17"/>
      <c r="G2018" s="17">
        <v>0.45758724265560402</v>
      </c>
      <c r="H2018" s="17">
        <v>0.46659543878347898</v>
      </c>
      <c r="I2018" s="17">
        <v>0.44495082908064798</v>
      </c>
      <c r="J2018" s="17">
        <v>0.47880861623520998</v>
      </c>
      <c r="K2018" s="17">
        <v>0.437396473133287</v>
      </c>
      <c r="L2018" s="17">
        <v>0.44800310734645099</v>
      </c>
      <c r="M2018" s="17"/>
      <c r="N2018" s="17">
        <v>0.459724338921771</v>
      </c>
      <c r="O2018" s="17">
        <v>0.43596673637560501</v>
      </c>
      <c r="P2018" s="17"/>
      <c r="Q2018" s="17">
        <v>0.45332376184075701</v>
      </c>
      <c r="R2018" s="17">
        <v>0.465529343057624</v>
      </c>
      <c r="S2018" s="17">
        <v>0.46335908202750797</v>
      </c>
      <c r="T2018" s="17">
        <v>0.47114833558824998</v>
      </c>
      <c r="U2018" s="17">
        <v>0.479821867370197</v>
      </c>
      <c r="V2018" s="17">
        <v>0.42824478705406499</v>
      </c>
      <c r="W2018" s="17">
        <v>0.37619558492645999</v>
      </c>
      <c r="X2018" s="17">
        <v>0.52008983457529501</v>
      </c>
      <c r="Y2018" s="17">
        <v>0.43803894107091401</v>
      </c>
      <c r="Z2018" s="17">
        <v>0.46412934246847498</v>
      </c>
      <c r="AA2018" s="17">
        <v>0.487486569969933</v>
      </c>
      <c r="AB2018" s="17">
        <v>0.498101542231491</v>
      </c>
      <c r="AC2018" s="17"/>
      <c r="AD2018" s="17">
        <v>0.48918163672080001</v>
      </c>
      <c r="AE2018" s="17">
        <v>0.38754592467975402</v>
      </c>
      <c r="AF2018" s="17"/>
      <c r="AG2018" s="17">
        <v>0.49797885461679797</v>
      </c>
      <c r="AH2018" s="17">
        <v>0.44188939860999499</v>
      </c>
      <c r="AI2018" s="17"/>
      <c r="AJ2018" s="17">
        <v>0.486311930987257</v>
      </c>
      <c r="AK2018" s="17">
        <v>0.42218438861056101</v>
      </c>
      <c r="AL2018" s="17"/>
      <c r="AM2018" s="17">
        <v>0.45432864604370798</v>
      </c>
      <c r="AN2018" s="17">
        <v>0.45989404215238999</v>
      </c>
      <c r="AO2018" s="17"/>
      <c r="AP2018" s="17">
        <v>0.312779790910231</v>
      </c>
      <c r="AQ2018" s="17">
        <v>0.45032009476842799</v>
      </c>
      <c r="AR2018" s="17">
        <v>0.50874544354725804</v>
      </c>
      <c r="AS2018" s="17">
        <v>0.53308505565842601</v>
      </c>
      <c r="AT2018" s="17">
        <v>0.49244316440722802</v>
      </c>
      <c r="AU2018" s="17">
        <v>0.49526165973810699</v>
      </c>
    </row>
    <row r="2019" spans="2:47" x14ac:dyDescent="0.35">
      <c r="B2019" t="s">
        <v>91</v>
      </c>
      <c r="C2019" s="17">
        <v>0.19418707511559899</v>
      </c>
      <c r="D2019" s="17">
        <v>0.17852738522523201</v>
      </c>
      <c r="E2019" s="17">
        <v>0.20830072290511401</v>
      </c>
      <c r="F2019" s="17"/>
      <c r="G2019" s="17">
        <v>0.17158626944674299</v>
      </c>
      <c r="H2019" s="17">
        <v>0.195421241354574</v>
      </c>
      <c r="I2019" s="17">
        <v>0.18394454153908599</v>
      </c>
      <c r="J2019" s="17">
        <v>0.159646407279359</v>
      </c>
      <c r="K2019" s="17">
        <v>0.21170027474943301</v>
      </c>
      <c r="L2019" s="17">
        <v>0.232875801223734</v>
      </c>
      <c r="M2019" s="17"/>
      <c r="N2019" s="17">
        <v>0.195728306199899</v>
      </c>
      <c r="O2019" s="17">
        <v>0.18653216360140901</v>
      </c>
      <c r="P2019" s="17"/>
      <c r="Q2019" s="17">
        <v>0.18730087947270699</v>
      </c>
      <c r="R2019" s="17">
        <v>0.184229757675726</v>
      </c>
      <c r="S2019" s="17">
        <v>0.165253696553709</v>
      </c>
      <c r="T2019" s="17">
        <v>0.204406943870378</v>
      </c>
      <c r="U2019" s="17">
        <v>0.196891690469398</v>
      </c>
      <c r="V2019" s="17">
        <v>0.223940732733584</v>
      </c>
      <c r="W2019" s="17">
        <v>0.18726437772671001</v>
      </c>
      <c r="X2019" s="17">
        <v>0.16399479168563</v>
      </c>
      <c r="Y2019" s="17">
        <v>0.206295124501535</v>
      </c>
      <c r="Z2019" s="17">
        <v>0.20776001620377901</v>
      </c>
      <c r="AA2019" s="17">
        <v>0.22170477422338999</v>
      </c>
      <c r="AB2019" s="17">
        <v>0.14740946918379</v>
      </c>
      <c r="AC2019" s="17"/>
      <c r="AD2019" s="17">
        <v>0.16366029040631999</v>
      </c>
      <c r="AE2019" s="17">
        <v>0.25392908747738102</v>
      </c>
      <c r="AF2019" s="17"/>
      <c r="AG2019" s="17">
        <v>0.125281297119306</v>
      </c>
      <c r="AH2019" s="17">
        <v>0.22610648247575901</v>
      </c>
      <c r="AI2019" s="17"/>
      <c r="AJ2019" s="17">
        <v>0.174434577848218</v>
      </c>
      <c r="AK2019" s="17">
        <v>0.216460594893676</v>
      </c>
      <c r="AL2019" s="17"/>
      <c r="AM2019" s="17">
        <v>0.17603165610129601</v>
      </c>
      <c r="AN2019" s="17">
        <v>0.198849314129074</v>
      </c>
      <c r="AO2019" s="17"/>
      <c r="AP2019" s="17">
        <v>0.28873523671087797</v>
      </c>
      <c r="AQ2019" s="17">
        <v>0.28262556774802</v>
      </c>
      <c r="AR2019" s="17">
        <v>0.19496965769433799</v>
      </c>
      <c r="AS2019" s="17">
        <v>0.14315859914642801</v>
      </c>
      <c r="AT2019" s="17">
        <v>0.100490662787781</v>
      </c>
      <c r="AU2019" s="17">
        <v>9.3962738232599693E-2</v>
      </c>
    </row>
    <row r="2020" spans="2:47" x14ac:dyDescent="0.35">
      <c r="B2020" t="s">
        <v>92</v>
      </c>
      <c r="C2020" s="17">
        <v>3.3001201574705902E-2</v>
      </c>
      <c r="D2020" s="17">
        <v>3.0259879459904399E-2</v>
      </c>
      <c r="E2020" s="17">
        <v>3.4758622460230398E-2</v>
      </c>
      <c r="F2020" s="17"/>
      <c r="G2020" s="17">
        <v>5.0744223708144E-2</v>
      </c>
      <c r="H2020" s="17">
        <v>4.9604930554328901E-2</v>
      </c>
      <c r="I2020" s="17">
        <v>2.4741809543032199E-2</v>
      </c>
      <c r="J2020" s="17">
        <v>3.7132696359021403E-2</v>
      </c>
      <c r="K2020" s="17">
        <v>2.1432125691975501E-2</v>
      </c>
      <c r="L2020" s="17">
        <v>1.87344213939553E-2</v>
      </c>
      <c r="M2020" s="17"/>
      <c r="N2020" s="17">
        <v>3.2625328694516099E-2</v>
      </c>
      <c r="O2020" s="17">
        <v>3.4868068696544803E-2</v>
      </c>
      <c r="P2020" s="17"/>
      <c r="Q2020" s="17">
        <v>3.8497366650446403E-2</v>
      </c>
      <c r="R2020" s="17">
        <v>2.6882762935366299E-2</v>
      </c>
      <c r="S2020" s="17">
        <v>5.4374479542905203E-2</v>
      </c>
      <c r="T2020" s="17">
        <v>2.5856188513952001E-2</v>
      </c>
      <c r="U2020" s="17">
        <v>5.9960021277594699E-2</v>
      </c>
      <c r="V2020" s="17">
        <v>2.5271963847112201E-2</v>
      </c>
      <c r="W2020" s="17">
        <v>3.7414226912936402E-2</v>
      </c>
      <c r="X2020" s="17">
        <v>2.30714254178002E-2</v>
      </c>
      <c r="Y2020" s="17">
        <v>4.9213847125661098E-2</v>
      </c>
      <c r="Z2020" s="17">
        <v>4.7559955522704497E-3</v>
      </c>
      <c r="AA2020" s="17">
        <v>9.7822511417315506E-3</v>
      </c>
      <c r="AB2020" s="17">
        <v>2.39968195525904E-2</v>
      </c>
      <c r="AC2020" s="17"/>
      <c r="AD2020" s="17">
        <v>2.4765576551398501E-2</v>
      </c>
      <c r="AE2020" s="17">
        <v>5.2449956940934302E-2</v>
      </c>
      <c r="AF2020" s="17"/>
      <c r="AG2020" s="17">
        <v>2.05318600459031E-2</v>
      </c>
      <c r="AH2020" s="17">
        <v>3.9102351405277298E-2</v>
      </c>
      <c r="AI2020" s="17"/>
      <c r="AJ2020" s="17">
        <v>2.48752967996855E-2</v>
      </c>
      <c r="AK2020" s="17">
        <v>4.2938763926313898E-2</v>
      </c>
      <c r="AL2020" s="17"/>
      <c r="AM2020" s="17">
        <v>3.7561025916401702E-2</v>
      </c>
      <c r="AN2020" s="17">
        <v>3.1324650511645402E-2</v>
      </c>
      <c r="AO2020" s="17"/>
      <c r="AP2020" s="17">
        <v>4.8655993708063602E-2</v>
      </c>
      <c r="AQ2020" s="17">
        <v>4.1135395549323203E-2</v>
      </c>
      <c r="AR2020" s="17">
        <v>5.8314320538487299E-2</v>
      </c>
      <c r="AS2020" s="17">
        <v>6.90017580969226E-3</v>
      </c>
      <c r="AT2020" s="17">
        <v>2.38405075450027E-2</v>
      </c>
      <c r="AU2020" s="17">
        <v>1.74987232873892E-2</v>
      </c>
    </row>
    <row r="2021" spans="2:47" x14ac:dyDescent="0.35">
      <c r="B2021" t="s">
        <v>93</v>
      </c>
      <c r="C2021" s="17">
        <v>2.3985177402985801E-2</v>
      </c>
      <c r="D2021" s="17">
        <v>1.9831177179433401E-2</v>
      </c>
      <c r="E2021" s="17">
        <v>2.7133534894082E-2</v>
      </c>
      <c r="F2021" s="17"/>
      <c r="G2021" s="17">
        <v>3.9812103250029603E-2</v>
      </c>
      <c r="H2021" s="17">
        <v>2.4160894063787401E-2</v>
      </c>
      <c r="I2021" s="17">
        <v>2.4747096562329401E-2</v>
      </c>
      <c r="J2021" s="17">
        <v>1.6019710931098999E-2</v>
      </c>
      <c r="K2021" s="17">
        <v>2.39953837320869E-2</v>
      </c>
      <c r="L2021" s="17">
        <v>1.9135239210812699E-2</v>
      </c>
      <c r="M2021" s="17"/>
      <c r="N2021" s="17">
        <v>2.3442416177258001E-2</v>
      </c>
      <c r="O2021" s="17">
        <v>2.6680937434432402E-2</v>
      </c>
      <c r="P2021" s="17"/>
      <c r="Q2021" s="17">
        <v>2.7665505358317799E-2</v>
      </c>
      <c r="R2021" s="17">
        <v>2.1822568807776301E-2</v>
      </c>
      <c r="S2021" s="17">
        <v>2.50863131041415E-2</v>
      </c>
      <c r="T2021" s="17">
        <v>5.4785095492841298E-3</v>
      </c>
      <c r="U2021" s="17">
        <v>1.9262540393913299E-2</v>
      </c>
      <c r="V2021" s="17">
        <v>2.28816375372294E-2</v>
      </c>
      <c r="W2021" s="17">
        <v>6.5246796125774997E-2</v>
      </c>
      <c r="X2021" s="17">
        <v>3.3481753435434802E-2</v>
      </c>
      <c r="Y2021" s="17">
        <v>2.1353777265168399E-2</v>
      </c>
      <c r="Z2021" s="17">
        <v>1.8518893530803202E-2</v>
      </c>
      <c r="AA2021" s="17">
        <v>0</v>
      </c>
      <c r="AB2021" s="17">
        <v>2.6628123091447801E-2</v>
      </c>
      <c r="AC2021" s="17"/>
      <c r="AD2021" s="17">
        <v>4.4680874257546598E-3</v>
      </c>
      <c r="AE2021" s="17">
        <v>6.7810988078061005E-2</v>
      </c>
      <c r="AF2021" s="17"/>
      <c r="AG2021" s="17">
        <v>6.3820309193802103E-3</v>
      </c>
      <c r="AH2021" s="17">
        <v>3.05913714414312E-2</v>
      </c>
      <c r="AI2021" s="17"/>
      <c r="AJ2021" s="17">
        <v>1.67662514439164E-2</v>
      </c>
      <c r="AK2021" s="17">
        <v>3.19701326818492E-2</v>
      </c>
      <c r="AL2021" s="17"/>
      <c r="AM2021" s="17">
        <v>3.1207605662283699E-2</v>
      </c>
      <c r="AN2021" s="17">
        <v>2.1291163683800698E-2</v>
      </c>
      <c r="AO2021" s="17"/>
      <c r="AP2021" s="17">
        <v>9.2017254503178603E-2</v>
      </c>
      <c r="AQ2021" s="17">
        <v>2.9683637622386801E-3</v>
      </c>
      <c r="AR2021" s="17">
        <v>8.0662577845470092E-3</v>
      </c>
      <c r="AS2021" s="17">
        <v>4.51933372539745E-3</v>
      </c>
      <c r="AT2021" s="17">
        <v>0</v>
      </c>
      <c r="AU2021" s="17">
        <v>3.7756370590296801E-3</v>
      </c>
    </row>
    <row r="2022" spans="2:47" x14ac:dyDescent="0.35">
      <c r="B2022" t="s">
        <v>94</v>
      </c>
      <c r="C2022" s="17">
        <v>5.8041760397296603E-2</v>
      </c>
      <c r="D2022" s="17">
        <v>3.7367380524766097E-2</v>
      </c>
      <c r="E2022" s="17">
        <v>7.8722540807633398E-2</v>
      </c>
      <c r="F2022" s="17"/>
      <c r="G2022" s="17">
        <v>2.6776909203810199E-2</v>
      </c>
      <c r="H2022" s="17">
        <v>4.8140473264549802E-2</v>
      </c>
      <c r="I2022" s="17">
        <v>8.0922593440689805E-2</v>
      </c>
      <c r="J2022" s="17">
        <v>5.8180583807834203E-2</v>
      </c>
      <c r="K2022" s="17">
        <v>6.7252777430063804E-2</v>
      </c>
      <c r="L2022" s="17">
        <v>6.20159949409229E-2</v>
      </c>
      <c r="M2022" s="17"/>
      <c r="N2022" s="17">
        <v>6.05536611194838E-2</v>
      </c>
      <c r="O2022" s="17">
        <v>4.5565774183001298E-2</v>
      </c>
      <c r="P2022" s="17"/>
      <c r="Q2022" s="17">
        <v>5.3984494141614797E-2</v>
      </c>
      <c r="R2022" s="17">
        <v>8.6015892410148606E-2</v>
      </c>
      <c r="S2022" s="17">
        <v>5.4661048530340803E-2</v>
      </c>
      <c r="T2022" s="17">
        <v>6.7617998242532701E-2</v>
      </c>
      <c r="U2022" s="17">
        <v>4.1017087820992497E-2</v>
      </c>
      <c r="V2022" s="17">
        <v>6.3531295375738095E-2</v>
      </c>
      <c r="W2022" s="17">
        <v>6.3062124791035096E-2</v>
      </c>
      <c r="X2022" s="17">
        <v>3.1549280214758502E-2</v>
      </c>
      <c r="Y2022" s="17">
        <v>4.9065111660179003E-2</v>
      </c>
      <c r="Z2022" s="17">
        <v>6.6114376978845493E-2</v>
      </c>
      <c r="AA2022" s="17">
        <v>1.9801337030938702E-2</v>
      </c>
      <c r="AB2022" s="17">
        <v>5.3925554818589697E-2</v>
      </c>
      <c r="AC2022" s="17"/>
      <c r="AD2022" s="17">
        <v>1.9388288985354201E-2</v>
      </c>
      <c r="AE2022" s="17">
        <v>0.138422196565785</v>
      </c>
      <c r="AF2022" s="17"/>
      <c r="AG2022" s="17">
        <v>1.47982465892296E-2</v>
      </c>
      <c r="AH2022" s="17">
        <v>7.1963341089166202E-2</v>
      </c>
      <c r="AI2022" s="17"/>
      <c r="AJ2022" s="17">
        <v>6.0594113009403899E-2</v>
      </c>
      <c r="AK2022" s="17">
        <v>5.3229715516754497E-2</v>
      </c>
      <c r="AL2022" s="17"/>
      <c r="AM2022" s="17">
        <v>6.6628296322899405E-2</v>
      </c>
      <c r="AN2022" s="17">
        <v>5.3131942587819898E-2</v>
      </c>
      <c r="AO2022" s="17"/>
      <c r="AP2022" s="17">
        <v>0.20186806064218801</v>
      </c>
      <c r="AQ2022" s="17">
        <v>4.5302538059696799E-2</v>
      </c>
      <c r="AR2022" s="17">
        <v>1.4902014582591E-2</v>
      </c>
      <c r="AS2022" s="17">
        <v>1.2542958491982699E-2</v>
      </c>
      <c r="AT2022" s="17">
        <v>0</v>
      </c>
      <c r="AU2022" s="17">
        <v>2.3200527863361602E-3</v>
      </c>
    </row>
    <row r="2023" spans="2:47" x14ac:dyDescent="0.35">
      <c r="B2023" t="s">
        <v>95</v>
      </c>
      <c r="C2023" s="17">
        <v>0.69078478550941302</v>
      </c>
      <c r="D2023" s="17">
        <v>0.73401417761066501</v>
      </c>
      <c r="E2023" s="17">
        <v>0.65108457893294003</v>
      </c>
      <c r="F2023" s="17"/>
      <c r="G2023" s="17">
        <v>0.71108049439127297</v>
      </c>
      <c r="H2023" s="17">
        <v>0.682672460762759</v>
      </c>
      <c r="I2023" s="17">
        <v>0.68564395891486196</v>
      </c>
      <c r="J2023" s="17">
        <v>0.729020601622687</v>
      </c>
      <c r="K2023" s="17">
        <v>0.67561943839644101</v>
      </c>
      <c r="L2023" s="17">
        <v>0.66723854323057497</v>
      </c>
      <c r="M2023" s="17"/>
      <c r="N2023" s="17">
        <v>0.68765028780884296</v>
      </c>
      <c r="O2023" s="17">
        <v>0.70635305608461296</v>
      </c>
      <c r="P2023" s="17"/>
      <c r="Q2023" s="17">
        <v>0.69255175437691396</v>
      </c>
      <c r="R2023" s="17">
        <v>0.68104901817098296</v>
      </c>
      <c r="S2023" s="17">
        <v>0.70062446226890396</v>
      </c>
      <c r="T2023" s="17">
        <v>0.69664035982385297</v>
      </c>
      <c r="U2023" s="17">
        <v>0.68286866003810098</v>
      </c>
      <c r="V2023" s="17">
        <v>0.66437437050633696</v>
      </c>
      <c r="W2023" s="17">
        <v>0.64701247444354404</v>
      </c>
      <c r="X2023" s="17">
        <v>0.74790274924637601</v>
      </c>
      <c r="Y2023" s="17">
        <v>0.67407213944745603</v>
      </c>
      <c r="Z2023" s="17">
        <v>0.70285071773430197</v>
      </c>
      <c r="AA2023" s="17">
        <v>0.74871163760393999</v>
      </c>
      <c r="AB2023" s="17">
        <v>0.74804003335358205</v>
      </c>
      <c r="AC2023" s="17"/>
      <c r="AD2023" s="17">
        <v>0.78771775663117305</v>
      </c>
      <c r="AE2023" s="17">
        <v>0.48738777093783903</v>
      </c>
      <c r="AF2023" s="17"/>
      <c r="AG2023" s="17">
        <v>0.833006565326181</v>
      </c>
      <c r="AH2023" s="17">
        <v>0.632236453588366</v>
      </c>
      <c r="AI2023" s="17"/>
      <c r="AJ2023" s="17">
        <v>0.72332976089877599</v>
      </c>
      <c r="AK2023" s="17">
        <v>0.65540079298140697</v>
      </c>
      <c r="AL2023" s="17"/>
      <c r="AM2023" s="17">
        <v>0.68857141599711902</v>
      </c>
      <c r="AN2023" s="17">
        <v>0.69540292908765999</v>
      </c>
      <c r="AO2023" s="17"/>
      <c r="AP2023" s="17">
        <v>0.36872345443569199</v>
      </c>
      <c r="AQ2023" s="17">
        <v>0.62796813488072101</v>
      </c>
      <c r="AR2023" s="17">
        <v>0.72374774940003705</v>
      </c>
      <c r="AS2023" s="17">
        <v>0.83287893282650005</v>
      </c>
      <c r="AT2023" s="17">
        <v>0.87566882966721604</v>
      </c>
      <c r="AU2023" s="17">
        <v>0.88244284863464495</v>
      </c>
    </row>
    <row r="2024" spans="2:47" x14ac:dyDescent="0.35">
      <c r="B2024" t="s">
        <v>96</v>
      </c>
      <c r="C2024" s="17">
        <v>5.6986378977691703E-2</v>
      </c>
      <c r="D2024" s="17">
        <v>5.0091056639337703E-2</v>
      </c>
      <c r="E2024" s="17">
        <v>6.1892157354312402E-2</v>
      </c>
      <c r="F2024" s="17"/>
      <c r="G2024" s="17">
        <v>9.0556326958173602E-2</v>
      </c>
      <c r="H2024" s="17">
        <v>7.3765824618116399E-2</v>
      </c>
      <c r="I2024" s="17">
        <v>4.9488906105361601E-2</v>
      </c>
      <c r="J2024" s="17">
        <v>5.3152407290120503E-2</v>
      </c>
      <c r="K2024" s="17">
        <v>4.5427509424062401E-2</v>
      </c>
      <c r="L2024" s="17">
        <v>3.7869660604767999E-2</v>
      </c>
      <c r="M2024" s="17"/>
      <c r="N2024" s="17">
        <v>5.60677448717741E-2</v>
      </c>
      <c r="O2024" s="17">
        <v>6.1549006130977198E-2</v>
      </c>
      <c r="P2024" s="17"/>
      <c r="Q2024" s="17">
        <v>6.6162872008764195E-2</v>
      </c>
      <c r="R2024" s="17">
        <v>4.8705331743142698E-2</v>
      </c>
      <c r="S2024" s="17">
        <v>7.9460792647046696E-2</v>
      </c>
      <c r="T2024" s="17">
        <v>3.1334698063236098E-2</v>
      </c>
      <c r="U2024" s="17">
        <v>7.9222561671508096E-2</v>
      </c>
      <c r="V2024" s="17">
        <v>4.8153601384341597E-2</v>
      </c>
      <c r="W2024" s="17">
        <v>0.102661023038711</v>
      </c>
      <c r="X2024" s="17">
        <v>5.6553178853234902E-2</v>
      </c>
      <c r="Y2024" s="17">
        <v>7.0567624390829503E-2</v>
      </c>
      <c r="Z2024" s="17">
        <v>2.32748890830736E-2</v>
      </c>
      <c r="AA2024" s="17">
        <v>9.7822511417315506E-3</v>
      </c>
      <c r="AB2024" s="17">
        <v>5.0624942644038197E-2</v>
      </c>
      <c r="AC2024" s="17"/>
      <c r="AD2024" s="17">
        <v>2.9233663977153101E-2</v>
      </c>
      <c r="AE2024" s="17">
        <v>0.12026094501899499</v>
      </c>
      <c r="AF2024" s="17"/>
      <c r="AG2024" s="17">
        <v>2.6913890965283301E-2</v>
      </c>
      <c r="AH2024" s="17">
        <v>6.9693722846708606E-2</v>
      </c>
      <c r="AI2024" s="17"/>
      <c r="AJ2024" s="17">
        <v>4.1641548243601903E-2</v>
      </c>
      <c r="AK2024" s="17">
        <v>7.4908896608163106E-2</v>
      </c>
      <c r="AL2024" s="17"/>
      <c r="AM2024" s="17">
        <v>6.8768631578685402E-2</v>
      </c>
      <c r="AN2024" s="17">
        <v>5.2615814195446101E-2</v>
      </c>
      <c r="AO2024" s="17"/>
      <c r="AP2024" s="17">
        <v>0.140673248211242</v>
      </c>
      <c r="AQ2024" s="17">
        <v>4.4103759311561901E-2</v>
      </c>
      <c r="AR2024" s="17">
        <v>6.6380578323034303E-2</v>
      </c>
      <c r="AS2024" s="17">
        <v>1.14195095350897E-2</v>
      </c>
      <c r="AT2024" s="17">
        <v>2.38405075450027E-2</v>
      </c>
      <c r="AU2024" s="17">
        <v>2.12743603464189E-2</v>
      </c>
    </row>
    <row r="2025" spans="2:47" x14ac:dyDescent="0.35">
      <c r="B2025" t="s">
        <v>97</v>
      </c>
      <c r="C2025" s="17">
        <v>0.63379840653172104</v>
      </c>
      <c r="D2025" s="17">
        <v>0.68392312097132701</v>
      </c>
      <c r="E2025" s="17">
        <v>0.58919242157862795</v>
      </c>
      <c r="F2025" s="17"/>
      <c r="G2025" s="17">
        <v>0.62052416743310002</v>
      </c>
      <c r="H2025" s="17">
        <v>0.60890663614464302</v>
      </c>
      <c r="I2025" s="17">
        <v>0.63615505280950102</v>
      </c>
      <c r="J2025" s="17">
        <v>0.67586819433256595</v>
      </c>
      <c r="K2025" s="17">
        <v>0.63019192897237897</v>
      </c>
      <c r="L2025" s="17">
        <v>0.62936888262580704</v>
      </c>
      <c r="M2025" s="17"/>
      <c r="N2025" s="17">
        <v>0.63158254293706895</v>
      </c>
      <c r="O2025" s="17">
        <v>0.64480404995363605</v>
      </c>
      <c r="P2025" s="17"/>
      <c r="Q2025" s="17">
        <v>0.62638888236815005</v>
      </c>
      <c r="R2025" s="17">
        <v>0.63234368642784</v>
      </c>
      <c r="S2025" s="17">
        <v>0.62116366962185698</v>
      </c>
      <c r="T2025" s="17">
        <v>0.66530566176061701</v>
      </c>
      <c r="U2025" s="17">
        <v>0.603646098366593</v>
      </c>
      <c r="V2025" s="17">
        <v>0.61622076912199497</v>
      </c>
      <c r="W2025" s="17">
        <v>0.54435145140483299</v>
      </c>
      <c r="X2025" s="17">
        <v>0.69134957039314104</v>
      </c>
      <c r="Y2025" s="17">
        <v>0.60350451505662694</v>
      </c>
      <c r="Z2025" s="17">
        <v>0.67957582865122801</v>
      </c>
      <c r="AA2025" s="17">
        <v>0.73892938646220896</v>
      </c>
      <c r="AB2025" s="17">
        <v>0.69741509070954399</v>
      </c>
      <c r="AC2025" s="17"/>
      <c r="AD2025" s="17">
        <v>0.75848409265401995</v>
      </c>
      <c r="AE2025" s="17">
        <v>0.36712682591884399</v>
      </c>
      <c r="AF2025" s="17"/>
      <c r="AG2025" s="17">
        <v>0.80609267436089804</v>
      </c>
      <c r="AH2025" s="17">
        <v>0.56254273074165695</v>
      </c>
      <c r="AI2025" s="17"/>
      <c r="AJ2025" s="17">
        <v>0.68168821265517399</v>
      </c>
      <c r="AK2025" s="17">
        <v>0.58049189637324305</v>
      </c>
      <c r="AL2025" s="17"/>
      <c r="AM2025" s="17">
        <v>0.61980278441843395</v>
      </c>
      <c r="AN2025" s="17">
        <v>0.64278711489221396</v>
      </c>
      <c r="AO2025" s="17"/>
      <c r="AP2025" s="17">
        <v>0.22805020622444999</v>
      </c>
      <c r="AQ2025" s="17">
        <v>0.58386437556915904</v>
      </c>
      <c r="AR2025" s="17">
        <v>0.65736717107700204</v>
      </c>
      <c r="AS2025" s="17">
        <v>0.82145942329140997</v>
      </c>
      <c r="AT2025" s="17">
        <v>0.85182832212221304</v>
      </c>
      <c r="AU2025" s="17">
        <v>0.86116848828822601</v>
      </c>
    </row>
    <row r="2026" spans="2:47" x14ac:dyDescent="0.35">
      <c r="C2026" s="17"/>
      <c r="D2026" s="17"/>
      <c r="E2026" s="17"/>
      <c r="F2026" s="17"/>
      <c r="G2026" s="17"/>
      <c r="H2026" s="17"/>
      <c r="I2026" s="17"/>
      <c r="J2026" s="17"/>
      <c r="K2026" s="17"/>
      <c r="L2026" s="17"/>
      <c r="M2026" s="17"/>
      <c r="N2026" s="17"/>
      <c r="O2026" s="17"/>
      <c r="P2026" s="17"/>
      <c r="Q2026" s="17"/>
      <c r="R2026" s="17"/>
      <c r="S2026" s="17"/>
      <c r="T2026" s="17"/>
      <c r="U2026" s="17"/>
      <c r="V2026" s="17"/>
      <c r="W2026" s="17"/>
      <c r="X2026" s="17"/>
      <c r="Y2026" s="17"/>
      <c r="Z2026" s="17"/>
      <c r="AA2026" s="17"/>
      <c r="AB2026" s="17"/>
      <c r="AC2026" s="17"/>
      <c r="AD2026" s="17"/>
      <c r="AE2026" s="17"/>
      <c r="AF2026" s="17"/>
      <c r="AG2026" s="17"/>
      <c r="AH2026" s="17"/>
      <c r="AI2026" s="17"/>
      <c r="AJ2026" s="17"/>
      <c r="AK2026" s="17"/>
      <c r="AL2026" s="17"/>
      <c r="AM2026" s="17"/>
      <c r="AN2026" s="17"/>
      <c r="AO2026" s="17"/>
      <c r="AP2026" s="17"/>
      <c r="AQ2026" s="17"/>
      <c r="AR2026" s="17"/>
      <c r="AS2026" s="17"/>
      <c r="AT2026" s="17"/>
      <c r="AU2026" s="17"/>
    </row>
    <row r="2027" spans="2:47" x14ac:dyDescent="0.35">
      <c r="B2027" s="6" t="s">
        <v>736</v>
      </c>
      <c r="C2027" s="17"/>
      <c r="D2027" s="17"/>
      <c r="E2027" s="17"/>
      <c r="F2027" s="17"/>
      <c r="G2027" s="17"/>
      <c r="H2027" s="17"/>
      <c r="I2027" s="17"/>
      <c r="J2027" s="17"/>
      <c r="K2027" s="17"/>
      <c r="L2027" s="17"/>
      <c r="M2027" s="17"/>
      <c r="N2027" s="17"/>
      <c r="O2027" s="17"/>
      <c r="P2027" s="17"/>
      <c r="Q2027" s="17"/>
      <c r="R2027" s="17"/>
      <c r="S2027" s="17"/>
      <c r="T2027" s="17"/>
      <c r="U2027" s="17"/>
      <c r="V2027" s="17"/>
      <c r="W2027" s="17"/>
      <c r="X2027" s="17"/>
      <c r="Y2027" s="17"/>
      <c r="Z2027" s="17"/>
      <c r="AA2027" s="17"/>
      <c r="AB2027" s="17"/>
      <c r="AC2027" s="17"/>
      <c r="AD2027" s="17"/>
      <c r="AE2027" s="17"/>
      <c r="AF2027" s="17"/>
      <c r="AG2027" s="17"/>
      <c r="AH2027" s="17"/>
      <c r="AI2027" s="17"/>
      <c r="AJ2027" s="17"/>
      <c r="AK2027" s="17"/>
      <c r="AL2027" s="17"/>
      <c r="AM2027" s="17"/>
      <c r="AN2027" s="17"/>
      <c r="AO2027" s="17"/>
      <c r="AP2027" s="17"/>
      <c r="AQ2027" s="17"/>
      <c r="AR2027" s="17"/>
      <c r="AS2027" s="17"/>
      <c r="AT2027" s="17"/>
      <c r="AU2027" s="17"/>
    </row>
    <row r="2028" spans="2:47" x14ac:dyDescent="0.35">
      <c r="B2028" s="24" t="s">
        <v>65</v>
      </c>
      <c r="C2028" s="17"/>
      <c r="D2028" s="17"/>
      <c r="E2028" s="17"/>
      <c r="F2028" s="17"/>
      <c r="G2028" s="17"/>
      <c r="H2028" s="17"/>
      <c r="I2028" s="17"/>
      <c r="J2028" s="17"/>
      <c r="K2028" s="17"/>
      <c r="L2028" s="17"/>
      <c r="M2028" s="17"/>
      <c r="N2028" s="17"/>
      <c r="O2028" s="17"/>
      <c r="P2028" s="17"/>
      <c r="Q2028" s="17"/>
      <c r="R2028" s="17"/>
      <c r="S2028" s="17"/>
      <c r="T2028" s="17"/>
      <c r="U2028" s="17"/>
      <c r="V2028" s="17"/>
      <c r="W2028" s="17"/>
      <c r="X2028" s="17"/>
      <c r="Y2028" s="17"/>
      <c r="Z2028" s="17"/>
      <c r="AA2028" s="17"/>
      <c r="AB2028" s="17"/>
      <c r="AC2028" s="17"/>
      <c r="AD2028" s="17"/>
      <c r="AE2028" s="17"/>
      <c r="AF2028" s="17"/>
      <c r="AG2028" s="17"/>
      <c r="AH2028" s="17"/>
      <c r="AI2028" s="17"/>
      <c r="AJ2028" s="17"/>
      <c r="AK2028" s="17"/>
      <c r="AL2028" s="17"/>
      <c r="AM2028" s="17"/>
      <c r="AN2028" s="17"/>
      <c r="AO2028" s="17"/>
      <c r="AP2028" s="17"/>
      <c r="AQ2028" s="17"/>
      <c r="AR2028" s="17"/>
      <c r="AS2028" s="17"/>
      <c r="AT2028" s="17"/>
      <c r="AU2028" s="17"/>
    </row>
    <row r="2029" spans="2:47" x14ac:dyDescent="0.35">
      <c r="B2029" t="s">
        <v>89</v>
      </c>
      <c r="C2029" s="17">
        <v>0.32471189844135601</v>
      </c>
      <c r="D2029" s="17">
        <v>0.38742371975989498</v>
      </c>
      <c r="E2029" s="17">
        <v>0.264511668728661</v>
      </c>
      <c r="F2029" s="17"/>
      <c r="G2029" s="17">
        <v>0.28852848581844298</v>
      </c>
      <c r="H2029" s="17">
        <v>0.29830018489035998</v>
      </c>
      <c r="I2029" s="17">
        <v>0.325195702122762</v>
      </c>
      <c r="J2029" s="17">
        <v>0.334087169077049</v>
      </c>
      <c r="K2029" s="17">
        <v>0.369715093845147</v>
      </c>
      <c r="L2029" s="17">
        <v>0.332341001703364</v>
      </c>
      <c r="M2029" s="17"/>
      <c r="N2029" s="17">
        <v>0.327858834259045</v>
      </c>
      <c r="O2029" s="17">
        <v>0.309081850831602</v>
      </c>
      <c r="P2029" s="17"/>
      <c r="Q2029" s="17">
        <v>0.314406295042154</v>
      </c>
      <c r="R2029" s="17">
        <v>0.29999730836868999</v>
      </c>
      <c r="S2029" s="17">
        <v>0.268217825938597</v>
      </c>
      <c r="T2029" s="17">
        <v>0.33387872671676999</v>
      </c>
      <c r="U2029" s="17">
        <v>0.27502144971206999</v>
      </c>
      <c r="V2029" s="17">
        <v>0.25348997018175801</v>
      </c>
      <c r="W2029" s="17">
        <v>0.36646388492242998</v>
      </c>
      <c r="X2029" s="17">
        <v>0.38544053176594401</v>
      </c>
      <c r="Y2029" s="17">
        <v>0.308577406894045</v>
      </c>
      <c r="Z2029" s="17">
        <v>0.41429686826224998</v>
      </c>
      <c r="AA2029" s="17">
        <v>0.39682520368963298</v>
      </c>
      <c r="AB2029" s="17">
        <v>0.41088608865661502</v>
      </c>
      <c r="AC2029" s="17"/>
      <c r="AD2029" s="17">
        <v>0.39252379643317897</v>
      </c>
      <c r="AE2029" s="17">
        <v>0.18000816856392099</v>
      </c>
      <c r="AF2029" s="17"/>
      <c r="AG2029" s="17">
        <v>0.44929754603923799</v>
      </c>
      <c r="AH2029" s="17">
        <v>0.26900949740848301</v>
      </c>
      <c r="AI2029" s="17"/>
      <c r="AJ2029" s="17">
        <v>0.34828141014050201</v>
      </c>
      <c r="AK2029" s="17">
        <v>0.298291406061585</v>
      </c>
      <c r="AL2029" s="17"/>
      <c r="AM2029" s="17">
        <v>0.334772920414526</v>
      </c>
      <c r="AN2029" s="17">
        <v>0.32347535510407199</v>
      </c>
      <c r="AO2029" s="17"/>
      <c r="AP2029" s="17">
        <v>0.113941422131408</v>
      </c>
      <c r="AQ2029" s="17">
        <v>0.255887905780114</v>
      </c>
      <c r="AR2029" s="17">
        <v>0.26587132986913498</v>
      </c>
      <c r="AS2029" s="17">
        <v>0.48000887944755199</v>
      </c>
      <c r="AT2029" s="17">
        <v>0.40878050938020499</v>
      </c>
      <c r="AU2029" s="17">
        <v>0.49099100744503299</v>
      </c>
    </row>
    <row r="2030" spans="2:47" x14ac:dyDescent="0.35">
      <c r="B2030" t="s">
        <v>90</v>
      </c>
      <c r="C2030" s="17">
        <v>0.40853346769544902</v>
      </c>
      <c r="D2030" s="17">
        <v>0.40893453656105799</v>
      </c>
      <c r="E2030" s="17">
        <v>0.41001701102933502</v>
      </c>
      <c r="F2030" s="17"/>
      <c r="G2030" s="17">
        <v>0.334972936843695</v>
      </c>
      <c r="H2030" s="17">
        <v>0.42105844985596902</v>
      </c>
      <c r="I2030" s="17">
        <v>0.37293977519376698</v>
      </c>
      <c r="J2030" s="17">
        <v>0.44947852529594901</v>
      </c>
      <c r="K2030" s="17">
        <v>0.40751397920460097</v>
      </c>
      <c r="L2030" s="17">
        <v>0.443785593669349</v>
      </c>
      <c r="M2030" s="17"/>
      <c r="N2030" s="17">
        <v>0.40796848625883902</v>
      </c>
      <c r="O2030" s="17">
        <v>0.41133958998850501</v>
      </c>
      <c r="P2030" s="17"/>
      <c r="Q2030" s="17">
        <v>0.39353318850692098</v>
      </c>
      <c r="R2030" s="17">
        <v>0.42373690085049598</v>
      </c>
      <c r="S2030" s="17">
        <v>0.47705796269866402</v>
      </c>
      <c r="T2030" s="17">
        <v>0.42070869652825998</v>
      </c>
      <c r="U2030" s="17">
        <v>0.38987436221615002</v>
      </c>
      <c r="V2030" s="17">
        <v>0.44877198804708301</v>
      </c>
      <c r="W2030" s="17">
        <v>0.39960077822962897</v>
      </c>
      <c r="X2030" s="17">
        <v>0.40665098369303398</v>
      </c>
      <c r="Y2030" s="17">
        <v>0.39457083234740398</v>
      </c>
      <c r="Z2030" s="17">
        <v>0.33835683473170097</v>
      </c>
      <c r="AA2030" s="17">
        <v>0.38590523417252398</v>
      </c>
      <c r="AB2030" s="17">
        <v>0.44218262290482802</v>
      </c>
      <c r="AC2030" s="17"/>
      <c r="AD2030" s="17">
        <v>0.42522763894119803</v>
      </c>
      <c r="AE2030" s="17">
        <v>0.37145212417990398</v>
      </c>
      <c r="AF2030" s="17"/>
      <c r="AG2030" s="17">
        <v>0.40322243107116701</v>
      </c>
      <c r="AH2030" s="17">
        <v>0.41568640897207199</v>
      </c>
      <c r="AI2030" s="17"/>
      <c r="AJ2030" s="17">
        <v>0.42196977694253601</v>
      </c>
      <c r="AK2030" s="17">
        <v>0.39516028188132801</v>
      </c>
      <c r="AL2030" s="17"/>
      <c r="AM2030" s="17">
        <v>0.41382013208593699</v>
      </c>
      <c r="AN2030" s="17">
        <v>0.408322338054529</v>
      </c>
      <c r="AO2030" s="17"/>
      <c r="AP2030" s="17">
        <v>0.32239453680781799</v>
      </c>
      <c r="AQ2030" s="17">
        <v>0.49630580726718398</v>
      </c>
      <c r="AR2030" s="17">
        <v>0.41845543158953002</v>
      </c>
      <c r="AS2030" s="17">
        <v>0.441489900741449</v>
      </c>
      <c r="AT2030" s="17">
        <v>0.40965112177013202</v>
      </c>
      <c r="AU2030" s="17">
        <v>0.391992311654279</v>
      </c>
    </row>
    <row r="2031" spans="2:47" x14ac:dyDescent="0.35">
      <c r="B2031" t="s">
        <v>91</v>
      </c>
      <c r="C2031" s="17">
        <v>0.15953461435296601</v>
      </c>
      <c r="D2031" s="17">
        <v>0.13104547158593799</v>
      </c>
      <c r="E2031" s="17">
        <v>0.18585382659837599</v>
      </c>
      <c r="F2031" s="17"/>
      <c r="G2031" s="17">
        <v>0.19617946545241299</v>
      </c>
      <c r="H2031" s="17">
        <v>0.162170970934364</v>
      </c>
      <c r="I2031" s="17">
        <v>0.17280675070998999</v>
      </c>
      <c r="J2031" s="17">
        <v>0.14235370252825499</v>
      </c>
      <c r="K2031" s="17">
        <v>0.15077679147841</v>
      </c>
      <c r="L2031" s="17">
        <v>0.141936078686453</v>
      </c>
      <c r="M2031" s="17"/>
      <c r="N2031" s="17">
        <v>0.15457531593863599</v>
      </c>
      <c r="O2031" s="17">
        <v>0.184166216272282</v>
      </c>
      <c r="P2031" s="17"/>
      <c r="Q2031" s="17">
        <v>0.181484788401683</v>
      </c>
      <c r="R2031" s="17">
        <v>0.161952294393475</v>
      </c>
      <c r="S2031" s="17">
        <v>0.14763111295808501</v>
      </c>
      <c r="T2031" s="17">
        <v>0.17226265036393901</v>
      </c>
      <c r="U2031" s="17">
        <v>0.192094711661876</v>
      </c>
      <c r="V2031" s="17">
        <v>0.14939429005267299</v>
      </c>
      <c r="W2031" s="17">
        <v>0.14331010404341801</v>
      </c>
      <c r="X2031" s="17">
        <v>0.101021118374373</v>
      </c>
      <c r="Y2031" s="17">
        <v>0.17284125655815899</v>
      </c>
      <c r="Z2031" s="17">
        <v>0.13419488692166001</v>
      </c>
      <c r="AA2031" s="17">
        <v>0.17118461069165999</v>
      </c>
      <c r="AB2031" s="17">
        <v>0.12320133687804501</v>
      </c>
      <c r="AC2031" s="17"/>
      <c r="AD2031" s="17">
        <v>0.127782594476719</v>
      </c>
      <c r="AE2031" s="17">
        <v>0.22340676438322901</v>
      </c>
      <c r="AF2031" s="17"/>
      <c r="AG2031" s="17">
        <v>0.102423030366738</v>
      </c>
      <c r="AH2031" s="17">
        <v>0.18551761735838601</v>
      </c>
      <c r="AI2031" s="17"/>
      <c r="AJ2031" s="17">
        <v>0.144522058337682</v>
      </c>
      <c r="AK2031" s="17">
        <v>0.17694664157498999</v>
      </c>
      <c r="AL2031" s="17"/>
      <c r="AM2031" s="17">
        <v>0.132975317360537</v>
      </c>
      <c r="AN2031" s="17">
        <v>0.16443582712962199</v>
      </c>
      <c r="AO2031" s="17"/>
      <c r="AP2031" s="17">
        <v>0.24805665142557201</v>
      </c>
      <c r="AQ2031" s="17">
        <v>0.18019302008707999</v>
      </c>
      <c r="AR2031" s="17">
        <v>0.21434732920194199</v>
      </c>
      <c r="AS2031" s="17">
        <v>6.4555424163341604E-2</v>
      </c>
      <c r="AT2031" s="17">
        <v>0.164244125580425</v>
      </c>
      <c r="AU2031" s="17">
        <v>8.62094795276203E-2</v>
      </c>
    </row>
    <row r="2032" spans="2:47" x14ac:dyDescent="0.35">
      <c r="B2032" t="s">
        <v>92</v>
      </c>
      <c r="C2032" s="17">
        <v>1.56353588143948E-2</v>
      </c>
      <c r="D2032" s="17">
        <v>1.9740717161785999E-2</v>
      </c>
      <c r="E2032" s="17">
        <v>1.05604662811039E-2</v>
      </c>
      <c r="F2032" s="17"/>
      <c r="G2032" s="17">
        <v>2.63666838587454E-2</v>
      </c>
      <c r="H2032" s="17">
        <v>2.8992807073468199E-2</v>
      </c>
      <c r="I2032" s="17">
        <v>1.7564473798501901E-2</v>
      </c>
      <c r="J2032" s="17">
        <v>7.9069482243052294E-3</v>
      </c>
      <c r="K2032" s="17">
        <v>5.2401564474659499E-3</v>
      </c>
      <c r="L2032" s="17">
        <v>9.2057414273055797E-3</v>
      </c>
      <c r="M2032" s="17"/>
      <c r="N2032" s="17">
        <v>1.6250319220079201E-2</v>
      </c>
      <c r="O2032" s="17">
        <v>1.25810034109793E-2</v>
      </c>
      <c r="P2032" s="17"/>
      <c r="Q2032" s="17">
        <v>1.2675840958398899E-2</v>
      </c>
      <c r="R2032" s="17">
        <v>0</v>
      </c>
      <c r="S2032" s="17">
        <v>2.0342131462294799E-2</v>
      </c>
      <c r="T2032" s="17">
        <v>1.29371936995273E-2</v>
      </c>
      <c r="U2032" s="17">
        <v>5.7552596342127199E-2</v>
      </c>
      <c r="V2032" s="17">
        <v>4.7764515999065404E-3</v>
      </c>
      <c r="W2032" s="17">
        <v>1.03387599388015E-2</v>
      </c>
      <c r="X2032" s="17">
        <v>0</v>
      </c>
      <c r="Y2032" s="17">
        <v>3.4636123437900602E-2</v>
      </c>
      <c r="Z2032" s="17">
        <v>1.25120205355361E-2</v>
      </c>
      <c r="AA2032" s="17">
        <v>1.66778593753577E-2</v>
      </c>
      <c r="AB2032" s="17">
        <v>0</v>
      </c>
      <c r="AC2032" s="17"/>
      <c r="AD2032" s="17">
        <v>1.5556911067022399E-2</v>
      </c>
      <c r="AE2032" s="17">
        <v>1.7182992990743801E-2</v>
      </c>
      <c r="AF2032" s="17"/>
      <c r="AG2032" s="17">
        <v>1.5508892600223201E-2</v>
      </c>
      <c r="AH2032" s="17">
        <v>1.61835142434174E-2</v>
      </c>
      <c r="AI2032" s="17"/>
      <c r="AJ2032" s="17">
        <v>1.4012923235561499E-2</v>
      </c>
      <c r="AK2032" s="17">
        <v>1.7700215900775002E-2</v>
      </c>
      <c r="AL2032" s="17"/>
      <c r="AM2032" s="17">
        <v>2.17727349552728E-2</v>
      </c>
      <c r="AN2032" s="17">
        <v>1.41892102038358E-2</v>
      </c>
      <c r="AO2032" s="17"/>
      <c r="AP2032" s="17">
        <v>1.9097982026532598E-2</v>
      </c>
      <c r="AQ2032" s="17">
        <v>1.0406663767775199E-2</v>
      </c>
      <c r="AR2032" s="17">
        <v>2.8725770909981501E-2</v>
      </c>
      <c r="AS2032" s="17">
        <v>4.3067394109279301E-3</v>
      </c>
      <c r="AT2032" s="17">
        <v>5.3457964732380103E-3</v>
      </c>
      <c r="AU2032" s="17">
        <v>2.18008247547683E-2</v>
      </c>
    </row>
    <row r="2033" spans="2:47" x14ac:dyDescent="0.35">
      <c r="B2033" t="s">
        <v>93</v>
      </c>
      <c r="C2033" s="17">
        <v>1.4195589368495199E-2</v>
      </c>
      <c r="D2033" s="17">
        <v>9.2144107855366697E-3</v>
      </c>
      <c r="E2033" s="17">
        <v>1.80637752956666E-2</v>
      </c>
      <c r="F2033" s="17"/>
      <c r="G2033" s="17">
        <v>3.2480217187754901E-2</v>
      </c>
      <c r="H2033" s="17">
        <v>1.3631743281705799E-2</v>
      </c>
      <c r="I2033" s="17">
        <v>8.1995390467312305E-3</v>
      </c>
      <c r="J2033" s="17">
        <v>7.9471701625093601E-3</v>
      </c>
      <c r="K2033" s="17">
        <v>1.4897236054529899E-2</v>
      </c>
      <c r="L2033" s="17">
        <v>1.1973845533873401E-2</v>
      </c>
      <c r="M2033" s="17"/>
      <c r="N2033" s="17">
        <v>1.6538816470072801E-2</v>
      </c>
      <c r="O2033" s="17">
        <v>2.5573630811163298E-3</v>
      </c>
      <c r="P2033" s="17"/>
      <c r="Q2033" s="17">
        <v>1.50237952314883E-2</v>
      </c>
      <c r="R2033" s="17">
        <v>1.16555948258399E-2</v>
      </c>
      <c r="S2033" s="17">
        <v>7.4104578090889803E-3</v>
      </c>
      <c r="T2033" s="17">
        <v>0</v>
      </c>
      <c r="U2033" s="17">
        <v>2.5868269043619802E-2</v>
      </c>
      <c r="V2033" s="17">
        <v>2.6004877242518501E-2</v>
      </c>
      <c r="W2033" s="17">
        <v>3.7124274557101697E-2</v>
      </c>
      <c r="X2033" s="17">
        <v>9.9699650519929697E-3</v>
      </c>
      <c r="Y2033" s="17">
        <v>1.2068556506542901E-2</v>
      </c>
      <c r="Z2033" s="17">
        <v>1.25953204123566E-2</v>
      </c>
      <c r="AA2033" s="17">
        <v>0</v>
      </c>
      <c r="AB2033" s="17">
        <v>0</v>
      </c>
      <c r="AC2033" s="17"/>
      <c r="AD2033" s="17">
        <v>1.6441569891638701E-3</v>
      </c>
      <c r="AE2033" s="17">
        <v>4.3195779993321297E-2</v>
      </c>
      <c r="AF2033" s="17"/>
      <c r="AG2033" s="17">
        <v>4.3063434257423301E-3</v>
      </c>
      <c r="AH2033" s="17">
        <v>1.8733316945899602E-2</v>
      </c>
      <c r="AI2033" s="17"/>
      <c r="AJ2033" s="17">
        <v>9.6841949853441293E-3</v>
      </c>
      <c r="AK2033" s="17">
        <v>1.8098077018877601E-2</v>
      </c>
      <c r="AL2033" s="17"/>
      <c r="AM2033" s="17">
        <v>1.74038330754515E-2</v>
      </c>
      <c r="AN2033" s="17">
        <v>1.3024735183494901E-2</v>
      </c>
      <c r="AO2033" s="17"/>
      <c r="AP2033" s="17">
        <v>5.4159547521690603E-2</v>
      </c>
      <c r="AQ2033" s="17">
        <v>0</v>
      </c>
      <c r="AR2033" s="17">
        <v>1.34370113126389E-2</v>
      </c>
      <c r="AS2033" s="17">
        <v>0</v>
      </c>
      <c r="AT2033" s="17">
        <v>0</v>
      </c>
      <c r="AU2033" s="17">
        <v>0</v>
      </c>
    </row>
    <row r="2034" spans="2:47" x14ac:dyDescent="0.35">
      <c r="B2034" t="s">
        <v>94</v>
      </c>
      <c r="C2034" s="17">
        <v>7.7389071327338896E-2</v>
      </c>
      <c r="D2034" s="17">
        <v>4.3641144145786098E-2</v>
      </c>
      <c r="E2034" s="17">
        <v>0.11099325206685701</v>
      </c>
      <c r="F2034" s="17"/>
      <c r="G2034" s="17">
        <v>0.12147221083894801</v>
      </c>
      <c r="H2034" s="17">
        <v>7.5845843964132298E-2</v>
      </c>
      <c r="I2034" s="17">
        <v>0.10329375912824799</v>
      </c>
      <c r="J2034" s="17">
        <v>5.82264847119318E-2</v>
      </c>
      <c r="K2034" s="17">
        <v>5.1856742969845902E-2</v>
      </c>
      <c r="L2034" s="17">
        <v>6.0757738979655099E-2</v>
      </c>
      <c r="M2034" s="17"/>
      <c r="N2034" s="17">
        <v>7.6808227853327304E-2</v>
      </c>
      <c r="O2034" s="17">
        <v>8.0273976415515397E-2</v>
      </c>
      <c r="P2034" s="17"/>
      <c r="Q2034" s="17">
        <v>8.28760918593546E-2</v>
      </c>
      <c r="R2034" s="17">
        <v>0.102657901561499</v>
      </c>
      <c r="S2034" s="17">
        <v>7.9340509133269593E-2</v>
      </c>
      <c r="T2034" s="17">
        <v>6.0212732691504199E-2</v>
      </c>
      <c r="U2034" s="17">
        <v>5.9588611024157599E-2</v>
      </c>
      <c r="V2034" s="17">
        <v>0.11756242287606</v>
      </c>
      <c r="W2034" s="17">
        <v>4.3162198308619303E-2</v>
      </c>
      <c r="X2034" s="17">
        <v>9.6917401114654994E-2</v>
      </c>
      <c r="Y2034" s="17">
        <v>7.7305824255949201E-2</v>
      </c>
      <c r="Z2034" s="17">
        <v>8.80440691364964E-2</v>
      </c>
      <c r="AA2034" s="17">
        <v>2.9407092070825501E-2</v>
      </c>
      <c r="AB2034" s="17">
        <v>2.3729951560512299E-2</v>
      </c>
      <c r="AC2034" s="17"/>
      <c r="AD2034" s="17">
        <v>3.7264902092718599E-2</v>
      </c>
      <c r="AE2034" s="17">
        <v>0.16475416988888</v>
      </c>
      <c r="AF2034" s="17"/>
      <c r="AG2034" s="17">
        <v>2.52417564968914E-2</v>
      </c>
      <c r="AH2034" s="17">
        <v>9.4869645071742004E-2</v>
      </c>
      <c r="AI2034" s="17"/>
      <c r="AJ2034" s="17">
        <v>6.15296363583753E-2</v>
      </c>
      <c r="AK2034" s="17">
        <v>9.3803377562444001E-2</v>
      </c>
      <c r="AL2034" s="17"/>
      <c r="AM2034" s="17">
        <v>7.9255062108275598E-2</v>
      </c>
      <c r="AN2034" s="17">
        <v>7.6552534324446198E-2</v>
      </c>
      <c r="AO2034" s="17"/>
      <c r="AP2034" s="17">
        <v>0.24234986008697901</v>
      </c>
      <c r="AQ2034" s="17">
        <v>5.7206603097845997E-2</v>
      </c>
      <c r="AR2034" s="17">
        <v>5.9163127116772803E-2</v>
      </c>
      <c r="AS2034" s="17">
        <v>9.6390562367298701E-3</v>
      </c>
      <c r="AT2034" s="17">
        <v>1.1978446795999201E-2</v>
      </c>
      <c r="AU2034" s="17">
        <v>9.0063766182999702E-3</v>
      </c>
    </row>
    <row r="2035" spans="2:47" x14ac:dyDescent="0.35">
      <c r="B2035" t="s">
        <v>95</v>
      </c>
      <c r="C2035" s="17">
        <v>0.73324536613680502</v>
      </c>
      <c r="D2035" s="17">
        <v>0.79635825632095303</v>
      </c>
      <c r="E2035" s="17">
        <v>0.67452867975799602</v>
      </c>
      <c r="F2035" s="17"/>
      <c r="G2035" s="17">
        <v>0.62350142266213804</v>
      </c>
      <c r="H2035" s="17">
        <v>0.719358634746329</v>
      </c>
      <c r="I2035" s="17">
        <v>0.69813547731652803</v>
      </c>
      <c r="J2035" s="17">
        <v>0.78356569437299795</v>
      </c>
      <c r="K2035" s="17">
        <v>0.77722907304974798</v>
      </c>
      <c r="L2035" s="17">
        <v>0.776126595372713</v>
      </c>
      <c r="M2035" s="17"/>
      <c r="N2035" s="17">
        <v>0.73582732051788502</v>
      </c>
      <c r="O2035" s="17">
        <v>0.72042144082010695</v>
      </c>
      <c r="P2035" s="17"/>
      <c r="Q2035" s="17">
        <v>0.70793948354907599</v>
      </c>
      <c r="R2035" s="17">
        <v>0.72373420921918596</v>
      </c>
      <c r="S2035" s="17">
        <v>0.74527578863726196</v>
      </c>
      <c r="T2035" s="17">
        <v>0.75458742324503003</v>
      </c>
      <c r="U2035" s="17">
        <v>0.664895811928219</v>
      </c>
      <c r="V2035" s="17">
        <v>0.70226195822884097</v>
      </c>
      <c r="W2035" s="17">
        <v>0.76606466315205901</v>
      </c>
      <c r="X2035" s="17">
        <v>0.79209151545897905</v>
      </c>
      <c r="Y2035" s="17">
        <v>0.70314823924144898</v>
      </c>
      <c r="Z2035" s="17">
        <v>0.75265370299395096</v>
      </c>
      <c r="AA2035" s="17">
        <v>0.78273043786215601</v>
      </c>
      <c r="AB2035" s="17">
        <v>0.85306871156144304</v>
      </c>
      <c r="AC2035" s="17"/>
      <c r="AD2035" s="17">
        <v>0.817751435374377</v>
      </c>
      <c r="AE2035" s="17">
        <v>0.55146029274382502</v>
      </c>
      <c r="AF2035" s="17"/>
      <c r="AG2035" s="17">
        <v>0.85251997711040495</v>
      </c>
      <c r="AH2035" s="17">
        <v>0.684695906380556</v>
      </c>
      <c r="AI2035" s="17"/>
      <c r="AJ2035" s="17">
        <v>0.77025118708303797</v>
      </c>
      <c r="AK2035" s="17">
        <v>0.69345168794291301</v>
      </c>
      <c r="AL2035" s="17"/>
      <c r="AM2035" s="17">
        <v>0.74859305250046304</v>
      </c>
      <c r="AN2035" s="17">
        <v>0.73179769315860099</v>
      </c>
      <c r="AO2035" s="17"/>
      <c r="AP2035" s="17">
        <v>0.436335958939226</v>
      </c>
      <c r="AQ2035" s="17">
        <v>0.75219371304729898</v>
      </c>
      <c r="AR2035" s="17">
        <v>0.684326761458665</v>
      </c>
      <c r="AS2035" s="17">
        <v>0.921498780189001</v>
      </c>
      <c r="AT2035" s="17">
        <v>0.81843163115033701</v>
      </c>
      <c r="AU2035" s="17">
        <v>0.88298331909931105</v>
      </c>
    </row>
    <row r="2036" spans="2:47" x14ac:dyDescent="0.35">
      <c r="B2036" t="s">
        <v>96</v>
      </c>
      <c r="C2036" s="17">
        <v>2.9830948182890001E-2</v>
      </c>
      <c r="D2036" s="17">
        <v>2.89551279473227E-2</v>
      </c>
      <c r="E2036" s="17">
        <v>2.8624241576770501E-2</v>
      </c>
      <c r="F2036" s="17"/>
      <c r="G2036" s="17">
        <v>5.8846901046500297E-2</v>
      </c>
      <c r="H2036" s="17">
        <v>4.2624550355173998E-2</v>
      </c>
      <c r="I2036" s="17">
        <v>2.5764012845233199E-2</v>
      </c>
      <c r="J2036" s="17">
        <v>1.5854118386814602E-2</v>
      </c>
      <c r="K2036" s="17">
        <v>2.01373925019958E-2</v>
      </c>
      <c r="L2036" s="17">
        <v>2.1179586961179001E-2</v>
      </c>
      <c r="M2036" s="17"/>
      <c r="N2036" s="17">
        <v>3.2789135690152002E-2</v>
      </c>
      <c r="O2036" s="17">
        <v>1.5138366492095601E-2</v>
      </c>
      <c r="P2036" s="17"/>
      <c r="Q2036" s="17">
        <v>2.7699636189887099E-2</v>
      </c>
      <c r="R2036" s="17">
        <v>1.16555948258399E-2</v>
      </c>
      <c r="S2036" s="17">
        <v>2.7752589271383798E-2</v>
      </c>
      <c r="T2036" s="17">
        <v>1.29371936995273E-2</v>
      </c>
      <c r="U2036" s="17">
        <v>8.3420865385747001E-2</v>
      </c>
      <c r="V2036" s="17">
        <v>3.0781328842425001E-2</v>
      </c>
      <c r="W2036" s="17">
        <v>4.7463034495903202E-2</v>
      </c>
      <c r="X2036" s="17">
        <v>9.9699650519929697E-3</v>
      </c>
      <c r="Y2036" s="17">
        <v>4.6704679944443397E-2</v>
      </c>
      <c r="Z2036" s="17">
        <v>2.5107340947892701E-2</v>
      </c>
      <c r="AA2036" s="17">
        <v>1.66778593753577E-2</v>
      </c>
      <c r="AB2036" s="17">
        <v>0</v>
      </c>
      <c r="AC2036" s="17"/>
      <c r="AD2036" s="17">
        <v>1.7201068056186299E-2</v>
      </c>
      <c r="AE2036" s="17">
        <v>6.0378772984065097E-2</v>
      </c>
      <c r="AF2036" s="17"/>
      <c r="AG2036" s="17">
        <v>1.9815236025965501E-2</v>
      </c>
      <c r="AH2036" s="17">
        <v>3.4916831189317002E-2</v>
      </c>
      <c r="AI2036" s="17"/>
      <c r="AJ2036" s="17">
        <v>2.3697118220905599E-2</v>
      </c>
      <c r="AK2036" s="17">
        <v>3.57982929196526E-2</v>
      </c>
      <c r="AL2036" s="17"/>
      <c r="AM2036" s="17">
        <v>3.91765680307243E-2</v>
      </c>
      <c r="AN2036" s="17">
        <v>2.7213945387330699E-2</v>
      </c>
      <c r="AO2036" s="17"/>
      <c r="AP2036" s="17">
        <v>7.3257529548223205E-2</v>
      </c>
      <c r="AQ2036" s="17">
        <v>1.0406663767775199E-2</v>
      </c>
      <c r="AR2036" s="17">
        <v>4.2162782222620397E-2</v>
      </c>
      <c r="AS2036" s="17">
        <v>4.3067394109279301E-3</v>
      </c>
      <c r="AT2036" s="17">
        <v>5.3457964732380103E-3</v>
      </c>
      <c r="AU2036" s="17">
        <v>2.18008247547683E-2</v>
      </c>
    </row>
    <row r="2037" spans="2:47" x14ac:dyDescent="0.35">
      <c r="B2037" t="s">
        <v>97</v>
      </c>
      <c r="C2037" s="17">
        <v>0.70341441795391502</v>
      </c>
      <c r="D2037" s="17">
        <v>0.76740312837363001</v>
      </c>
      <c r="E2037" s="17">
        <v>0.645904438181225</v>
      </c>
      <c r="F2037" s="17"/>
      <c r="G2037" s="17">
        <v>0.56465452161563801</v>
      </c>
      <c r="H2037" s="17">
        <v>0.67673408439115501</v>
      </c>
      <c r="I2037" s="17">
        <v>0.67237146447129503</v>
      </c>
      <c r="J2037" s="17">
        <v>0.767711575986184</v>
      </c>
      <c r="K2037" s="17">
        <v>0.757091680547752</v>
      </c>
      <c r="L2037" s="17">
        <v>0.75494700841153395</v>
      </c>
      <c r="M2037" s="17"/>
      <c r="N2037" s="17">
        <v>0.70303818482773295</v>
      </c>
      <c r="O2037" s="17">
        <v>0.70528307432801096</v>
      </c>
      <c r="P2037" s="17"/>
      <c r="Q2037" s="17">
        <v>0.68023984735918797</v>
      </c>
      <c r="R2037" s="17">
        <v>0.71207861439334597</v>
      </c>
      <c r="S2037" s="17">
        <v>0.71752319936587805</v>
      </c>
      <c r="T2037" s="17">
        <v>0.74165022954550297</v>
      </c>
      <c r="U2037" s="17">
        <v>0.581474946542472</v>
      </c>
      <c r="V2037" s="17">
        <v>0.67148062938641595</v>
      </c>
      <c r="W2037" s="17">
        <v>0.71860162865615596</v>
      </c>
      <c r="X2037" s="17">
        <v>0.78212155040698605</v>
      </c>
      <c r="Y2037" s="17">
        <v>0.65644355929700504</v>
      </c>
      <c r="Z2037" s="17">
        <v>0.72754636204605805</v>
      </c>
      <c r="AA2037" s="17">
        <v>0.76605257848679897</v>
      </c>
      <c r="AB2037" s="17">
        <v>0.85306871156144304</v>
      </c>
      <c r="AC2037" s="17"/>
      <c r="AD2037" s="17">
        <v>0.80055036731818996</v>
      </c>
      <c r="AE2037" s="17">
        <v>0.49108151975976</v>
      </c>
      <c r="AF2037" s="17"/>
      <c r="AG2037" s="17">
        <v>0.83270474108444004</v>
      </c>
      <c r="AH2037" s="17">
        <v>0.64977907519123901</v>
      </c>
      <c r="AI2037" s="17"/>
      <c r="AJ2037" s="17">
        <v>0.74655406886213205</v>
      </c>
      <c r="AK2037" s="17">
        <v>0.65765339502326003</v>
      </c>
      <c r="AL2037" s="17"/>
      <c r="AM2037" s="17">
        <v>0.70941648446973904</v>
      </c>
      <c r="AN2037" s="17">
        <v>0.70458374777126997</v>
      </c>
      <c r="AO2037" s="17"/>
      <c r="AP2037" s="17">
        <v>0.36307842939100299</v>
      </c>
      <c r="AQ2037" s="17">
        <v>0.74178704927952399</v>
      </c>
      <c r="AR2037" s="17">
        <v>0.64216397923604496</v>
      </c>
      <c r="AS2037" s="17">
        <v>0.91719204077807304</v>
      </c>
      <c r="AT2037" s="17">
        <v>0.81308583467709905</v>
      </c>
      <c r="AU2037" s="17">
        <v>0.86118249434454297</v>
      </c>
    </row>
    <row r="2038" spans="2:47" x14ac:dyDescent="0.35">
      <c r="C2038" s="17"/>
      <c r="D2038" s="17"/>
      <c r="E2038" s="17"/>
      <c r="F2038" s="17"/>
      <c r="G2038" s="17"/>
      <c r="H2038" s="17"/>
      <c r="I2038" s="17"/>
      <c r="J2038" s="17"/>
      <c r="K2038" s="17"/>
      <c r="L2038" s="17"/>
      <c r="M2038" s="17"/>
      <c r="N2038" s="17"/>
      <c r="O2038" s="17"/>
      <c r="P2038" s="17"/>
      <c r="Q2038" s="17"/>
      <c r="R2038" s="17"/>
      <c r="S2038" s="17"/>
      <c r="T2038" s="17"/>
      <c r="U2038" s="17"/>
      <c r="V2038" s="17"/>
      <c r="W2038" s="17"/>
      <c r="X2038" s="17"/>
      <c r="Y2038" s="17"/>
      <c r="Z2038" s="17"/>
      <c r="AA2038" s="17"/>
      <c r="AB2038" s="17"/>
      <c r="AC2038" s="17"/>
      <c r="AD2038" s="17"/>
      <c r="AE2038" s="17"/>
      <c r="AF2038" s="17"/>
      <c r="AG2038" s="17"/>
      <c r="AH2038" s="17"/>
      <c r="AI2038" s="17"/>
      <c r="AJ2038" s="17"/>
      <c r="AK2038" s="17"/>
      <c r="AL2038" s="17"/>
      <c r="AM2038" s="17"/>
      <c r="AN2038" s="17"/>
      <c r="AO2038" s="17"/>
      <c r="AP2038" s="17"/>
      <c r="AQ2038" s="17"/>
      <c r="AR2038" s="17"/>
      <c r="AS2038" s="17"/>
      <c r="AT2038" s="17"/>
      <c r="AU2038" s="17"/>
    </row>
    <row r="2039" spans="2:47" x14ac:dyDescent="0.35">
      <c r="B2039" s="6" t="s">
        <v>737</v>
      </c>
      <c r="C2039" s="17"/>
      <c r="D2039" s="17"/>
      <c r="E2039" s="17"/>
      <c r="F2039" s="17"/>
      <c r="G2039" s="17"/>
      <c r="H2039" s="17"/>
      <c r="I2039" s="17"/>
      <c r="J2039" s="17"/>
      <c r="K2039" s="17"/>
      <c r="L2039" s="17"/>
      <c r="M2039" s="17"/>
      <c r="N2039" s="17"/>
      <c r="O2039" s="17"/>
      <c r="P2039" s="17"/>
      <c r="Q2039" s="17"/>
      <c r="R2039" s="17"/>
      <c r="S2039" s="17"/>
      <c r="T2039" s="17"/>
      <c r="U2039" s="17"/>
      <c r="V2039" s="17"/>
      <c r="W2039" s="17"/>
      <c r="X2039" s="17"/>
      <c r="Y2039" s="17"/>
      <c r="Z2039" s="17"/>
      <c r="AA2039" s="17"/>
      <c r="AB2039" s="17"/>
      <c r="AC2039" s="17"/>
      <c r="AD2039" s="17"/>
      <c r="AE2039" s="17"/>
      <c r="AF2039" s="17"/>
      <c r="AG2039" s="17"/>
      <c r="AH2039" s="17"/>
      <c r="AI2039" s="17"/>
      <c r="AJ2039" s="17"/>
      <c r="AK2039" s="17"/>
      <c r="AL2039" s="17"/>
      <c r="AM2039" s="17"/>
      <c r="AN2039" s="17"/>
      <c r="AO2039" s="17"/>
      <c r="AP2039" s="17"/>
      <c r="AQ2039" s="17"/>
      <c r="AR2039" s="17"/>
      <c r="AS2039" s="17"/>
      <c r="AT2039" s="17"/>
      <c r="AU2039" s="17"/>
    </row>
    <row r="2040" spans="2:47" x14ac:dyDescent="0.35">
      <c r="B2040" s="24" t="s">
        <v>65</v>
      </c>
      <c r="C2040" s="17"/>
      <c r="D2040" s="17"/>
      <c r="E2040" s="17"/>
      <c r="F2040" s="17"/>
      <c r="G2040" s="17"/>
      <c r="H2040" s="17"/>
      <c r="I2040" s="17"/>
      <c r="J2040" s="17"/>
      <c r="K2040" s="17"/>
      <c r="L2040" s="17"/>
      <c r="M2040" s="17"/>
      <c r="N2040" s="17"/>
      <c r="O2040" s="17"/>
      <c r="P2040" s="17"/>
      <c r="Q2040" s="17"/>
      <c r="R2040" s="17"/>
      <c r="S2040" s="17"/>
      <c r="T2040" s="17"/>
      <c r="U2040" s="17"/>
      <c r="V2040" s="17"/>
      <c r="W2040" s="17"/>
      <c r="X2040" s="17"/>
      <c r="Y2040" s="17"/>
      <c r="Z2040" s="17"/>
      <c r="AA2040" s="17"/>
      <c r="AB2040" s="17"/>
      <c r="AC2040" s="17"/>
      <c r="AD2040" s="17"/>
      <c r="AE2040" s="17"/>
      <c r="AF2040" s="17"/>
      <c r="AG2040" s="17"/>
      <c r="AH2040" s="17"/>
      <c r="AI2040" s="17"/>
      <c r="AJ2040" s="17"/>
      <c r="AK2040" s="17"/>
      <c r="AL2040" s="17"/>
      <c r="AM2040" s="17"/>
      <c r="AN2040" s="17"/>
      <c r="AO2040" s="17"/>
      <c r="AP2040" s="17"/>
      <c r="AQ2040" s="17"/>
      <c r="AR2040" s="17"/>
      <c r="AS2040" s="17"/>
      <c r="AT2040" s="17"/>
      <c r="AU2040" s="17"/>
    </row>
    <row r="2041" spans="2:47" x14ac:dyDescent="0.35">
      <c r="B2041" t="s">
        <v>89</v>
      </c>
      <c r="C2041" s="17">
        <v>0.24277898218273899</v>
      </c>
      <c r="D2041" s="17">
        <v>0.233543775721749</v>
      </c>
      <c r="E2041" s="17">
        <v>0.25115064259262299</v>
      </c>
      <c r="F2041" s="17"/>
      <c r="G2041" s="17">
        <v>0.341809137118333</v>
      </c>
      <c r="H2041" s="17">
        <v>0.28476494962040799</v>
      </c>
      <c r="I2041" s="17">
        <v>0.286381423750869</v>
      </c>
      <c r="J2041" s="17">
        <v>0.216891676617399</v>
      </c>
      <c r="K2041" s="17">
        <v>0.19910260370798899</v>
      </c>
      <c r="L2041" s="17">
        <v>0.157125953594107</v>
      </c>
      <c r="M2041" s="17"/>
      <c r="N2041" s="17">
        <v>0.22592465281025501</v>
      </c>
      <c r="O2041" s="17">
        <v>0.32649024475175398</v>
      </c>
      <c r="P2041" s="17"/>
      <c r="Q2041" s="17">
        <v>0.27282859236137502</v>
      </c>
      <c r="R2041" s="17">
        <v>0.223926013439712</v>
      </c>
      <c r="S2041" s="17">
        <v>0.22265451066543401</v>
      </c>
      <c r="T2041" s="17">
        <v>0.237200828175817</v>
      </c>
      <c r="U2041" s="17">
        <v>0.16335961529495199</v>
      </c>
      <c r="V2041" s="17">
        <v>0.246382243294996</v>
      </c>
      <c r="W2041" s="17">
        <v>0.24202408292547001</v>
      </c>
      <c r="X2041" s="17">
        <v>0.313363967726351</v>
      </c>
      <c r="Y2041" s="17">
        <v>0.259708402015977</v>
      </c>
      <c r="Z2041" s="17">
        <v>0.23524450487856399</v>
      </c>
      <c r="AA2041" s="17">
        <v>0.29673605196165098</v>
      </c>
      <c r="AB2041" s="17">
        <v>0.20811791920400299</v>
      </c>
      <c r="AC2041" s="17"/>
      <c r="AD2041" s="17">
        <v>0.28415680354101602</v>
      </c>
      <c r="AE2041" s="17">
        <v>0.155182798988929</v>
      </c>
      <c r="AF2041" s="17"/>
      <c r="AG2041" s="17">
        <v>0.32236982846406698</v>
      </c>
      <c r="AH2041" s="17">
        <v>0.206659203255987</v>
      </c>
      <c r="AI2041" s="17"/>
      <c r="AJ2041" s="17">
        <v>0.22366144359715601</v>
      </c>
      <c r="AK2041" s="17">
        <v>0.26605404444935399</v>
      </c>
      <c r="AL2041" s="17"/>
      <c r="AM2041" s="17">
        <v>0.23357982782153699</v>
      </c>
      <c r="AN2041" s="17">
        <v>0.24747511072487799</v>
      </c>
      <c r="AO2041" s="17"/>
      <c r="AP2041" s="17">
        <v>0.13317169261185599</v>
      </c>
      <c r="AQ2041" s="17">
        <v>0.17083822756185901</v>
      </c>
      <c r="AR2041" s="17">
        <v>0.25773003474540002</v>
      </c>
      <c r="AS2041" s="17">
        <v>0.225144308964986</v>
      </c>
      <c r="AT2041" s="17">
        <v>0.431577029959826</v>
      </c>
      <c r="AU2041" s="17">
        <v>0.363155094315949</v>
      </c>
    </row>
    <row r="2042" spans="2:47" x14ac:dyDescent="0.35">
      <c r="B2042" t="s">
        <v>90</v>
      </c>
      <c r="C2042" s="17">
        <v>0.39751432551059701</v>
      </c>
      <c r="D2042" s="17">
        <v>0.37956330246799602</v>
      </c>
      <c r="E2042" s="17">
        <v>0.416465403531806</v>
      </c>
      <c r="F2042" s="17"/>
      <c r="G2042" s="17">
        <v>0.43141100773426699</v>
      </c>
      <c r="H2042" s="17">
        <v>0.37017772530830101</v>
      </c>
      <c r="I2042" s="17">
        <v>0.379706883671663</v>
      </c>
      <c r="J2042" s="17">
        <v>0.44131836434003202</v>
      </c>
      <c r="K2042" s="17">
        <v>0.38591434939847102</v>
      </c>
      <c r="L2042" s="17">
        <v>0.38406855217171698</v>
      </c>
      <c r="M2042" s="17"/>
      <c r="N2042" s="17">
        <v>0.39235850217752599</v>
      </c>
      <c r="O2042" s="17">
        <v>0.423122017828442</v>
      </c>
      <c r="P2042" s="17"/>
      <c r="Q2042" s="17">
        <v>0.399943702449921</v>
      </c>
      <c r="R2042" s="17">
        <v>0.41130462888610902</v>
      </c>
      <c r="S2042" s="17">
        <v>0.43468374114747999</v>
      </c>
      <c r="T2042" s="17">
        <v>0.37096347321627798</v>
      </c>
      <c r="U2042" s="17">
        <v>0.488083664669273</v>
      </c>
      <c r="V2042" s="17">
        <v>0.40487487090994001</v>
      </c>
      <c r="W2042" s="17">
        <v>0.34968793782843599</v>
      </c>
      <c r="X2042" s="17">
        <v>0.40164195010694098</v>
      </c>
      <c r="Y2042" s="17">
        <v>0.304005124725028</v>
      </c>
      <c r="Z2042" s="17">
        <v>0.408185062971755</v>
      </c>
      <c r="AA2042" s="17">
        <v>0.41995995317379903</v>
      </c>
      <c r="AB2042" s="17">
        <v>0.468781839372303</v>
      </c>
      <c r="AC2042" s="17"/>
      <c r="AD2042" s="17">
        <v>0.41336431492986903</v>
      </c>
      <c r="AE2042" s="17">
        <v>0.369260418624974</v>
      </c>
      <c r="AF2042" s="17"/>
      <c r="AG2042" s="17">
        <v>0.42227913688840202</v>
      </c>
      <c r="AH2042" s="17">
        <v>0.394795380054145</v>
      </c>
      <c r="AI2042" s="17"/>
      <c r="AJ2042" s="17">
        <v>0.41947568352739001</v>
      </c>
      <c r="AK2042" s="17">
        <v>0.37392600868926501</v>
      </c>
      <c r="AL2042" s="17"/>
      <c r="AM2042" s="17">
        <v>0.43714291267616701</v>
      </c>
      <c r="AN2042" s="17">
        <v>0.38826398245508897</v>
      </c>
      <c r="AO2042" s="17"/>
      <c r="AP2042" s="17">
        <v>0.31285453174696298</v>
      </c>
      <c r="AQ2042" s="17">
        <v>0.40697148151659601</v>
      </c>
      <c r="AR2042" s="17">
        <v>0.45497944403775398</v>
      </c>
      <c r="AS2042" s="17">
        <v>0.40653884191860701</v>
      </c>
      <c r="AT2042" s="17">
        <v>0.40336711837595701</v>
      </c>
      <c r="AU2042" s="17">
        <v>0.43356592416164103</v>
      </c>
    </row>
    <row r="2043" spans="2:47" x14ac:dyDescent="0.35">
      <c r="B2043" t="s">
        <v>91</v>
      </c>
      <c r="C2043" s="17">
        <v>0.22081683215942</v>
      </c>
      <c r="D2043" s="17">
        <v>0.246727985304693</v>
      </c>
      <c r="E2043" s="17">
        <v>0.19462022435611401</v>
      </c>
      <c r="F2043" s="17"/>
      <c r="G2043" s="17">
        <v>0.14474383548331601</v>
      </c>
      <c r="H2043" s="17">
        <v>0.194613663033506</v>
      </c>
      <c r="I2043" s="17">
        <v>0.19776736643249401</v>
      </c>
      <c r="J2043" s="17">
        <v>0.20825738267847799</v>
      </c>
      <c r="K2043" s="17">
        <v>0.26021492090171899</v>
      </c>
      <c r="L2043" s="17">
        <v>0.29554053079296799</v>
      </c>
      <c r="M2043" s="17"/>
      <c r="N2043" s="17">
        <v>0.23221762371225299</v>
      </c>
      <c r="O2043" s="17">
        <v>0.16419193572587701</v>
      </c>
      <c r="P2043" s="17"/>
      <c r="Q2043" s="17">
        <v>0.204898921495832</v>
      </c>
      <c r="R2043" s="17">
        <v>0.20232051706422099</v>
      </c>
      <c r="S2043" s="17">
        <v>0.19828440678773801</v>
      </c>
      <c r="T2043" s="17">
        <v>0.23231169345527899</v>
      </c>
      <c r="U2043" s="17">
        <v>0.22254164086719699</v>
      </c>
      <c r="V2043" s="17">
        <v>0.21954744231305501</v>
      </c>
      <c r="W2043" s="17">
        <v>0.23363722848392501</v>
      </c>
      <c r="X2043" s="17">
        <v>0.219017190167384</v>
      </c>
      <c r="Y2043" s="17">
        <v>0.28803470113963903</v>
      </c>
      <c r="Z2043" s="17">
        <v>0.20809486735820401</v>
      </c>
      <c r="AA2043" s="17">
        <v>0.20112265575378799</v>
      </c>
      <c r="AB2043" s="17">
        <v>0.19329048089969</v>
      </c>
      <c r="AC2043" s="17"/>
      <c r="AD2043" s="17">
        <v>0.210555338689565</v>
      </c>
      <c r="AE2043" s="17">
        <v>0.23587122792961601</v>
      </c>
      <c r="AF2043" s="17"/>
      <c r="AG2043" s="17">
        <v>0.183422482133693</v>
      </c>
      <c r="AH2043" s="17">
        <v>0.238127843299102</v>
      </c>
      <c r="AI2043" s="17"/>
      <c r="AJ2043" s="17">
        <v>0.22300173504655699</v>
      </c>
      <c r="AK2043" s="17">
        <v>0.21836702605469399</v>
      </c>
      <c r="AL2043" s="17"/>
      <c r="AM2043" s="17">
        <v>0.18761350420603101</v>
      </c>
      <c r="AN2043" s="17">
        <v>0.2282858587455</v>
      </c>
      <c r="AO2043" s="17"/>
      <c r="AP2043" s="17">
        <v>0.25265922953422498</v>
      </c>
      <c r="AQ2043" s="17">
        <v>0.28920256660416299</v>
      </c>
      <c r="AR2043" s="17">
        <v>0.18982187333997999</v>
      </c>
      <c r="AS2043" s="17">
        <v>0.26812125241803902</v>
      </c>
      <c r="AT2043" s="17">
        <v>0.123942539931351</v>
      </c>
      <c r="AU2043" s="17">
        <v>0.139718963757751</v>
      </c>
    </row>
    <row r="2044" spans="2:47" x14ac:dyDescent="0.35">
      <c r="B2044" t="s">
        <v>92</v>
      </c>
      <c r="C2044" s="17">
        <v>4.0720439958900102E-2</v>
      </c>
      <c r="D2044" s="17">
        <v>4.8180350686809502E-2</v>
      </c>
      <c r="E2044" s="17">
        <v>3.3806061957198402E-2</v>
      </c>
      <c r="F2044" s="17"/>
      <c r="G2044" s="17">
        <v>2.3586468605678399E-2</v>
      </c>
      <c r="H2044" s="17">
        <v>5.8361247267658199E-2</v>
      </c>
      <c r="I2044" s="17">
        <v>3.7043994423114797E-2</v>
      </c>
      <c r="J2044" s="17">
        <v>4.72953193759326E-2</v>
      </c>
      <c r="K2044" s="17">
        <v>2.8302596579904901E-2</v>
      </c>
      <c r="L2044" s="17">
        <v>4.36664440987986E-2</v>
      </c>
      <c r="M2044" s="17"/>
      <c r="N2044" s="17">
        <v>4.4504469813024999E-2</v>
      </c>
      <c r="O2044" s="17">
        <v>2.19261047060972E-2</v>
      </c>
      <c r="P2044" s="17"/>
      <c r="Q2044" s="17">
        <v>3.1871803494841998E-2</v>
      </c>
      <c r="R2044" s="17">
        <v>5.1076999364290901E-2</v>
      </c>
      <c r="S2044" s="17">
        <v>4.7708371691728299E-2</v>
      </c>
      <c r="T2044" s="17">
        <v>5.57689352556347E-2</v>
      </c>
      <c r="U2044" s="17">
        <v>3.4919089785415497E-2</v>
      </c>
      <c r="V2044" s="17">
        <v>3.4604621873826E-2</v>
      </c>
      <c r="W2044" s="17">
        <v>5.9437007242673402E-2</v>
      </c>
      <c r="X2044" s="17">
        <v>2.4089801411129E-2</v>
      </c>
      <c r="Y2044" s="17">
        <v>4.5285653378809798E-2</v>
      </c>
      <c r="Z2044" s="17">
        <v>3.04223896758237E-2</v>
      </c>
      <c r="AA2044" s="17">
        <v>2.14735205912857E-2</v>
      </c>
      <c r="AB2044" s="17">
        <v>2.3635709740543399E-2</v>
      </c>
      <c r="AC2044" s="17"/>
      <c r="AD2044" s="17">
        <v>4.2294090030259003E-2</v>
      </c>
      <c r="AE2044" s="17">
        <v>3.7520075217509698E-2</v>
      </c>
      <c r="AF2044" s="17"/>
      <c r="AG2044" s="17">
        <v>3.3369479570969002E-2</v>
      </c>
      <c r="AH2044" s="17">
        <v>4.4529600969146099E-2</v>
      </c>
      <c r="AI2044" s="17"/>
      <c r="AJ2044" s="17">
        <v>3.9520166282060801E-2</v>
      </c>
      <c r="AK2044" s="17">
        <v>4.2508094788627798E-2</v>
      </c>
      <c r="AL2044" s="17"/>
      <c r="AM2044" s="17">
        <v>3.2452798525471699E-2</v>
      </c>
      <c r="AN2044" s="17">
        <v>4.3813168821823303E-2</v>
      </c>
      <c r="AO2044" s="17"/>
      <c r="AP2044" s="17">
        <v>3.6455426372733003E-2</v>
      </c>
      <c r="AQ2044" s="17">
        <v>5.2818875642846999E-2</v>
      </c>
      <c r="AR2044" s="17">
        <v>4.2965607615355401E-2</v>
      </c>
      <c r="AS2044" s="17">
        <v>5.1795885843763899E-2</v>
      </c>
      <c r="AT2044" s="17">
        <v>2.26177287672506E-2</v>
      </c>
      <c r="AU2044" s="17">
        <v>2.97860229651618E-2</v>
      </c>
    </row>
    <row r="2045" spans="2:47" x14ac:dyDescent="0.35">
      <c r="B2045" t="s">
        <v>93</v>
      </c>
      <c r="C2045" s="17">
        <v>4.0991769679153099E-2</v>
      </c>
      <c r="D2045" s="17">
        <v>5.7246662176000301E-2</v>
      </c>
      <c r="E2045" s="17">
        <v>2.4385051843665399E-2</v>
      </c>
      <c r="F2045" s="17"/>
      <c r="G2045" s="17">
        <v>3.5284216185747397E-2</v>
      </c>
      <c r="H2045" s="17">
        <v>4.4538568294626303E-2</v>
      </c>
      <c r="I2045" s="17">
        <v>3.5794279586156899E-2</v>
      </c>
      <c r="J2045" s="17">
        <v>3.6343704255185003E-2</v>
      </c>
      <c r="K2045" s="17">
        <v>5.3500403963434202E-2</v>
      </c>
      <c r="L2045" s="17">
        <v>4.1546290009671402E-2</v>
      </c>
      <c r="M2045" s="17"/>
      <c r="N2045" s="17">
        <v>4.4494698347504899E-2</v>
      </c>
      <c r="O2045" s="17">
        <v>2.3593594110349399E-2</v>
      </c>
      <c r="P2045" s="17"/>
      <c r="Q2045" s="17">
        <v>4.08674067001467E-2</v>
      </c>
      <c r="R2045" s="17">
        <v>3.4418485352661302E-2</v>
      </c>
      <c r="S2045" s="17">
        <v>3.3066747290085102E-2</v>
      </c>
      <c r="T2045" s="17">
        <v>5.1174252175564802E-2</v>
      </c>
      <c r="U2045" s="17">
        <v>3.0057364459306301E-2</v>
      </c>
      <c r="V2045" s="17">
        <v>3.4122961384366497E-2</v>
      </c>
      <c r="W2045" s="17">
        <v>7.9546342132001693E-2</v>
      </c>
      <c r="X2045" s="17">
        <v>3.17418656312419E-2</v>
      </c>
      <c r="Y2045" s="17">
        <v>2.95150420625837E-2</v>
      </c>
      <c r="Z2045" s="17">
        <v>3.8494167753397597E-2</v>
      </c>
      <c r="AA2045" s="17">
        <v>3.1275882705189502E-2</v>
      </c>
      <c r="AB2045" s="17">
        <v>8.2177231230870104E-2</v>
      </c>
      <c r="AC2045" s="17"/>
      <c r="AD2045" s="17">
        <v>2.4425453916088E-2</v>
      </c>
      <c r="AE2045" s="17">
        <v>7.9171067356003696E-2</v>
      </c>
      <c r="AF2045" s="17"/>
      <c r="AG2045" s="17">
        <v>1.55097820836099E-2</v>
      </c>
      <c r="AH2045" s="17">
        <v>4.9305521250096802E-2</v>
      </c>
      <c r="AI2045" s="17"/>
      <c r="AJ2045" s="17">
        <v>3.2869314744975599E-2</v>
      </c>
      <c r="AK2045" s="17">
        <v>5.0200675455495801E-2</v>
      </c>
      <c r="AL2045" s="17"/>
      <c r="AM2045" s="17">
        <v>4.8269254248023301E-2</v>
      </c>
      <c r="AN2045" s="17">
        <v>3.7448215000741698E-2</v>
      </c>
      <c r="AO2045" s="17"/>
      <c r="AP2045" s="17">
        <v>8.6143548311130802E-2</v>
      </c>
      <c r="AQ2045" s="17">
        <v>3.2366423770541802E-2</v>
      </c>
      <c r="AR2045" s="17">
        <v>3.5357576601346301E-2</v>
      </c>
      <c r="AS2045" s="17">
        <v>2.87772712263921E-2</v>
      </c>
      <c r="AT2045" s="17">
        <v>0</v>
      </c>
      <c r="AU2045" s="17">
        <v>2.9093236712837998E-2</v>
      </c>
    </row>
    <row r="2046" spans="2:47" x14ac:dyDescent="0.35">
      <c r="B2046" t="s">
        <v>94</v>
      </c>
      <c r="C2046" s="17">
        <v>5.71776505091895E-2</v>
      </c>
      <c r="D2046" s="17">
        <v>3.4737923642752598E-2</v>
      </c>
      <c r="E2046" s="17">
        <v>7.9572615718592796E-2</v>
      </c>
      <c r="F2046" s="17"/>
      <c r="G2046" s="17">
        <v>2.31653348726585E-2</v>
      </c>
      <c r="H2046" s="17">
        <v>4.7543846475500702E-2</v>
      </c>
      <c r="I2046" s="17">
        <v>6.3306052135702701E-2</v>
      </c>
      <c r="J2046" s="17">
        <v>4.9893552732973398E-2</v>
      </c>
      <c r="K2046" s="17">
        <v>7.2965125448482396E-2</v>
      </c>
      <c r="L2046" s="17">
        <v>7.8052229332737394E-2</v>
      </c>
      <c r="M2046" s="17"/>
      <c r="N2046" s="17">
        <v>6.05000531394361E-2</v>
      </c>
      <c r="O2046" s="17">
        <v>4.0676102877481003E-2</v>
      </c>
      <c r="P2046" s="17"/>
      <c r="Q2046" s="17">
        <v>4.95895734978824E-2</v>
      </c>
      <c r="R2046" s="17">
        <v>7.6953355893005906E-2</v>
      </c>
      <c r="S2046" s="17">
        <v>6.3602222417533896E-2</v>
      </c>
      <c r="T2046" s="17">
        <v>5.2580817721427198E-2</v>
      </c>
      <c r="U2046" s="17">
        <v>6.1038624923856401E-2</v>
      </c>
      <c r="V2046" s="17">
        <v>6.0467860223817303E-2</v>
      </c>
      <c r="W2046" s="17">
        <v>3.5667401387493199E-2</v>
      </c>
      <c r="X2046" s="17">
        <v>1.0145224956953299E-2</v>
      </c>
      <c r="Y2046" s="17">
        <v>7.3451076677963106E-2</v>
      </c>
      <c r="Z2046" s="17">
        <v>7.9559007362255699E-2</v>
      </c>
      <c r="AA2046" s="17">
        <v>2.94319358142873E-2</v>
      </c>
      <c r="AB2046" s="17">
        <v>2.39968195525904E-2</v>
      </c>
      <c r="AC2046" s="17"/>
      <c r="AD2046" s="17">
        <v>2.5203998893203398E-2</v>
      </c>
      <c r="AE2046" s="17">
        <v>0.122994411882967</v>
      </c>
      <c r="AF2046" s="17"/>
      <c r="AG2046" s="17">
        <v>2.3049290859259702E-2</v>
      </c>
      <c r="AH2046" s="17">
        <v>6.6582451171523199E-2</v>
      </c>
      <c r="AI2046" s="17"/>
      <c r="AJ2046" s="17">
        <v>6.1471656801861001E-2</v>
      </c>
      <c r="AK2046" s="17">
        <v>4.8944150562563397E-2</v>
      </c>
      <c r="AL2046" s="17"/>
      <c r="AM2046" s="17">
        <v>6.0941702522770202E-2</v>
      </c>
      <c r="AN2046" s="17">
        <v>5.4713664251968303E-2</v>
      </c>
      <c r="AO2046" s="17"/>
      <c r="AP2046" s="17">
        <v>0.178715571423092</v>
      </c>
      <c r="AQ2046" s="17">
        <v>4.7802424903992898E-2</v>
      </c>
      <c r="AR2046" s="17">
        <v>1.9145463660164501E-2</v>
      </c>
      <c r="AS2046" s="17">
        <v>1.96224396282117E-2</v>
      </c>
      <c r="AT2046" s="17">
        <v>1.8495582965615699E-2</v>
      </c>
      <c r="AU2046" s="17">
        <v>4.6807580866596397E-3</v>
      </c>
    </row>
    <row r="2047" spans="2:47" x14ac:dyDescent="0.35">
      <c r="B2047" t="s">
        <v>95</v>
      </c>
      <c r="C2047" s="17">
        <v>0.64029330769333703</v>
      </c>
      <c r="D2047" s="17">
        <v>0.61310707818974497</v>
      </c>
      <c r="E2047" s="17">
        <v>0.66761604612442904</v>
      </c>
      <c r="F2047" s="17"/>
      <c r="G2047" s="17">
        <v>0.77322014485260004</v>
      </c>
      <c r="H2047" s="17">
        <v>0.65494267492870795</v>
      </c>
      <c r="I2047" s="17">
        <v>0.666088307422531</v>
      </c>
      <c r="J2047" s="17">
        <v>0.65821004095743096</v>
      </c>
      <c r="K2047" s="17">
        <v>0.58501695310645996</v>
      </c>
      <c r="L2047" s="17">
        <v>0.54119450576582495</v>
      </c>
      <c r="M2047" s="17"/>
      <c r="N2047" s="17">
        <v>0.61828315498778097</v>
      </c>
      <c r="O2047" s="17">
        <v>0.74961226258019598</v>
      </c>
      <c r="P2047" s="17"/>
      <c r="Q2047" s="17">
        <v>0.67277229481129697</v>
      </c>
      <c r="R2047" s="17">
        <v>0.63523064232582105</v>
      </c>
      <c r="S2047" s="17">
        <v>0.65733825181291405</v>
      </c>
      <c r="T2047" s="17">
        <v>0.60816430139209399</v>
      </c>
      <c r="U2047" s="17">
        <v>0.65144327996422502</v>
      </c>
      <c r="V2047" s="17">
        <v>0.65125711420493504</v>
      </c>
      <c r="W2047" s="17">
        <v>0.59171202075390705</v>
      </c>
      <c r="X2047" s="17">
        <v>0.71500591783329204</v>
      </c>
      <c r="Y2047" s="17">
        <v>0.56371352674100506</v>
      </c>
      <c r="Z2047" s="17">
        <v>0.64342956785031902</v>
      </c>
      <c r="AA2047" s="17">
        <v>0.71669600513544995</v>
      </c>
      <c r="AB2047" s="17">
        <v>0.67689975857630702</v>
      </c>
      <c r="AC2047" s="17"/>
      <c r="AD2047" s="17">
        <v>0.69752111847088505</v>
      </c>
      <c r="AE2047" s="17">
        <v>0.524443217613903</v>
      </c>
      <c r="AF2047" s="17"/>
      <c r="AG2047" s="17">
        <v>0.74464896535246805</v>
      </c>
      <c r="AH2047" s="17">
        <v>0.60145458331013202</v>
      </c>
      <c r="AI2047" s="17"/>
      <c r="AJ2047" s="17">
        <v>0.64313712712454596</v>
      </c>
      <c r="AK2047" s="17">
        <v>0.63998005313861905</v>
      </c>
      <c r="AL2047" s="17"/>
      <c r="AM2047" s="17">
        <v>0.67072274049770397</v>
      </c>
      <c r="AN2047" s="17">
        <v>0.63573909317996702</v>
      </c>
      <c r="AO2047" s="17"/>
      <c r="AP2047" s="17">
        <v>0.446026224358819</v>
      </c>
      <c r="AQ2047" s="17">
        <v>0.57780970907845597</v>
      </c>
      <c r="AR2047" s="17">
        <v>0.71270947878315405</v>
      </c>
      <c r="AS2047" s="17">
        <v>0.63168315088359295</v>
      </c>
      <c r="AT2047" s="17">
        <v>0.83494414833578301</v>
      </c>
      <c r="AU2047" s="17">
        <v>0.79672101847758903</v>
      </c>
    </row>
    <row r="2048" spans="2:47" x14ac:dyDescent="0.35">
      <c r="B2048" t="s">
        <v>96</v>
      </c>
      <c r="C2048" s="17">
        <v>8.1712209638053104E-2</v>
      </c>
      <c r="D2048" s="17">
        <v>0.10542701286281</v>
      </c>
      <c r="E2048" s="17">
        <v>5.8191113800863802E-2</v>
      </c>
      <c r="F2048" s="17"/>
      <c r="G2048" s="17">
        <v>5.8870684791425799E-2</v>
      </c>
      <c r="H2048" s="17">
        <v>0.102899815562284</v>
      </c>
      <c r="I2048" s="17">
        <v>7.28382740092718E-2</v>
      </c>
      <c r="J2048" s="17">
        <v>8.3639023631117596E-2</v>
      </c>
      <c r="K2048" s="17">
        <v>8.1803000543339097E-2</v>
      </c>
      <c r="L2048" s="17">
        <v>8.5212734108469995E-2</v>
      </c>
      <c r="M2048" s="17"/>
      <c r="N2048" s="17">
        <v>8.8999168160529898E-2</v>
      </c>
      <c r="O2048" s="17">
        <v>4.5519698816446602E-2</v>
      </c>
      <c r="P2048" s="17"/>
      <c r="Q2048" s="17">
        <v>7.2739210194988704E-2</v>
      </c>
      <c r="R2048" s="17">
        <v>8.5495484716952203E-2</v>
      </c>
      <c r="S2048" s="17">
        <v>8.0775118981813401E-2</v>
      </c>
      <c r="T2048" s="17">
        <v>0.106943187431199</v>
      </c>
      <c r="U2048" s="17">
        <v>6.4976454244721801E-2</v>
      </c>
      <c r="V2048" s="17">
        <v>6.8727583258192407E-2</v>
      </c>
      <c r="W2048" s="17">
        <v>0.13898334937467499</v>
      </c>
      <c r="X2048" s="17">
        <v>5.58316670423709E-2</v>
      </c>
      <c r="Y2048" s="17">
        <v>7.4800695441393505E-2</v>
      </c>
      <c r="Z2048" s="17">
        <v>6.8916557429221204E-2</v>
      </c>
      <c r="AA2048" s="17">
        <v>5.2749403296475199E-2</v>
      </c>
      <c r="AB2048" s="17">
        <v>0.105812940971413</v>
      </c>
      <c r="AC2048" s="17"/>
      <c r="AD2048" s="17">
        <v>6.6719543946347007E-2</v>
      </c>
      <c r="AE2048" s="17">
        <v>0.116691142573513</v>
      </c>
      <c r="AF2048" s="17"/>
      <c r="AG2048" s="17">
        <v>4.8879261654578898E-2</v>
      </c>
      <c r="AH2048" s="17">
        <v>9.3835122219242895E-2</v>
      </c>
      <c r="AI2048" s="17"/>
      <c r="AJ2048" s="17">
        <v>7.2389481027036406E-2</v>
      </c>
      <c r="AK2048" s="17">
        <v>9.2708770244123606E-2</v>
      </c>
      <c r="AL2048" s="17"/>
      <c r="AM2048" s="17">
        <v>8.0722052773495104E-2</v>
      </c>
      <c r="AN2048" s="17">
        <v>8.1261383822564995E-2</v>
      </c>
      <c r="AO2048" s="17"/>
      <c r="AP2048" s="17">
        <v>0.12259897468386401</v>
      </c>
      <c r="AQ2048" s="17">
        <v>8.5185299413388801E-2</v>
      </c>
      <c r="AR2048" s="17">
        <v>7.8323184216701702E-2</v>
      </c>
      <c r="AS2048" s="17">
        <v>8.0573157070155998E-2</v>
      </c>
      <c r="AT2048" s="17">
        <v>2.26177287672506E-2</v>
      </c>
      <c r="AU2048" s="17">
        <v>5.8879259677999798E-2</v>
      </c>
    </row>
    <row r="2049" spans="2:47" x14ac:dyDescent="0.35">
      <c r="B2049" t="s">
        <v>97</v>
      </c>
      <c r="C2049" s="17">
        <v>0.558581098055284</v>
      </c>
      <c r="D2049" s="17">
        <v>0.50768006532693499</v>
      </c>
      <c r="E2049" s="17">
        <v>0.60942493232356598</v>
      </c>
      <c r="F2049" s="17"/>
      <c r="G2049" s="17">
        <v>0.71434946006117395</v>
      </c>
      <c r="H2049" s="17">
        <v>0.55204285936642405</v>
      </c>
      <c r="I2049" s="17">
        <v>0.59325003341325899</v>
      </c>
      <c r="J2049" s="17">
        <v>0.57457101732631299</v>
      </c>
      <c r="K2049" s="17">
        <v>0.50321395256312096</v>
      </c>
      <c r="L2049" s="17">
        <v>0.45598177165735498</v>
      </c>
      <c r="M2049" s="17"/>
      <c r="N2049" s="17">
        <v>0.52928398682725097</v>
      </c>
      <c r="O2049" s="17">
        <v>0.70409256376374896</v>
      </c>
      <c r="P2049" s="17"/>
      <c r="Q2049" s="17">
        <v>0.600033084616308</v>
      </c>
      <c r="R2049" s="17">
        <v>0.54973515760886904</v>
      </c>
      <c r="S2049" s="17">
        <v>0.57656313283110106</v>
      </c>
      <c r="T2049" s="17">
        <v>0.50122111396089497</v>
      </c>
      <c r="U2049" s="17">
        <v>0.58646682571950304</v>
      </c>
      <c r="V2049" s="17">
        <v>0.58252953094674298</v>
      </c>
      <c r="W2049" s="17">
        <v>0.45272867137923201</v>
      </c>
      <c r="X2049" s="17">
        <v>0.65917425079092096</v>
      </c>
      <c r="Y2049" s="17">
        <v>0.48891283129961099</v>
      </c>
      <c r="Z2049" s="17">
        <v>0.57451301042109804</v>
      </c>
      <c r="AA2049" s="17">
        <v>0.66394660183897503</v>
      </c>
      <c r="AB2049" s="17">
        <v>0.57108681760489299</v>
      </c>
      <c r="AC2049" s="17"/>
      <c r="AD2049" s="17">
        <v>0.630801574524538</v>
      </c>
      <c r="AE2049" s="17">
        <v>0.40775207504039002</v>
      </c>
      <c r="AF2049" s="17"/>
      <c r="AG2049" s="17">
        <v>0.69576970369788904</v>
      </c>
      <c r="AH2049" s="17">
        <v>0.50761946109088896</v>
      </c>
      <c r="AI2049" s="17"/>
      <c r="AJ2049" s="17">
        <v>0.57074764609750905</v>
      </c>
      <c r="AK2049" s="17">
        <v>0.547271282894496</v>
      </c>
      <c r="AL2049" s="17"/>
      <c r="AM2049" s="17">
        <v>0.59000068772420899</v>
      </c>
      <c r="AN2049" s="17">
        <v>0.55447770935740204</v>
      </c>
      <c r="AO2049" s="17"/>
      <c r="AP2049" s="17">
        <v>0.32342724967495501</v>
      </c>
      <c r="AQ2049" s="17">
        <v>0.49262440966506699</v>
      </c>
      <c r="AR2049" s="17">
        <v>0.63438629456645201</v>
      </c>
      <c r="AS2049" s="17">
        <v>0.55110999381343695</v>
      </c>
      <c r="AT2049" s="17">
        <v>0.81232641956853202</v>
      </c>
      <c r="AU2049" s="17">
        <v>0.73784175879959002</v>
      </c>
    </row>
    <row r="2050" spans="2:47" x14ac:dyDescent="0.35">
      <c r="C2050" s="17"/>
      <c r="D2050" s="17"/>
      <c r="E2050" s="17"/>
      <c r="F2050" s="17"/>
      <c r="G2050" s="17"/>
      <c r="H2050" s="17"/>
      <c r="I2050" s="17"/>
      <c r="J2050" s="17"/>
      <c r="K2050" s="17"/>
      <c r="L2050" s="17"/>
      <c r="M2050" s="17"/>
      <c r="N2050" s="17"/>
      <c r="O2050" s="17"/>
      <c r="P2050" s="17"/>
      <c r="Q2050" s="17"/>
      <c r="R2050" s="17"/>
      <c r="S2050" s="17"/>
      <c r="T2050" s="17"/>
      <c r="U2050" s="17"/>
      <c r="V2050" s="17"/>
      <c r="W2050" s="17"/>
      <c r="X2050" s="17"/>
      <c r="Y2050" s="17"/>
      <c r="Z2050" s="17"/>
      <c r="AA2050" s="17"/>
      <c r="AB2050" s="17"/>
      <c r="AC2050" s="17"/>
      <c r="AD2050" s="17"/>
      <c r="AE2050" s="17"/>
      <c r="AF2050" s="17"/>
      <c r="AG2050" s="17"/>
      <c r="AH2050" s="17"/>
      <c r="AI2050" s="17"/>
      <c r="AJ2050" s="17"/>
      <c r="AK2050" s="17"/>
      <c r="AL2050" s="17"/>
      <c r="AM2050" s="17"/>
      <c r="AN2050" s="17"/>
      <c r="AO2050" s="17"/>
      <c r="AP2050" s="17"/>
      <c r="AQ2050" s="17"/>
      <c r="AR2050" s="17"/>
      <c r="AS2050" s="17"/>
      <c r="AT2050" s="17"/>
      <c r="AU2050" s="17"/>
    </row>
    <row r="2051" spans="2:47" x14ac:dyDescent="0.35">
      <c r="B2051" s="6" t="s">
        <v>743</v>
      </c>
      <c r="C2051" s="17"/>
      <c r="D2051" s="17"/>
      <c r="E2051" s="17"/>
      <c r="F2051" s="17"/>
      <c r="G2051" s="17"/>
      <c r="H2051" s="17"/>
      <c r="I2051" s="17"/>
      <c r="J2051" s="17"/>
      <c r="K2051" s="17"/>
      <c r="L2051" s="17"/>
      <c r="M2051" s="17"/>
      <c r="N2051" s="17"/>
      <c r="O2051" s="17"/>
      <c r="P2051" s="17"/>
      <c r="Q2051" s="17"/>
      <c r="R2051" s="17"/>
      <c r="S2051" s="17"/>
      <c r="T2051" s="17"/>
      <c r="U2051" s="17"/>
      <c r="V2051" s="17"/>
      <c r="W2051" s="17"/>
      <c r="X2051" s="17"/>
      <c r="Y2051" s="17"/>
      <c r="Z2051" s="17"/>
      <c r="AA2051" s="17"/>
      <c r="AB2051" s="17"/>
      <c r="AC2051" s="17"/>
      <c r="AD2051" s="17"/>
      <c r="AE2051" s="17"/>
      <c r="AF2051" s="17"/>
      <c r="AG2051" s="17"/>
      <c r="AH2051" s="17"/>
      <c r="AI2051" s="17"/>
      <c r="AJ2051" s="17"/>
      <c r="AK2051" s="17"/>
      <c r="AL2051" s="17"/>
      <c r="AM2051" s="17"/>
      <c r="AN2051" s="17"/>
      <c r="AO2051" s="17"/>
      <c r="AP2051" s="17"/>
      <c r="AQ2051" s="17"/>
      <c r="AR2051" s="17"/>
      <c r="AS2051" s="17"/>
      <c r="AT2051" s="17"/>
      <c r="AU2051" s="17"/>
    </row>
    <row r="2052" spans="2:47" x14ac:dyDescent="0.35">
      <c r="B2052" s="24" t="s">
        <v>65</v>
      </c>
      <c r="C2052" s="17"/>
      <c r="D2052" s="17"/>
      <c r="E2052" s="17"/>
      <c r="F2052" s="17"/>
      <c r="G2052" s="17"/>
      <c r="H2052" s="17"/>
      <c r="I2052" s="17"/>
      <c r="J2052" s="17"/>
      <c r="K2052" s="17"/>
      <c r="L2052" s="17"/>
      <c r="M2052" s="17"/>
      <c r="N2052" s="17"/>
      <c r="O2052" s="17"/>
      <c r="P2052" s="17"/>
      <c r="Q2052" s="17"/>
      <c r="R2052" s="17"/>
      <c r="S2052" s="17"/>
      <c r="T2052" s="17"/>
      <c r="U2052" s="17"/>
      <c r="V2052" s="17"/>
      <c r="W2052" s="17"/>
      <c r="X2052" s="17"/>
      <c r="Y2052" s="17"/>
      <c r="Z2052" s="17"/>
      <c r="AA2052" s="17"/>
      <c r="AB2052" s="17"/>
      <c r="AC2052" s="17"/>
      <c r="AD2052" s="17"/>
      <c r="AE2052" s="17"/>
      <c r="AF2052" s="17"/>
      <c r="AG2052" s="17"/>
      <c r="AH2052" s="17"/>
      <c r="AI2052" s="17"/>
      <c r="AJ2052" s="17"/>
      <c r="AK2052" s="17"/>
      <c r="AL2052" s="17"/>
      <c r="AM2052" s="17"/>
      <c r="AN2052" s="17"/>
      <c r="AO2052" s="17"/>
      <c r="AP2052" s="17"/>
      <c r="AQ2052" s="17"/>
      <c r="AR2052" s="17"/>
      <c r="AS2052" s="17"/>
      <c r="AT2052" s="17"/>
      <c r="AU2052" s="17"/>
    </row>
    <row r="2053" spans="2:47" x14ac:dyDescent="0.35">
      <c r="B2053" t="s">
        <v>89</v>
      </c>
      <c r="C2053" s="17">
        <v>0.17210883725255</v>
      </c>
      <c r="D2053" s="17">
        <v>0.22556538052150399</v>
      </c>
      <c r="E2053" s="17">
        <v>0.12061568452986</v>
      </c>
      <c r="F2053" s="17"/>
      <c r="G2053" s="17">
        <v>0.28292586898868799</v>
      </c>
      <c r="H2053" s="17">
        <v>0.189288816730384</v>
      </c>
      <c r="I2053" s="17">
        <v>0.19216145706611301</v>
      </c>
      <c r="J2053" s="17">
        <v>0.130460598385229</v>
      </c>
      <c r="K2053" s="17">
        <v>0.154509383883916</v>
      </c>
      <c r="L2053" s="17">
        <v>0.113459387900368</v>
      </c>
      <c r="M2053" s="17"/>
      <c r="N2053" s="17">
        <v>0.15838284845462999</v>
      </c>
      <c r="O2053" s="17">
        <v>0.24028241016005</v>
      </c>
      <c r="P2053" s="17"/>
      <c r="Q2053" s="17">
        <v>0.20721370739734099</v>
      </c>
      <c r="R2053" s="17">
        <v>0.15760810968887401</v>
      </c>
      <c r="S2053" s="17">
        <v>0.13612213749291899</v>
      </c>
      <c r="T2053" s="17">
        <v>0.164484321820072</v>
      </c>
      <c r="U2053" s="17">
        <v>0.139899785612838</v>
      </c>
      <c r="V2053" s="17">
        <v>0.16956459204889199</v>
      </c>
      <c r="W2053" s="17">
        <v>0.19857524256921399</v>
      </c>
      <c r="X2053" s="17">
        <v>0.20648801662918001</v>
      </c>
      <c r="Y2053" s="17">
        <v>0.17786311495482701</v>
      </c>
      <c r="Z2053" s="17">
        <v>0.159639475933813</v>
      </c>
      <c r="AA2053" s="17">
        <v>0.19674134483457401</v>
      </c>
      <c r="AB2053" s="17">
        <v>0.13181360458426999</v>
      </c>
      <c r="AC2053" s="17"/>
      <c r="AD2053" s="17">
        <v>0.231474175574263</v>
      </c>
      <c r="AE2053" s="17">
        <v>4.6084559632906703E-2</v>
      </c>
      <c r="AF2053" s="17"/>
      <c r="AG2053" s="17">
        <v>0.31177272147330198</v>
      </c>
      <c r="AH2053" s="17">
        <v>0.104722612491434</v>
      </c>
      <c r="AI2053" s="17"/>
      <c r="AJ2053" s="17">
        <v>0.17700144202937401</v>
      </c>
      <c r="AK2053" s="17">
        <v>0.16783808394350599</v>
      </c>
      <c r="AL2053" s="17"/>
      <c r="AM2053" s="17">
        <v>0.13309894313931001</v>
      </c>
      <c r="AN2053" s="17">
        <v>0.18392085888326601</v>
      </c>
      <c r="AO2053" s="17"/>
      <c r="AP2053" s="17">
        <v>1.2358379903921E-2</v>
      </c>
      <c r="AQ2053" s="17">
        <v>5.7097470219226301E-2</v>
      </c>
      <c r="AR2053" s="17">
        <v>0.19811426444986699</v>
      </c>
      <c r="AS2053" s="17">
        <v>0.18806943874823501</v>
      </c>
      <c r="AT2053" s="17">
        <v>0.31543393725472102</v>
      </c>
      <c r="AU2053" s="17">
        <v>0.367783863998493</v>
      </c>
    </row>
    <row r="2054" spans="2:47" x14ac:dyDescent="0.35">
      <c r="B2054" t="s">
        <v>90</v>
      </c>
      <c r="C2054" s="17">
        <v>0.36944289758828402</v>
      </c>
      <c r="D2054" s="17">
        <v>0.42573879924351199</v>
      </c>
      <c r="E2054" s="17">
        <v>0.317815980025145</v>
      </c>
      <c r="F2054" s="17"/>
      <c r="G2054" s="17">
        <v>0.35796303151860998</v>
      </c>
      <c r="H2054" s="17">
        <v>0.407641844335973</v>
      </c>
      <c r="I2054" s="17">
        <v>0.39454539216845902</v>
      </c>
      <c r="J2054" s="17">
        <v>0.41517516225715301</v>
      </c>
      <c r="K2054" s="17">
        <v>0.33332046202363302</v>
      </c>
      <c r="L2054" s="17">
        <v>0.312438158869287</v>
      </c>
      <c r="M2054" s="17"/>
      <c r="N2054" s="17">
        <v>0.35922901585438199</v>
      </c>
      <c r="O2054" s="17">
        <v>0.42017270811823598</v>
      </c>
      <c r="P2054" s="17"/>
      <c r="Q2054" s="17">
        <v>0.41308603221204698</v>
      </c>
      <c r="R2054" s="17">
        <v>0.36947247991802401</v>
      </c>
      <c r="S2054" s="17">
        <v>0.37455588267788797</v>
      </c>
      <c r="T2054" s="17">
        <v>0.36421899084419501</v>
      </c>
      <c r="U2054" s="17">
        <v>0.43188166767485098</v>
      </c>
      <c r="V2054" s="17">
        <v>0.39781264955912399</v>
      </c>
      <c r="W2054" s="17">
        <v>0.30248471821281803</v>
      </c>
      <c r="X2054" s="17">
        <v>0.33900288570399201</v>
      </c>
      <c r="Y2054" s="17">
        <v>0.35730114965219401</v>
      </c>
      <c r="Z2054" s="17">
        <v>0.32798000838070601</v>
      </c>
      <c r="AA2054" s="17">
        <v>0.37418959612362601</v>
      </c>
      <c r="AB2054" s="17">
        <v>0.31671266628473599</v>
      </c>
      <c r="AC2054" s="17"/>
      <c r="AD2054" s="17">
        <v>0.45490274732941299</v>
      </c>
      <c r="AE2054" s="17">
        <v>0.183320650459943</v>
      </c>
      <c r="AF2054" s="17"/>
      <c r="AG2054" s="17">
        <v>0.45463788939385502</v>
      </c>
      <c r="AH2054" s="17">
        <v>0.33387400654905902</v>
      </c>
      <c r="AI2054" s="17"/>
      <c r="AJ2054" s="17">
        <v>0.37829526528810697</v>
      </c>
      <c r="AK2054" s="17">
        <v>0.36088655174464601</v>
      </c>
      <c r="AL2054" s="17"/>
      <c r="AM2054" s="17">
        <v>0.34665736796207702</v>
      </c>
      <c r="AN2054" s="17">
        <v>0.37647572342928998</v>
      </c>
      <c r="AO2054" s="17"/>
      <c r="AP2054" s="17">
        <v>8.7687150263476898E-2</v>
      </c>
      <c r="AQ2054" s="17">
        <v>0.30715001468707098</v>
      </c>
      <c r="AR2054" s="17">
        <v>0.47644983282108699</v>
      </c>
      <c r="AS2054" s="17">
        <v>0.51085314073472499</v>
      </c>
      <c r="AT2054" s="17">
        <v>0.51562323911463903</v>
      </c>
      <c r="AU2054" s="17">
        <v>0.47044853451766999</v>
      </c>
    </row>
    <row r="2055" spans="2:47" x14ac:dyDescent="0.35">
      <c r="B2055" t="s">
        <v>91</v>
      </c>
      <c r="C2055" s="17">
        <v>0.220984912533604</v>
      </c>
      <c r="D2055" s="17">
        <v>0.20420862712134299</v>
      </c>
      <c r="E2055" s="17">
        <v>0.236425733162236</v>
      </c>
      <c r="F2055" s="17"/>
      <c r="G2055" s="17">
        <v>0.157618520659598</v>
      </c>
      <c r="H2055" s="17">
        <v>0.22336112840498201</v>
      </c>
      <c r="I2055" s="17">
        <v>0.186041937842779</v>
      </c>
      <c r="J2055" s="17">
        <v>0.21396288774267599</v>
      </c>
      <c r="K2055" s="17">
        <v>0.25518833097570498</v>
      </c>
      <c r="L2055" s="17">
        <v>0.27257410623329498</v>
      </c>
      <c r="M2055" s="17"/>
      <c r="N2055" s="17">
        <v>0.22438083296233099</v>
      </c>
      <c r="O2055" s="17">
        <v>0.204118220279639</v>
      </c>
      <c r="P2055" s="17"/>
      <c r="Q2055" s="17">
        <v>0.212623919520458</v>
      </c>
      <c r="R2055" s="17">
        <v>0.210477520741021</v>
      </c>
      <c r="S2055" s="17">
        <v>0.211487420080157</v>
      </c>
      <c r="T2055" s="17">
        <v>0.25186256117370098</v>
      </c>
      <c r="U2055" s="17">
        <v>0.19663821679657401</v>
      </c>
      <c r="V2055" s="17">
        <v>0.22235236364182301</v>
      </c>
      <c r="W2055" s="17">
        <v>0.210632336760986</v>
      </c>
      <c r="X2055" s="17">
        <v>0.15303633016392801</v>
      </c>
      <c r="Y2055" s="17">
        <v>0.23632641671465399</v>
      </c>
      <c r="Z2055" s="17">
        <v>0.24715313043319301</v>
      </c>
      <c r="AA2055" s="17">
        <v>0.21464334099908899</v>
      </c>
      <c r="AB2055" s="17">
        <v>0.28489510496640902</v>
      </c>
      <c r="AC2055" s="17"/>
      <c r="AD2055" s="17">
        <v>0.216177468080574</v>
      </c>
      <c r="AE2055" s="17">
        <v>0.22687778903637201</v>
      </c>
      <c r="AF2055" s="17"/>
      <c r="AG2055" s="17">
        <v>0.16232095754613299</v>
      </c>
      <c r="AH2055" s="17">
        <v>0.25139855979167802</v>
      </c>
      <c r="AI2055" s="17"/>
      <c r="AJ2055" s="17">
        <v>0.22466612981227299</v>
      </c>
      <c r="AK2055" s="17">
        <v>0.21493577410824599</v>
      </c>
      <c r="AL2055" s="17"/>
      <c r="AM2055" s="17">
        <v>0.215614098499853</v>
      </c>
      <c r="AN2055" s="17">
        <v>0.22188754964444199</v>
      </c>
      <c r="AO2055" s="17"/>
      <c r="AP2055" s="17">
        <v>0.20105686207877299</v>
      </c>
      <c r="AQ2055" s="17">
        <v>0.41821388058243197</v>
      </c>
      <c r="AR2055" s="17">
        <v>0.20723007332885399</v>
      </c>
      <c r="AS2055" s="17">
        <v>0.209104584874995</v>
      </c>
      <c r="AT2055" s="17">
        <v>0.11966284619638699</v>
      </c>
      <c r="AU2055" s="17">
        <v>0.13665427084798101</v>
      </c>
    </row>
    <row r="2056" spans="2:47" x14ac:dyDescent="0.35">
      <c r="B2056" t="s">
        <v>92</v>
      </c>
      <c r="C2056" s="17">
        <v>7.1431245228615298E-2</v>
      </c>
      <c r="D2056" s="17">
        <v>4.707590841499E-2</v>
      </c>
      <c r="E2056" s="17">
        <v>9.4611697872752795E-2</v>
      </c>
      <c r="F2056" s="17"/>
      <c r="G2056" s="17">
        <v>9.1275690201117393E-2</v>
      </c>
      <c r="H2056" s="17">
        <v>6.67585035595233E-2</v>
      </c>
      <c r="I2056" s="17">
        <v>7.0128307185399502E-2</v>
      </c>
      <c r="J2056" s="17">
        <v>6.2811886109039497E-2</v>
      </c>
      <c r="K2056" s="17">
        <v>5.6896298904728901E-2</v>
      </c>
      <c r="L2056" s="17">
        <v>7.9796434905764296E-2</v>
      </c>
      <c r="M2056" s="17"/>
      <c r="N2056" s="17">
        <v>7.7651096851502302E-2</v>
      </c>
      <c r="O2056" s="17">
        <v>4.0538789003461202E-2</v>
      </c>
      <c r="P2056" s="17"/>
      <c r="Q2056" s="17">
        <v>4.4120002965797302E-2</v>
      </c>
      <c r="R2056" s="17">
        <v>6.00452605781924E-2</v>
      </c>
      <c r="S2056" s="17">
        <v>9.5472195460624895E-2</v>
      </c>
      <c r="T2056" s="17">
        <v>7.2550478433941107E-2</v>
      </c>
      <c r="U2056" s="17">
        <v>5.4682096164186102E-2</v>
      </c>
      <c r="V2056" s="17">
        <v>5.4508800590516403E-2</v>
      </c>
      <c r="W2056" s="17">
        <v>9.2911118454400102E-2</v>
      </c>
      <c r="X2056" s="17">
        <v>0.14007657053512501</v>
      </c>
      <c r="Y2056" s="17">
        <v>8.0104081499887805E-2</v>
      </c>
      <c r="Z2056" s="17">
        <v>5.2653581013344199E-2</v>
      </c>
      <c r="AA2056" s="17">
        <v>0.11387173556030999</v>
      </c>
      <c r="AB2056" s="17">
        <v>7.5467591880440499E-2</v>
      </c>
      <c r="AC2056" s="17"/>
      <c r="AD2056" s="17">
        <v>4.0699802629718299E-2</v>
      </c>
      <c r="AE2056" s="17">
        <v>0.13988528326271299</v>
      </c>
      <c r="AF2056" s="17"/>
      <c r="AG2056" s="17">
        <v>2.3726972173263201E-2</v>
      </c>
      <c r="AH2056" s="17">
        <v>9.1856130830160795E-2</v>
      </c>
      <c r="AI2056" s="17"/>
      <c r="AJ2056" s="17">
        <v>6.1632717616592197E-2</v>
      </c>
      <c r="AK2056" s="17">
        <v>8.1869717879937506E-2</v>
      </c>
      <c r="AL2056" s="17"/>
      <c r="AM2056" s="17">
        <v>7.4084322997986798E-2</v>
      </c>
      <c r="AN2056" s="17">
        <v>7.01522182427608E-2</v>
      </c>
      <c r="AO2056" s="17"/>
      <c r="AP2056" s="17">
        <v>0.16115241738888</v>
      </c>
      <c r="AQ2056" s="17">
        <v>8.6164524376381196E-2</v>
      </c>
      <c r="AR2056" s="17">
        <v>6.0911153646265898E-2</v>
      </c>
      <c r="AS2056" s="17">
        <v>2.4424832091526998E-2</v>
      </c>
      <c r="AT2056" s="17">
        <v>4.2603027141059499E-2</v>
      </c>
      <c r="AU2056" s="17">
        <v>1.93310284385609E-2</v>
      </c>
    </row>
    <row r="2057" spans="2:47" x14ac:dyDescent="0.35">
      <c r="B2057" t="s">
        <v>93</v>
      </c>
      <c r="C2057" s="17">
        <v>8.0345613123650197E-2</v>
      </c>
      <c r="D2057" s="17">
        <v>4.5158004969550303E-2</v>
      </c>
      <c r="E2057" s="17">
        <v>0.113228303417152</v>
      </c>
      <c r="F2057" s="17"/>
      <c r="G2057" s="17">
        <v>4.8763393217086698E-2</v>
      </c>
      <c r="H2057" s="17">
        <v>4.6410049046719998E-2</v>
      </c>
      <c r="I2057" s="17">
        <v>7.4319131809886294E-2</v>
      </c>
      <c r="J2057" s="17">
        <v>8.7032127433223E-2</v>
      </c>
      <c r="K2057" s="17">
        <v>0.1216109008626</v>
      </c>
      <c r="L2057" s="17">
        <v>0.10104772291004099</v>
      </c>
      <c r="M2057" s="17"/>
      <c r="N2057" s="17">
        <v>8.9387095494702903E-2</v>
      </c>
      <c r="O2057" s="17">
        <v>3.5438818670473098E-2</v>
      </c>
      <c r="P2057" s="17"/>
      <c r="Q2057" s="17">
        <v>4.9512688140519803E-2</v>
      </c>
      <c r="R2057" s="17">
        <v>7.7497391358214707E-2</v>
      </c>
      <c r="S2057" s="17">
        <v>0.118520665787798</v>
      </c>
      <c r="T2057" s="17">
        <v>6.39109709130498E-2</v>
      </c>
      <c r="U2057" s="17">
        <v>7.4677142460534293E-2</v>
      </c>
      <c r="V2057" s="17">
        <v>7.3136886001795604E-2</v>
      </c>
      <c r="W2057" s="17">
        <v>0.124032525156069</v>
      </c>
      <c r="X2057" s="17">
        <v>7.9593836293828102E-2</v>
      </c>
      <c r="Y2057" s="17">
        <v>7.1962218726682001E-2</v>
      </c>
      <c r="Z2057" s="17">
        <v>0.106204233164303</v>
      </c>
      <c r="AA2057" s="17">
        <v>4.1935407412475603E-2</v>
      </c>
      <c r="AB2057" s="17">
        <v>0.120649751578636</v>
      </c>
      <c r="AC2057" s="17"/>
      <c r="AD2057" s="17">
        <v>2.2641716047506501E-2</v>
      </c>
      <c r="AE2057" s="17">
        <v>0.21196892959948199</v>
      </c>
      <c r="AF2057" s="17"/>
      <c r="AG2057" s="17">
        <v>2.44961326956992E-2</v>
      </c>
      <c r="AH2057" s="17">
        <v>0.10888669489819</v>
      </c>
      <c r="AI2057" s="17"/>
      <c r="AJ2057" s="17">
        <v>7.96888065623583E-2</v>
      </c>
      <c r="AK2057" s="17">
        <v>8.1841823277630205E-2</v>
      </c>
      <c r="AL2057" s="17"/>
      <c r="AM2057" s="17">
        <v>0.116186649126615</v>
      </c>
      <c r="AN2057" s="17">
        <v>7.06483759013041E-2</v>
      </c>
      <c r="AO2057" s="17"/>
      <c r="AP2057" s="17">
        <v>0.27239735772777102</v>
      </c>
      <c r="AQ2057" s="17">
        <v>5.8544744637653301E-2</v>
      </c>
      <c r="AR2057" s="17">
        <v>2.8493265686161201E-2</v>
      </c>
      <c r="AS2057" s="17">
        <v>2.3096234825739199E-2</v>
      </c>
      <c r="AT2057" s="17">
        <v>0</v>
      </c>
      <c r="AU2057" s="17">
        <v>3.24764365976217E-3</v>
      </c>
    </row>
    <row r="2058" spans="2:47" x14ac:dyDescent="0.35">
      <c r="B2058" t="s">
        <v>94</v>
      </c>
      <c r="C2058" s="17">
        <v>2.3476469412591999E-2</v>
      </c>
      <c r="D2058" s="17">
        <v>1.7375971280956401E-2</v>
      </c>
      <c r="E2058" s="17">
        <v>2.8760298695541101E-2</v>
      </c>
      <c r="F2058" s="17"/>
      <c r="G2058" s="17">
        <v>2.5404641226104401E-2</v>
      </c>
      <c r="H2058" s="17">
        <v>2.1067741720706801E-2</v>
      </c>
      <c r="I2058" s="17">
        <v>1.7073769187677602E-2</v>
      </c>
      <c r="J2058" s="17">
        <v>2.9071018866070501E-2</v>
      </c>
      <c r="K2058" s="17">
        <v>1.7957307824399301E-2</v>
      </c>
      <c r="L2058" s="17">
        <v>2.8535836397186602E-2</v>
      </c>
      <c r="M2058" s="17"/>
      <c r="N2058" s="17">
        <v>2.3508886021671602E-2</v>
      </c>
      <c r="O2058" s="17">
        <v>2.3315464176828199E-2</v>
      </c>
      <c r="P2058" s="17"/>
      <c r="Q2058" s="17">
        <v>1.7001801314546899E-2</v>
      </c>
      <c r="R2058" s="17">
        <v>3.7468424477835098E-2</v>
      </c>
      <c r="S2058" s="17">
        <v>2.0533019352090499E-2</v>
      </c>
      <c r="T2058" s="17">
        <v>1.6102951048475998E-2</v>
      </c>
      <c r="U2058" s="17">
        <v>1.4606470816932501E-2</v>
      </c>
      <c r="V2058" s="17">
        <v>1.5898482142308101E-2</v>
      </c>
      <c r="W2058" s="17">
        <v>2.22706010863362E-2</v>
      </c>
      <c r="X2058" s="17">
        <v>3.9856762815435001E-2</v>
      </c>
      <c r="Y2058" s="17">
        <v>3.1143750642308302E-2</v>
      </c>
      <c r="Z2058" s="17">
        <v>1.9070716984417001E-2</v>
      </c>
      <c r="AA2058" s="17">
        <v>2.9035399108081901E-2</v>
      </c>
      <c r="AB2058" s="17">
        <v>2.3862527547941999E-2</v>
      </c>
      <c r="AC2058" s="17"/>
      <c r="AD2058" s="17">
        <v>1.6974281246467299E-2</v>
      </c>
      <c r="AE2058" s="17">
        <v>3.5182733379346402E-2</v>
      </c>
      <c r="AF2058" s="17"/>
      <c r="AG2058" s="17">
        <v>9.5173007445885395E-3</v>
      </c>
      <c r="AH2058" s="17">
        <v>2.8978429310049101E-2</v>
      </c>
      <c r="AI2058" s="17"/>
      <c r="AJ2058" s="17">
        <v>2.14105550850625E-2</v>
      </c>
      <c r="AK2058" s="17">
        <v>2.5341714811863199E-2</v>
      </c>
      <c r="AL2058" s="17"/>
      <c r="AM2058" s="17">
        <v>2.08345107025651E-2</v>
      </c>
      <c r="AN2058" s="17">
        <v>2.4658627758901101E-2</v>
      </c>
      <c r="AO2058" s="17"/>
      <c r="AP2058" s="17">
        <v>5.2351948954825298E-2</v>
      </c>
      <c r="AQ2058" s="17">
        <v>2.6128919162752E-2</v>
      </c>
      <c r="AR2058" s="17">
        <v>1.42508042840376E-2</v>
      </c>
      <c r="AS2058" s="17">
        <v>2.4392439977210099E-2</v>
      </c>
      <c r="AT2058" s="17">
        <v>6.6769502931932996E-3</v>
      </c>
      <c r="AU2058" s="17">
        <v>0</v>
      </c>
    </row>
    <row r="2059" spans="2:47" x14ac:dyDescent="0.35">
      <c r="B2059" t="s">
        <v>323</v>
      </c>
      <c r="C2059" s="17">
        <v>6.22100248607039E-2</v>
      </c>
      <c r="D2059" s="17">
        <v>3.4877308448143601E-2</v>
      </c>
      <c r="E2059" s="17">
        <v>8.8542302297313094E-2</v>
      </c>
      <c r="F2059" s="17"/>
      <c r="G2059" s="17">
        <v>3.6048854188796199E-2</v>
      </c>
      <c r="H2059" s="17">
        <v>4.5471916201710601E-2</v>
      </c>
      <c r="I2059" s="17">
        <v>6.5730004739686002E-2</v>
      </c>
      <c r="J2059" s="17">
        <v>6.14863192066092E-2</v>
      </c>
      <c r="K2059" s="17">
        <v>6.0517315525017899E-2</v>
      </c>
      <c r="L2059" s="17">
        <v>9.2148352784057697E-2</v>
      </c>
      <c r="M2059" s="17"/>
      <c r="N2059" s="17">
        <v>6.7460224360780099E-2</v>
      </c>
      <c r="O2059" s="17">
        <v>3.6133589591312999E-2</v>
      </c>
      <c r="P2059" s="17"/>
      <c r="Q2059" s="17">
        <v>5.6441848449290198E-2</v>
      </c>
      <c r="R2059" s="17">
        <v>8.7430813237838106E-2</v>
      </c>
      <c r="S2059" s="17">
        <v>4.3308679148521899E-2</v>
      </c>
      <c r="T2059" s="17">
        <v>6.68697257665649E-2</v>
      </c>
      <c r="U2059" s="17">
        <v>8.7614620474083402E-2</v>
      </c>
      <c r="V2059" s="17">
        <v>6.6726226015540402E-2</v>
      </c>
      <c r="W2059" s="17">
        <v>4.90934577601774E-2</v>
      </c>
      <c r="X2059" s="17">
        <v>4.1945597858511499E-2</v>
      </c>
      <c r="Y2059" s="17">
        <v>4.5299267809447499E-2</v>
      </c>
      <c r="Z2059" s="17">
        <v>8.7298854090224198E-2</v>
      </c>
      <c r="AA2059" s="17">
        <v>2.9583175961844101E-2</v>
      </c>
      <c r="AB2059" s="17">
        <v>4.6598753157566099E-2</v>
      </c>
      <c r="AC2059" s="17"/>
      <c r="AD2059" s="17">
        <v>1.71298090920575E-2</v>
      </c>
      <c r="AE2059" s="17">
        <v>0.15668005462923601</v>
      </c>
      <c r="AF2059" s="17"/>
      <c r="AG2059" s="17">
        <v>1.35280259731584E-2</v>
      </c>
      <c r="AH2059" s="17">
        <v>8.0283566129428705E-2</v>
      </c>
      <c r="AI2059" s="17"/>
      <c r="AJ2059" s="17">
        <v>5.7305083606233598E-2</v>
      </c>
      <c r="AK2059" s="17">
        <v>6.7286334234170506E-2</v>
      </c>
      <c r="AL2059" s="17"/>
      <c r="AM2059" s="17">
        <v>9.3524107571593004E-2</v>
      </c>
      <c r="AN2059" s="17">
        <v>5.2256646140035501E-2</v>
      </c>
      <c r="AO2059" s="17"/>
      <c r="AP2059" s="17">
        <v>0.212995883682353</v>
      </c>
      <c r="AQ2059" s="17">
        <v>4.6700446334483801E-2</v>
      </c>
      <c r="AR2059" s="17">
        <v>1.4550605783727801E-2</v>
      </c>
      <c r="AS2059" s="17">
        <v>2.0059328747568099E-2</v>
      </c>
      <c r="AT2059" s="17">
        <v>0</v>
      </c>
      <c r="AU2059" s="17">
        <v>2.53465853753395E-3</v>
      </c>
    </row>
    <row r="2060" spans="2:47" x14ac:dyDescent="0.35">
      <c r="B2060" t="s">
        <v>95</v>
      </c>
      <c r="C2060" s="17">
        <v>0.54155173484083496</v>
      </c>
      <c r="D2060" s="17">
        <v>0.65130417976501598</v>
      </c>
      <c r="E2060" s="17">
        <v>0.43843166455500499</v>
      </c>
      <c r="F2060" s="17"/>
      <c r="G2060" s="17">
        <v>0.64088890050729796</v>
      </c>
      <c r="H2060" s="17">
        <v>0.59693066106635695</v>
      </c>
      <c r="I2060" s="17">
        <v>0.58670684923457195</v>
      </c>
      <c r="J2060" s="17">
        <v>0.54563576064238195</v>
      </c>
      <c r="K2060" s="17">
        <v>0.48782984590754902</v>
      </c>
      <c r="L2060" s="17">
        <v>0.42589754676965602</v>
      </c>
      <c r="M2060" s="17"/>
      <c r="N2060" s="17">
        <v>0.51761186430901196</v>
      </c>
      <c r="O2060" s="17">
        <v>0.66045511827828596</v>
      </c>
      <c r="P2060" s="17"/>
      <c r="Q2060" s="17">
        <v>0.620299739609388</v>
      </c>
      <c r="R2060" s="17">
        <v>0.52708058960689896</v>
      </c>
      <c r="S2060" s="17">
        <v>0.51067802017080699</v>
      </c>
      <c r="T2060" s="17">
        <v>0.52870331266426696</v>
      </c>
      <c r="U2060" s="17">
        <v>0.57178145328768903</v>
      </c>
      <c r="V2060" s="17">
        <v>0.56737724160801595</v>
      </c>
      <c r="W2060" s="17">
        <v>0.50105996078203097</v>
      </c>
      <c r="X2060" s="17">
        <v>0.54549090233317199</v>
      </c>
      <c r="Y2060" s="17">
        <v>0.53516426460702105</v>
      </c>
      <c r="Z2060" s="17">
        <v>0.48761948431451901</v>
      </c>
      <c r="AA2060" s="17">
        <v>0.57093094095819996</v>
      </c>
      <c r="AB2060" s="17">
        <v>0.44852627086900598</v>
      </c>
      <c r="AC2060" s="17"/>
      <c r="AD2060" s="17">
        <v>0.68637692290367602</v>
      </c>
      <c r="AE2060" s="17">
        <v>0.22940521009285</v>
      </c>
      <c r="AF2060" s="17"/>
      <c r="AG2060" s="17">
        <v>0.766410610867158</v>
      </c>
      <c r="AH2060" s="17">
        <v>0.43859661904049302</v>
      </c>
      <c r="AI2060" s="17"/>
      <c r="AJ2060" s="17">
        <v>0.55529670731748004</v>
      </c>
      <c r="AK2060" s="17">
        <v>0.52872463568815198</v>
      </c>
      <c r="AL2060" s="17"/>
      <c r="AM2060" s="17">
        <v>0.479756311101387</v>
      </c>
      <c r="AN2060" s="17">
        <v>0.56039658231255596</v>
      </c>
      <c r="AO2060" s="17"/>
      <c r="AP2060" s="17">
        <v>0.10004553016739801</v>
      </c>
      <c r="AQ2060" s="17">
        <v>0.36424748490629799</v>
      </c>
      <c r="AR2060" s="17">
        <v>0.67456409727095401</v>
      </c>
      <c r="AS2060" s="17">
        <v>0.69892257948295999</v>
      </c>
      <c r="AT2060" s="17">
        <v>0.83105717636936005</v>
      </c>
      <c r="AU2060" s="17">
        <v>0.83823239851616205</v>
      </c>
    </row>
    <row r="2061" spans="2:47" x14ac:dyDescent="0.35">
      <c r="B2061" t="s">
        <v>96</v>
      </c>
      <c r="C2061" s="17">
        <v>0.15177685835226501</v>
      </c>
      <c r="D2061" s="17">
        <v>9.2233913384540303E-2</v>
      </c>
      <c r="E2061" s="17">
        <v>0.20784000128990501</v>
      </c>
      <c r="F2061" s="17"/>
      <c r="G2061" s="17">
        <v>0.14003908341820401</v>
      </c>
      <c r="H2061" s="17">
        <v>0.11316855260624301</v>
      </c>
      <c r="I2061" s="17">
        <v>0.144447438995286</v>
      </c>
      <c r="J2061" s="17">
        <v>0.14984401354226201</v>
      </c>
      <c r="K2061" s="17">
        <v>0.17850719976732901</v>
      </c>
      <c r="L2061" s="17">
        <v>0.18084415781580501</v>
      </c>
      <c r="M2061" s="17"/>
      <c r="N2061" s="17">
        <v>0.16703819234620501</v>
      </c>
      <c r="O2061" s="17">
        <v>7.5977607673934397E-2</v>
      </c>
      <c r="P2061" s="17"/>
      <c r="Q2061" s="17">
        <v>9.3632691106317195E-2</v>
      </c>
      <c r="R2061" s="17">
        <v>0.137542651936407</v>
      </c>
      <c r="S2061" s="17">
        <v>0.21399286124842301</v>
      </c>
      <c r="T2061" s="17">
        <v>0.136461449346991</v>
      </c>
      <c r="U2061" s="17">
        <v>0.12935923862472001</v>
      </c>
      <c r="V2061" s="17">
        <v>0.12764568659231201</v>
      </c>
      <c r="W2061" s="17">
        <v>0.216943643610469</v>
      </c>
      <c r="X2061" s="17">
        <v>0.219670406828953</v>
      </c>
      <c r="Y2061" s="17">
        <v>0.15206630022657</v>
      </c>
      <c r="Z2061" s="17">
        <v>0.15885781417764699</v>
      </c>
      <c r="AA2061" s="17">
        <v>0.155807142972786</v>
      </c>
      <c r="AB2061" s="17">
        <v>0.196117343459077</v>
      </c>
      <c r="AC2061" s="17"/>
      <c r="AD2061" s="17">
        <v>6.3341518677224706E-2</v>
      </c>
      <c r="AE2061" s="17">
        <v>0.35185421286219498</v>
      </c>
      <c r="AF2061" s="17"/>
      <c r="AG2061" s="17">
        <v>4.8223104868962398E-2</v>
      </c>
      <c r="AH2061" s="17">
        <v>0.200742825728351</v>
      </c>
      <c r="AI2061" s="17"/>
      <c r="AJ2061" s="17">
        <v>0.141321524178951</v>
      </c>
      <c r="AK2061" s="17">
        <v>0.163711541157568</v>
      </c>
      <c r="AL2061" s="17"/>
      <c r="AM2061" s="17">
        <v>0.19027097212460201</v>
      </c>
      <c r="AN2061" s="17">
        <v>0.14080059414406501</v>
      </c>
      <c r="AO2061" s="17"/>
      <c r="AP2061" s="17">
        <v>0.43354977511665099</v>
      </c>
      <c r="AQ2061" s="17">
        <v>0.144709269014035</v>
      </c>
      <c r="AR2061" s="17">
        <v>8.9404419332427001E-2</v>
      </c>
      <c r="AS2061" s="17">
        <v>4.7521066917266201E-2</v>
      </c>
      <c r="AT2061" s="17">
        <v>4.2603027141059499E-2</v>
      </c>
      <c r="AU2061" s="17">
        <v>2.2578672098323101E-2</v>
      </c>
    </row>
    <row r="2062" spans="2:47" x14ac:dyDescent="0.35">
      <c r="B2062" t="s">
        <v>97</v>
      </c>
      <c r="C2062" s="17">
        <v>0.38977487648856901</v>
      </c>
      <c r="D2062" s="17">
        <v>0.55907026638047597</v>
      </c>
      <c r="E2062" s="17">
        <v>0.2305916632651</v>
      </c>
      <c r="F2062" s="17"/>
      <c r="G2062" s="17">
        <v>0.50084981708909404</v>
      </c>
      <c r="H2062" s="17">
        <v>0.48376210846011403</v>
      </c>
      <c r="I2062" s="17">
        <v>0.442259410239286</v>
      </c>
      <c r="J2062" s="17">
        <v>0.395791747100119</v>
      </c>
      <c r="K2062" s="17">
        <v>0.30932264614022098</v>
      </c>
      <c r="L2062" s="17">
        <v>0.24505338895385101</v>
      </c>
      <c r="M2062" s="17"/>
      <c r="N2062" s="17">
        <v>0.35057367196280698</v>
      </c>
      <c r="O2062" s="17">
        <v>0.58447751060435105</v>
      </c>
      <c r="P2062" s="17"/>
      <c r="Q2062" s="17">
        <v>0.526667048503071</v>
      </c>
      <c r="R2062" s="17">
        <v>0.389537937670492</v>
      </c>
      <c r="S2062" s="17">
        <v>0.29668515892238301</v>
      </c>
      <c r="T2062" s="17">
        <v>0.39224186331727601</v>
      </c>
      <c r="U2062" s="17">
        <v>0.44242221466296899</v>
      </c>
      <c r="V2062" s="17">
        <v>0.43973155501570399</v>
      </c>
      <c r="W2062" s="17">
        <v>0.28411631717156199</v>
      </c>
      <c r="X2062" s="17">
        <v>0.32582049550421899</v>
      </c>
      <c r="Y2062" s="17">
        <v>0.38309796438045102</v>
      </c>
      <c r="Z2062" s="17">
        <v>0.32876167013687202</v>
      </c>
      <c r="AA2062" s="17">
        <v>0.41512379798541399</v>
      </c>
      <c r="AB2062" s="17">
        <v>0.25240892740992898</v>
      </c>
      <c r="AC2062" s="17"/>
      <c r="AD2062" s="17">
        <v>0.62303540422645198</v>
      </c>
      <c r="AE2062" s="17">
        <v>-0.12244900276934501</v>
      </c>
      <c r="AF2062" s="17"/>
      <c r="AG2062" s="17">
        <v>0.71818750599819503</v>
      </c>
      <c r="AH2062" s="17">
        <v>0.23785379331214199</v>
      </c>
      <c r="AI2062" s="17"/>
      <c r="AJ2062" s="17">
        <v>0.41397518313852999</v>
      </c>
      <c r="AK2062" s="17">
        <v>0.365013094530585</v>
      </c>
      <c r="AL2062" s="17"/>
      <c r="AM2062" s="17">
        <v>0.28948533897678502</v>
      </c>
      <c r="AN2062" s="17">
        <v>0.41959598816849097</v>
      </c>
      <c r="AO2062" s="17"/>
      <c r="AP2062" s="17">
        <v>-0.33350424494925301</v>
      </c>
      <c r="AQ2062" s="17">
        <v>0.21953821589226299</v>
      </c>
      <c r="AR2062" s="17">
        <v>0.58515967793852697</v>
      </c>
      <c r="AS2062" s="17">
        <v>0.65140151256569401</v>
      </c>
      <c r="AT2062" s="17">
        <v>0.78845414922830104</v>
      </c>
      <c r="AU2062" s="17">
        <v>0.81565372641783895</v>
      </c>
    </row>
    <row r="2063" spans="2:47" x14ac:dyDescent="0.35">
      <c r="C2063" s="17"/>
      <c r="D2063" s="17"/>
      <c r="E2063" s="17"/>
      <c r="F2063" s="17"/>
      <c r="G2063" s="17"/>
      <c r="H2063" s="17"/>
      <c r="I2063" s="17"/>
      <c r="J2063" s="17"/>
      <c r="K2063" s="17"/>
      <c r="L2063" s="17"/>
      <c r="M2063" s="17"/>
      <c r="N2063" s="17"/>
      <c r="O2063" s="17"/>
      <c r="P2063" s="17"/>
      <c r="Q2063" s="17"/>
      <c r="R2063" s="17"/>
      <c r="S2063" s="17"/>
      <c r="T2063" s="17"/>
      <c r="U2063" s="17"/>
      <c r="V2063" s="17"/>
      <c r="W2063" s="17"/>
      <c r="X2063" s="17"/>
      <c r="Y2063" s="17"/>
      <c r="Z2063" s="17"/>
      <c r="AA2063" s="17"/>
      <c r="AB2063" s="17"/>
      <c r="AC2063" s="17"/>
      <c r="AD2063" s="17"/>
      <c r="AE2063" s="17"/>
      <c r="AF2063" s="17"/>
      <c r="AG2063" s="17"/>
      <c r="AH2063" s="17"/>
      <c r="AI2063" s="17"/>
      <c r="AJ2063" s="17"/>
      <c r="AK2063" s="17"/>
      <c r="AL2063" s="17"/>
      <c r="AM2063" s="17"/>
      <c r="AN2063" s="17"/>
      <c r="AO2063" s="17"/>
      <c r="AP2063" s="17"/>
      <c r="AQ2063" s="17"/>
      <c r="AR2063" s="17"/>
      <c r="AS2063" s="17"/>
      <c r="AT2063" s="17"/>
      <c r="AU2063" s="17"/>
    </row>
    <row r="2064" spans="2:47" x14ac:dyDescent="0.35">
      <c r="B2064" s="6" t="s">
        <v>744</v>
      </c>
      <c r="C2064" s="17"/>
      <c r="D2064" s="17"/>
      <c r="E2064" s="17"/>
      <c r="F2064" s="17"/>
      <c r="G2064" s="17"/>
      <c r="H2064" s="17"/>
      <c r="I2064" s="17"/>
      <c r="J2064" s="17"/>
      <c r="K2064" s="17"/>
      <c r="L2064" s="17"/>
      <c r="M2064" s="17"/>
      <c r="N2064" s="17"/>
      <c r="O2064" s="17"/>
      <c r="P2064" s="17"/>
      <c r="Q2064" s="17"/>
      <c r="R2064" s="17"/>
      <c r="S2064" s="17"/>
      <c r="T2064" s="17"/>
      <c r="U2064" s="17"/>
      <c r="V2064" s="17"/>
      <c r="W2064" s="17"/>
      <c r="X2064" s="17"/>
      <c r="Y2064" s="17"/>
      <c r="Z2064" s="17"/>
      <c r="AA2064" s="17"/>
      <c r="AB2064" s="17"/>
      <c r="AC2064" s="17"/>
      <c r="AD2064" s="17"/>
      <c r="AE2064" s="17"/>
      <c r="AF2064" s="17"/>
      <c r="AG2064" s="17"/>
      <c r="AH2064" s="17"/>
      <c r="AI2064" s="17"/>
      <c r="AJ2064" s="17"/>
      <c r="AK2064" s="17"/>
      <c r="AL2064" s="17"/>
      <c r="AM2064" s="17"/>
      <c r="AN2064" s="17"/>
      <c r="AO2064" s="17"/>
      <c r="AP2064" s="17"/>
      <c r="AQ2064" s="17"/>
      <c r="AR2064" s="17"/>
      <c r="AS2064" s="17"/>
      <c r="AT2064" s="17"/>
      <c r="AU2064" s="17"/>
    </row>
    <row r="2065" spans="2:47" x14ac:dyDescent="0.35">
      <c r="B2065" s="24" t="s">
        <v>65</v>
      </c>
      <c r="C2065" s="17"/>
      <c r="D2065" s="17"/>
      <c r="E2065" s="17"/>
      <c r="F2065" s="17"/>
      <c r="G2065" s="17"/>
      <c r="H2065" s="17"/>
      <c r="I2065" s="17"/>
      <c r="J2065" s="17"/>
      <c r="K2065" s="17"/>
      <c r="L2065" s="17"/>
      <c r="M2065" s="17"/>
      <c r="N2065" s="17"/>
      <c r="O2065" s="17"/>
      <c r="P2065" s="17"/>
      <c r="Q2065" s="17"/>
      <c r="R2065" s="17"/>
      <c r="S2065" s="17"/>
      <c r="T2065" s="17"/>
      <c r="U2065" s="17"/>
      <c r="V2065" s="17"/>
      <c r="W2065" s="17"/>
      <c r="X2065" s="17"/>
      <c r="Y2065" s="17"/>
      <c r="Z2065" s="17"/>
      <c r="AA2065" s="17"/>
      <c r="AB2065" s="17"/>
      <c r="AC2065" s="17"/>
      <c r="AD2065" s="17"/>
      <c r="AE2065" s="17"/>
      <c r="AF2065" s="17"/>
      <c r="AG2065" s="17"/>
      <c r="AH2065" s="17"/>
      <c r="AI2065" s="17"/>
      <c r="AJ2065" s="17"/>
      <c r="AK2065" s="17"/>
      <c r="AL2065" s="17"/>
      <c r="AM2065" s="17"/>
      <c r="AN2065" s="17"/>
      <c r="AO2065" s="17"/>
      <c r="AP2065" s="17"/>
      <c r="AQ2065" s="17"/>
      <c r="AR2065" s="17"/>
      <c r="AS2065" s="17"/>
      <c r="AT2065" s="17"/>
      <c r="AU2065" s="17"/>
    </row>
    <row r="2066" spans="2:47" x14ac:dyDescent="0.35">
      <c r="B2066" t="s">
        <v>89</v>
      </c>
      <c r="C2066" s="17">
        <v>0.146138608996492</v>
      </c>
      <c r="D2066" s="17">
        <v>0.187331871387171</v>
      </c>
      <c r="E2066" s="17">
        <v>0.107258394493569</v>
      </c>
      <c r="F2066" s="17"/>
      <c r="G2066" s="17">
        <v>0.24796271624366001</v>
      </c>
      <c r="H2066" s="17">
        <v>0.21350601629834201</v>
      </c>
      <c r="I2066" s="17">
        <v>0.16200449211818799</v>
      </c>
      <c r="J2066" s="17">
        <v>0.10424555350386799</v>
      </c>
      <c r="K2066" s="17">
        <v>7.7417452216049204E-2</v>
      </c>
      <c r="L2066" s="17">
        <v>9.0199612597802098E-2</v>
      </c>
      <c r="M2066" s="17"/>
      <c r="N2066" s="17">
        <v>0.12608723320041099</v>
      </c>
      <c r="O2066" s="17">
        <v>0.245728806093029</v>
      </c>
      <c r="P2066" s="17"/>
      <c r="Q2066" s="17">
        <v>0.17394838907959501</v>
      </c>
      <c r="R2066" s="17">
        <v>0.12999846928543901</v>
      </c>
      <c r="S2066" s="17">
        <v>9.1791767304744004E-2</v>
      </c>
      <c r="T2066" s="17">
        <v>0.15658337350787799</v>
      </c>
      <c r="U2066" s="17">
        <v>0.12621297872534401</v>
      </c>
      <c r="V2066" s="17">
        <v>0.172780049424959</v>
      </c>
      <c r="W2066" s="17">
        <v>0.16167778620042</v>
      </c>
      <c r="X2066" s="17">
        <v>0.15050321193169799</v>
      </c>
      <c r="Y2066" s="17">
        <v>0.15265861065469899</v>
      </c>
      <c r="Z2066" s="17">
        <v>0.133170911607015</v>
      </c>
      <c r="AA2066" s="17">
        <v>0.148627291169454</v>
      </c>
      <c r="AB2066" s="17">
        <v>0.13028188441251401</v>
      </c>
      <c r="AC2066" s="17"/>
      <c r="AD2066" s="17">
        <v>0.19171932543333101</v>
      </c>
      <c r="AE2066" s="17">
        <v>4.7806044937270399E-2</v>
      </c>
      <c r="AF2066" s="17"/>
      <c r="AG2066" s="17">
        <v>0.27700359076025399</v>
      </c>
      <c r="AH2066" s="17">
        <v>8.31805426809753E-2</v>
      </c>
      <c r="AI2066" s="17"/>
      <c r="AJ2066" s="17">
        <v>0.13442340703442399</v>
      </c>
      <c r="AK2066" s="17">
        <v>0.161344957650882</v>
      </c>
      <c r="AL2066" s="17"/>
      <c r="AM2066" s="17">
        <v>0.11182834000967901</v>
      </c>
      <c r="AN2066" s="17">
        <v>0.156679989093197</v>
      </c>
      <c r="AO2066" s="17"/>
      <c r="AP2066" s="17">
        <v>1.05444547976195E-2</v>
      </c>
      <c r="AQ2066" s="17">
        <v>2.9521275438808999E-2</v>
      </c>
      <c r="AR2066" s="17">
        <v>0.167059598338992</v>
      </c>
      <c r="AS2066" s="17">
        <v>0.11831999166726501</v>
      </c>
      <c r="AT2066" s="17">
        <v>0.32466739748631801</v>
      </c>
      <c r="AU2066" s="17">
        <v>0.34785976156310999</v>
      </c>
    </row>
    <row r="2067" spans="2:47" x14ac:dyDescent="0.35">
      <c r="B2067" t="s">
        <v>90</v>
      </c>
      <c r="C2067" s="17">
        <v>0.31260603572060702</v>
      </c>
      <c r="D2067" s="17">
        <v>0.342911087472202</v>
      </c>
      <c r="E2067" s="17">
        <v>0.284942322192205</v>
      </c>
      <c r="F2067" s="17"/>
      <c r="G2067" s="17">
        <v>0.40430387752341701</v>
      </c>
      <c r="H2067" s="17">
        <v>0.39645431060807501</v>
      </c>
      <c r="I2067" s="17">
        <v>0.31431555585851101</v>
      </c>
      <c r="J2067" s="17">
        <v>0.31549707931488202</v>
      </c>
      <c r="K2067" s="17">
        <v>0.296636264046309</v>
      </c>
      <c r="L2067" s="17">
        <v>0.18996610469088299</v>
      </c>
      <c r="M2067" s="17"/>
      <c r="N2067" s="17">
        <v>0.29193166218316902</v>
      </c>
      <c r="O2067" s="17">
        <v>0.41529050766808301</v>
      </c>
      <c r="P2067" s="17"/>
      <c r="Q2067" s="17">
        <v>0.36410640495563401</v>
      </c>
      <c r="R2067" s="17">
        <v>0.296790750490523</v>
      </c>
      <c r="S2067" s="17">
        <v>0.33184691324738802</v>
      </c>
      <c r="T2067" s="17">
        <v>0.26204505854711102</v>
      </c>
      <c r="U2067" s="17">
        <v>0.31936867245643302</v>
      </c>
      <c r="V2067" s="17">
        <v>0.29368292157932302</v>
      </c>
      <c r="W2067" s="17">
        <v>0.31530019487736399</v>
      </c>
      <c r="X2067" s="17">
        <v>0.35532262543524901</v>
      </c>
      <c r="Y2067" s="17">
        <v>0.30771297446563101</v>
      </c>
      <c r="Z2067" s="17">
        <v>0.26645399095675898</v>
      </c>
      <c r="AA2067" s="17">
        <v>0.34098597434059003</v>
      </c>
      <c r="AB2067" s="17">
        <v>0.32759359367541502</v>
      </c>
      <c r="AC2067" s="17"/>
      <c r="AD2067" s="17">
        <v>0.39822665363003901</v>
      </c>
      <c r="AE2067" s="17">
        <v>0.13531958587031201</v>
      </c>
      <c r="AF2067" s="17"/>
      <c r="AG2067" s="17">
        <v>0.401504868878854</v>
      </c>
      <c r="AH2067" s="17">
        <v>0.27581408355245801</v>
      </c>
      <c r="AI2067" s="17"/>
      <c r="AJ2067" s="17">
        <v>0.32379797389246301</v>
      </c>
      <c r="AK2067" s="17">
        <v>0.30053522577678299</v>
      </c>
      <c r="AL2067" s="17"/>
      <c r="AM2067" s="17">
        <v>0.26257218178029601</v>
      </c>
      <c r="AN2067" s="17">
        <v>0.32754194008419801</v>
      </c>
      <c r="AO2067" s="17"/>
      <c r="AP2067" s="17">
        <v>7.0655934825673103E-2</v>
      </c>
      <c r="AQ2067" s="17">
        <v>0.22930789431819401</v>
      </c>
      <c r="AR2067" s="17">
        <v>0.41349492995896803</v>
      </c>
      <c r="AS2067" s="17">
        <v>0.35079516974642699</v>
      </c>
      <c r="AT2067" s="17">
        <v>0.49053803915156602</v>
      </c>
      <c r="AU2067" s="17">
        <v>0.48153197568749201</v>
      </c>
    </row>
    <row r="2068" spans="2:47" x14ac:dyDescent="0.35">
      <c r="B2068" t="s">
        <v>91</v>
      </c>
      <c r="C2068" s="17">
        <v>0.244589698857166</v>
      </c>
      <c r="D2068" s="17">
        <v>0.23680114368240801</v>
      </c>
      <c r="E2068" s="17">
        <v>0.25147389431555001</v>
      </c>
      <c r="F2068" s="17"/>
      <c r="G2068" s="17">
        <v>0.15952172540368101</v>
      </c>
      <c r="H2068" s="17">
        <v>0.20295833903392799</v>
      </c>
      <c r="I2068" s="17">
        <v>0.242307906814024</v>
      </c>
      <c r="J2068" s="17">
        <v>0.273919709385328</v>
      </c>
      <c r="K2068" s="17">
        <v>0.245982295801249</v>
      </c>
      <c r="L2068" s="17">
        <v>0.312396114964271</v>
      </c>
      <c r="M2068" s="17"/>
      <c r="N2068" s="17">
        <v>0.251913930882328</v>
      </c>
      <c r="O2068" s="17">
        <v>0.20821205981709201</v>
      </c>
      <c r="P2068" s="17"/>
      <c r="Q2068" s="17">
        <v>0.25654124315746601</v>
      </c>
      <c r="R2068" s="17">
        <v>0.253066039362914</v>
      </c>
      <c r="S2068" s="17">
        <v>0.24187067429164799</v>
      </c>
      <c r="T2068" s="17">
        <v>0.27532526817365099</v>
      </c>
      <c r="U2068" s="17">
        <v>0.19854968948993901</v>
      </c>
      <c r="V2068" s="17">
        <v>0.23771686352304999</v>
      </c>
      <c r="W2068" s="17">
        <v>0.212701574854472</v>
      </c>
      <c r="X2068" s="17">
        <v>0.20589942561420799</v>
      </c>
      <c r="Y2068" s="17">
        <v>0.28312531599110602</v>
      </c>
      <c r="Z2068" s="17">
        <v>0.23597429901453701</v>
      </c>
      <c r="AA2068" s="17">
        <v>0.27083425660198501</v>
      </c>
      <c r="AB2068" s="17">
        <v>0.17227165788844301</v>
      </c>
      <c r="AC2068" s="17"/>
      <c r="AD2068" s="17">
        <v>0.243877330720291</v>
      </c>
      <c r="AE2068" s="17">
        <v>0.23933918958711201</v>
      </c>
      <c r="AF2068" s="17"/>
      <c r="AG2068" s="17">
        <v>0.204618489502186</v>
      </c>
      <c r="AH2068" s="17">
        <v>0.26366359248070098</v>
      </c>
      <c r="AI2068" s="17"/>
      <c r="AJ2068" s="17">
        <v>0.26690025759844099</v>
      </c>
      <c r="AK2068" s="17">
        <v>0.21822126925615001</v>
      </c>
      <c r="AL2068" s="17"/>
      <c r="AM2068" s="17">
        <v>0.24960879195330499</v>
      </c>
      <c r="AN2068" s="17">
        <v>0.243932507346797</v>
      </c>
      <c r="AO2068" s="17"/>
      <c r="AP2068" s="17">
        <v>0.20741522070686699</v>
      </c>
      <c r="AQ2068" s="17">
        <v>0.37329101344901999</v>
      </c>
      <c r="AR2068" s="17">
        <v>0.27398415238339802</v>
      </c>
      <c r="AS2068" s="17">
        <v>0.30086426198376198</v>
      </c>
      <c r="AT2068" s="17">
        <v>0.161916993159678</v>
      </c>
      <c r="AU2068" s="17">
        <v>0.129445432158073</v>
      </c>
    </row>
    <row r="2069" spans="2:47" x14ac:dyDescent="0.35">
      <c r="B2069" t="s">
        <v>92</v>
      </c>
      <c r="C2069" s="17">
        <v>0.12009761363546401</v>
      </c>
      <c r="D2069" s="17">
        <v>0.12444751986979399</v>
      </c>
      <c r="E2069" s="17">
        <v>0.116046877689918</v>
      </c>
      <c r="F2069" s="17"/>
      <c r="G2069" s="17">
        <v>8.0501960682107604E-2</v>
      </c>
      <c r="H2069" s="17">
        <v>6.2559199516833003E-2</v>
      </c>
      <c r="I2069" s="17">
        <v>8.9515916585522604E-2</v>
      </c>
      <c r="J2069" s="17">
        <v>0.124308826605843</v>
      </c>
      <c r="K2069" s="17">
        <v>0.15853524592068499</v>
      </c>
      <c r="L2069" s="17">
        <v>0.18935004765349001</v>
      </c>
      <c r="M2069" s="17"/>
      <c r="N2069" s="17">
        <v>0.13696382188943301</v>
      </c>
      <c r="O2069" s="17">
        <v>3.6327351616220901E-2</v>
      </c>
      <c r="P2069" s="17"/>
      <c r="Q2069" s="17">
        <v>7.59996685099531E-2</v>
      </c>
      <c r="R2069" s="17">
        <v>0.10538190343491401</v>
      </c>
      <c r="S2069" s="17">
        <v>0.13052217014864601</v>
      </c>
      <c r="T2069" s="17">
        <v>0.14953415997372199</v>
      </c>
      <c r="U2069" s="17">
        <v>0.139268208874405</v>
      </c>
      <c r="V2069" s="17">
        <v>0.100092378986883</v>
      </c>
      <c r="W2069" s="17">
        <v>9.9995649260658306E-2</v>
      </c>
      <c r="X2069" s="17">
        <v>0.123764644751075</v>
      </c>
      <c r="Y2069" s="17">
        <v>0.13898204971010999</v>
      </c>
      <c r="Z2069" s="17">
        <v>0.167101321984131</v>
      </c>
      <c r="AA2069" s="17">
        <v>0.104803040502652</v>
      </c>
      <c r="AB2069" s="17">
        <v>0.152606134287844</v>
      </c>
      <c r="AC2069" s="17"/>
      <c r="AD2069" s="17">
        <v>9.3506254422473498E-2</v>
      </c>
      <c r="AE2069" s="17">
        <v>0.17400347571762501</v>
      </c>
      <c r="AF2069" s="17"/>
      <c r="AG2069" s="17">
        <v>7.0423957934345402E-2</v>
      </c>
      <c r="AH2069" s="17">
        <v>0.14233552550265999</v>
      </c>
      <c r="AI2069" s="17"/>
      <c r="AJ2069" s="17">
        <v>0.111951958363274</v>
      </c>
      <c r="AK2069" s="17">
        <v>0.129008747271841</v>
      </c>
      <c r="AL2069" s="17"/>
      <c r="AM2069" s="17">
        <v>0.14371389868651599</v>
      </c>
      <c r="AN2069" s="17">
        <v>0.112278602105501</v>
      </c>
      <c r="AO2069" s="17"/>
      <c r="AP2069" s="17">
        <v>0.17759427008060699</v>
      </c>
      <c r="AQ2069" s="17">
        <v>0.185755519329763</v>
      </c>
      <c r="AR2069" s="17">
        <v>8.3910789172574898E-2</v>
      </c>
      <c r="AS2069" s="17">
        <v>0.15287622785635999</v>
      </c>
      <c r="AT2069" s="17">
        <v>1.6200619909244599E-2</v>
      </c>
      <c r="AU2069" s="17">
        <v>3.2613413698101501E-2</v>
      </c>
    </row>
    <row r="2070" spans="2:47" x14ac:dyDescent="0.35">
      <c r="B2070" t="s">
        <v>93</v>
      </c>
      <c r="C2070" s="17">
        <v>0.108249091938017</v>
      </c>
      <c r="D2070" s="17">
        <v>7.6550803702701301E-2</v>
      </c>
      <c r="E2070" s="17">
        <v>0.13788316013905599</v>
      </c>
      <c r="F2070" s="17"/>
      <c r="G2070" s="17">
        <v>6.0411610924459097E-2</v>
      </c>
      <c r="H2070" s="17">
        <v>6.3691201610101902E-2</v>
      </c>
      <c r="I2070" s="17">
        <v>0.11030656771882399</v>
      </c>
      <c r="J2070" s="17">
        <v>0.12859000191655801</v>
      </c>
      <c r="K2070" s="17">
        <v>0.15709526253179201</v>
      </c>
      <c r="L2070" s="17">
        <v>0.12573003024735199</v>
      </c>
      <c r="M2070" s="17"/>
      <c r="N2070" s="17">
        <v>0.12115073094979099</v>
      </c>
      <c r="O2070" s="17">
        <v>4.4169859414623702E-2</v>
      </c>
      <c r="P2070" s="17"/>
      <c r="Q2070" s="17">
        <v>8.9320680452758205E-2</v>
      </c>
      <c r="R2070" s="17">
        <v>0.11446444495281501</v>
      </c>
      <c r="S2070" s="17">
        <v>0.15975848138696</v>
      </c>
      <c r="T2070" s="17">
        <v>9.4604936442342594E-2</v>
      </c>
      <c r="U2070" s="17">
        <v>0.107454084608971</v>
      </c>
      <c r="V2070" s="17">
        <v>0.10124169774089101</v>
      </c>
      <c r="W2070" s="17">
        <v>0.13893496277661399</v>
      </c>
      <c r="X2070" s="17">
        <v>0.12102574630684799</v>
      </c>
      <c r="Y2070" s="17">
        <v>6.3254003801311798E-2</v>
      </c>
      <c r="Z2070" s="17">
        <v>0.112705281703024</v>
      </c>
      <c r="AA2070" s="17">
        <v>9.5151876023789897E-2</v>
      </c>
      <c r="AB2070" s="17">
        <v>0.17078226858286499</v>
      </c>
      <c r="AC2070" s="17"/>
      <c r="AD2070" s="17">
        <v>4.8505174956379099E-2</v>
      </c>
      <c r="AE2070" s="17">
        <v>0.24301975926050001</v>
      </c>
      <c r="AF2070" s="17"/>
      <c r="AG2070" s="17">
        <v>3.4604125590080199E-2</v>
      </c>
      <c r="AH2070" s="17">
        <v>0.14643427799144501</v>
      </c>
      <c r="AI2070" s="17"/>
      <c r="AJ2070" s="17">
        <v>9.6336953630195593E-2</v>
      </c>
      <c r="AK2070" s="17">
        <v>0.123351134812609</v>
      </c>
      <c r="AL2070" s="17"/>
      <c r="AM2070" s="17">
        <v>0.15399630186929</v>
      </c>
      <c r="AN2070" s="17">
        <v>9.5028539956555899E-2</v>
      </c>
      <c r="AO2070" s="17"/>
      <c r="AP2070" s="17">
        <v>0.30071042655757602</v>
      </c>
      <c r="AQ2070" s="17">
        <v>0.11924017522453501</v>
      </c>
      <c r="AR2070" s="17">
        <v>4.0205233824382403E-2</v>
      </c>
      <c r="AS2070" s="17">
        <v>6.8464858966918493E-2</v>
      </c>
      <c r="AT2070" s="17">
        <v>0</v>
      </c>
      <c r="AU2070" s="17">
        <v>8.5494168932234403E-3</v>
      </c>
    </row>
    <row r="2071" spans="2:47" x14ac:dyDescent="0.35">
      <c r="B2071" t="s">
        <v>94</v>
      </c>
      <c r="C2071" s="17">
        <v>1.19405191012158E-2</v>
      </c>
      <c r="D2071" s="17">
        <v>7.0458075790308201E-3</v>
      </c>
      <c r="E2071" s="17">
        <v>1.57043329918699E-2</v>
      </c>
      <c r="F2071" s="17"/>
      <c r="G2071" s="17">
        <v>9.1502251365214692E-3</v>
      </c>
      <c r="H2071" s="17">
        <v>1.39332117138784E-2</v>
      </c>
      <c r="I2071" s="17">
        <v>1.1336591920766401E-2</v>
      </c>
      <c r="J2071" s="17">
        <v>1.4508238615125501E-2</v>
      </c>
      <c r="K2071" s="17">
        <v>2.9487403489553599E-3</v>
      </c>
      <c r="L2071" s="17">
        <v>1.6584171623561898E-2</v>
      </c>
      <c r="M2071" s="17"/>
      <c r="N2071" s="17">
        <v>1.2000172957942E-2</v>
      </c>
      <c r="O2071" s="17">
        <v>1.16442332298945E-2</v>
      </c>
      <c r="P2071" s="17"/>
      <c r="Q2071" s="17">
        <v>3.3669267106110601E-3</v>
      </c>
      <c r="R2071" s="17">
        <v>2.6247700508250201E-2</v>
      </c>
      <c r="S2071" s="17">
        <v>0</v>
      </c>
      <c r="T2071" s="17">
        <v>1.58276691132977E-2</v>
      </c>
      <c r="U2071" s="17">
        <v>1.5764782045224201E-2</v>
      </c>
      <c r="V2071" s="17">
        <v>1.7940249584897101E-2</v>
      </c>
      <c r="W2071" s="17">
        <v>1.15008532039492E-2</v>
      </c>
      <c r="X2071" s="17">
        <v>0</v>
      </c>
      <c r="Y2071" s="17">
        <v>4.6662612962741204E-3</v>
      </c>
      <c r="Z2071" s="17">
        <v>1.96368928349047E-2</v>
      </c>
      <c r="AA2071" s="17">
        <v>0</v>
      </c>
      <c r="AB2071" s="17">
        <v>2.3862527547941999E-2</v>
      </c>
      <c r="AC2071" s="17"/>
      <c r="AD2071" s="17">
        <v>7.1958372859927001E-3</v>
      </c>
      <c r="AE2071" s="17">
        <v>1.9002408778690701E-2</v>
      </c>
      <c r="AF2071" s="17"/>
      <c r="AG2071" s="17">
        <v>3.31292035508723E-3</v>
      </c>
      <c r="AH2071" s="17">
        <v>1.5000027970059599E-2</v>
      </c>
      <c r="AI2071" s="17"/>
      <c r="AJ2071" s="17">
        <v>1.3218954664456399E-2</v>
      </c>
      <c r="AK2071" s="17">
        <v>9.1830038510747197E-3</v>
      </c>
      <c r="AL2071" s="17"/>
      <c r="AM2071" s="17">
        <v>6.9896050682790797E-3</v>
      </c>
      <c r="AN2071" s="17">
        <v>1.35619914114337E-2</v>
      </c>
      <c r="AO2071" s="17"/>
      <c r="AP2071" s="17">
        <v>3.25112568118269E-2</v>
      </c>
      <c r="AQ2071" s="17">
        <v>1.6133757570442699E-2</v>
      </c>
      <c r="AR2071" s="17">
        <v>7.2130086166783697E-3</v>
      </c>
      <c r="AS2071" s="17">
        <v>4.50522441254255E-3</v>
      </c>
      <c r="AT2071" s="17">
        <v>0</v>
      </c>
      <c r="AU2071" s="17">
        <v>0</v>
      </c>
    </row>
    <row r="2072" spans="2:47" x14ac:dyDescent="0.35">
      <c r="B2072" t="s">
        <v>323</v>
      </c>
      <c r="C2072" s="17">
        <v>5.6378431751038197E-2</v>
      </c>
      <c r="D2072" s="17">
        <v>2.4911766306693901E-2</v>
      </c>
      <c r="E2072" s="17">
        <v>8.6691018177832493E-2</v>
      </c>
      <c r="F2072" s="17"/>
      <c r="G2072" s="17">
        <v>3.8147884086154403E-2</v>
      </c>
      <c r="H2072" s="17">
        <v>4.68977212188414E-2</v>
      </c>
      <c r="I2072" s="17">
        <v>7.0212968984164403E-2</v>
      </c>
      <c r="J2072" s="17">
        <v>3.8930590658395797E-2</v>
      </c>
      <c r="K2072" s="17">
        <v>6.1384739134961598E-2</v>
      </c>
      <c r="L2072" s="17">
        <v>7.5773918222639902E-2</v>
      </c>
      <c r="M2072" s="17"/>
      <c r="N2072" s="17">
        <v>5.9952447936925501E-2</v>
      </c>
      <c r="O2072" s="17">
        <v>3.8627182161057302E-2</v>
      </c>
      <c r="P2072" s="17"/>
      <c r="Q2072" s="17">
        <v>3.6716687133983301E-2</v>
      </c>
      <c r="R2072" s="17">
        <v>7.4050691965144799E-2</v>
      </c>
      <c r="S2072" s="17">
        <v>4.4209993620614001E-2</v>
      </c>
      <c r="T2072" s="17">
        <v>4.6079534241997497E-2</v>
      </c>
      <c r="U2072" s="17">
        <v>9.33815837996822E-2</v>
      </c>
      <c r="V2072" s="17">
        <v>7.6545839159997603E-2</v>
      </c>
      <c r="W2072" s="17">
        <v>5.98889788265232E-2</v>
      </c>
      <c r="X2072" s="17">
        <v>4.3484345960922599E-2</v>
      </c>
      <c r="Y2072" s="17">
        <v>4.9600784080867703E-2</v>
      </c>
      <c r="Z2072" s="17">
        <v>6.4957301899630296E-2</v>
      </c>
      <c r="AA2072" s="17">
        <v>3.9597561361529303E-2</v>
      </c>
      <c r="AB2072" s="17">
        <v>2.26019336049758E-2</v>
      </c>
      <c r="AC2072" s="17"/>
      <c r="AD2072" s="17">
        <v>1.6969423551493501E-2</v>
      </c>
      <c r="AE2072" s="17">
        <v>0.14150953584848999</v>
      </c>
      <c r="AF2072" s="17"/>
      <c r="AG2072" s="17">
        <v>8.53204697919328E-3</v>
      </c>
      <c r="AH2072" s="17">
        <v>7.3571949821701996E-2</v>
      </c>
      <c r="AI2072" s="17"/>
      <c r="AJ2072" s="17">
        <v>5.3370494816745398E-2</v>
      </c>
      <c r="AK2072" s="17">
        <v>5.8355661380659299E-2</v>
      </c>
      <c r="AL2072" s="17"/>
      <c r="AM2072" s="17">
        <v>7.1290880632633905E-2</v>
      </c>
      <c r="AN2072" s="17">
        <v>5.0976430002317802E-2</v>
      </c>
      <c r="AO2072" s="17"/>
      <c r="AP2072" s="17">
        <v>0.200568436219831</v>
      </c>
      <c r="AQ2072" s="17">
        <v>4.6750364669236898E-2</v>
      </c>
      <c r="AR2072" s="17">
        <v>1.41322877050069E-2</v>
      </c>
      <c r="AS2072" s="17">
        <v>4.1742653667254E-3</v>
      </c>
      <c r="AT2072" s="17">
        <v>6.6769502931932996E-3</v>
      </c>
      <c r="AU2072" s="17">
        <v>0</v>
      </c>
    </row>
    <row r="2073" spans="2:47" x14ac:dyDescent="0.35">
      <c r="B2073" t="s">
        <v>95</v>
      </c>
      <c r="C2073" s="17">
        <v>0.45874464471709903</v>
      </c>
      <c r="D2073" s="17">
        <v>0.530242958859372</v>
      </c>
      <c r="E2073" s="17">
        <v>0.392200716685773</v>
      </c>
      <c r="F2073" s="17"/>
      <c r="G2073" s="17">
        <v>0.65226659376707696</v>
      </c>
      <c r="H2073" s="17">
        <v>0.60996032690641799</v>
      </c>
      <c r="I2073" s="17">
        <v>0.47632004797669902</v>
      </c>
      <c r="J2073" s="17">
        <v>0.41974263281874902</v>
      </c>
      <c r="K2073" s="17">
        <v>0.374053716262358</v>
      </c>
      <c r="L2073" s="17">
        <v>0.280165717288685</v>
      </c>
      <c r="M2073" s="17"/>
      <c r="N2073" s="17">
        <v>0.41801889538358</v>
      </c>
      <c r="O2073" s="17">
        <v>0.661019313761112</v>
      </c>
      <c r="P2073" s="17"/>
      <c r="Q2073" s="17">
        <v>0.53805479403522904</v>
      </c>
      <c r="R2073" s="17">
        <v>0.42678921977596201</v>
      </c>
      <c r="S2073" s="17">
        <v>0.423638680552132</v>
      </c>
      <c r="T2073" s="17">
        <v>0.41862843205498901</v>
      </c>
      <c r="U2073" s="17">
        <v>0.445581651181778</v>
      </c>
      <c r="V2073" s="17">
        <v>0.46646297100428202</v>
      </c>
      <c r="W2073" s="17">
        <v>0.476977981077784</v>
      </c>
      <c r="X2073" s="17">
        <v>0.50582583736694697</v>
      </c>
      <c r="Y2073" s="17">
        <v>0.46037158512033</v>
      </c>
      <c r="Z2073" s="17">
        <v>0.39962490256377298</v>
      </c>
      <c r="AA2073" s="17">
        <v>0.48961326551004403</v>
      </c>
      <c r="AB2073" s="17">
        <v>0.457875478087929</v>
      </c>
      <c r="AC2073" s="17"/>
      <c r="AD2073" s="17">
        <v>0.58994597906336999</v>
      </c>
      <c r="AE2073" s="17">
        <v>0.18312563080758201</v>
      </c>
      <c r="AF2073" s="17"/>
      <c r="AG2073" s="17">
        <v>0.678508459639108</v>
      </c>
      <c r="AH2073" s="17">
        <v>0.35899462623343298</v>
      </c>
      <c r="AI2073" s="17"/>
      <c r="AJ2073" s="17">
        <v>0.45822138092688702</v>
      </c>
      <c r="AK2073" s="17">
        <v>0.46188018342766501</v>
      </c>
      <c r="AL2073" s="17"/>
      <c r="AM2073" s="17">
        <v>0.37440052178997502</v>
      </c>
      <c r="AN2073" s="17">
        <v>0.48422192917739498</v>
      </c>
      <c r="AO2073" s="17"/>
      <c r="AP2073" s="17">
        <v>8.1200389623292596E-2</v>
      </c>
      <c r="AQ2073" s="17">
        <v>0.25882916975700299</v>
      </c>
      <c r="AR2073" s="17">
        <v>0.58055452829795995</v>
      </c>
      <c r="AS2073" s="17">
        <v>0.46911516141369197</v>
      </c>
      <c r="AT2073" s="17">
        <v>0.81520543663788403</v>
      </c>
      <c r="AU2073" s="17">
        <v>0.829391737250602</v>
      </c>
    </row>
    <row r="2074" spans="2:47" x14ac:dyDescent="0.35">
      <c r="B2074" t="s">
        <v>96</v>
      </c>
      <c r="C2074" s="17">
        <v>0.228346705573481</v>
      </c>
      <c r="D2074" s="17">
        <v>0.200998323572495</v>
      </c>
      <c r="E2074" s="17">
        <v>0.253930037828974</v>
      </c>
      <c r="F2074" s="17"/>
      <c r="G2074" s="17">
        <v>0.14091357160656701</v>
      </c>
      <c r="H2074" s="17">
        <v>0.126250401126935</v>
      </c>
      <c r="I2074" s="17">
        <v>0.19982248430434599</v>
      </c>
      <c r="J2074" s="17">
        <v>0.25289882852240197</v>
      </c>
      <c r="K2074" s="17">
        <v>0.31563050845247598</v>
      </c>
      <c r="L2074" s="17">
        <v>0.31508007790084203</v>
      </c>
      <c r="M2074" s="17"/>
      <c r="N2074" s="17">
        <v>0.25811455283922402</v>
      </c>
      <c r="O2074" s="17">
        <v>8.0497211030844604E-2</v>
      </c>
      <c r="P2074" s="17"/>
      <c r="Q2074" s="17">
        <v>0.165320348962711</v>
      </c>
      <c r="R2074" s="17">
        <v>0.21984634838772901</v>
      </c>
      <c r="S2074" s="17">
        <v>0.290280651535606</v>
      </c>
      <c r="T2074" s="17">
        <v>0.24413909641606499</v>
      </c>
      <c r="U2074" s="17">
        <v>0.24672229348337699</v>
      </c>
      <c r="V2074" s="17">
        <v>0.20133407672777301</v>
      </c>
      <c r="W2074" s="17">
        <v>0.23893061203727201</v>
      </c>
      <c r="X2074" s="17">
        <v>0.244790391057923</v>
      </c>
      <c r="Y2074" s="17">
        <v>0.20223605351142199</v>
      </c>
      <c r="Z2074" s="17">
        <v>0.27980660368715499</v>
      </c>
      <c r="AA2074" s="17">
        <v>0.19995491652644201</v>
      </c>
      <c r="AB2074" s="17">
        <v>0.32338840287071002</v>
      </c>
      <c r="AC2074" s="17"/>
      <c r="AD2074" s="17">
        <v>0.142011429378853</v>
      </c>
      <c r="AE2074" s="17">
        <v>0.41702323497812499</v>
      </c>
      <c r="AF2074" s="17"/>
      <c r="AG2074" s="17">
        <v>0.105028083524426</v>
      </c>
      <c r="AH2074" s="17">
        <v>0.28876980349410503</v>
      </c>
      <c r="AI2074" s="17"/>
      <c r="AJ2074" s="17">
        <v>0.20828891199346999</v>
      </c>
      <c r="AK2074" s="17">
        <v>0.25235988208445098</v>
      </c>
      <c r="AL2074" s="17"/>
      <c r="AM2074" s="17">
        <v>0.29771020055580699</v>
      </c>
      <c r="AN2074" s="17">
        <v>0.207307142062057</v>
      </c>
      <c r="AO2074" s="17"/>
      <c r="AP2074" s="17">
        <v>0.47830469663818298</v>
      </c>
      <c r="AQ2074" s="17">
        <v>0.30499569455429698</v>
      </c>
      <c r="AR2074" s="17">
        <v>0.124116022996957</v>
      </c>
      <c r="AS2074" s="17">
        <v>0.22134108682327799</v>
      </c>
      <c r="AT2074" s="17">
        <v>1.6200619909244599E-2</v>
      </c>
      <c r="AU2074" s="17">
        <v>4.1162830591324903E-2</v>
      </c>
    </row>
    <row r="2075" spans="2:47" x14ac:dyDescent="0.35">
      <c r="B2075" t="s">
        <v>97</v>
      </c>
      <c r="C2075" s="17">
        <v>0.230397939143618</v>
      </c>
      <c r="D2075" s="17">
        <v>0.32924463528687697</v>
      </c>
      <c r="E2075" s="17">
        <v>0.1382706788568</v>
      </c>
      <c r="F2075" s="17"/>
      <c r="G2075" s="17">
        <v>0.51135302216051004</v>
      </c>
      <c r="H2075" s="17">
        <v>0.48370992577948302</v>
      </c>
      <c r="I2075" s="17">
        <v>0.27649756367235201</v>
      </c>
      <c r="J2075" s="17">
        <v>0.16684380429634799</v>
      </c>
      <c r="K2075" s="17">
        <v>5.8423207809881597E-2</v>
      </c>
      <c r="L2075" s="17">
        <v>-3.4914360612156602E-2</v>
      </c>
      <c r="M2075" s="17"/>
      <c r="N2075" s="17">
        <v>0.15990434254435501</v>
      </c>
      <c r="O2075" s="17">
        <v>0.58052210273026705</v>
      </c>
      <c r="P2075" s="17"/>
      <c r="Q2075" s="17">
        <v>0.37273444507251802</v>
      </c>
      <c r="R2075" s="17">
        <v>0.206942871388233</v>
      </c>
      <c r="S2075" s="17">
        <v>0.13335802901652699</v>
      </c>
      <c r="T2075" s="17">
        <v>0.17448933563892399</v>
      </c>
      <c r="U2075" s="17">
        <v>0.19885935769840099</v>
      </c>
      <c r="V2075" s="17">
        <v>0.26512889427650899</v>
      </c>
      <c r="W2075" s="17">
        <v>0.23804736904051199</v>
      </c>
      <c r="X2075" s="17">
        <v>0.26103544630902398</v>
      </c>
      <c r="Y2075" s="17">
        <v>0.25813553160890801</v>
      </c>
      <c r="Z2075" s="17">
        <v>0.119818298876618</v>
      </c>
      <c r="AA2075" s="17">
        <v>0.28965834898360099</v>
      </c>
      <c r="AB2075" s="17">
        <v>0.134487075217219</v>
      </c>
      <c r="AC2075" s="17"/>
      <c r="AD2075" s="17">
        <v>0.44793454968451801</v>
      </c>
      <c r="AE2075" s="17">
        <v>-0.23389760417054301</v>
      </c>
      <c r="AF2075" s="17"/>
      <c r="AG2075" s="17">
        <v>0.57348037611468194</v>
      </c>
      <c r="AH2075" s="17">
        <v>7.0224822739328202E-2</v>
      </c>
      <c r="AI2075" s="17"/>
      <c r="AJ2075" s="17">
        <v>0.249932468933417</v>
      </c>
      <c r="AK2075" s="17">
        <v>0.209520301343214</v>
      </c>
      <c r="AL2075" s="17"/>
      <c r="AM2075" s="17">
        <v>7.6690321234168496E-2</v>
      </c>
      <c r="AN2075" s="17">
        <v>0.27691478711533701</v>
      </c>
      <c r="AO2075" s="17"/>
      <c r="AP2075" s="17">
        <v>-0.39710430701489002</v>
      </c>
      <c r="AQ2075" s="17">
        <v>-4.6166524797294099E-2</v>
      </c>
      <c r="AR2075" s="17">
        <v>0.456438505301002</v>
      </c>
      <c r="AS2075" s="17">
        <v>0.24777407459041401</v>
      </c>
      <c r="AT2075" s="17">
        <v>0.79900481672863999</v>
      </c>
      <c r="AU2075" s="17">
        <v>0.78822890665927703</v>
      </c>
    </row>
    <row r="2076" spans="2:47" x14ac:dyDescent="0.35">
      <c r="C2076" s="17"/>
      <c r="D2076" s="17"/>
      <c r="E2076" s="17"/>
      <c r="F2076" s="17"/>
      <c r="G2076" s="17"/>
      <c r="H2076" s="17"/>
      <c r="I2076" s="17"/>
      <c r="J2076" s="17"/>
      <c r="K2076" s="17"/>
      <c r="L2076" s="17"/>
      <c r="M2076" s="17"/>
      <c r="N2076" s="17"/>
      <c r="O2076" s="17"/>
      <c r="P2076" s="17"/>
      <c r="Q2076" s="17"/>
      <c r="R2076" s="17"/>
      <c r="S2076" s="17"/>
      <c r="T2076" s="17"/>
      <c r="U2076" s="17"/>
      <c r="V2076" s="17"/>
      <c r="W2076" s="17"/>
      <c r="X2076" s="17"/>
      <c r="Y2076" s="17"/>
      <c r="Z2076" s="17"/>
      <c r="AA2076" s="17"/>
      <c r="AB2076" s="17"/>
      <c r="AC2076" s="17"/>
      <c r="AD2076" s="17"/>
      <c r="AE2076" s="17"/>
      <c r="AF2076" s="17"/>
      <c r="AG2076" s="17"/>
      <c r="AH2076" s="17"/>
      <c r="AI2076" s="17"/>
      <c r="AJ2076" s="17"/>
      <c r="AK2076" s="17"/>
      <c r="AL2076" s="17"/>
      <c r="AM2076" s="17"/>
      <c r="AN2076" s="17"/>
      <c r="AO2076" s="17"/>
      <c r="AP2076" s="17"/>
      <c r="AQ2076" s="17"/>
      <c r="AR2076" s="17"/>
      <c r="AS2076" s="17"/>
      <c r="AT2076" s="17"/>
      <c r="AU2076" s="17"/>
    </row>
    <row r="2077" spans="2:47" x14ac:dyDescent="0.35">
      <c r="B2077" s="6" t="s">
        <v>745</v>
      </c>
      <c r="C2077" s="17"/>
      <c r="D2077" s="17"/>
      <c r="E2077" s="17"/>
      <c r="F2077" s="17"/>
      <c r="G2077" s="17"/>
      <c r="H2077" s="17"/>
      <c r="I2077" s="17"/>
      <c r="J2077" s="17"/>
      <c r="K2077" s="17"/>
      <c r="L2077" s="17"/>
      <c r="M2077" s="17"/>
      <c r="N2077" s="17"/>
      <c r="O2077" s="17"/>
      <c r="P2077" s="17"/>
      <c r="Q2077" s="17"/>
      <c r="R2077" s="17"/>
      <c r="S2077" s="17"/>
      <c r="T2077" s="17"/>
      <c r="U2077" s="17"/>
      <c r="V2077" s="17"/>
      <c r="W2077" s="17"/>
      <c r="X2077" s="17"/>
      <c r="Y2077" s="17"/>
      <c r="Z2077" s="17"/>
      <c r="AA2077" s="17"/>
      <c r="AB2077" s="17"/>
      <c r="AC2077" s="17"/>
      <c r="AD2077" s="17"/>
      <c r="AE2077" s="17"/>
      <c r="AF2077" s="17"/>
      <c r="AG2077" s="17"/>
      <c r="AH2077" s="17"/>
      <c r="AI2077" s="17"/>
      <c r="AJ2077" s="17"/>
      <c r="AK2077" s="17"/>
      <c r="AL2077" s="17"/>
      <c r="AM2077" s="17"/>
      <c r="AN2077" s="17"/>
      <c r="AO2077" s="17"/>
      <c r="AP2077" s="17"/>
      <c r="AQ2077" s="17"/>
      <c r="AR2077" s="17"/>
      <c r="AS2077" s="17"/>
      <c r="AT2077" s="17"/>
      <c r="AU2077" s="17"/>
    </row>
    <row r="2078" spans="2:47" x14ac:dyDescent="0.35">
      <c r="B2078" s="24" t="s">
        <v>65</v>
      </c>
      <c r="C2078" s="17"/>
      <c r="D2078" s="17"/>
      <c r="E2078" s="17"/>
      <c r="F2078" s="17"/>
      <c r="G2078" s="17"/>
      <c r="H2078" s="17"/>
      <c r="I2078" s="17"/>
      <c r="J2078" s="17"/>
      <c r="K2078" s="17"/>
      <c r="L2078" s="17"/>
      <c r="M2078" s="17"/>
      <c r="N2078" s="17"/>
      <c r="O2078" s="17"/>
      <c r="P2078" s="17"/>
      <c r="Q2078" s="17"/>
      <c r="R2078" s="17"/>
      <c r="S2078" s="17"/>
      <c r="T2078" s="17"/>
      <c r="U2078" s="17"/>
      <c r="V2078" s="17"/>
      <c r="W2078" s="17"/>
      <c r="X2078" s="17"/>
      <c r="Y2078" s="17"/>
      <c r="Z2078" s="17"/>
      <c r="AA2078" s="17"/>
      <c r="AB2078" s="17"/>
      <c r="AC2078" s="17"/>
      <c r="AD2078" s="17"/>
      <c r="AE2078" s="17"/>
      <c r="AF2078" s="17"/>
      <c r="AG2078" s="17"/>
      <c r="AH2078" s="17"/>
      <c r="AI2078" s="17"/>
      <c r="AJ2078" s="17"/>
      <c r="AK2078" s="17"/>
      <c r="AL2078" s="17"/>
      <c r="AM2078" s="17"/>
      <c r="AN2078" s="17"/>
      <c r="AO2078" s="17"/>
      <c r="AP2078" s="17"/>
      <c r="AQ2078" s="17"/>
      <c r="AR2078" s="17"/>
      <c r="AS2078" s="17"/>
      <c r="AT2078" s="17"/>
      <c r="AU2078" s="17"/>
    </row>
    <row r="2079" spans="2:47" x14ac:dyDescent="0.35">
      <c r="B2079" t="s">
        <v>89</v>
      </c>
      <c r="C2079" s="17">
        <v>0.15550223438092201</v>
      </c>
      <c r="D2079" s="17">
        <v>0.20463679899642401</v>
      </c>
      <c r="E2079" s="17">
        <v>0.10807705939974099</v>
      </c>
      <c r="F2079" s="17"/>
      <c r="G2079" s="17">
        <v>0.25179612213941699</v>
      </c>
      <c r="H2079" s="17">
        <v>0.19273684058018201</v>
      </c>
      <c r="I2079" s="17">
        <v>0.155664223974845</v>
      </c>
      <c r="J2079" s="17">
        <v>0.107845954297388</v>
      </c>
      <c r="K2079" s="17">
        <v>0.116571164575652</v>
      </c>
      <c r="L2079" s="17">
        <v>0.125464128798467</v>
      </c>
      <c r="M2079" s="17"/>
      <c r="N2079" s="17">
        <v>0.14012590885825699</v>
      </c>
      <c r="O2079" s="17">
        <v>0.23187261938572601</v>
      </c>
      <c r="P2079" s="17"/>
      <c r="Q2079" s="17">
        <v>0.17681200813553</v>
      </c>
      <c r="R2079" s="17">
        <v>0.12039324005683</v>
      </c>
      <c r="S2079" s="17">
        <v>0.13387699926242699</v>
      </c>
      <c r="T2079" s="17">
        <v>0.15572900824954</v>
      </c>
      <c r="U2079" s="17">
        <v>0.14068663212280699</v>
      </c>
      <c r="V2079" s="17">
        <v>0.17263591591330499</v>
      </c>
      <c r="W2079" s="17">
        <v>0.19397242100423101</v>
      </c>
      <c r="X2079" s="17">
        <v>0.198036249987874</v>
      </c>
      <c r="Y2079" s="17">
        <v>0.156573652019868</v>
      </c>
      <c r="Z2079" s="17">
        <v>0.13700513374973999</v>
      </c>
      <c r="AA2079" s="17">
        <v>0.161753480036466</v>
      </c>
      <c r="AB2079" s="17">
        <v>0.13028188441251401</v>
      </c>
      <c r="AC2079" s="17"/>
      <c r="AD2079" s="17">
        <v>0.20789560527085299</v>
      </c>
      <c r="AE2079" s="17">
        <v>4.4590661504508002E-2</v>
      </c>
      <c r="AF2079" s="17"/>
      <c r="AG2079" s="17">
        <v>0.29689043118969799</v>
      </c>
      <c r="AH2079" s="17">
        <v>8.8666828816976004E-2</v>
      </c>
      <c r="AI2079" s="17"/>
      <c r="AJ2079" s="17">
        <v>0.15756824129859801</v>
      </c>
      <c r="AK2079" s="17">
        <v>0.152859802936018</v>
      </c>
      <c r="AL2079" s="17"/>
      <c r="AM2079" s="17">
        <v>0.130419937812595</v>
      </c>
      <c r="AN2079" s="17">
        <v>0.164267947268909</v>
      </c>
      <c r="AO2079" s="17"/>
      <c r="AP2079" s="17">
        <v>1.01012751565098E-2</v>
      </c>
      <c r="AQ2079" s="17">
        <v>3.5885031025871199E-2</v>
      </c>
      <c r="AR2079" s="17">
        <v>0.164188768774789</v>
      </c>
      <c r="AS2079" s="17">
        <v>0.16761491983065699</v>
      </c>
      <c r="AT2079" s="17">
        <v>0.31688176439639598</v>
      </c>
      <c r="AU2079" s="17">
        <v>0.347882873493645</v>
      </c>
    </row>
    <row r="2080" spans="2:47" x14ac:dyDescent="0.35">
      <c r="B2080" t="s">
        <v>90</v>
      </c>
      <c r="C2080" s="17">
        <v>0.393641833119383</v>
      </c>
      <c r="D2080" s="17">
        <v>0.434252297863232</v>
      </c>
      <c r="E2080" s="17">
        <v>0.357528971449806</v>
      </c>
      <c r="F2080" s="17"/>
      <c r="G2080" s="17">
        <v>0.415766963643456</v>
      </c>
      <c r="H2080" s="17">
        <v>0.45915164583393497</v>
      </c>
      <c r="I2080" s="17">
        <v>0.40603907105595799</v>
      </c>
      <c r="J2080" s="17">
        <v>0.41526370290175002</v>
      </c>
      <c r="K2080" s="17">
        <v>0.40371254989417599</v>
      </c>
      <c r="L2080" s="17">
        <v>0.29100975178141503</v>
      </c>
      <c r="M2080" s="17"/>
      <c r="N2080" s="17">
        <v>0.38354452318458199</v>
      </c>
      <c r="O2080" s="17">
        <v>0.44379266051289201</v>
      </c>
      <c r="P2080" s="17"/>
      <c r="Q2080" s="17">
        <v>0.41875065123056099</v>
      </c>
      <c r="R2080" s="17">
        <v>0.37901449259800202</v>
      </c>
      <c r="S2080" s="17">
        <v>0.40598802536566198</v>
      </c>
      <c r="T2080" s="17">
        <v>0.41172576961219398</v>
      </c>
      <c r="U2080" s="17">
        <v>0.40717230493102702</v>
      </c>
      <c r="V2080" s="17">
        <v>0.37820961456637398</v>
      </c>
      <c r="W2080" s="17">
        <v>0.31897899652040101</v>
      </c>
      <c r="X2080" s="17">
        <v>0.37862381699647502</v>
      </c>
      <c r="Y2080" s="17">
        <v>0.42154656272586499</v>
      </c>
      <c r="Z2080" s="17">
        <v>0.372893945543816</v>
      </c>
      <c r="AA2080" s="17">
        <v>0.41071156182551</v>
      </c>
      <c r="AB2080" s="17">
        <v>0.41820113332991599</v>
      </c>
      <c r="AC2080" s="17"/>
      <c r="AD2080" s="17">
        <v>0.47344660729578802</v>
      </c>
      <c r="AE2080" s="17">
        <v>0.22001451594437399</v>
      </c>
      <c r="AF2080" s="17"/>
      <c r="AG2080" s="17">
        <v>0.49399209669108202</v>
      </c>
      <c r="AH2080" s="17">
        <v>0.35089494908726898</v>
      </c>
      <c r="AI2080" s="17"/>
      <c r="AJ2080" s="17">
        <v>0.41132890890905899</v>
      </c>
      <c r="AK2080" s="17">
        <v>0.37481705966274598</v>
      </c>
      <c r="AL2080" s="17"/>
      <c r="AM2080" s="17">
        <v>0.35359221067769098</v>
      </c>
      <c r="AN2080" s="17">
        <v>0.40596788320525901</v>
      </c>
      <c r="AO2080" s="17"/>
      <c r="AP2080" s="17">
        <v>0.106399325906697</v>
      </c>
      <c r="AQ2080" s="17">
        <v>0.32170585134959401</v>
      </c>
      <c r="AR2080" s="17">
        <v>0.49834092949661501</v>
      </c>
      <c r="AS2080" s="17">
        <v>0.49763755495721801</v>
      </c>
      <c r="AT2080" s="17">
        <v>0.57206124750522402</v>
      </c>
      <c r="AU2080" s="17">
        <v>0.53615556323001301</v>
      </c>
    </row>
    <row r="2081" spans="2:47" x14ac:dyDescent="0.35">
      <c r="B2081" t="s">
        <v>91</v>
      </c>
      <c r="C2081" s="17">
        <v>0.20505284372520799</v>
      </c>
      <c r="D2081" s="17">
        <v>0.194742468210644</v>
      </c>
      <c r="E2081" s="17">
        <v>0.21404703995248101</v>
      </c>
      <c r="F2081" s="17"/>
      <c r="G2081" s="17">
        <v>0.15644393719990701</v>
      </c>
      <c r="H2081" s="17">
        <v>0.171187889571802</v>
      </c>
      <c r="I2081" s="17">
        <v>0.20467624523878999</v>
      </c>
      <c r="J2081" s="17">
        <v>0.22380274868439401</v>
      </c>
      <c r="K2081" s="17">
        <v>0.18957071582023</v>
      </c>
      <c r="L2081" s="17">
        <v>0.26053347455244302</v>
      </c>
      <c r="M2081" s="17"/>
      <c r="N2081" s="17">
        <v>0.20423775761784299</v>
      </c>
      <c r="O2081" s="17">
        <v>0.20910117372054901</v>
      </c>
      <c r="P2081" s="17"/>
      <c r="Q2081" s="17">
        <v>0.231228351764452</v>
      </c>
      <c r="R2081" s="17">
        <v>0.23486966595567799</v>
      </c>
      <c r="S2081" s="17">
        <v>0.186019924172725</v>
      </c>
      <c r="T2081" s="17">
        <v>0.18976088014308401</v>
      </c>
      <c r="U2081" s="17">
        <v>0.16820261269270101</v>
      </c>
      <c r="V2081" s="17">
        <v>0.184765901942227</v>
      </c>
      <c r="W2081" s="17">
        <v>0.20210924891467599</v>
      </c>
      <c r="X2081" s="17">
        <v>0.214657513838141</v>
      </c>
      <c r="Y2081" s="17">
        <v>0.20676269422649199</v>
      </c>
      <c r="Z2081" s="17">
        <v>0.18696209433674199</v>
      </c>
      <c r="AA2081" s="17">
        <v>0.23658242935829901</v>
      </c>
      <c r="AB2081" s="17">
        <v>0.188062087271651</v>
      </c>
      <c r="AC2081" s="17"/>
      <c r="AD2081" s="17">
        <v>0.208032706366236</v>
      </c>
      <c r="AE2081" s="17">
        <v>0.197340952084816</v>
      </c>
      <c r="AF2081" s="17"/>
      <c r="AG2081" s="17">
        <v>0.13990537673554701</v>
      </c>
      <c r="AH2081" s="17">
        <v>0.23332933829858099</v>
      </c>
      <c r="AI2081" s="17"/>
      <c r="AJ2081" s="17">
        <v>0.20137452905228101</v>
      </c>
      <c r="AK2081" s="17">
        <v>0.209173168462431</v>
      </c>
      <c r="AL2081" s="17"/>
      <c r="AM2081" s="17">
        <v>0.19248272412005499</v>
      </c>
      <c r="AN2081" s="17">
        <v>0.20632443851511101</v>
      </c>
      <c r="AO2081" s="17"/>
      <c r="AP2081" s="17">
        <v>0.193173514711454</v>
      </c>
      <c r="AQ2081" s="17">
        <v>0.35394261099256902</v>
      </c>
      <c r="AR2081" s="17">
        <v>0.22437406061767401</v>
      </c>
      <c r="AS2081" s="17">
        <v>0.23270626887506701</v>
      </c>
      <c r="AT2081" s="17">
        <v>9.4993002442887498E-2</v>
      </c>
      <c r="AU2081" s="17">
        <v>9.0804539831885495E-2</v>
      </c>
    </row>
    <row r="2082" spans="2:47" x14ac:dyDescent="0.35">
      <c r="B2082" t="s">
        <v>92</v>
      </c>
      <c r="C2082" s="17">
        <v>8.0509911404278003E-2</v>
      </c>
      <c r="D2082" s="17">
        <v>6.76741946969589E-2</v>
      </c>
      <c r="E2082" s="17">
        <v>9.3744730892765193E-2</v>
      </c>
      <c r="F2082" s="17"/>
      <c r="G2082" s="17">
        <v>7.6016682300510896E-2</v>
      </c>
      <c r="H2082" s="17">
        <v>4.9975068003597301E-2</v>
      </c>
      <c r="I2082" s="17">
        <v>5.4915791952753201E-2</v>
      </c>
      <c r="J2082" s="17">
        <v>8.1214759585178195E-2</v>
      </c>
      <c r="K2082" s="17">
        <v>9.6577060390476296E-2</v>
      </c>
      <c r="L2082" s="17">
        <v>0.118037598067657</v>
      </c>
      <c r="M2082" s="17"/>
      <c r="N2082" s="17">
        <v>8.9618988430888197E-2</v>
      </c>
      <c r="O2082" s="17">
        <v>3.5267391106744803E-2</v>
      </c>
      <c r="P2082" s="17"/>
      <c r="Q2082" s="17">
        <v>6.9893477137984494E-2</v>
      </c>
      <c r="R2082" s="17">
        <v>6.4894641121706897E-2</v>
      </c>
      <c r="S2082" s="17">
        <v>9.0569130098226494E-2</v>
      </c>
      <c r="T2082" s="17">
        <v>9.0313808647612404E-2</v>
      </c>
      <c r="U2082" s="17">
        <v>7.6408845585944907E-2</v>
      </c>
      <c r="V2082" s="17">
        <v>8.2633130498053403E-2</v>
      </c>
      <c r="W2082" s="17">
        <v>8.1552231640126094E-2</v>
      </c>
      <c r="X2082" s="17">
        <v>8.9285285687606797E-2</v>
      </c>
      <c r="Y2082" s="17">
        <v>8.0431048042363798E-2</v>
      </c>
      <c r="Z2082" s="17">
        <v>0.109961055299931</v>
      </c>
      <c r="AA2082" s="17">
        <v>6.1597911975082E-2</v>
      </c>
      <c r="AB2082" s="17">
        <v>7.3612474743693507E-2</v>
      </c>
      <c r="AC2082" s="17"/>
      <c r="AD2082" s="17">
        <v>5.5185650030332399E-2</v>
      </c>
      <c r="AE2082" s="17">
        <v>0.135331166658649</v>
      </c>
      <c r="AF2082" s="17"/>
      <c r="AG2082" s="17">
        <v>3.0225423965435701E-2</v>
      </c>
      <c r="AH2082" s="17">
        <v>0.10661342197137801</v>
      </c>
      <c r="AI2082" s="17"/>
      <c r="AJ2082" s="17">
        <v>7.5960378463014303E-2</v>
      </c>
      <c r="AK2082" s="17">
        <v>8.4800298670500193E-2</v>
      </c>
      <c r="AL2082" s="17"/>
      <c r="AM2082" s="17">
        <v>8.0320340999848305E-2</v>
      </c>
      <c r="AN2082" s="17">
        <v>8.0487420454687403E-2</v>
      </c>
      <c r="AO2082" s="17"/>
      <c r="AP2082" s="17">
        <v>0.151293954564517</v>
      </c>
      <c r="AQ2082" s="17">
        <v>0.14112311864704299</v>
      </c>
      <c r="AR2082" s="17">
        <v>5.5674022923697997E-2</v>
      </c>
      <c r="AS2082" s="17">
        <v>5.7877265467280399E-2</v>
      </c>
      <c r="AT2082" s="17">
        <v>1.6063985655492299E-2</v>
      </c>
      <c r="AU2082" s="17">
        <v>1.2252225112853E-2</v>
      </c>
    </row>
    <row r="2083" spans="2:47" x14ac:dyDescent="0.35">
      <c r="B2083" t="s">
        <v>93</v>
      </c>
      <c r="C2083" s="17">
        <v>9.4197510901606996E-2</v>
      </c>
      <c r="D2083" s="17">
        <v>6.37696009287258E-2</v>
      </c>
      <c r="E2083" s="17">
        <v>0.121351241998389</v>
      </c>
      <c r="F2083" s="17"/>
      <c r="G2083" s="17">
        <v>4.8953932896203901E-2</v>
      </c>
      <c r="H2083" s="17">
        <v>6.4785173519824699E-2</v>
      </c>
      <c r="I2083" s="17">
        <v>8.9661833167254096E-2</v>
      </c>
      <c r="J2083" s="17">
        <v>0.109149916367069</v>
      </c>
      <c r="K2083" s="17">
        <v>0.135820549343661</v>
      </c>
      <c r="L2083" s="17">
        <v>0.112140680865642</v>
      </c>
      <c r="M2083" s="17"/>
      <c r="N2083" s="17">
        <v>0.10518531020503601</v>
      </c>
      <c r="O2083" s="17">
        <v>3.9623844265746597E-2</v>
      </c>
      <c r="P2083" s="17"/>
      <c r="Q2083" s="17">
        <v>8.0306310261889294E-2</v>
      </c>
      <c r="R2083" s="17">
        <v>9.0238047868891599E-2</v>
      </c>
      <c r="S2083" s="17">
        <v>0.146038782678377</v>
      </c>
      <c r="T2083" s="17">
        <v>6.9848677966752801E-2</v>
      </c>
      <c r="U2083" s="17">
        <v>9.2948237830528593E-2</v>
      </c>
      <c r="V2083" s="17">
        <v>9.2314313356566105E-2</v>
      </c>
      <c r="W2083" s="17">
        <v>0.125163037197003</v>
      </c>
      <c r="X2083" s="17">
        <v>9.7270287604464004E-2</v>
      </c>
      <c r="Y2083" s="17">
        <v>6.2845595030558005E-2</v>
      </c>
      <c r="Z2083" s="17">
        <v>0.118645661808046</v>
      </c>
      <c r="AA2083" s="17">
        <v>6.6480806389479799E-2</v>
      </c>
      <c r="AB2083" s="17">
        <v>0.120649751578636</v>
      </c>
      <c r="AC2083" s="17"/>
      <c r="AD2083" s="17">
        <v>3.6777199390509503E-2</v>
      </c>
      <c r="AE2083" s="17">
        <v>0.224345769578918</v>
      </c>
      <c r="AF2083" s="17"/>
      <c r="AG2083" s="17">
        <v>3.1706477534019603E-2</v>
      </c>
      <c r="AH2083" s="17">
        <v>0.12627803732821799</v>
      </c>
      <c r="AI2083" s="17"/>
      <c r="AJ2083" s="17">
        <v>8.3519037544188393E-2</v>
      </c>
      <c r="AK2083" s="17">
        <v>0.107710186730131</v>
      </c>
      <c r="AL2083" s="17"/>
      <c r="AM2083" s="17">
        <v>0.14096503312032799</v>
      </c>
      <c r="AN2083" s="17">
        <v>8.21930621732017E-2</v>
      </c>
      <c r="AO2083" s="17"/>
      <c r="AP2083" s="17">
        <v>0.28942410533510599</v>
      </c>
      <c r="AQ2083" s="17">
        <v>9.7976538437912597E-2</v>
      </c>
      <c r="AR2083" s="17">
        <v>2.81257147652214E-2</v>
      </c>
      <c r="AS2083" s="17">
        <v>3.4203398673042999E-2</v>
      </c>
      <c r="AT2083" s="17">
        <v>0</v>
      </c>
      <c r="AU2083" s="17">
        <v>1.06844395823881E-2</v>
      </c>
    </row>
    <row r="2084" spans="2:47" x14ac:dyDescent="0.35">
      <c r="B2084" t="s">
        <v>94</v>
      </c>
      <c r="C2084" s="17">
        <v>1.3898577956787599E-2</v>
      </c>
      <c r="D2084" s="17">
        <v>7.30945670343965E-3</v>
      </c>
      <c r="E2084" s="17">
        <v>2.0448872050040701E-2</v>
      </c>
      <c r="F2084" s="17"/>
      <c r="G2084" s="17">
        <v>1.89100771369013E-2</v>
      </c>
      <c r="H2084" s="17">
        <v>1.55991864154994E-2</v>
      </c>
      <c r="I2084" s="17">
        <v>1.3896460639260699E-2</v>
      </c>
      <c r="J2084" s="17">
        <v>1.36913012254163E-2</v>
      </c>
      <c r="K2084" s="17">
        <v>7.2210976812964603E-3</v>
      </c>
      <c r="L2084" s="17">
        <v>1.38013366666362E-2</v>
      </c>
      <c r="M2084" s="17"/>
      <c r="N2084" s="17">
        <v>1.42786577928846E-2</v>
      </c>
      <c r="O2084" s="17">
        <v>1.20108159311652E-2</v>
      </c>
      <c r="P2084" s="17"/>
      <c r="Q2084" s="17">
        <v>0</v>
      </c>
      <c r="R2084" s="17">
        <v>2.1579894314152599E-2</v>
      </c>
      <c r="S2084" s="17">
        <v>4.7556037447251398E-3</v>
      </c>
      <c r="T2084" s="17">
        <v>1.4987243219041499E-2</v>
      </c>
      <c r="U2084" s="17">
        <v>2.1183644018505299E-2</v>
      </c>
      <c r="V2084" s="17">
        <v>1.88390886446188E-2</v>
      </c>
      <c r="W2084" s="17">
        <v>3.3263710432428199E-2</v>
      </c>
      <c r="X2084" s="17">
        <v>0</v>
      </c>
      <c r="Y2084" s="17">
        <v>2.1776154796331701E-2</v>
      </c>
      <c r="Z2084" s="17">
        <v>1.24853167240378E-2</v>
      </c>
      <c r="AA2084" s="17">
        <v>0</v>
      </c>
      <c r="AB2084" s="17">
        <v>0</v>
      </c>
      <c r="AC2084" s="17"/>
      <c r="AD2084" s="17">
        <v>6.5740610975465697E-3</v>
      </c>
      <c r="AE2084" s="17">
        <v>2.6577749266753901E-2</v>
      </c>
      <c r="AF2084" s="17"/>
      <c r="AG2084" s="17">
        <v>0</v>
      </c>
      <c r="AH2084" s="17">
        <v>1.6691039065461901E-2</v>
      </c>
      <c r="AI2084" s="17"/>
      <c r="AJ2084" s="17">
        <v>1.6714332672941999E-2</v>
      </c>
      <c r="AK2084" s="17">
        <v>9.8852141126102699E-3</v>
      </c>
      <c r="AL2084" s="17"/>
      <c r="AM2084" s="17">
        <v>1.7069650437196601E-2</v>
      </c>
      <c r="AN2084" s="17">
        <v>1.32592050276879E-2</v>
      </c>
      <c r="AO2084" s="17"/>
      <c r="AP2084" s="17">
        <v>3.9802352220235503E-2</v>
      </c>
      <c r="AQ2084" s="17">
        <v>1.8507543382684202E-2</v>
      </c>
      <c r="AR2084" s="17">
        <v>6.7969509582032003E-3</v>
      </c>
      <c r="AS2084" s="17">
        <v>2.26256697345908E-3</v>
      </c>
      <c r="AT2084" s="17">
        <v>0</v>
      </c>
      <c r="AU2084" s="17">
        <v>2.2203587492145801E-3</v>
      </c>
    </row>
    <row r="2085" spans="2:47" x14ac:dyDescent="0.35">
      <c r="B2085" t="s">
        <v>323</v>
      </c>
      <c r="C2085" s="17">
        <v>5.7197088511815097E-2</v>
      </c>
      <c r="D2085" s="17">
        <v>2.7615182600574901E-2</v>
      </c>
      <c r="E2085" s="17">
        <v>8.4802084256776794E-2</v>
      </c>
      <c r="F2085" s="17"/>
      <c r="G2085" s="17">
        <v>3.21122846836032E-2</v>
      </c>
      <c r="H2085" s="17">
        <v>4.6564196075159797E-2</v>
      </c>
      <c r="I2085" s="17">
        <v>7.5146373971138394E-2</v>
      </c>
      <c r="J2085" s="17">
        <v>4.9031616938803799E-2</v>
      </c>
      <c r="K2085" s="17">
        <v>5.0526862294508201E-2</v>
      </c>
      <c r="L2085" s="17">
        <v>7.9013029267739898E-2</v>
      </c>
      <c r="M2085" s="17"/>
      <c r="N2085" s="17">
        <v>6.3008853910509699E-2</v>
      </c>
      <c r="O2085" s="17">
        <v>2.8331495077175702E-2</v>
      </c>
      <c r="P2085" s="17"/>
      <c r="Q2085" s="17">
        <v>2.30092014695834E-2</v>
      </c>
      <c r="R2085" s="17">
        <v>8.9010018084739503E-2</v>
      </c>
      <c r="S2085" s="17">
        <v>3.2751534677857401E-2</v>
      </c>
      <c r="T2085" s="17">
        <v>6.7634612161774896E-2</v>
      </c>
      <c r="U2085" s="17">
        <v>9.3397722818486295E-2</v>
      </c>
      <c r="V2085" s="17">
        <v>7.0602035078855693E-2</v>
      </c>
      <c r="W2085" s="17">
        <v>4.4960354291134902E-2</v>
      </c>
      <c r="X2085" s="17">
        <v>2.21268458854398E-2</v>
      </c>
      <c r="Y2085" s="17">
        <v>5.0064293158522302E-2</v>
      </c>
      <c r="Z2085" s="17">
        <v>6.2046792537686697E-2</v>
      </c>
      <c r="AA2085" s="17">
        <v>6.2873810415162906E-2</v>
      </c>
      <c r="AB2085" s="17">
        <v>6.91926686635886E-2</v>
      </c>
      <c r="AC2085" s="17"/>
      <c r="AD2085" s="17">
        <v>1.2088170548733901E-2</v>
      </c>
      <c r="AE2085" s="17">
        <v>0.151799184961981</v>
      </c>
      <c r="AF2085" s="17"/>
      <c r="AG2085" s="17">
        <v>7.2801938842186704E-3</v>
      </c>
      <c r="AH2085" s="17">
        <v>7.7526385432115805E-2</v>
      </c>
      <c r="AI2085" s="17"/>
      <c r="AJ2085" s="17">
        <v>5.3534572059917199E-2</v>
      </c>
      <c r="AK2085" s="17">
        <v>6.0754269425563799E-2</v>
      </c>
      <c r="AL2085" s="17"/>
      <c r="AM2085" s="17">
        <v>8.5150102832286995E-2</v>
      </c>
      <c r="AN2085" s="17">
        <v>4.7500043355143899E-2</v>
      </c>
      <c r="AO2085" s="17"/>
      <c r="AP2085" s="17">
        <v>0.20980547210548101</v>
      </c>
      <c r="AQ2085" s="17">
        <v>3.0859306164326201E-2</v>
      </c>
      <c r="AR2085" s="17">
        <v>2.2499552463799002E-2</v>
      </c>
      <c r="AS2085" s="17">
        <v>7.698025223276E-3</v>
      </c>
      <c r="AT2085" s="17">
        <v>0</v>
      </c>
      <c r="AU2085" s="17">
        <v>0</v>
      </c>
    </row>
    <row r="2086" spans="2:47" x14ac:dyDescent="0.35">
      <c r="B2086" t="s">
        <v>95</v>
      </c>
      <c r="C2086" s="17">
        <v>0.54914406750030498</v>
      </c>
      <c r="D2086" s="17">
        <v>0.638889096859657</v>
      </c>
      <c r="E2086" s="17">
        <v>0.46560603084954699</v>
      </c>
      <c r="F2086" s="17"/>
      <c r="G2086" s="17">
        <v>0.66756308578287304</v>
      </c>
      <c r="H2086" s="17">
        <v>0.65188848641411701</v>
      </c>
      <c r="I2086" s="17">
        <v>0.56170329503080396</v>
      </c>
      <c r="J2086" s="17">
        <v>0.52310965719913904</v>
      </c>
      <c r="K2086" s="17">
        <v>0.52028371446982802</v>
      </c>
      <c r="L2086" s="17">
        <v>0.416473880579881</v>
      </c>
      <c r="M2086" s="17"/>
      <c r="N2086" s="17">
        <v>0.52367043204283903</v>
      </c>
      <c r="O2086" s="17">
        <v>0.67566527989861802</v>
      </c>
      <c r="P2086" s="17"/>
      <c r="Q2086" s="17">
        <v>0.59556265936609099</v>
      </c>
      <c r="R2086" s="17">
        <v>0.49940773265483202</v>
      </c>
      <c r="S2086" s="17">
        <v>0.53986502462808905</v>
      </c>
      <c r="T2086" s="17">
        <v>0.56745477786173404</v>
      </c>
      <c r="U2086" s="17">
        <v>0.54785893705383404</v>
      </c>
      <c r="V2086" s="17">
        <v>0.55084553047967899</v>
      </c>
      <c r="W2086" s="17">
        <v>0.51295141752463203</v>
      </c>
      <c r="X2086" s="17">
        <v>0.57666006698434802</v>
      </c>
      <c r="Y2086" s="17">
        <v>0.57812021474573205</v>
      </c>
      <c r="Z2086" s="17">
        <v>0.50989907929355605</v>
      </c>
      <c r="AA2086" s="17">
        <v>0.572465041861976</v>
      </c>
      <c r="AB2086" s="17">
        <v>0.54848301774243002</v>
      </c>
      <c r="AC2086" s="17"/>
      <c r="AD2086" s="17">
        <v>0.68134221256664196</v>
      </c>
      <c r="AE2086" s="17">
        <v>0.26460517744888201</v>
      </c>
      <c r="AF2086" s="17"/>
      <c r="AG2086" s="17">
        <v>0.79088252788077895</v>
      </c>
      <c r="AH2086" s="17">
        <v>0.439561777904245</v>
      </c>
      <c r="AI2086" s="17"/>
      <c r="AJ2086" s="17">
        <v>0.56889715020765697</v>
      </c>
      <c r="AK2086" s="17">
        <v>0.52767686259876401</v>
      </c>
      <c r="AL2086" s="17"/>
      <c r="AM2086" s="17">
        <v>0.48401214849028501</v>
      </c>
      <c r="AN2086" s="17">
        <v>0.57023583047416804</v>
      </c>
      <c r="AO2086" s="17"/>
      <c r="AP2086" s="17">
        <v>0.11650060106320601</v>
      </c>
      <c r="AQ2086" s="17">
        <v>0.35759088237546499</v>
      </c>
      <c r="AR2086" s="17">
        <v>0.66252969827140495</v>
      </c>
      <c r="AS2086" s="17">
        <v>0.66525247478787497</v>
      </c>
      <c r="AT2086" s="17">
        <v>0.88894301190161995</v>
      </c>
      <c r="AU2086" s="17">
        <v>0.884038436723659</v>
      </c>
    </row>
    <row r="2087" spans="2:47" x14ac:dyDescent="0.35">
      <c r="B2087" t="s">
        <v>96</v>
      </c>
      <c r="C2087" s="17">
        <v>0.17470742230588501</v>
      </c>
      <c r="D2087" s="17">
        <v>0.13144379562568501</v>
      </c>
      <c r="E2087" s="17">
        <v>0.21509597289115401</v>
      </c>
      <c r="F2087" s="17"/>
      <c r="G2087" s="17">
        <v>0.124970615196715</v>
      </c>
      <c r="H2087" s="17">
        <v>0.114760241523422</v>
      </c>
      <c r="I2087" s="17">
        <v>0.14457762512000699</v>
      </c>
      <c r="J2087" s="17">
        <v>0.19036467595224699</v>
      </c>
      <c r="K2087" s="17">
        <v>0.23239760973413701</v>
      </c>
      <c r="L2087" s="17">
        <v>0.23017827893329901</v>
      </c>
      <c r="M2087" s="17"/>
      <c r="N2087" s="17">
        <v>0.19480429863592399</v>
      </c>
      <c r="O2087" s="17">
        <v>7.4891235372491399E-2</v>
      </c>
      <c r="P2087" s="17"/>
      <c r="Q2087" s="17">
        <v>0.150199787399874</v>
      </c>
      <c r="R2087" s="17">
        <v>0.15513268899059901</v>
      </c>
      <c r="S2087" s="17">
        <v>0.23660791277660301</v>
      </c>
      <c r="T2087" s="17">
        <v>0.160162486614365</v>
      </c>
      <c r="U2087" s="17">
        <v>0.16935708341647401</v>
      </c>
      <c r="V2087" s="17">
        <v>0.17494744385461999</v>
      </c>
      <c r="W2087" s="17">
        <v>0.20671526883712901</v>
      </c>
      <c r="X2087" s="17">
        <v>0.18655557329207101</v>
      </c>
      <c r="Y2087" s="17">
        <v>0.14327664307292201</v>
      </c>
      <c r="Z2087" s="17">
        <v>0.228606717107977</v>
      </c>
      <c r="AA2087" s="17">
        <v>0.128078718364562</v>
      </c>
      <c r="AB2087" s="17">
        <v>0.19426222632233001</v>
      </c>
      <c r="AC2087" s="17"/>
      <c r="AD2087" s="17">
        <v>9.1962849420841805E-2</v>
      </c>
      <c r="AE2087" s="17">
        <v>0.35967693623756702</v>
      </c>
      <c r="AF2087" s="17"/>
      <c r="AG2087" s="17">
        <v>6.1931901499455197E-2</v>
      </c>
      <c r="AH2087" s="17">
        <v>0.23289145929959601</v>
      </c>
      <c r="AI2087" s="17"/>
      <c r="AJ2087" s="17">
        <v>0.159479416007203</v>
      </c>
      <c r="AK2087" s="17">
        <v>0.19251048540063101</v>
      </c>
      <c r="AL2087" s="17"/>
      <c r="AM2087" s="17">
        <v>0.22128537412017599</v>
      </c>
      <c r="AN2087" s="17">
        <v>0.16268048262788901</v>
      </c>
      <c r="AO2087" s="17"/>
      <c r="AP2087" s="17">
        <v>0.44071805989962398</v>
      </c>
      <c r="AQ2087" s="17">
        <v>0.23909965708495501</v>
      </c>
      <c r="AR2087" s="17">
        <v>8.3799737688919407E-2</v>
      </c>
      <c r="AS2087" s="17">
        <v>9.2080664140323398E-2</v>
      </c>
      <c r="AT2087" s="17">
        <v>1.6063985655492299E-2</v>
      </c>
      <c r="AU2087" s="17">
        <v>2.29366646952411E-2</v>
      </c>
    </row>
    <row r="2088" spans="2:47" x14ac:dyDescent="0.35">
      <c r="B2088" t="s">
        <v>97</v>
      </c>
      <c r="C2088" s="17">
        <v>0.37443664519441999</v>
      </c>
      <c r="D2088" s="17">
        <v>0.50744530123397202</v>
      </c>
      <c r="E2088" s="17">
        <v>0.25051005795839199</v>
      </c>
      <c r="F2088" s="17"/>
      <c r="G2088" s="17">
        <v>0.542592470586159</v>
      </c>
      <c r="H2088" s="17">
        <v>0.53712824489069499</v>
      </c>
      <c r="I2088" s="17">
        <v>0.41712566991079603</v>
      </c>
      <c r="J2088" s="17">
        <v>0.332744981246892</v>
      </c>
      <c r="K2088" s="17">
        <v>0.28788610473569098</v>
      </c>
      <c r="L2088" s="17">
        <v>0.18629560164658199</v>
      </c>
      <c r="M2088" s="17"/>
      <c r="N2088" s="17">
        <v>0.32886613340691501</v>
      </c>
      <c r="O2088" s="17">
        <v>0.60077404452612704</v>
      </c>
      <c r="P2088" s="17"/>
      <c r="Q2088" s="17">
        <v>0.44536287196621699</v>
      </c>
      <c r="R2088" s="17">
        <v>0.344275043664233</v>
      </c>
      <c r="S2088" s="17">
        <v>0.30325711185148602</v>
      </c>
      <c r="T2088" s="17">
        <v>0.40729229124736899</v>
      </c>
      <c r="U2088" s="17">
        <v>0.37850185363736</v>
      </c>
      <c r="V2088" s="17">
        <v>0.37589808662505902</v>
      </c>
      <c r="W2088" s="17">
        <v>0.30623614868750298</v>
      </c>
      <c r="X2088" s="17">
        <v>0.39010449369227801</v>
      </c>
      <c r="Y2088" s="17">
        <v>0.43484357167281001</v>
      </c>
      <c r="Z2088" s="17">
        <v>0.28129236218557901</v>
      </c>
      <c r="AA2088" s="17">
        <v>0.44438632349741403</v>
      </c>
      <c r="AB2088" s="17">
        <v>0.35422079142009999</v>
      </c>
      <c r="AC2088" s="17"/>
      <c r="AD2088" s="17">
        <v>0.58937936314579997</v>
      </c>
      <c r="AE2088" s="17">
        <v>-9.5071758788684596E-2</v>
      </c>
      <c r="AF2088" s="17"/>
      <c r="AG2088" s="17">
        <v>0.72895062638132402</v>
      </c>
      <c r="AH2088" s="17">
        <v>0.20667031860464799</v>
      </c>
      <c r="AI2088" s="17"/>
      <c r="AJ2088" s="17">
        <v>0.40941773420045402</v>
      </c>
      <c r="AK2088" s="17">
        <v>0.33516637719813203</v>
      </c>
      <c r="AL2088" s="17"/>
      <c r="AM2088" s="17">
        <v>0.262726774370109</v>
      </c>
      <c r="AN2088" s="17">
        <v>0.407555347846279</v>
      </c>
      <c r="AO2088" s="17"/>
      <c r="AP2088" s="17">
        <v>-0.32421745883641701</v>
      </c>
      <c r="AQ2088" s="17">
        <v>0.11849122529051</v>
      </c>
      <c r="AR2088" s="17">
        <v>0.57872996058248505</v>
      </c>
      <c r="AS2088" s="17">
        <v>0.57317181064755196</v>
      </c>
      <c r="AT2088" s="17">
        <v>0.87287902624612801</v>
      </c>
      <c r="AU2088" s="17">
        <v>0.86110177202841798</v>
      </c>
    </row>
    <row r="2089" spans="2:47" x14ac:dyDescent="0.35">
      <c r="C2089" s="17"/>
      <c r="D2089" s="17"/>
      <c r="E2089" s="17"/>
      <c r="F2089" s="17"/>
      <c r="G2089" s="17"/>
      <c r="H2089" s="17"/>
      <c r="I2089" s="17"/>
      <c r="J2089" s="17"/>
      <c r="K2089" s="17"/>
      <c r="L2089" s="17"/>
      <c r="M2089" s="17"/>
      <c r="N2089" s="17"/>
      <c r="O2089" s="17"/>
      <c r="P2089" s="17"/>
      <c r="Q2089" s="17"/>
      <c r="R2089" s="17"/>
      <c r="S2089" s="17"/>
      <c r="T2089" s="17"/>
      <c r="U2089" s="17"/>
      <c r="V2089" s="17"/>
      <c r="W2089" s="17"/>
      <c r="X2089" s="17"/>
      <c r="Y2089" s="17"/>
      <c r="Z2089" s="17"/>
      <c r="AA2089" s="17"/>
      <c r="AB2089" s="17"/>
      <c r="AC2089" s="17"/>
      <c r="AD2089" s="17"/>
      <c r="AE2089" s="17"/>
      <c r="AF2089" s="17"/>
      <c r="AG2089" s="17"/>
      <c r="AH2089" s="17"/>
      <c r="AI2089" s="17"/>
      <c r="AJ2089" s="17"/>
      <c r="AK2089" s="17"/>
      <c r="AL2089" s="17"/>
      <c r="AM2089" s="17"/>
      <c r="AN2089" s="17"/>
      <c r="AO2089" s="17"/>
      <c r="AP2089" s="17"/>
      <c r="AQ2089" s="17"/>
      <c r="AR2089" s="17"/>
      <c r="AS2089" s="17"/>
      <c r="AT2089" s="17"/>
      <c r="AU2089" s="17"/>
    </row>
    <row r="2090" spans="2:47" x14ac:dyDescent="0.35">
      <c r="B2090" s="6" t="s">
        <v>746</v>
      </c>
      <c r="C2090" s="17"/>
      <c r="D2090" s="17"/>
      <c r="E2090" s="17"/>
      <c r="F2090" s="17"/>
      <c r="G2090" s="17"/>
      <c r="H2090" s="17"/>
      <c r="I2090" s="17"/>
      <c r="J2090" s="17"/>
      <c r="K2090" s="17"/>
      <c r="L2090" s="17"/>
      <c r="M2090" s="17"/>
      <c r="N2090" s="17"/>
      <c r="O2090" s="17"/>
      <c r="P2090" s="17"/>
      <c r="Q2090" s="17"/>
      <c r="R2090" s="17"/>
      <c r="S2090" s="17"/>
      <c r="T2090" s="17"/>
      <c r="U2090" s="17"/>
      <c r="V2090" s="17"/>
      <c r="W2090" s="17"/>
      <c r="X2090" s="17"/>
      <c r="Y2090" s="17"/>
      <c r="Z2090" s="17"/>
      <c r="AA2090" s="17"/>
      <c r="AB2090" s="17"/>
      <c r="AC2090" s="17"/>
      <c r="AD2090" s="17"/>
      <c r="AE2090" s="17"/>
      <c r="AF2090" s="17"/>
      <c r="AG2090" s="17"/>
      <c r="AH2090" s="17"/>
      <c r="AI2090" s="17"/>
      <c r="AJ2090" s="17"/>
      <c r="AK2090" s="17"/>
      <c r="AL2090" s="17"/>
      <c r="AM2090" s="17"/>
      <c r="AN2090" s="17"/>
      <c r="AO2090" s="17"/>
      <c r="AP2090" s="17"/>
      <c r="AQ2090" s="17"/>
      <c r="AR2090" s="17"/>
      <c r="AS2090" s="17"/>
      <c r="AT2090" s="17"/>
      <c r="AU2090" s="17"/>
    </row>
    <row r="2091" spans="2:47" x14ac:dyDescent="0.35">
      <c r="B2091" s="24" t="s">
        <v>65</v>
      </c>
      <c r="C2091" s="17"/>
      <c r="D2091" s="17"/>
      <c r="E2091" s="17"/>
      <c r="F2091" s="17"/>
      <c r="G2091" s="17"/>
      <c r="H2091" s="17"/>
      <c r="I2091" s="17"/>
      <c r="J2091" s="17"/>
      <c r="K2091" s="17"/>
      <c r="L2091" s="17"/>
      <c r="M2091" s="17"/>
      <c r="N2091" s="17"/>
      <c r="O2091" s="17"/>
      <c r="P2091" s="17"/>
      <c r="Q2091" s="17"/>
      <c r="R2091" s="17"/>
      <c r="S2091" s="17"/>
      <c r="T2091" s="17"/>
      <c r="U2091" s="17"/>
      <c r="V2091" s="17"/>
      <c r="W2091" s="17"/>
      <c r="X2091" s="17"/>
      <c r="Y2091" s="17"/>
      <c r="Z2091" s="17"/>
      <c r="AA2091" s="17"/>
      <c r="AB2091" s="17"/>
      <c r="AC2091" s="17"/>
      <c r="AD2091" s="17"/>
      <c r="AE2091" s="17"/>
      <c r="AF2091" s="17"/>
      <c r="AG2091" s="17"/>
      <c r="AH2091" s="17"/>
      <c r="AI2091" s="17"/>
      <c r="AJ2091" s="17"/>
      <c r="AK2091" s="17"/>
      <c r="AL2091" s="17"/>
      <c r="AM2091" s="17"/>
      <c r="AN2091" s="17"/>
      <c r="AO2091" s="17"/>
      <c r="AP2091" s="17"/>
      <c r="AQ2091" s="17"/>
      <c r="AR2091" s="17"/>
      <c r="AS2091" s="17"/>
      <c r="AT2091" s="17"/>
      <c r="AU2091" s="17"/>
    </row>
    <row r="2092" spans="2:47" x14ac:dyDescent="0.35">
      <c r="B2092" t="s">
        <v>89</v>
      </c>
      <c r="C2092" s="17">
        <v>0.13757102074416</v>
      </c>
      <c r="D2092" s="17">
        <v>0.184799204675024</v>
      </c>
      <c r="E2092" s="17">
        <v>9.2728422972931601E-2</v>
      </c>
      <c r="F2092" s="17"/>
      <c r="G2092" s="17">
        <v>0.22923417525433701</v>
      </c>
      <c r="H2092" s="17">
        <v>0.18378199298122699</v>
      </c>
      <c r="I2092" s="17">
        <v>0.16296281852912101</v>
      </c>
      <c r="J2092" s="17">
        <v>8.2130780338202702E-2</v>
      </c>
      <c r="K2092" s="17">
        <v>8.0298200512340503E-2</v>
      </c>
      <c r="L2092" s="17">
        <v>0.10125230081681</v>
      </c>
      <c r="M2092" s="17"/>
      <c r="N2092" s="17">
        <v>0.11905831254362299</v>
      </c>
      <c r="O2092" s="17">
        <v>0.22951903853765601</v>
      </c>
      <c r="P2092" s="17"/>
      <c r="Q2092" s="17">
        <v>0.17286774367944899</v>
      </c>
      <c r="R2092" s="17">
        <v>8.8772032197784206E-2</v>
      </c>
      <c r="S2092" s="17">
        <v>9.4972188071564101E-2</v>
      </c>
      <c r="T2092" s="17">
        <v>0.123913088874364</v>
      </c>
      <c r="U2092" s="17">
        <v>0.15359041963386399</v>
      </c>
      <c r="V2092" s="17">
        <v>0.163356347592955</v>
      </c>
      <c r="W2092" s="17">
        <v>0.180583426105482</v>
      </c>
      <c r="X2092" s="17">
        <v>0.14319539265248801</v>
      </c>
      <c r="Y2092" s="17">
        <v>0.136066598769571</v>
      </c>
      <c r="Z2092" s="17">
        <v>0.12955412944213901</v>
      </c>
      <c r="AA2092" s="17">
        <v>0.138251231559471</v>
      </c>
      <c r="AB2092" s="17">
        <v>0.13028188441251401</v>
      </c>
      <c r="AC2092" s="17"/>
      <c r="AD2092" s="17">
        <v>0.18130915012343499</v>
      </c>
      <c r="AE2092" s="17">
        <v>4.5811913914136401E-2</v>
      </c>
      <c r="AF2092" s="17"/>
      <c r="AG2092" s="17">
        <v>0.25856377008450498</v>
      </c>
      <c r="AH2092" s="17">
        <v>8.02670177487326E-2</v>
      </c>
      <c r="AI2092" s="17"/>
      <c r="AJ2092" s="17">
        <v>0.13533953842888199</v>
      </c>
      <c r="AK2092" s="17">
        <v>0.139868532169523</v>
      </c>
      <c r="AL2092" s="17"/>
      <c r="AM2092" s="17">
        <v>9.7421262050345597E-2</v>
      </c>
      <c r="AN2092" s="17">
        <v>0.14956914971843699</v>
      </c>
      <c r="AO2092" s="17"/>
      <c r="AP2092" s="17">
        <v>8.1884658686756095E-3</v>
      </c>
      <c r="AQ2092" s="17">
        <v>2.9605004434597602E-2</v>
      </c>
      <c r="AR2092" s="17">
        <v>0.14483490993606499</v>
      </c>
      <c r="AS2092" s="17">
        <v>0.14765421585601901</v>
      </c>
      <c r="AT2092" s="17">
        <v>0.25907904492289302</v>
      </c>
      <c r="AU2092" s="17">
        <v>0.32082344418805903</v>
      </c>
    </row>
    <row r="2093" spans="2:47" x14ac:dyDescent="0.35">
      <c r="B2093" t="s">
        <v>90</v>
      </c>
      <c r="C2093" s="17">
        <v>0.35866543061987699</v>
      </c>
      <c r="D2093" s="17">
        <v>0.40723080452294402</v>
      </c>
      <c r="E2093" s="17">
        <v>0.31360040335529099</v>
      </c>
      <c r="F2093" s="17"/>
      <c r="G2093" s="17">
        <v>0.44661939308363802</v>
      </c>
      <c r="H2093" s="17">
        <v>0.42252385151518201</v>
      </c>
      <c r="I2093" s="17">
        <v>0.34877332062198602</v>
      </c>
      <c r="J2093" s="17">
        <v>0.39834580805397002</v>
      </c>
      <c r="K2093" s="17">
        <v>0.33968723252973398</v>
      </c>
      <c r="L2093" s="17">
        <v>0.236512784933987</v>
      </c>
      <c r="M2093" s="17"/>
      <c r="N2093" s="17">
        <v>0.33851558535027898</v>
      </c>
      <c r="O2093" s="17">
        <v>0.45874470110346599</v>
      </c>
      <c r="P2093" s="17"/>
      <c r="Q2093" s="17">
        <v>0.42045110597477398</v>
      </c>
      <c r="R2093" s="17">
        <v>0.32640621291163802</v>
      </c>
      <c r="S2093" s="17">
        <v>0.312837160360869</v>
      </c>
      <c r="T2093" s="17">
        <v>0.32227396720189799</v>
      </c>
      <c r="U2093" s="17">
        <v>0.32359711973271599</v>
      </c>
      <c r="V2093" s="17">
        <v>0.36807242097369702</v>
      </c>
      <c r="W2093" s="17">
        <v>0.344516886426942</v>
      </c>
      <c r="X2093" s="17">
        <v>0.34997278315529801</v>
      </c>
      <c r="Y2093" s="17">
        <v>0.406873791032004</v>
      </c>
      <c r="Z2093" s="17">
        <v>0.35021220219278698</v>
      </c>
      <c r="AA2093" s="17">
        <v>0.39448891884775</v>
      </c>
      <c r="AB2093" s="17">
        <v>0.33361172312383303</v>
      </c>
      <c r="AC2093" s="17"/>
      <c r="AD2093" s="17">
        <v>0.44681815555133497</v>
      </c>
      <c r="AE2093" s="17">
        <v>0.17345636774314399</v>
      </c>
      <c r="AF2093" s="17"/>
      <c r="AG2093" s="17">
        <v>0.47040563893780502</v>
      </c>
      <c r="AH2093" s="17">
        <v>0.31064887669324998</v>
      </c>
      <c r="AI2093" s="17"/>
      <c r="AJ2093" s="17">
        <v>0.35760758495094602</v>
      </c>
      <c r="AK2093" s="17">
        <v>0.36177356725054</v>
      </c>
      <c r="AL2093" s="17"/>
      <c r="AM2093" s="17">
        <v>0.304000532294599</v>
      </c>
      <c r="AN2093" s="17">
        <v>0.37405650098819498</v>
      </c>
      <c r="AO2093" s="17"/>
      <c r="AP2093" s="17">
        <v>8.7708049218656894E-2</v>
      </c>
      <c r="AQ2093" s="17">
        <v>0.223802232097807</v>
      </c>
      <c r="AR2093" s="17">
        <v>0.51837837464550596</v>
      </c>
      <c r="AS2093" s="17">
        <v>0.42798205391578398</v>
      </c>
      <c r="AT2093" s="17">
        <v>0.54793495965551398</v>
      </c>
      <c r="AU2093" s="17">
        <v>0.52462626358685205</v>
      </c>
    </row>
    <row r="2094" spans="2:47" x14ac:dyDescent="0.35">
      <c r="B2094" t="s">
        <v>91</v>
      </c>
      <c r="C2094" s="17">
        <v>0.228833500046046</v>
      </c>
      <c r="D2094" s="17">
        <v>0.21944610093716099</v>
      </c>
      <c r="E2094" s="17">
        <v>0.23713717177398699</v>
      </c>
      <c r="F2094" s="17"/>
      <c r="G2094" s="17">
        <v>0.119749019504299</v>
      </c>
      <c r="H2094" s="17">
        <v>0.18619699864866701</v>
      </c>
      <c r="I2094" s="17">
        <v>0.21980953009681001</v>
      </c>
      <c r="J2094" s="17">
        <v>0.25315798622486102</v>
      </c>
      <c r="K2094" s="17">
        <v>0.257829015462197</v>
      </c>
      <c r="L2094" s="17">
        <v>0.304572084979288</v>
      </c>
      <c r="M2094" s="17"/>
      <c r="N2094" s="17">
        <v>0.24414225679760701</v>
      </c>
      <c r="O2094" s="17">
        <v>0.15279871232395301</v>
      </c>
      <c r="P2094" s="17"/>
      <c r="Q2094" s="17">
        <v>0.21546060194220101</v>
      </c>
      <c r="R2094" s="17">
        <v>0.27996785942226399</v>
      </c>
      <c r="S2094" s="17">
        <v>0.270899755200599</v>
      </c>
      <c r="T2094" s="17">
        <v>0.302855692344561</v>
      </c>
      <c r="U2094" s="17">
        <v>0.18083706240745401</v>
      </c>
      <c r="V2094" s="17">
        <v>0.203280460895193</v>
      </c>
      <c r="W2094" s="17">
        <v>0.205422836490434</v>
      </c>
      <c r="X2094" s="17">
        <v>0.24589755205029501</v>
      </c>
      <c r="Y2094" s="17">
        <v>0.22037795094127899</v>
      </c>
      <c r="Z2094" s="17">
        <v>0.182223380689818</v>
      </c>
      <c r="AA2094" s="17">
        <v>0.206468996007384</v>
      </c>
      <c r="AB2094" s="17">
        <v>0.17217843232260399</v>
      </c>
      <c r="AC2094" s="17"/>
      <c r="AD2094" s="17">
        <v>0.23388992305151901</v>
      </c>
      <c r="AE2094" s="17">
        <v>0.20831522633960101</v>
      </c>
      <c r="AF2094" s="17"/>
      <c r="AG2094" s="17">
        <v>0.167349923749262</v>
      </c>
      <c r="AH2094" s="17">
        <v>0.257575664749011</v>
      </c>
      <c r="AI2094" s="17"/>
      <c r="AJ2094" s="17">
        <v>0.25030222474618602</v>
      </c>
      <c r="AK2094" s="17">
        <v>0.20332352846565899</v>
      </c>
      <c r="AL2094" s="17"/>
      <c r="AM2094" s="17">
        <v>0.23387557518858901</v>
      </c>
      <c r="AN2094" s="17">
        <v>0.226142254813857</v>
      </c>
      <c r="AO2094" s="17"/>
      <c r="AP2094" s="17">
        <v>0.19068134665036601</v>
      </c>
      <c r="AQ2094" s="17">
        <v>0.39343353669215703</v>
      </c>
      <c r="AR2094" s="17">
        <v>0.21372706571234801</v>
      </c>
      <c r="AS2094" s="17">
        <v>0.28865240288711502</v>
      </c>
      <c r="AT2094" s="17">
        <v>0.165303550199739</v>
      </c>
      <c r="AU2094" s="17">
        <v>0.10642648403190499</v>
      </c>
    </row>
    <row r="2095" spans="2:47" x14ac:dyDescent="0.35">
      <c r="B2095" t="s">
        <v>92</v>
      </c>
      <c r="C2095" s="17">
        <v>0.114549027023928</v>
      </c>
      <c r="D2095" s="17">
        <v>9.42059382760769E-2</v>
      </c>
      <c r="E2095" s="17">
        <v>0.13419913824699101</v>
      </c>
      <c r="F2095" s="17"/>
      <c r="G2095" s="17">
        <v>0.112500139156679</v>
      </c>
      <c r="H2095" s="17">
        <v>8.1255437861055199E-2</v>
      </c>
      <c r="I2095" s="17">
        <v>0.10022067670438101</v>
      </c>
      <c r="J2095" s="17">
        <v>0.113919237454115</v>
      </c>
      <c r="K2095" s="17">
        <v>0.114794637934925</v>
      </c>
      <c r="L2095" s="17">
        <v>0.155160534869482</v>
      </c>
      <c r="M2095" s="17"/>
      <c r="N2095" s="17">
        <v>0.124546512396443</v>
      </c>
      <c r="O2095" s="17">
        <v>6.4894003406385806E-2</v>
      </c>
      <c r="P2095" s="17"/>
      <c r="Q2095" s="17">
        <v>7.6895576052290401E-2</v>
      </c>
      <c r="R2095" s="17">
        <v>9.9261577020954103E-2</v>
      </c>
      <c r="S2095" s="17">
        <v>0.152030726014593</v>
      </c>
      <c r="T2095" s="17">
        <v>0.119002116662388</v>
      </c>
      <c r="U2095" s="17">
        <v>0.15108338734474699</v>
      </c>
      <c r="V2095" s="17">
        <v>8.3425499215184204E-2</v>
      </c>
      <c r="W2095" s="17">
        <v>8.2368012013884495E-2</v>
      </c>
      <c r="X2095" s="17">
        <v>0.11882732355202601</v>
      </c>
      <c r="Y2095" s="17">
        <v>0.107357477120925</v>
      </c>
      <c r="Z2095" s="17">
        <v>0.15492357592387301</v>
      </c>
      <c r="AA2095" s="17">
        <v>0.12486086000405</v>
      </c>
      <c r="AB2095" s="17">
        <v>0.21941568101447101</v>
      </c>
      <c r="AC2095" s="17"/>
      <c r="AD2095" s="17">
        <v>8.5038877597290397E-2</v>
      </c>
      <c r="AE2095" s="17">
        <v>0.180960998825133</v>
      </c>
      <c r="AF2095" s="17"/>
      <c r="AG2095" s="17">
        <v>6.1369381380993099E-2</v>
      </c>
      <c r="AH2095" s="17">
        <v>0.13848922708404601</v>
      </c>
      <c r="AI2095" s="17"/>
      <c r="AJ2095" s="17">
        <v>0.107481280069091</v>
      </c>
      <c r="AK2095" s="17">
        <v>0.122131488321109</v>
      </c>
      <c r="AL2095" s="17"/>
      <c r="AM2095" s="17">
        <v>0.14224693543133299</v>
      </c>
      <c r="AN2095" s="17">
        <v>0.107667123582599</v>
      </c>
      <c r="AO2095" s="17"/>
      <c r="AP2095" s="17">
        <v>0.184745259359299</v>
      </c>
      <c r="AQ2095" s="17">
        <v>0.21560276850330901</v>
      </c>
      <c r="AR2095" s="17">
        <v>7.4225566957383401E-2</v>
      </c>
      <c r="AS2095" s="17">
        <v>9.1854508021877002E-2</v>
      </c>
      <c r="AT2095" s="17">
        <v>2.76824452218545E-2</v>
      </c>
      <c r="AU2095" s="17">
        <v>3.3161948703615197E-2</v>
      </c>
    </row>
    <row r="2096" spans="2:47" x14ac:dyDescent="0.35">
      <c r="B2096" t="s">
        <v>93</v>
      </c>
      <c r="C2096" s="17">
        <v>9.8193947876357698E-2</v>
      </c>
      <c r="D2096" s="17">
        <v>6.3644217637931003E-2</v>
      </c>
      <c r="E2096" s="17">
        <v>0.13061304412541</v>
      </c>
      <c r="F2096" s="17"/>
      <c r="G2096" s="17">
        <v>4.7545084020546101E-2</v>
      </c>
      <c r="H2096" s="17">
        <v>7.2354239495449293E-2</v>
      </c>
      <c r="I2096" s="17">
        <v>8.4577777651910394E-2</v>
      </c>
      <c r="J2096" s="17">
        <v>0.10711138192344</v>
      </c>
      <c r="K2096" s="17">
        <v>0.15317796411742701</v>
      </c>
      <c r="L2096" s="17">
        <v>0.120191761619011</v>
      </c>
      <c r="M2096" s="17"/>
      <c r="N2096" s="17">
        <v>0.10878244947248</v>
      </c>
      <c r="O2096" s="17">
        <v>4.5603493653213402E-2</v>
      </c>
      <c r="P2096" s="17"/>
      <c r="Q2096" s="17">
        <v>8.0443225953587605E-2</v>
      </c>
      <c r="R2096" s="17">
        <v>0.120081469736709</v>
      </c>
      <c r="S2096" s="17">
        <v>0.124217532312679</v>
      </c>
      <c r="T2096" s="17">
        <v>7.8671028541468499E-2</v>
      </c>
      <c r="U2096" s="17">
        <v>0.100821817095919</v>
      </c>
      <c r="V2096" s="17">
        <v>7.7352990275608893E-2</v>
      </c>
      <c r="W2096" s="17">
        <v>0.13762877694018</v>
      </c>
      <c r="X2096" s="17">
        <v>9.7091159329995999E-2</v>
      </c>
      <c r="Y2096" s="17">
        <v>7.1421922610870103E-2</v>
      </c>
      <c r="Z2096" s="17">
        <v>9.6727130992432506E-2</v>
      </c>
      <c r="AA2096" s="17">
        <v>0.104083821048455</v>
      </c>
      <c r="AB2096" s="17">
        <v>0.120649751578636</v>
      </c>
      <c r="AC2096" s="17"/>
      <c r="AD2096" s="17">
        <v>3.7563637432964501E-2</v>
      </c>
      <c r="AE2096" s="17">
        <v>0.23340437875356701</v>
      </c>
      <c r="AF2096" s="17"/>
      <c r="AG2096" s="17">
        <v>3.6667058604785599E-2</v>
      </c>
      <c r="AH2096" s="17">
        <v>0.13009760738732401</v>
      </c>
      <c r="AI2096" s="17"/>
      <c r="AJ2096" s="17">
        <v>8.9629989709687205E-2</v>
      </c>
      <c r="AK2096" s="17">
        <v>0.109232942810169</v>
      </c>
      <c r="AL2096" s="17"/>
      <c r="AM2096" s="17">
        <v>0.14258328763610001</v>
      </c>
      <c r="AN2096" s="17">
        <v>8.6409684287835506E-2</v>
      </c>
      <c r="AO2096" s="17"/>
      <c r="AP2096" s="17">
        <v>0.30151534411417102</v>
      </c>
      <c r="AQ2096" s="17">
        <v>9.6145499289483405E-2</v>
      </c>
      <c r="AR2096" s="17">
        <v>2.9568936809796002E-2</v>
      </c>
      <c r="AS2096" s="17">
        <v>3.7148786305873302E-2</v>
      </c>
      <c r="AT2096" s="17">
        <v>0</v>
      </c>
      <c r="AU2096" s="17">
        <v>1.4961859489568401E-2</v>
      </c>
    </row>
    <row r="2097" spans="2:47" x14ac:dyDescent="0.35">
      <c r="B2097" t="s">
        <v>94</v>
      </c>
      <c r="C2097" s="17">
        <v>1.28335283877078E-2</v>
      </c>
      <c r="D2097" s="17">
        <v>9.4047765800143492E-3</v>
      </c>
      <c r="E2097" s="17">
        <v>1.54168675959064E-2</v>
      </c>
      <c r="F2097" s="17"/>
      <c r="G2097" s="17">
        <v>1.4348378187513101E-2</v>
      </c>
      <c r="H2097" s="17">
        <v>1.25384287886598E-2</v>
      </c>
      <c r="I2097" s="17">
        <v>1.4152516829805801E-2</v>
      </c>
      <c r="J2097" s="17">
        <v>1.3686229446773101E-2</v>
      </c>
      <c r="K2097" s="17">
        <v>6.4815969081098001E-3</v>
      </c>
      <c r="L2097" s="17">
        <v>1.4540633131970701E-2</v>
      </c>
      <c r="M2097" s="17"/>
      <c r="N2097" s="17">
        <v>1.19841854437975E-2</v>
      </c>
      <c r="O2097" s="17">
        <v>1.7052003570996999E-2</v>
      </c>
      <c r="P2097" s="17"/>
      <c r="Q2097" s="17">
        <v>6.7185572362362103E-3</v>
      </c>
      <c r="R2097" s="17">
        <v>1.9971126927287801E-2</v>
      </c>
      <c r="S2097" s="17">
        <v>1.22911033618392E-2</v>
      </c>
      <c r="T2097" s="17">
        <v>1.58276691132977E-2</v>
      </c>
      <c r="U2097" s="17">
        <v>0</v>
      </c>
      <c r="V2097" s="17">
        <v>2.8658499193084601E-2</v>
      </c>
      <c r="W2097" s="17">
        <v>1.15008532039492E-2</v>
      </c>
      <c r="X2097" s="17">
        <v>1.1534035824462999E-2</v>
      </c>
      <c r="Y2097" s="17">
        <v>1.26029917159025E-2</v>
      </c>
      <c r="Z2097" s="17">
        <v>1.7151309472384999E-2</v>
      </c>
      <c r="AA2097" s="17">
        <v>0</v>
      </c>
      <c r="AB2097" s="17">
        <v>0</v>
      </c>
      <c r="AC2097" s="17"/>
      <c r="AD2097" s="17">
        <v>6.4131918345850204E-3</v>
      </c>
      <c r="AE2097" s="17">
        <v>2.0343453967918802E-2</v>
      </c>
      <c r="AF2097" s="17"/>
      <c r="AG2097" s="17">
        <v>1.5666169230824499E-3</v>
      </c>
      <c r="AH2097" s="17">
        <v>1.5959801891325499E-2</v>
      </c>
      <c r="AI2097" s="17"/>
      <c r="AJ2097" s="17">
        <v>1.3533220921574E-2</v>
      </c>
      <c r="AK2097" s="17">
        <v>1.13218322889868E-2</v>
      </c>
      <c r="AL2097" s="17"/>
      <c r="AM2097" s="17">
        <v>1.02784150952712E-2</v>
      </c>
      <c r="AN2097" s="17">
        <v>1.3793946716468299E-2</v>
      </c>
      <c r="AO2097" s="17"/>
      <c r="AP2097" s="17">
        <v>3.6434968619501802E-2</v>
      </c>
      <c r="AQ2097" s="17">
        <v>1.8272679774600401E-2</v>
      </c>
      <c r="AR2097" s="17">
        <v>4.8897120191786396E-3</v>
      </c>
      <c r="AS2097" s="17">
        <v>4.50522441254255E-3</v>
      </c>
      <c r="AT2097" s="17">
        <v>0</v>
      </c>
      <c r="AU2097" s="17">
        <v>0</v>
      </c>
    </row>
    <row r="2098" spans="2:47" x14ac:dyDescent="0.35">
      <c r="B2098" t="s">
        <v>323</v>
      </c>
      <c r="C2098" s="17">
        <v>4.9353545301923901E-2</v>
      </c>
      <c r="D2098" s="17">
        <v>2.1268957370848902E-2</v>
      </c>
      <c r="E2098" s="17">
        <v>7.6304951929483694E-2</v>
      </c>
      <c r="F2098" s="17"/>
      <c r="G2098" s="17">
        <v>3.00038107929885E-2</v>
      </c>
      <c r="H2098" s="17">
        <v>4.13490507097602E-2</v>
      </c>
      <c r="I2098" s="17">
        <v>6.9503359565985703E-2</v>
      </c>
      <c r="J2098" s="17">
        <v>3.1648576558638203E-2</v>
      </c>
      <c r="K2098" s="17">
        <v>4.77313525352673E-2</v>
      </c>
      <c r="L2098" s="17">
        <v>6.7769899649451903E-2</v>
      </c>
      <c r="M2098" s="17"/>
      <c r="N2098" s="17">
        <v>5.29706979957697E-2</v>
      </c>
      <c r="O2098" s="17">
        <v>3.1388047404329003E-2</v>
      </c>
      <c r="P2098" s="17"/>
      <c r="Q2098" s="17">
        <v>2.7163189161461598E-2</v>
      </c>
      <c r="R2098" s="17">
        <v>6.5539721783362301E-2</v>
      </c>
      <c r="S2098" s="17">
        <v>3.2751534677857401E-2</v>
      </c>
      <c r="T2098" s="17">
        <v>3.74564372620226E-2</v>
      </c>
      <c r="U2098" s="17">
        <v>9.0070193785299693E-2</v>
      </c>
      <c r="V2098" s="17">
        <v>7.5853781854276395E-2</v>
      </c>
      <c r="W2098" s="17">
        <v>3.7979208819129397E-2</v>
      </c>
      <c r="X2098" s="17">
        <v>3.3481753435434802E-2</v>
      </c>
      <c r="Y2098" s="17">
        <v>4.5299267809447499E-2</v>
      </c>
      <c r="Z2098" s="17">
        <v>6.9208271286565107E-2</v>
      </c>
      <c r="AA2098" s="17">
        <v>3.18461725328903E-2</v>
      </c>
      <c r="AB2098" s="17">
        <v>2.3862527547941999E-2</v>
      </c>
      <c r="AC2098" s="17"/>
      <c r="AD2098" s="17">
        <v>8.9670644088708593E-3</v>
      </c>
      <c r="AE2098" s="17">
        <v>0.13770766045649999</v>
      </c>
      <c r="AF2098" s="17"/>
      <c r="AG2098" s="17">
        <v>4.0776103195666004E-3</v>
      </c>
      <c r="AH2098" s="17">
        <v>6.6961804446312098E-2</v>
      </c>
      <c r="AI2098" s="17"/>
      <c r="AJ2098" s="17">
        <v>4.6106161173633899E-2</v>
      </c>
      <c r="AK2098" s="17">
        <v>5.2348108694014697E-2</v>
      </c>
      <c r="AL2098" s="17"/>
      <c r="AM2098" s="17">
        <v>6.9593992303762495E-2</v>
      </c>
      <c r="AN2098" s="17">
        <v>4.2361339892609297E-2</v>
      </c>
      <c r="AO2098" s="17"/>
      <c r="AP2098" s="17">
        <v>0.19072656616933001</v>
      </c>
      <c r="AQ2098" s="17">
        <v>2.31382792080452E-2</v>
      </c>
      <c r="AR2098" s="17">
        <v>1.4375433919723299E-2</v>
      </c>
      <c r="AS2098" s="17">
        <v>2.2028086007888198E-3</v>
      </c>
      <c r="AT2098" s="17">
        <v>0</v>
      </c>
      <c r="AU2098" s="17">
        <v>0</v>
      </c>
    </row>
    <row r="2099" spans="2:47" x14ac:dyDescent="0.35">
      <c r="B2099" t="s">
        <v>95</v>
      </c>
      <c r="C2099" s="17">
        <v>0.49623645136403699</v>
      </c>
      <c r="D2099" s="17">
        <v>0.592030009197967</v>
      </c>
      <c r="E2099" s="17">
        <v>0.40632882632822198</v>
      </c>
      <c r="F2099" s="17"/>
      <c r="G2099" s="17">
        <v>0.67585356833797505</v>
      </c>
      <c r="H2099" s="17">
        <v>0.60630584449640801</v>
      </c>
      <c r="I2099" s="17">
        <v>0.51173613915110705</v>
      </c>
      <c r="J2099" s="17">
        <v>0.480476588392173</v>
      </c>
      <c r="K2099" s="17">
        <v>0.41998543304207397</v>
      </c>
      <c r="L2099" s="17">
        <v>0.337765085750797</v>
      </c>
      <c r="M2099" s="17"/>
      <c r="N2099" s="17">
        <v>0.45757389789390202</v>
      </c>
      <c r="O2099" s="17">
        <v>0.68826373964112197</v>
      </c>
      <c r="P2099" s="17"/>
      <c r="Q2099" s="17">
        <v>0.59331884965422299</v>
      </c>
      <c r="R2099" s="17">
        <v>0.41517824510942197</v>
      </c>
      <c r="S2099" s="17">
        <v>0.40780934843243299</v>
      </c>
      <c r="T2099" s="17">
        <v>0.44618705607626202</v>
      </c>
      <c r="U2099" s="17">
        <v>0.47718753936657998</v>
      </c>
      <c r="V2099" s="17">
        <v>0.531428768566653</v>
      </c>
      <c r="W2099" s="17">
        <v>0.52510031253242295</v>
      </c>
      <c r="X2099" s="17">
        <v>0.49316817580778599</v>
      </c>
      <c r="Y2099" s="17">
        <v>0.542940389801575</v>
      </c>
      <c r="Z2099" s="17">
        <v>0.47976633163492599</v>
      </c>
      <c r="AA2099" s="17">
        <v>0.532740150407221</v>
      </c>
      <c r="AB2099" s="17">
        <v>0.46389360753634701</v>
      </c>
      <c r="AC2099" s="17"/>
      <c r="AD2099" s="17">
        <v>0.62812730567477004</v>
      </c>
      <c r="AE2099" s="17">
        <v>0.21926828165727999</v>
      </c>
      <c r="AF2099" s="17"/>
      <c r="AG2099" s="17">
        <v>0.72896940902231</v>
      </c>
      <c r="AH2099" s="17">
        <v>0.39091589444198199</v>
      </c>
      <c r="AI2099" s="17"/>
      <c r="AJ2099" s="17">
        <v>0.49294712337982799</v>
      </c>
      <c r="AK2099" s="17">
        <v>0.50164209942006199</v>
      </c>
      <c r="AL2099" s="17"/>
      <c r="AM2099" s="17">
        <v>0.40142179434494502</v>
      </c>
      <c r="AN2099" s="17">
        <v>0.52362565070663203</v>
      </c>
      <c r="AO2099" s="17"/>
      <c r="AP2099" s="17">
        <v>9.5896515087332504E-2</v>
      </c>
      <c r="AQ2099" s="17">
        <v>0.25340723653240499</v>
      </c>
      <c r="AR2099" s="17">
        <v>0.66321328458157103</v>
      </c>
      <c r="AS2099" s="17">
        <v>0.57563626977180404</v>
      </c>
      <c r="AT2099" s="17">
        <v>0.807014004578407</v>
      </c>
      <c r="AU2099" s="17">
        <v>0.84544970777491102</v>
      </c>
    </row>
    <row r="2100" spans="2:47" x14ac:dyDescent="0.35">
      <c r="B2100" t="s">
        <v>96</v>
      </c>
      <c r="C2100" s="17">
        <v>0.21274297490028499</v>
      </c>
      <c r="D2100" s="17">
        <v>0.157850155914008</v>
      </c>
      <c r="E2100" s="17">
        <v>0.26481218237240101</v>
      </c>
      <c r="F2100" s="17"/>
      <c r="G2100" s="17">
        <v>0.160045223177225</v>
      </c>
      <c r="H2100" s="17">
        <v>0.15360967735650499</v>
      </c>
      <c r="I2100" s="17">
        <v>0.184798454356291</v>
      </c>
      <c r="J2100" s="17">
        <v>0.221030619377555</v>
      </c>
      <c r="K2100" s="17">
        <v>0.26797260205235102</v>
      </c>
      <c r="L2100" s="17">
        <v>0.27535229648849202</v>
      </c>
      <c r="M2100" s="17"/>
      <c r="N2100" s="17">
        <v>0.23332896186892399</v>
      </c>
      <c r="O2100" s="17">
        <v>0.11049749705959901</v>
      </c>
      <c r="P2100" s="17"/>
      <c r="Q2100" s="17">
        <v>0.15733880200587799</v>
      </c>
      <c r="R2100" s="17">
        <v>0.219343046757664</v>
      </c>
      <c r="S2100" s="17">
        <v>0.27624825832727101</v>
      </c>
      <c r="T2100" s="17">
        <v>0.19767314520385701</v>
      </c>
      <c r="U2100" s="17">
        <v>0.251905204440666</v>
      </c>
      <c r="V2100" s="17">
        <v>0.16077848949079299</v>
      </c>
      <c r="W2100" s="17">
        <v>0.21999678895406399</v>
      </c>
      <c r="X2100" s="17">
        <v>0.21591848288202201</v>
      </c>
      <c r="Y2100" s="17">
        <v>0.17877939973179499</v>
      </c>
      <c r="Z2100" s="17">
        <v>0.25165070691630598</v>
      </c>
      <c r="AA2100" s="17">
        <v>0.22894468105250401</v>
      </c>
      <c r="AB2100" s="17">
        <v>0.34006543259310701</v>
      </c>
      <c r="AC2100" s="17"/>
      <c r="AD2100" s="17">
        <v>0.122602515030255</v>
      </c>
      <c r="AE2100" s="17">
        <v>0.41436537757870001</v>
      </c>
      <c r="AF2100" s="17"/>
      <c r="AG2100" s="17">
        <v>9.8036439985778698E-2</v>
      </c>
      <c r="AH2100" s="17">
        <v>0.268586834471369</v>
      </c>
      <c r="AI2100" s="17"/>
      <c r="AJ2100" s="17">
        <v>0.19711126977877799</v>
      </c>
      <c r="AK2100" s="17">
        <v>0.231364431131278</v>
      </c>
      <c r="AL2100" s="17"/>
      <c r="AM2100" s="17">
        <v>0.284830223067433</v>
      </c>
      <c r="AN2100" s="17">
        <v>0.19407680787043399</v>
      </c>
      <c r="AO2100" s="17"/>
      <c r="AP2100" s="17">
        <v>0.486260603473469</v>
      </c>
      <c r="AQ2100" s="17">
        <v>0.31174826779279202</v>
      </c>
      <c r="AR2100" s="17">
        <v>0.103794503767179</v>
      </c>
      <c r="AS2100" s="17">
        <v>0.12900329432775001</v>
      </c>
      <c r="AT2100" s="17">
        <v>2.76824452218545E-2</v>
      </c>
      <c r="AU2100" s="17">
        <v>4.8123808193183598E-2</v>
      </c>
    </row>
    <row r="2101" spans="2:47" x14ac:dyDescent="0.35">
      <c r="B2101" t="s">
        <v>97</v>
      </c>
      <c r="C2101" s="17">
        <v>0.21274297490028499</v>
      </c>
      <c r="D2101" s="17">
        <v>0.157850155914008</v>
      </c>
      <c r="E2101" s="17">
        <v>0.26481218237240101</v>
      </c>
      <c r="F2101" s="17"/>
      <c r="G2101" s="17">
        <v>0.160045223177225</v>
      </c>
      <c r="H2101" s="17">
        <v>0.15360967735650499</v>
      </c>
      <c r="I2101" s="17">
        <v>0.184798454356291</v>
      </c>
      <c r="J2101" s="17">
        <v>0.221030619377555</v>
      </c>
      <c r="K2101" s="17">
        <v>0.26797260205235102</v>
      </c>
      <c r="L2101" s="17">
        <v>0.27535229648849202</v>
      </c>
      <c r="M2101" s="17"/>
      <c r="N2101" s="17">
        <v>0.23332896186892399</v>
      </c>
      <c r="O2101" s="17">
        <v>0.11049749705959901</v>
      </c>
      <c r="P2101" s="17"/>
      <c r="Q2101" s="17">
        <v>0.15733880200587799</v>
      </c>
      <c r="R2101" s="17">
        <v>0.219343046757664</v>
      </c>
      <c r="S2101" s="17">
        <v>0.27624825832727101</v>
      </c>
      <c r="T2101" s="17">
        <v>0.19767314520385701</v>
      </c>
      <c r="U2101" s="17">
        <v>0.251905204440666</v>
      </c>
      <c r="V2101" s="17">
        <v>0.16077848949079299</v>
      </c>
      <c r="W2101" s="17">
        <v>0.21999678895406399</v>
      </c>
      <c r="X2101" s="17">
        <v>0.21591848288202201</v>
      </c>
      <c r="Y2101" s="17">
        <v>0.17877939973179499</v>
      </c>
      <c r="Z2101" s="17">
        <v>0.25165070691630598</v>
      </c>
      <c r="AA2101" s="17">
        <v>0.22894468105250401</v>
      </c>
      <c r="AB2101" s="17">
        <v>0.34006543259310701</v>
      </c>
      <c r="AC2101" s="17"/>
      <c r="AD2101" s="17">
        <v>0.122602515030255</v>
      </c>
      <c r="AE2101" s="17">
        <v>0.41436537757870001</v>
      </c>
      <c r="AF2101" s="17"/>
      <c r="AG2101" s="17">
        <v>9.8036439985778698E-2</v>
      </c>
      <c r="AH2101" s="17">
        <v>0.268586834471369</v>
      </c>
      <c r="AI2101" s="17"/>
      <c r="AJ2101" s="17">
        <v>0.19711126977877799</v>
      </c>
      <c r="AK2101" s="17">
        <v>0.231364431131278</v>
      </c>
      <c r="AL2101" s="17"/>
      <c r="AM2101" s="17">
        <v>0.284830223067433</v>
      </c>
      <c r="AN2101" s="17">
        <v>0.19407680787043399</v>
      </c>
      <c r="AO2101" s="17"/>
      <c r="AP2101" s="17">
        <v>0.486260603473469</v>
      </c>
      <c r="AQ2101" s="17">
        <v>0.31174826779279202</v>
      </c>
      <c r="AR2101" s="17">
        <v>0.103794503767179</v>
      </c>
      <c r="AS2101" s="17">
        <v>0.12900329432775001</v>
      </c>
      <c r="AT2101" s="17">
        <v>2.76824452218545E-2</v>
      </c>
      <c r="AU2101" s="17">
        <v>4.8123808193183598E-2</v>
      </c>
    </row>
    <row r="2102" spans="2:47" x14ac:dyDescent="0.35">
      <c r="C2102" s="17"/>
      <c r="D2102" s="17"/>
      <c r="E2102" s="17"/>
      <c r="F2102" s="17"/>
      <c r="G2102" s="17"/>
      <c r="H2102" s="17"/>
      <c r="I2102" s="17"/>
      <c r="J2102" s="17"/>
      <c r="K2102" s="17"/>
      <c r="L2102" s="17"/>
      <c r="M2102" s="17"/>
      <c r="N2102" s="17"/>
      <c r="O2102" s="17"/>
      <c r="P2102" s="17"/>
      <c r="Q2102" s="17"/>
      <c r="R2102" s="17"/>
      <c r="S2102" s="17"/>
      <c r="T2102" s="17"/>
      <c r="U2102" s="17"/>
      <c r="V2102" s="17"/>
      <c r="W2102" s="17"/>
      <c r="X2102" s="17"/>
      <c r="Y2102" s="17"/>
      <c r="Z2102" s="17"/>
      <c r="AA2102" s="17"/>
      <c r="AB2102" s="17"/>
      <c r="AC2102" s="17"/>
      <c r="AD2102" s="17"/>
      <c r="AE2102" s="17"/>
      <c r="AF2102" s="17"/>
      <c r="AG2102" s="17"/>
      <c r="AH2102" s="17"/>
      <c r="AI2102" s="17"/>
      <c r="AJ2102" s="17"/>
      <c r="AK2102" s="17"/>
      <c r="AL2102" s="17"/>
      <c r="AM2102" s="17"/>
      <c r="AN2102" s="17"/>
      <c r="AO2102" s="17"/>
      <c r="AP2102" s="17"/>
      <c r="AQ2102" s="17"/>
      <c r="AR2102" s="17"/>
      <c r="AS2102" s="17"/>
      <c r="AT2102" s="17"/>
      <c r="AU2102" s="17"/>
    </row>
    <row r="2103" spans="2:47" x14ac:dyDescent="0.35">
      <c r="C2103" s="17"/>
      <c r="D2103" s="17"/>
      <c r="E2103" s="17"/>
      <c r="F2103" s="17"/>
      <c r="G2103" s="17"/>
      <c r="H2103" s="17"/>
      <c r="I2103" s="17"/>
      <c r="J2103" s="17"/>
      <c r="K2103" s="17"/>
      <c r="L2103" s="17"/>
      <c r="M2103" s="17"/>
      <c r="N2103" s="17"/>
      <c r="O2103" s="17"/>
      <c r="P2103" s="17"/>
      <c r="Q2103" s="17"/>
      <c r="R2103" s="17"/>
      <c r="S2103" s="17"/>
      <c r="T2103" s="17"/>
      <c r="U2103" s="17"/>
      <c r="V2103" s="17"/>
      <c r="W2103" s="17"/>
      <c r="X2103" s="17"/>
      <c r="Y2103" s="17"/>
      <c r="Z2103" s="17"/>
      <c r="AA2103" s="17"/>
      <c r="AB2103" s="17"/>
      <c r="AC2103" s="17"/>
      <c r="AD2103" s="17"/>
      <c r="AE2103" s="17"/>
      <c r="AF2103" s="17"/>
      <c r="AG2103" s="17"/>
      <c r="AH2103" s="17"/>
      <c r="AI2103" s="17"/>
      <c r="AJ2103" s="17"/>
      <c r="AK2103" s="17"/>
      <c r="AL2103" s="17"/>
      <c r="AM2103" s="17"/>
      <c r="AN2103" s="17"/>
      <c r="AO2103" s="17"/>
      <c r="AP2103" s="17"/>
      <c r="AQ2103" s="17"/>
      <c r="AR2103" s="17"/>
      <c r="AS2103" s="17"/>
      <c r="AT2103" s="17"/>
      <c r="AU2103" s="17"/>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2:AU22"/>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223</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214</v>
      </c>
      <c r="C9" s="17">
        <v>4.6410234442513097E-2</v>
      </c>
      <c r="D9" s="17">
        <v>6.9705113604948202E-2</v>
      </c>
      <c r="E9" s="17">
        <v>2.4101495010004401E-2</v>
      </c>
      <c r="F9" s="17"/>
      <c r="G9" s="17">
        <v>0.103177418524209</v>
      </c>
      <c r="H9" s="17">
        <v>7.7532170110651305E-2</v>
      </c>
      <c r="I9" s="17">
        <v>5.4005611278568198E-2</v>
      </c>
      <c r="J9" s="17">
        <v>2.21661558454645E-2</v>
      </c>
      <c r="K9" s="17">
        <v>1.2613255097553001E-2</v>
      </c>
      <c r="L9" s="17">
        <v>1.9209343249382001E-2</v>
      </c>
      <c r="M9" s="17"/>
      <c r="N9" s="17">
        <v>3.4236373478058101E-2</v>
      </c>
      <c r="O9" s="17">
        <v>0.106874774392579</v>
      </c>
      <c r="P9" s="17"/>
      <c r="Q9" s="17">
        <v>5.19979412822573E-2</v>
      </c>
      <c r="R9" s="17">
        <v>3.1993478849250197E-2</v>
      </c>
      <c r="S9" s="17">
        <v>2.6563990331373199E-2</v>
      </c>
      <c r="T9" s="17">
        <v>6.8001917877146503E-2</v>
      </c>
      <c r="U9" s="17">
        <v>6.8075619831328704E-2</v>
      </c>
      <c r="V9" s="17">
        <v>7.8527554935756097E-2</v>
      </c>
      <c r="W9" s="17">
        <v>6.0972745291564497E-2</v>
      </c>
      <c r="X9" s="17">
        <v>4.3272012045381399E-2</v>
      </c>
      <c r="Y9" s="17">
        <v>2.3869733194739302E-2</v>
      </c>
      <c r="Z9" s="17">
        <v>4.9721459534575803E-2</v>
      </c>
      <c r="AA9" s="17">
        <v>2.3487653165813499E-2</v>
      </c>
      <c r="AB9" s="17">
        <v>0</v>
      </c>
      <c r="AC9" s="17"/>
      <c r="AD9" s="17">
        <v>6.3093945683991098E-2</v>
      </c>
      <c r="AE9" s="17">
        <v>1.11842833567911E-2</v>
      </c>
      <c r="AF9" s="17"/>
      <c r="AG9" s="17">
        <v>8.8531752390369395E-2</v>
      </c>
      <c r="AH9" s="17">
        <v>2.3733507988454399E-2</v>
      </c>
      <c r="AI9" s="17"/>
      <c r="AJ9" s="17">
        <v>4.2382655152452403E-2</v>
      </c>
      <c r="AK9" s="17">
        <v>5.1603862598922703E-2</v>
      </c>
      <c r="AL9" s="17"/>
      <c r="AM9" s="17">
        <v>4.7237227772943098E-2</v>
      </c>
      <c r="AN9" s="17">
        <v>4.7036162809562798E-2</v>
      </c>
      <c r="AO9" s="17"/>
      <c r="AP9" s="17">
        <v>2.9021204262873702E-3</v>
      </c>
      <c r="AQ9" s="17">
        <v>0</v>
      </c>
      <c r="AR9" s="17">
        <v>1.6781221346574102E-2</v>
      </c>
      <c r="AS9" s="17">
        <v>2.4595061441261099E-2</v>
      </c>
      <c r="AT9" s="17">
        <v>0.125644360160241</v>
      </c>
      <c r="AU9" s="17">
        <v>0.15185492646069801</v>
      </c>
    </row>
    <row r="10" spans="2:47" x14ac:dyDescent="0.35">
      <c r="B10" s="18" t="s">
        <v>215</v>
      </c>
      <c r="C10" s="17">
        <v>0.228437735998373</v>
      </c>
      <c r="D10" s="17">
        <v>0.34478288726230699</v>
      </c>
      <c r="E10" s="17">
        <v>0.116987996636369</v>
      </c>
      <c r="F10" s="17"/>
      <c r="G10" s="17">
        <v>0.20912664925600499</v>
      </c>
      <c r="H10" s="17">
        <v>0.242036081126802</v>
      </c>
      <c r="I10" s="17">
        <v>0.22596372892774799</v>
      </c>
      <c r="J10" s="17">
        <v>0.25810242017413298</v>
      </c>
      <c r="K10" s="17">
        <v>0.23427560640422701</v>
      </c>
      <c r="L10" s="17">
        <v>0.20425359141747501</v>
      </c>
      <c r="M10" s="17"/>
      <c r="N10" s="17">
        <v>0.21672715266460299</v>
      </c>
      <c r="O10" s="17">
        <v>0.28660129116716498</v>
      </c>
      <c r="P10" s="17"/>
      <c r="Q10" s="17">
        <v>0.25334723575569201</v>
      </c>
      <c r="R10" s="17">
        <v>0.17840330340358199</v>
      </c>
      <c r="S10" s="17">
        <v>0.19722338147955501</v>
      </c>
      <c r="T10" s="17">
        <v>0.24720183535621901</v>
      </c>
      <c r="U10" s="17">
        <v>0.20962346598006501</v>
      </c>
      <c r="V10" s="17">
        <v>0.218437781689473</v>
      </c>
      <c r="W10" s="17">
        <v>0.21427984834673899</v>
      </c>
      <c r="X10" s="17">
        <v>0.27842531689113198</v>
      </c>
      <c r="Y10" s="17">
        <v>0.25021682098464898</v>
      </c>
      <c r="Z10" s="17">
        <v>0.23737173256802699</v>
      </c>
      <c r="AA10" s="17">
        <v>0.23250631645563399</v>
      </c>
      <c r="AB10" s="17">
        <v>0.28829667880179499</v>
      </c>
      <c r="AC10" s="17"/>
      <c r="AD10" s="17">
        <v>0.30480030528813101</v>
      </c>
      <c r="AE10" s="17">
        <v>6.6243768708695E-2</v>
      </c>
      <c r="AF10" s="17"/>
      <c r="AG10" s="17">
        <v>0.40669099605138698</v>
      </c>
      <c r="AH10" s="17">
        <v>0.14495850957427101</v>
      </c>
      <c r="AI10" s="17"/>
      <c r="AJ10" s="17">
        <v>0.243207021467302</v>
      </c>
      <c r="AK10" s="17">
        <v>0.212948659938234</v>
      </c>
      <c r="AL10" s="17"/>
      <c r="AM10" s="17">
        <v>0.14971534088909599</v>
      </c>
      <c r="AN10" s="17">
        <v>0.25128564770031298</v>
      </c>
      <c r="AO10" s="17"/>
      <c r="AP10" s="17">
        <v>3.7218242027209302E-3</v>
      </c>
      <c r="AQ10" s="17">
        <v>2.26220766766803E-2</v>
      </c>
      <c r="AR10" s="17">
        <v>8.13162505638753E-2</v>
      </c>
      <c r="AS10" s="17">
        <v>0.40758300741529202</v>
      </c>
      <c r="AT10" s="17">
        <v>0.41190846344867499</v>
      </c>
      <c r="AU10" s="17">
        <v>0.53622958928515396</v>
      </c>
    </row>
    <row r="11" spans="2:47" x14ac:dyDescent="0.35">
      <c r="B11" s="18" t="s">
        <v>216</v>
      </c>
      <c r="C11" s="17">
        <v>0.20477795563771101</v>
      </c>
      <c r="D11" s="17">
        <v>0.25098405988296602</v>
      </c>
      <c r="E11" s="17">
        <v>0.161529352545805</v>
      </c>
      <c r="F11" s="17"/>
      <c r="G11" s="17">
        <v>0.14342797611500699</v>
      </c>
      <c r="H11" s="17">
        <v>0.16098607573088999</v>
      </c>
      <c r="I11" s="17">
        <v>0.218722690661841</v>
      </c>
      <c r="J11" s="17">
        <v>0.244174103378167</v>
      </c>
      <c r="K11" s="17">
        <v>0.23214395893069101</v>
      </c>
      <c r="L11" s="17">
        <v>0.219827899702322</v>
      </c>
      <c r="M11" s="17"/>
      <c r="N11" s="17">
        <v>0.21340380915028001</v>
      </c>
      <c r="O11" s="17">
        <v>0.16193548636382901</v>
      </c>
      <c r="P11" s="17"/>
      <c r="Q11" s="17">
        <v>0.18264522964292701</v>
      </c>
      <c r="R11" s="17">
        <v>0.19775664753883601</v>
      </c>
      <c r="S11" s="17">
        <v>0.17006972595292</v>
      </c>
      <c r="T11" s="17">
        <v>0.17952778004137199</v>
      </c>
      <c r="U11" s="17">
        <v>0.218819258358564</v>
      </c>
      <c r="V11" s="17">
        <v>0.20569951562379701</v>
      </c>
      <c r="W11" s="17">
        <v>0.23177770964944799</v>
      </c>
      <c r="X11" s="17">
        <v>0.26046417023067597</v>
      </c>
      <c r="Y11" s="17">
        <v>0.25853122703159598</v>
      </c>
      <c r="Z11" s="17">
        <v>0.22390357654964901</v>
      </c>
      <c r="AA11" s="17">
        <v>0.178006116089924</v>
      </c>
      <c r="AB11" s="17">
        <v>0.115148258578003</v>
      </c>
      <c r="AC11" s="17"/>
      <c r="AD11" s="17">
        <v>0.26492113618468199</v>
      </c>
      <c r="AE11" s="17">
        <v>7.2622352475536306E-2</v>
      </c>
      <c r="AF11" s="17"/>
      <c r="AG11" s="17">
        <v>0.245081536988601</v>
      </c>
      <c r="AH11" s="17">
        <v>0.18866459632049901</v>
      </c>
      <c r="AI11" s="17"/>
      <c r="AJ11" s="17">
        <v>0.22318351518695301</v>
      </c>
      <c r="AK11" s="17">
        <v>0.18318467331410901</v>
      </c>
      <c r="AL11" s="17"/>
      <c r="AM11" s="17">
        <v>0.20848512524707699</v>
      </c>
      <c r="AN11" s="17">
        <v>0.20449747828977899</v>
      </c>
      <c r="AO11" s="17"/>
      <c r="AP11" s="17">
        <v>4.0365141104374697E-3</v>
      </c>
      <c r="AQ11" s="17">
        <v>0.12391687474142001</v>
      </c>
      <c r="AR11" s="17">
        <v>0.24565442147351599</v>
      </c>
      <c r="AS11" s="17">
        <v>0.42282959223869998</v>
      </c>
      <c r="AT11" s="17">
        <v>0.31822399857519001</v>
      </c>
      <c r="AU11" s="17">
        <v>0.212738201070032</v>
      </c>
    </row>
    <row r="12" spans="2:47" x14ac:dyDescent="0.35">
      <c r="B12" s="18" t="s">
        <v>217</v>
      </c>
      <c r="C12" s="17">
        <v>8.8042945590576405E-2</v>
      </c>
      <c r="D12" s="17">
        <v>9.46565929987261E-2</v>
      </c>
      <c r="E12" s="17">
        <v>8.0531006013012801E-2</v>
      </c>
      <c r="F12" s="17"/>
      <c r="G12" s="17">
        <v>0.14930981427655399</v>
      </c>
      <c r="H12" s="17">
        <v>0.10565065389379</v>
      </c>
      <c r="I12" s="17">
        <v>7.0417701666343396E-2</v>
      </c>
      <c r="J12" s="17">
        <v>7.68942851879897E-2</v>
      </c>
      <c r="K12" s="17">
        <v>7.7340795329803994E-2</v>
      </c>
      <c r="L12" s="17">
        <v>6.3433232868793599E-2</v>
      </c>
      <c r="M12" s="17"/>
      <c r="N12" s="17">
        <v>8.0039713016393205E-2</v>
      </c>
      <c r="O12" s="17">
        <v>0.127793011500174</v>
      </c>
      <c r="P12" s="17"/>
      <c r="Q12" s="17">
        <v>0.109502122514912</v>
      </c>
      <c r="R12" s="17">
        <v>7.6784887915567299E-2</v>
      </c>
      <c r="S12" s="17">
        <v>0.107183086836659</v>
      </c>
      <c r="T12" s="17">
        <v>9.24271728499034E-2</v>
      </c>
      <c r="U12" s="17">
        <v>8.2405546470127405E-2</v>
      </c>
      <c r="V12" s="17">
        <v>7.4368745246771797E-2</v>
      </c>
      <c r="W12" s="17">
        <v>6.1909334713284497E-2</v>
      </c>
      <c r="X12" s="17">
        <v>6.2656647878101004E-2</v>
      </c>
      <c r="Y12" s="17">
        <v>0.100611529484356</v>
      </c>
      <c r="Z12" s="17">
        <v>9.2138982210672599E-2</v>
      </c>
      <c r="AA12" s="17">
        <v>9.9782990362912494E-2</v>
      </c>
      <c r="AB12" s="17">
        <v>5.2000575925954702E-2</v>
      </c>
      <c r="AC12" s="17"/>
      <c r="AD12" s="17">
        <v>0.104177099377024</v>
      </c>
      <c r="AE12" s="17">
        <v>5.2099473350593901E-2</v>
      </c>
      <c r="AF12" s="17"/>
      <c r="AG12" s="17">
        <v>8.8902098286923498E-2</v>
      </c>
      <c r="AH12" s="17">
        <v>9.0352403807112694E-2</v>
      </c>
      <c r="AI12" s="17"/>
      <c r="AJ12" s="17">
        <v>7.2709032098578902E-2</v>
      </c>
      <c r="AK12" s="17">
        <v>0.10702541095429299</v>
      </c>
      <c r="AL12" s="17"/>
      <c r="AM12" s="17">
        <v>8.8317623809515897E-2</v>
      </c>
      <c r="AN12" s="17">
        <v>8.8218255130936604E-2</v>
      </c>
      <c r="AO12" s="17"/>
      <c r="AP12" s="17">
        <v>4.1833027263446596E-3</v>
      </c>
      <c r="AQ12" s="17">
        <v>0.1141597621438</v>
      </c>
      <c r="AR12" s="17">
        <v>0.20205072860723799</v>
      </c>
      <c r="AS12" s="17">
        <v>8.0456692043242101E-2</v>
      </c>
      <c r="AT12" s="17">
        <v>8.6106040381736401E-2</v>
      </c>
      <c r="AU12" s="17">
        <v>8.3639486110863401E-2</v>
      </c>
    </row>
    <row r="13" spans="2:47" x14ac:dyDescent="0.35">
      <c r="B13" s="18" t="s">
        <v>218</v>
      </c>
      <c r="C13" s="17">
        <v>7.5753269886100399E-2</v>
      </c>
      <c r="D13" s="17">
        <v>5.8616959081401299E-2</v>
      </c>
      <c r="E13" s="17">
        <v>9.3140488797087098E-2</v>
      </c>
      <c r="F13" s="17"/>
      <c r="G13" s="17">
        <v>0.102351345523434</v>
      </c>
      <c r="H13" s="17">
        <v>9.1503198597774393E-2</v>
      </c>
      <c r="I13" s="17">
        <v>6.3383652101427407E-2</v>
      </c>
      <c r="J13" s="17">
        <v>7.1032130332946003E-2</v>
      </c>
      <c r="K13" s="17">
        <v>4.9854144020135098E-2</v>
      </c>
      <c r="L13" s="17">
        <v>7.6386428965083297E-2</v>
      </c>
      <c r="M13" s="17"/>
      <c r="N13" s="17">
        <v>8.0099463892544395E-2</v>
      </c>
      <c r="O13" s="17">
        <v>5.4166805090694499E-2</v>
      </c>
      <c r="P13" s="17"/>
      <c r="Q13" s="17">
        <v>0.10036184574606</v>
      </c>
      <c r="R13" s="17">
        <v>6.22211164515451E-2</v>
      </c>
      <c r="S13" s="17">
        <v>9.6466293240645998E-2</v>
      </c>
      <c r="T13" s="17">
        <v>6.3072969532938797E-2</v>
      </c>
      <c r="U13" s="17">
        <v>8.4567919400736102E-2</v>
      </c>
      <c r="V13" s="17">
        <v>4.0663332503698302E-2</v>
      </c>
      <c r="W13" s="17">
        <v>4.4401850348651101E-2</v>
      </c>
      <c r="X13" s="17">
        <v>9.6096493885540799E-2</v>
      </c>
      <c r="Y13" s="17">
        <v>6.3277787833056404E-2</v>
      </c>
      <c r="Z13" s="17">
        <v>7.5029901619368997E-2</v>
      </c>
      <c r="AA13" s="17">
        <v>9.4482527009535203E-2</v>
      </c>
      <c r="AB13" s="17">
        <v>0.16081587398043901</v>
      </c>
      <c r="AC13" s="17"/>
      <c r="AD13" s="17">
        <v>7.3202923514845794E-2</v>
      </c>
      <c r="AE13" s="17">
        <v>7.6018560506537006E-2</v>
      </c>
      <c r="AF13" s="17"/>
      <c r="AG13" s="17">
        <v>4.6873741504057397E-2</v>
      </c>
      <c r="AH13" s="17">
        <v>8.7769533217201198E-2</v>
      </c>
      <c r="AI13" s="17"/>
      <c r="AJ13" s="17">
        <v>6.8818680697224494E-2</v>
      </c>
      <c r="AK13" s="17">
        <v>8.4658469257347796E-2</v>
      </c>
      <c r="AL13" s="17"/>
      <c r="AM13" s="17">
        <v>7.4303827129166E-2</v>
      </c>
      <c r="AN13" s="17">
        <v>7.1836393648613203E-2</v>
      </c>
      <c r="AO13" s="17"/>
      <c r="AP13" s="17">
        <v>1.48731072481793E-2</v>
      </c>
      <c r="AQ13" s="17">
        <v>0.16995706338580599</v>
      </c>
      <c r="AR13" s="17">
        <v>0.21779599271858699</v>
      </c>
      <c r="AS13" s="17">
        <v>2.83212664733179E-2</v>
      </c>
      <c r="AT13" s="17">
        <v>5.2502050161732303E-2</v>
      </c>
      <c r="AU13" s="17">
        <v>1.0859234493453499E-2</v>
      </c>
    </row>
    <row r="14" spans="2:47" x14ac:dyDescent="0.35">
      <c r="B14" s="18" t="s">
        <v>219</v>
      </c>
      <c r="C14" s="17">
        <v>5.2670211182017999E-2</v>
      </c>
      <c r="D14" s="17">
        <v>2.06261590026292E-2</v>
      </c>
      <c r="E14" s="17">
        <v>8.4392876243921999E-2</v>
      </c>
      <c r="F14" s="17"/>
      <c r="G14" s="17">
        <v>6.2526817025290796E-2</v>
      </c>
      <c r="H14" s="17">
        <v>5.1945985332103498E-2</v>
      </c>
      <c r="I14" s="17">
        <v>4.8507133852725003E-2</v>
      </c>
      <c r="J14" s="17">
        <v>4.8095531388572102E-2</v>
      </c>
      <c r="K14" s="17">
        <v>5.9485608628212401E-2</v>
      </c>
      <c r="L14" s="17">
        <v>4.92550440684833E-2</v>
      </c>
      <c r="M14" s="17"/>
      <c r="N14" s="17">
        <v>5.0230905375310698E-2</v>
      </c>
      <c r="O14" s="17">
        <v>6.4785636504413893E-2</v>
      </c>
      <c r="P14" s="17"/>
      <c r="Q14" s="17">
        <v>6.8260053960144798E-2</v>
      </c>
      <c r="R14" s="17">
        <v>5.1843752789278302E-2</v>
      </c>
      <c r="S14" s="17">
        <v>5.4492459932118903E-2</v>
      </c>
      <c r="T14" s="17">
        <v>7.7735537798579002E-2</v>
      </c>
      <c r="U14" s="17">
        <v>2.5329419559495699E-2</v>
      </c>
      <c r="V14" s="17">
        <v>5.5805396558859098E-2</v>
      </c>
      <c r="W14" s="17">
        <v>3.3275309322841E-2</v>
      </c>
      <c r="X14" s="17">
        <v>5.11526747578155E-2</v>
      </c>
      <c r="Y14" s="17">
        <v>3.3749770715943497E-2</v>
      </c>
      <c r="Z14" s="17">
        <v>5.3111947863152799E-2</v>
      </c>
      <c r="AA14" s="17">
        <v>5.9276547301824398E-2</v>
      </c>
      <c r="AB14" s="17">
        <v>6.8866147486965595E-2</v>
      </c>
      <c r="AC14" s="17"/>
      <c r="AD14" s="17">
        <v>5.0112065724694302E-2</v>
      </c>
      <c r="AE14" s="17">
        <v>5.8189450626190402E-2</v>
      </c>
      <c r="AF14" s="17"/>
      <c r="AG14" s="17">
        <v>2.79873141402107E-2</v>
      </c>
      <c r="AH14" s="17">
        <v>6.5055747700703798E-2</v>
      </c>
      <c r="AI14" s="17"/>
      <c r="AJ14" s="17">
        <v>5.4077097043359001E-2</v>
      </c>
      <c r="AK14" s="17">
        <v>5.0123612636665899E-2</v>
      </c>
      <c r="AL14" s="17"/>
      <c r="AM14" s="17">
        <v>4.9382679908468799E-2</v>
      </c>
      <c r="AN14" s="17">
        <v>5.4000374477471101E-2</v>
      </c>
      <c r="AO14" s="17"/>
      <c r="AP14" s="17">
        <v>3.2372313322249199E-2</v>
      </c>
      <c r="AQ14" s="17">
        <v>0.16533444970984401</v>
      </c>
      <c r="AR14" s="17">
        <v>0.107549293862299</v>
      </c>
      <c r="AS14" s="17">
        <v>5.1030594814810998E-3</v>
      </c>
      <c r="AT14" s="17">
        <v>5.6150872724257802E-3</v>
      </c>
      <c r="AU14" s="17">
        <v>2.42498503600036E-3</v>
      </c>
    </row>
    <row r="15" spans="2:47" x14ac:dyDescent="0.35">
      <c r="B15" s="18" t="s">
        <v>220</v>
      </c>
      <c r="C15" s="17">
        <v>0.108067068321253</v>
      </c>
      <c r="D15" s="17">
        <v>5.0485271403498899E-2</v>
      </c>
      <c r="E15" s="17">
        <v>0.16326755595401601</v>
      </c>
      <c r="F15" s="17"/>
      <c r="G15" s="17">
        <v>7.5981376950689697E-2</v>
      </c>
      <c r="H15" s="17">
        <v>7.5955766309432293E-2</v>
      </c>
      <c r="I15" s="17">
        <v>0.12655254698177101</v>
      </c>
      <c r="J15" s="17">
        <v>9.1341138106094497E-2</v>
      </c>
      <c r="K15" s="17">
        <v>0.124200418440262</v>
      </c>
      <c r="L15" s="17">
        <v>0.14337314608155399</v>
      </c>
      <c r="M15" s="17"/>
      <c r="N15" s="17">
        <v>0.115082847962895</v>
      </c>
      <c r="O15" s="17">
        <v>7.3221435562553103E-2</v>
      </c>
      <c r="P15" s="17"/>
      <c r="Q15" s="17">
        <v>8.9406932526083602E-2</v>
      </c>
      <c r="R15" s="17">
        <v>0.159522999485253</v>
      </c>
      <c r="S15" s="17">
        <v>0.13357169797926499</v>
      </c>
      <c r="T15" s="17">
        <v>0.10501840618052399</v>
      </c>
      <c r="U15" s="17">
        <v>0.10126104985250001</v>
      </c>
      <c r="V15" s="17">
        <v>0.11973332219832999</v>
      </c>
      <c r="W15" s="17">
        <v>0.12640480521744099</v>
      </c>
      <c r="X15" s="17">
        <v>7.1203069345599099E-2</v>
      </c>
      <c r="Y15" s="17">
        <v>8.6051779726679198E-2</v>
      </c>
      <c r="Z15" s="17">
        <v>7.9062122827723999E-2</v>
      </c>
      <c r="AA15" s="17">
        <v>4.1957618619604502E-2</v>
      </c>
      <c r="AB15" s="17">
        <v>0.172991989425126</v>
      </c>
      <c r="AC15" s="17"/>
      <c r="AD15" s="17">
        <v>7.5295805119310499E-2</v>
      </c>
      <c r="AE15" s="17">
        <v>0.185677373659521</v>
      </c>
      <c r="AF15" s="17"/>
      <c r="AG15" s="17">
        <v>4.6239811903730402E-2</v>
      </c>
      <c r="AH15" s="17">
        <v>0.13694611731539599</v>
      </c>
      <c r="AI15" s="17"/>
      <c r="AJ15" s="17">
        <v>0.115014678230152</v>
      </c>
      <c r="AK15" s="17">
        <v>9.9713667734741995E-2</v>
      </c>
      <c r="AL15" s="17"/>
      <c r="AM15" s="17">
        <v>0.150059906365933</v>
      </c>
      <c r="AN15" s="17">
        <v>9.7597518477108194E-2</v>
      </c>
      <c r="AO15" s="17"/>
      <c r="AP15" s="17">
        <v>0.23922237873843499</v>
      </c>
      <c r="AQ15" s="17">
        <v>0.24260687019451799</v>
      </c>
      <c r="AR15" s="17">
        <v>6.9090788141282694E-2</v>
      </c>
      <c r="AS15" s="17">
        <v>1.6534259612278401E-2</v>
      </c>
      <c r="AT15" s="17">
        <v>0</v>
      </c>
      <c r="AU15" s="17">
        <v>2.2535775437987501E-3</v>
      </c>
    </row>
    <row r="16" spans="2:47" x14ac:dyDescent="0.35">
      <c r="B16" s="18" t="s">
        <v>106</v>
      </c>
      <c r="C16" s="17">
        <v>0.179379923252413</v>
      </c>
      <c r="D16" s="17">
        <v>9.6217262298250603E-2</v>
      </c>
      <c r="E16" s="17">
        <v>0.25696981201246399</v>
      </c>
      <c r="F16" s="17"/>
      <c r="G16" s="17">
        <v>0.14157923604522701</v>
      </c>
      <c r="H16" s="17">
        <v>0.16808213981355</v>
      </c>
      <c r="I16" s="17">
        <v>0.177170699718914</v>
      </c>
      <c r="J16" s="17">
        <v>0.17347983456330901</v>
      </c>
      <c r="K16" s="17">
        <v>0.204265436343333</v>
      </c>
      <c r="L16" s="17">
        <v>0.20374085880017301</v>
      </c>
      <c r="M16" s="17"/>
      <c r="N16" s="17">
        <v>0.194783315288797</v>
      </c>
      <c r="O16" s="17">
        <v>0.102875105605009</v>
      </c>
      <c r="P16" s="17"/>
      <c r="Q16" s="17">
        <v>0.12954191257802</v>
      </c>
      <c r="R16" s="17">
        <v>0.22259042793328099</v>
      </c>
      <c r="S16" s="17">
        <v>0.20388702359661701</v>
      </c>
      <c r="T16" s="17">
        <v>0.16249012946559599</v>
      </c>
      <c r="U16" s="17">
        <v>0.19534066123998101</v>
      </c>
      <c r="V16" s="17">
        <v>0.19152224724623901</v>
      </c>
      <c r="W16" s="17">
        <v>0.20726852787935501</v>
      </c>
      <c r="X16" s="17">
        <v>0.136729614965754</v>
      </c>
      <c r="Y16" s="17">
        <v>0.15448788916276701</v>
      </c>
      <c r="Z16" s="17">
        <v>0.16991219383917999</v>
      </c>
      <c r="AA16" s="17">
        <v>0.236560757429291</v>
      </c>
      <c r="AB16" s="17">
        <v>0.14188047580171601</v>
      </c>
      <c r="AC16" s="17"/>
      <c r="AD16" s="17">
        <v>4.8102648401741201E-2</v>
      </c>
      <c r="AE16" s="17">
        <v>0.46651364042568599</v>
      </c>
      <c r="AF16" s="17"/>
      <c r="AG16" s="17">
        <v>3.8780105269621098E-2</v>
      </c>
      <c r="AH16" s="17">
        <v>0.24715767974966399</v>
      </c>
      <c r="AI16" s="17"/>
      <c r="AJ16" s="17">
        <v>0.16336579543421001</v>
      </c>
      <c r="AK16" s="17">
        <v>0.196360263598894</v>
      </c>
      <c r="AL16" s="17"/>
      <c r="AM16" s="17">
        <v>0.219192587978562</v>
      </c>
      <c r="AN16" s="17">
        <v>0.16845284501846899</v>
      </c>
      <c r="AO16" s="17"/>
      <c r="AP16" s="17">
        <v>0.66431556612748899</v>
      </c>
      <c r="AQ16" s="17">
        <v>0.131369124027791</v>
      </c>
      <c r="AR16" s="17">
        <v>3.78276474257861E-2</v>
      </c>
      <c r="AS16" s="17">
        <v>1.21621140107444E-2</v>
      </c>
      <c r="AT16" s="17">
        <v>0</v>
      </c>
      <c r="AU16" s="17">
        <v>0</v>
      </c>
    </row>
    <row r="17" spans="2:47" x14ac:dyDescent="0.35">
      <c r="B17" s="18" t="s">
        <v>94</v>
      </c>
      <c r="C17" s="19">
        <v>1.6460655689042099E-2</v>
      </c>
      <c r="D17" s="19">
        <v>1.3925694465272E-2</v>
      </c>
      <c r="E17" s="19">
        <v>1.9079416787319201E-2</v>
      </c>
      <c r="F17" s="19"/>
      <c r="G17" s="19">
        <v>1.25193662835837E-2</v>
      </c>
      <c r="H17" s="19">
        <v>2.6307929085006398E-2</v>
      </c>
      <c r="I17" s="19">
        <v>1.52762348106628E-2</v>
      </c>
      <c r="J17" s="19">
        <v>1.4714401023324299E-2</v>
      </c>
      <c r="K17" s="19">
        <v>5.8207768057832896E-3</v>
      </c>
      <c r="L17" s="19">
        <v>2.0520454846733701E-2</v>
      </c>
      <c r="M17" s="19"/>
      <c r="N17" s="19">
        <v>1.53964191711183E-2</v>
      </c>
      <c r="O17" s="19">
        <v>2.1746453813581701E-2</v>
      </c>
      <c r="P17" s="19"/>
      <c r="Q17" s="19">
        <v>1.49367259939025E-2</v>
      </c>
      <c r="R17" s="19">
        <v>1.8883385633407E-2</v>
      </c>
      <c r="S17" s="19">
        <v>1.0542340650846501E-2</v>
      </c>
      <c r="T17" s="19">
        <v>4.5242508977200602E-3</v>
      </c>
      <c r="U17" s="19">
        <v>1.45770593072014E-2</v>
      </c>
      <c r="V17" s="19">
        <v>1.5242103997076401E-2</v>
      </c>
      <c r="W17" s="19">
        <v>1.97098692306754E-2</v>
      </c>
      <c r="X17" s="19">
        <v>0</v>
      </c>
      <c r="Y17" s="19">
        <v>2.92034618662141E-2</v>
      </c>
      <c r="Z17" s="19">
        <v>1.97480829876494E-2</v>
      </c>
      <c r="AA17" s="19">
        <v>3.39394735654618E-2</v>
      </c>
      <c r="AB17" s="19">
        <v>0</v>
      </c>
      <c r="AC17" s="19"/>
      <c r="AD17" s="19">
        <v>1.6294070705580199E-2</v>
      </c>
      <c r="AE17" s="19">
        <v>1.14510968904501E-2</v>
      </c>
      <c r="AF17" s="19"/>
      <c r="AG17" s="19">
        <v>1.09126434650992E-2</v>
      </c>
      <c r="AH17" s="19">
        <v>1.53619043266976E-2</v>
      </c>
      <c r="AI17" s="19"/>
      <c r="AJ17" s="19">
        <v>1.7241524689769201E-2</v>
      </c>
      <c r="AK17" s="19">
        <v>1.43813799667916E-2</v>
      </c>
      <c r="AL17" s="19"/>
      <c r="AM17" s="19">
        <v>1.3305680899239E-2</v>
      </c>
      <c r="AN17" s="19">
        <v>1.7075324447746801E-2</v>
      </c>
      <c r="AO17" s="19"/>
      <c r="AP17" s="19">
        <v>3.4372873097857401E-2</v>
      </c>
      <c r="AQ17" s="19">
        <v>3.00337791201407E-2</v>
      </c>
      <c r="AR17" s="19">
        <v>2.1933655860842199E-2</v>
      </c>
      <c r="AS17" s="19">
        <v>2.4149472836837399E-3</v>
      </c>
      <c r="AT17" s="19">
        <v>0</v>
      </c>
      <c r="AU17" s="19">
        <v>0</v>
      </c>
    </row>
    <row r="18" spans="2:47" x14ac:dyDescent="0.35">
      <c r="B18" s="16"/>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2:AU22"/>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224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214</v>
      </c>
      <c r="C9" s="17">
        <v>4.7229246863870498E-2</v>
      </c>
      <c r="D9" s="17">
        <v>7.7530097960129996E-2</v>
      </c>
      <c r="E9" s="17">
        <v>1.8094387347645399E-2</v>
      </c>
      <c r="F9" s="17"/>
      <c r="G9" s="17">
        <v>9.7981461139152307E-2</v>
      </c>
      <c r="H9" s="17">
        <v>7.4453136913717605E-2</v>
      </c>
      <c r="I9" s="17">
        <v>5.13474200149798E-2</v>
      </c>
      <c r="J9" s="17">
        <v>2.48753542147306E-2</v>
      </c>
      <c r="K9" s="17">
        <v>2.7455715079992199E-2</v>
      </c>
      <c r="L9" s="17">
        <v>1.91590184918921E-2</v>
      </c>
      <c r="M9" s="17"/>
      <c r="N9" s="17">
        <v>3.8584425385789198E-2</v>
      </c>
      <c r="O9" s="17">
        <v>9.0165925305395495E-2</v>
      </c>
      <c r="P9" s="17"/>
      <c r="Q9" s="17">
        <v>6.3307219761020606E-2</v>
      </c>
      <c r="R9" s="17">
        <v>3.3651352377009801E-2</v>
      </c>
      <c r="S9" s="17">
        <v>2.00482052032901E-2</v>
      </c>
      <c r="T9" s="17">
        <v>6.1216293975131501E-2</v>
      </c>
      <c r="U9" s="17">
        <v>6.4498754826026003E-2</v>
      </c>
      <c r="V9" s="17">
        <v>6.9723530026542094E-2</v>
      </c>
      <c r="W9" s="17">
        <v>5.7115281511741202E-2</v>
      </c>
      <c r="X9" s="17">
        <v>3.5864636018038597E-2</v>
      </c>
      <c r="Y9" s="17">
        <v>1.9546724641798199E-2</v>
      </c>
      <c r="Z9" s="17">
        <v>5.5230736289066502E-2</v>
      </c>
      <c r="AA9" s="17">
        <v>5.8965519844139697E-2</v>
      </c>
      <c r="AB9" s="17">
        <v>0</v>
      </c>
      <c r="AC9" s="17"/>
      <c r="AD9" s="17">
        <v>6.3353690505139601E-2</v>
      </c>
      <c r="AE9" s="17">
        <v>1.3311878241995E-2</v>
      </c>
      <c r="AF9" s="17"/>
      <c r="AG9" s="17">
        <v>9.1855405297237805E-2</v>
      </c>
      <c r="AH9" s="17">
        <v>2.55854143013656E-2</v>
      </c>
      <c r="AI9" s="17"/>
      <c r="AJ9" s="17">
        <v>4.58484561784267E-2</v>
      </c>
      <c r="AK9" s="17">
        <v>4.9289189768365299E-2</v>
      </c>
      <c r="AL9" s="17"/>
      <c r="AM9" s="17">
        <v>5.05873531911879E-2</v>
      </c>
      <c r="AN9" s="17">
        <v>4.7154480305107098E-2</v>
      </c>
      <c r="AO9" s="17"/>
      <c r="AP9" s="17">
        <v>0</v>
      </c>
      <c r="AQ9" s="17">
        <v>0</v>
      </c>
      <c r="AR9" s="17">
        <v>2.2341100915245798E-2</v>
      </c>
      <c r="AS9" s="17">
        <v>3.2091415628863501E-2</v>
      </c>
      <c r="AT9" s="17">
        <v>9.0109954883973303E-2</v>
      </c>
      <c r="AU9" s="17">
        <v>0.163069248163077</v>
      </c>
    </row>
    <row r="10" spans="2:47" x14ac:dyDescent="0.35">
      <c r="B10" s="18" t="s">
        <v>215</v>
      </c>
      <c r="C10" s="17">
        <v>0.243674911768543</v>
      </c>
      <c r="D10" s="17">
        <v>0.36616711698388799</v>
      </c>
      <c r="E10" s="17">
        <v>0.12540396250338401</v>
      </c>
      <c r="F10" s="17"/>
      <c r="G10" s="17">
        <v>0.25254492016132701</v>
      </c>
      <c r="H10" s="17">
        <v>0.26290208495717798</v>
      </c>
      <c r="I10" s="17">
        <v>0.26065108155972</v>
      </c>
      <c r="J10" s="17">
        <v>0.26777749512426302</v>
      </c>
      <c r="K10" s="17">
        <v>0.23624426040119001</v>
      </c>
      <c r="L10" s="17">
        <v>0.19363491405139899</v>
      </c>
      <c r="M10" s="17"/>
      <c r="N10" s="17">
        <v>0.23364197088113001</v>
      </c>
      <c r="O10" s="17">
        <v>0.29350603411131598</v>
      </c>
      <c r="P10" s="17"/>
      <c r="Q10" s="17">
        <v>0.252103576881826</v>
      </c>
      <c r="R10" s="17">
        <v>0.18755230269415499</v>
      </c>
      <c r="S10" s="17">
        <v>0.20429506284543</v>
      </c>
      <c r="T10" s="17">
        <v>0.25323643650773903</v>
      </c>
      <c r="U10" s="17">
        <v>0.22775950841559001</v>
      </c>
      <c r="V10" s="17">
        <v>0.27148142373041001</v>
      </c>
      <c r="W10" s="17">
        <v>0.27066712068466497</v>
      </c>
      <c r="X10" s="17">
        <v>0.29576292750192301</v>
      </c>
      <c r="Y10" s="17">
        <v>0.27042418172937799</v>
      </c>
      <c r="Z10" s="17">
        <v>0.219484101171425</v>
      </c>
      <c r="AA10" s="17">
        <v>0.24052786749191299</v>
      </c>
      <c r="AB10" s="17">
        <v>0.31652822289712301</v>
      </c>
      <c r="AC10" s="17"/>
      <c r="AD10" s="17">
        <v>0.33144139260257399</v>
      </c>
      <c r="AE10" s="17">
        <v>5.57817297700531E-2</v>
      </c>
      <c r="AF10" s="17"/>
      <c r="AG10" s="17">
        <v>0.42931770098236199</v>
      </c>
      <c r="AH10" s="17">
        <v>0.15615256861570301</v>
      </c>
      <c r="AI10" s="17"/>
      <c r="AJ10" s="17">
        <v>0.246960651356496</v>
      </c>
      <c r="AK10" s="17">
        <v>0.241949497725335</v>
      </c>
      <c r="AL10" s="17"/>
      <c r="AM10" s="17">
        <v>0.195004628461806</v>
      </c>
      <c r="AN10" s="17">
        <v>0.25893079976600097</v>
      </c>
      <c r="AO10" s="17"/>
      <c r="AP10" s="17">
        <v>0</v>
      </c>
      <c r="AQ10" s="17">
        <v>9.6945091765143591E-3</v>
      </c>
      <c r="AR10" s="17">
        <v>0.14137929502867499</v>
      </c>
      <c r="AS10" s="17">
        <v>0.39382964228255102</v>
      </c>
      <c r="AT10" s="17">
        <v>0.43321323105440901</v>
      </c>
      <c r="AU10" s="17">
        <v>0.59084322404397605</v>
      </c>
    </row>
    <row r="11" spans="2:47" x14ac:dyDescent="0.35">
      <c r="B11" s="18" t="s">
        <v>216</v>
      </c>
      <c r="C11" s="17">
        <v>0.164844230003693</v>
      </c>
      <c r="D11" s="17">
        <v>0.183102191019029</v>
      </c>
      <c r="E11" s="17">
        <v>0.14850054805191901</v>
      </c>
      <c r="F11" s="17"/>
      <c r="G11" s="17">
        <v>0.172653612670575</v>
      </c>
      <c r="H11" s="17">
        <v>0.135582611941891</v>
      </c>
      <c r="I11" s="17">
        <v>0.160429908348908</v>
      </c>
      <c r="J11" s="17">
        <v>0.170060072264372</v>
      </c>
      <c r="K11" s="17">
        <v>0.161704659897245</v>
      </c>
      <c r="L11" s="17">
        <v>0.18503434835254701</v>
      </c>
      <c r="M11" s="17"/>
      <c r="N11" s="17">
        <v>0.16373357103064101</v>
      </c>
      <c r="O11" s="17">
        <v>0.17036059691826999</v>
      </c>
      <c r="P11" s="17"/>
      <c r="Q11" s="17">
        <v>0.175373855716807</v>
      </c>
      <c r="R11" s="17">
        <v>0.150543758011733</v>
      </c>
      <c r="S11" s="17">
        <v>0.207392861616195</v>
      </c>
      <c r="T11" s="17">
        <v>0.168063942333361</v>
      </c>
      <c r="U11" s="17">
        <v>0.116768423778407</v>
      </c>
      <c r="V11" s="17">
        <v>0.12693048786812899</v>
      </c>
      <c r="W11" s="17">
        <v>0.16452294891764399</v>
      </c>
      <c r="X11" s="17">
        <v>0.157632512670381</v>
      </c>
      <c r="Y11" s="17">
        <v>0.199423053233477</v>
      </c>
      <c r="Z11" s="17">
        <v>0.197621334745229</v>
      </c>
      <c r="AA11" s="17">
        <v>0.13582472056476499</v>
      </c>
      <c r="AB11" s="17">
        <v>0.11430198255145101</v>
      </c>
      <c r="AC11" s="17"/>
      <c r="AD11" s="17">
        <v>0.21501792002333001</v>
      </c>
      <c r="AE11" s="17">
        <v>5.75663021983761E-2</v>
      </c>
      <c r="AF11" s="17"/>
      <c r="AG11" s="17">
        <v>0.20134931433005601</v>
      </c>
      <c r="AH11" s="17">
        <v>0.150603976399974</v>
      </c>
      <c r="AI11" s="17"/>
      <c r="AJ11" s="17">
        <v>0.176803397287045</v>
      </c>
      <c r="AK11" s="17">
        <v>0.15212265193007199</v>
      </c>
      <c r="AL11" s="17"/>
      <c r="AM11" s="17">
        <v>0.13441118498086199</v>
      </c>
      <c r="AN11" s="17">
        <v>0.173983186740024</v>
      </c>
      <c r="AO11" s="17"/>
      <c r="AP11" s="17">
        <v>4.47602137887147E-3</v>
      </c>
      <c r="AQ11" s="17">
        <v>8.2941348763274095E-2</v>
      </c>
      <c r="AR11" s="17">
        <v>0.24633669493824101</v>
      </c>
      <c r="AS11" s="17">
        <v>0.32010013563513801</v>
      </c>
      <c r="AT11" s="17">
        <v>0.318797703121323</v>
      </c>
      <c r="AU11" s="17">
        <v>0.139555431511452</v>
      </c>
    </row>
    <row r="12" spans="2:47" x14ac:dyDescent="0.35">
      <c r="B12" s="18" t="s">
        <v>217</v>
      </c>
      <c r="C12" s="17">
        <v>9.5681888887216696E-2</v>
      </c>
      <c r="D12" s="17">
        <v>0.10444517588065801</v>
      </c>
      <c r="E12" s="17">
        <v>8.7984538216668198E-2</v>
      </c>
      <c r="F12" s="17"/>
      <c r="G12" s="17">
        <v>8.9614115733778005E-2</v>
      </c>
      <c r="H12" s="17">
        <v>0.12038577109696499</v>
      </c>
      <c r="I12" s="17">
        <v>0.103740812103604</v>
      </c>
      <c r="J12" s="17">
        <v>9.9082921201665397E-2</v>
      </c>
      <c r="K12" s="17">
        <v>8.3011417416852501E-2</v>
      </c>
      <c r="L12" s="17">
        <v>7.8657616980992107E-2</v>
      </c>
      <c r="M12" s="17"/>
      <c r="N12" s="17">
        <v>8.8839812806059001E-2</v>
      </c>
      <c r="O12" s="17">
        <v>0.12966477925851899</v>
      </c>
      <c r="P12" s="17"/>
      <c r="Q12" s="17">
        <v>0.119041029421464</v>
      </c>
      <c r="R12" s="17">
        <v>9.7792575534612999E-2</v>
      </c>
      <c r="S12" s="17">
        <v>7.0754635478816094E-2</v>
      </c>
      <c r="T12" s="17">
        <v>0.10081778998195701</v>
      </c>
      <c r="U12" s="17">
        <v>0.110489571023732</v>
      </c>
      <c r="V12" s="17">
        <v>7.8501929683202604E-2</v>
      </c>
      <c r="W12" s="17">
        <v>7.2194638781682405E-2</v>
      </c>
      <c r="X12" s="17">
        <v>0.109455934558027</v>
      </c>
      <c r="Y12" s="17">
        <v>0.11396263124231901</v>
      </c>
      <c r="Z12" s="17">
        <v>9.3918581678993196E-2</v>
      </c>
      <c r="AA12" s="17">
        <v>6.6371665961858894E-2</v>
      </c>
      <c r="AB12" s="17">
        <v>7.7507785673777904E-2</v>
      </c>
      <c r="AC12" s="17"/>
      <c r="AD12" s="17">
        <v>0.11537322229698301</v>
      </c>
      <c r="AE12" s="17">
        <v>5.58142434364821E-2</v>
      </c>
      <c r="AF12" s="17"/>
      <c r="AG12" s="17">
        <v>9.4933980992348593E-2</v>
      </c>
      <c r="AH12" s="17">
        <v>9.8062916211305098E-2</v>
      </c>
      <c r="AI12" s="17"/>
      <c r="AJ12" s="17">
        <v>9.3582510714603703E-2</v>
      </c>
      <c r="AK12" s="17">
        <v>9.9026840188855603E-2</v>
      </c>
      <c r="AL12" s="17"/>
      <c r="AM12" s="17">
        <v>9.3025298511077201E-2</v>
      </c>
      <c r="AN12" s="17">
        <v>9.7003822599005501E-2</v>
      </c>
      <c r="AO12" s="17"/>
      <c r="AP12" s="17">
        <v>0</v>
      </c>
      <c r="AQ12" s="17">
        <v>0.10980093484456301</v>
      </c>
      <c r="AR12" s="17">
        <v>0.20845010729348201</v>
      </c>
      <c r="AS12" s="17">
        <v>0.118726330466526</v>
      </c>
      <c r="AT12" s="17">
        <v>0.108324734112056</v>
      </c>
      <c r="AU12" s="17">
        <v>7.9363966633960198E-2</v>
      </c>
    </row>
    <row r="13" spans="2:47" x14ac:dyDescent="0.35">
      <c r="B13" s="18" t="s">
        <v>218</v>
      </c>
      <c r="C13" s="17">
        <v>6.6877774114839195E-2</v>
      </c>
      <c r="D13" s="17">
        <v>5.0535655618606803E-2</v>
      </c>
      <c r="E13" s="17">
        <v>8.2529047267933503E-2</v>
      </c>
      <c r="F13" s="17"/>
      <c r="G13" s="17">
        <v>0.10684603131526001</v>
      </c>
      <c r="H13" s="17">
        <v>8.5753044403975701E-2</v>
      </c>
      <c r="I13" s="17">
        <v>6.2645510681435104E-2</v>
      </c>
      <c r="J13" s="17">
        <v>6.4505862720318899E-2</v>
      </c>
      <c r="K13" s="17">
        <v>5.7403702126062002E-2</v>
      </c>
      <c r="L13" s="17">
        <v>3.6549100496458799E-2</v>
      </c>
      <c r="M13" s="17"/>
      <c r="N13" s="17">
        <v>6.7233982405929898E-2</v>
      </c>
      <c r="O13" s="17">
        <v>6.5108576116760894E-2</v>
      </c>
      <c r="P13" s="17"/>
      <c r="Q13" s="17">
        <v>5.7595462959902602E-2</v>
      </c>
      <c r="R13" s="17">
        <v>8.7518154792200598E-2</v>
      </c>
      <c r="S13" s="17">
        <v>7.0151675144697806E-2</v>
      </c>
      <c r="T13" s="17">
        <v>6.3293991548863102E-2</v>
      </c>
      <c r="U13" s="17">
        <v>5.5388627111146303E-2</v>
      </c>
      <c r="V13" s="17">
        <v>5.9523246155376401E-2</v>
      </c>
      <c r="W13" s="17">
        <v>5.8624306255145697E-2</v>
      </c>
      <c r="X13" s="17">
        <v>0.121976974830108</v>
      </c>
      <c r="Y13" s="17">
        <v>5.9268942463628703E-2</v>
      </c>
      <c r="Z13" s="17">
        <v>4.6651300417118999E-2</v>
      </c>
      <c r="AA13" s="17">
        <v>8.5012201212636807E-2</v>
      </c>
      <c r="AB13" s="17">
        <v>7.8966002856313999E-2</v>
      </c>
      <c r="AC13" s="17"/>
      <c r="AD13" s="17">
        <v>6.9127160879520394E-2</v>
      </c>
      <c r="AE13" s="17">
        <v>5.9057850319279299E-2</v>
      </c>
      <c r="AF13" s="17"/>
      <c r="AG13" s="17">
        <v>4.7953982031585303E-2</v>
      </c>
      <c r="AH13" s="17">
        <v>7.4997074056555202E-2</v>
      </c>
      <c r="AI13" s="17"/>
      <c r="AJ13" s="17">
        <v>6.0938722546272701E-2</v>
      </c>
      <c r="AK13" s="17">
        <v>7.2944467835718396E-2</v>
      </c>
      <c r="AL13" s="17"/>
      <c r="AM13" s="17">
        <v>6.4194507311975402E-2</v>
      </c>
      <c r="AN13" s="17">
        <v>6.6718614908411994E-2</v>
      </c>
      <c r="AO13" s="17"/>
      <c r="AP13" s="17">
        <v>1.09073609025051E-2</v>
      </c>
      <c r="AQ13" s="17">
        <v>0.107064479171102</v>
      </c>
      <c r="AR13" s="17">
        <v>0.202437521035844</v>
      </c>
      <c r="AS13" s="17">
        <v>4.4492613184750299E-2</v>
      </c>
      <c r="AT13" s="17">
        <v>4.2441941567868499E-2</v>
      </c>
      <c r="AU13" s="17">
        <v>2.4100857700622098E-2</v>
      </c>
    </row>
    <row r="14" spans="2:47" x14ac:dyDescent="0.35">
      <c r="B14" s="18" t="s">
        <v>219</v>
      </c>
      <c r="C14" s="17">
        <v>5.1107868241954298E-2</v>
      </c>
      <c r="D14" s="17">
        <v>3.1182477582282101E-2</v>
      </c>
      <c r="E14" s="17">
        <v>7.0996505719572597E-2</v>
      </c>
      <c r="F14" s="17"/>
      <c r="G14" s="17">
        <v>4.2016224037561403E-2</v>
      </c>
      <c r="H14" s="17">
        <v>5.4370543385338199E-2</v>
      </c>
      <c r="I14" s="17">
        <v>4.03087216794333E-2</v>
      </c>
      <c r="J14" s="17">
        <v>5.6982926568198103E-2</v>
      </c>
      <c r="K14" s="17">
        <v>5.7745680979427803E-2</v>
      </c>
      <c r="L14" s="17">
        <v>5.41077095466845E-2</v>
      </c>
      <c r="M14" s="17"/>
      <c r="N14" s="17">
        <v>5.2331680107416803E-2</v>
      </c>
      <c r="O14" s="17">
        <v>4.5029499050234303E-2</v>
      </c>
      <c r="P14" s="17"/>
      <c r="Q14" s="17">
        <v>8.3245589088851296E-2</v>
      </c>
      <c r="R14" s="17">
        <v>6.1446326679940301E-2</v>
      </c>
      <c r="S14" s="17">
        <v>3.58586785771507E-2</v>
      </c>
      <c r="T14" s="17">
        <v>4.4970922936900401E-2</v>
      </c>
      <c r="U14" s="17">
        <v>3.5372297189166103E-2</v>
      </c>
      <c r="V14" s="17">
        <v>5.1033347666356102E-2</v>
      </c>
      <c r="W14" s="17">
        <v>2.9805200306567799E-2</v>
      </c>
      <c r="X14" s="17">
        <v>5.0757444976635098E-2</v>
      </c>
      <c r="Y14" s="17">
        <v>3.2948393575149101E-2</v>
      </c>
      <c r="Z14" s="17">
        <v>4.0625594857496602E-2</v>
      </c>
      <c r="AA14" s="17">
        <v>0.101337758531606</v>
      </c>
      <c r="AB14" s="17">
        <v>2.3862527547941999E-2</v>
      </c>
      <c r="AC14" s="17"/>
      <c r="AD14" s="17">
        <v>5.1083307806276797E-2</v>
      </c>
      <c r="AE14" s="17">
        <v>5.2599602553130002E-2</v>
      </c>
      <c r="AF14" s="17"/>
      <c r="AG14" s="17">
        <v>2.4356025204081502E-2</v>
      </c>
      <c r="AH14" s="17">
        <v>6.3216090248718396E-2</v>
      </c>
      <c r="AI14" s="17"/>
      <c r="AJ14" s="17">
        <v>4.50413343378206E-2</v>
      </c>
      <c r="AK14" s="17">
        <v>5.7416173768717702E-2</v>
      </c>
      <c r="AL14" s="17"/>
      <c r="AM14" s="17">
        <v>5.8816348690622501E-2</v>
      </c>
      <c r="AN14" s="17">
        <v>4.7350414576534397E-2</v>
      </c>
      <c r="AO14" s="17"/>
      <c r="AP14" s="17">
        <v>3.1962214099233097E-2</v>
      </c>
      <c r="AQ14" s="17">
        <v>0.144046171072997</v>
      </c>
      <c r="AR14" s="17">
        <v>8.5185286483880004E-2</v>
      </c>
      <c r="AS14" s="17">
        <v>3.1970466954425097E-2</v>
      </c>
      <c r="AT14" s="17">
        <v>7.1124352603694303E-3</v>
      </c>
      <c r="AU14" s="17">
        <v>3.0672719469117802E-3</v>
      </c>
    </row>
    <row r="15" spans="2:47" x14ac:dyDescent="0.35">
      <c r="B15" s="18" t="s">
        <v>220</v>
      </c>
      <c r="C15" s="17">
        <v>0.123323051675092</v>
      </c>
      <c r="D15" s="17">
        <v>7.0724108112213094E-2</v>
      </c>
      <c r="E15" s="17">
        <v>0.173798966531825</v>
      </c>
      <c r="F15" s="17"/>
      <c r="G15" s="17">
        <v>7.8517212089120603E-2</v>
      </c>
      <c r="H15" s="17">
        <v>0.101488256233249</v>
      </c>
      <c r="I15" s="17">
        <v>0.10094216582519799</v>
      </c>
      <c r="J15" s="17">
        <v>0.10861842024386199</v>
      </c>
      <c r="K15" s="17">
        <v>0.15911120588340999</v>
      </c>
      <c r="L15" s="17">
        <v>0.177269738773565</v>
      </c>
      <c r="M15" s="17"/>
      <c r="N15" s="17">
        <v>0.13138363505096301</v>
      </c>
      <c r="O15" s="17">
        <v>8.3288138595814201E-2</v>
      </c>
      <c r="P15" s="17"/>
      <c r="Q15" s="17">
        <v>0.102429056918984</v>
      </c>
      <c r="R15" s="17">
        <v>0.147877403360373</v>
      </c>
      <c r="S15" s="17">
        <v>0.17559208718762101</v>
      </c>
      <c r="T15" s="17">
        <v>0.120344902086925</v>
      </c>
      <c r="U15" s="17">
        <v>0.13568279470606201</v>
      </c>
      <c r="V15" s="17">
        <v>0.12963512686924999</v>
      </c>
      <c r="W15" s="17">
        <v>0.106116339007676</v>
      </c>
      <c r="X15" s="17">
        <v>7.1329289160442996E-2</v>
      </c>
      <c r="Y15" s="17">
        <v>0.108295676876904</v>
      </c>
      <c r="Z15" s="17">
        <v>0.11419091199600501</v>
      </c>
      <c r="AA15" s="17">
        <v>7.1046951501290798E-2</v>
      </c>
      <c r="AB15" s="17">
        <v>0.221402453464732</v>
      </c>
      <c r="AC15" s="17"/>
      <c r="AD15" s="17">
        <v>8.0073026366458702E-2</v>
      </c>
      <c r="AE15" s="17">
        <v>0.21170522167137801</v>
      </c>
      <c r="AF15" s="17"/>
      <c r="AG15" s="17">
        <v>5.1561103605206E-2</v>
      </c>
      <c r="AH15" s="17">
        <v>0.15649766565245299</v>
      </c>
      <c r="AI15" s="17"/>
      <c r="AJ15" s="17">
        <v>0.13496470808003599</v>
      </c>
      <c r="AK15" s="17">
        <v>0.10953524075306501</v>
      </c>
      <c r="AL15" s="17"/>
      <c r="AM15" s="17">
        <v>0.15707630957285401</v>
      </c>
      <c r="AN15" s="17">
        <v>0.11368629175209</v>
      </c>
      <c r="AO15" s="17"/>
      <c r="AP15" s="17">
        <v>0.25191531576413601</v>
      </c>
      <c r="AQ15" s="17">
        <v>0.31700879230510298</v>
      </c>
      <c r="AR15" s="17">
        <v>4.6040901972513801E-2</v>
      </c>
      <c r="AS15" s="17">
        <v>3.6776582242471698E-2</v>
      </c>
      <c r="AT15" s="17">
        <v>0</v>
      </c>
      <c r="AU15" s="17">
        <v>0</v>
      </c>
    </row>
    <row r="16" spans="2:47" x14ac:dyDescent="0.35">
      <c r="B16" s="18" t="s">
        <v>106</v>
      </c>
      <c r="C16" s="17">
        <v>0.18623467253899001</v>
      </c>
      <c r="D16" s="17">
        <v>0.10286441798977999</v>
      </c>
      <c r="E16" s="17">
        <v>0.26408794147120002</v>
      </c>
      <c r="F16" s="17"/>
      <c r="G16" s="17">
        <v>0.14364967046388299</v>
      </c>
      <c r="H16" s="17">
        <v>0.14665363532350401</v>
      </c>
      <c r="I16" s="17">
        <v>0.198859865614673</v>
      </c>
      <c r="J16" s="17">
        <v>0.19391693507437699</v>
      </c>
      <c r="K16" s="17">
        <v>0.196254387184671</v>
      </c>
      <c r="L16" s="17">
        <v>0.22371480499361401</v>
      </c>
      <c r="M16" s="17"/>
      <c r="N16" s="17">
        <v>0.201240053262736</v>
      </c>
      <c r="O16" s="17">
        <v>0.111706678101892</v>
      </c>
      <c r="P16" s="17"/>
      <c r="Q16" s="17">
        <v>0.13641992618993901</v>
      </c>
      <c r="R16" s="17">
        <v>0.21203973082605901</v>
      </c>
      <c r="S16" s="17">
        <v>0.20387082143750099</v>
      </c>
      <c r="T16" s="17">
        <v>0.18805572062912199</v>
      </c>
      <c r="U16" s="17">
        <v>0.235707982769153</v>
      </c>
      <c r="V16" s="17">
        <v>0.17680719591059499</v>
      </c>
      <c r="W16" s="17">
        <v>0.20496666628840499</v>
      </c>
      <c r="X16" s="17">
        <v>0.14586537273444999</v>
      </c>
      <c r="Y16" s="17">
        <v>0.16860639679098699</v>
      </c>
      <c r="Z16" s="17">
        <v>0.208120161666798</v>
      </c>
      <c r="AA16" s="17">
        <v>0.187226582543256</v>
      </c>
      <c r="AB16" s="17">
        <v>0.16743102500866</v>
      </c>
      <c r="AC16" s="17"/>
      <c r="AD16" s="17">
        <v>5.3464910912478202E-2</v>
      </c>
      <c r="AE16" s="17">
        <v>0.47614637771248902</v>
      </c>
      <c r="AF16" s="17"/>
      <c r="AG16" s="17">
        <v>4.37991958372329E-2</v>
      </c>
      <c r="AH16" s="17">
        <v>0.25419502416891798</v>
      </c>
      <c r="AI16" s="17"/>
      <c r="AJ16" s="17">
        <v>0.17119688248324499</v>
      </c>
      <c r="AK16" s="17">
        <v>0.20211752673928199</v>
      </c>
      <c r="AL16" s="17"/>
      <c r="AM16" s="17">
        <v>0.236173300186208</v>
      </c>
      <c r="AN16" s="17">
        <v>0.17258474820396</v>
      </c>
      <c r="AO16" s="17"/>
      <c r="AP16" s="17">
        <v>0.65516678443257004</v>
      </c>
      <c r="AQ16" s="17">
        <v>0.17569751397717701</v>
      </c>
      <c r="AR16" s="17">
        <v>4.2241416617999399E-2</v>
      </c>
      <c r="AS16" s="17">
        <v>1.6799887613497901E-2</v>
      </c>
      <c r="AT16" s="17">
        <v>0</v>
      </c>
      <c r="AU16" s="17">
        <v>0</v>
      </c>
    </row>
    <row r="17" spans="2:47" x14ac:dyDescent="0.35">
      <c r="B17" s="18" t="s">
        <v>94</v>
      </c>
      <c r="C17" s="19">
        <v>2.1026355905801201E-2</v>
      </c>
      <c r="D17" s="19">
        <v>1.34487588534138E-2</v>
      </c>
      <c r="E17" s="19">
        <v>2.8604102889852E-2</v>
      </c>
      <c r="F17" s="19"/>
      <c r="G17" s="19">
        <v>1.6176752389342301E-2</v>
      </c>
      <c r="H17" s="19">
        <v>1.8410915744181699E-2</v>
      </c>
      <c r="I17" s="19">
        <v>2.1074514172048999E-2</v>
      </c>
      <c r="J17" s="19">
        <v>1.41800125882125E-2</v>
      </c>
      <c r="K17" s="19">
        <v>2.1068971031149099E-2</v>
      </c>
      <c r="L17" s="19">
        <v>3.1872748312848503E-2</v>
      </c>
      <c r="M17" s="19"/>
      <c r="N17" s="19">
        <v>2.3010869069335301E-2</v>
      </c>
      <c r="O17" s="19">
        <v>1.1169772541797801E-2</v>
      </c>
      <c r="P17" s="19"/>
      <c r="Q17" s="19">
        <v>1.0484283061205E-2</v>
      </c>
      <c r="R17" s="19">
        <v>2.1578395723916899E-2</v>
      </c>
      <c r="S17" s="19">
        <v>1.20359725092994E-2</v>
      </c>
      <c r="T17" s="19">
        <v>0</v>
      </c>
      <c r="U17" s="19">
        <v>1.8332040180718101E-2</v>
      </c>
      <c r="V17" s="19">
        <v>3.6363712090138597E-2</v>
      </c>
      <c r="W17" s="19">
        <v>3.5987498246471697E-2</v>
      </c>
      <c r="X17" s="19">
        <v>1.1354907549995E-2</v>
      </c>
      <c r="Y17" s="19">
        <v>2.7523999446358201E-2</v>
      </c>
      <c r="Z17" s="19">
        <v>2.41572771778681E-2</v>
      </c>
      <c r="AA17" s="19">
        <v>5.3686732348533599E-2</v>
      </c>
      <c r="AB17" s="19">
        <v>0</v>
      </c>
      <c r="AC17" s="19"/>
      <c r="AD17" s="19">
        <v>2.10653686072391E-2</v>
      </c>
      <c r="AE17" s="19">
        <v>1.8016794096817501E-2</v>
      </c>
      <c r="AF17" s="19"/>
      <c r="AG17" s="19">
        <v>1.48732917198905E-2</v>
      </c>
      <c r="AH17" s="19">
        <v>2.06892703450085E-2</v>
      </c>
      <c r="AI17" s="19"/>
      <c r="AJ17" s="19">
        <v>2.4663337016055002E-2</v>
      </c>
      <c r="AK17" s="19">
        <v>1.5598411290588299E-2</v>
      </c>
      <c r="AL17" s="19"/>
      <c r="AM17" s="19">
        <v>1.0711069093408101E-2</v>
      </c>
      <c r="AN17" s="19">
        <v>2.2587641148866199E-2</v>
      </c>
      <c r="AO17" s="19"/>
      <c r="AP17" s="19">
        <v>4.5572303422683903E-2</v>
      </c>
      <c r="AQ17" s="19">
        <v>5.37462506892699E-2</v>
      </c>
      <c r="AR17" s="19">
        <v>5.5876757141190897E-3</v>
      </c>
      <c r="AS17" s="19">
        <v>5.2129259917768301E-3</v>
      </c>
      <c r="AT17" s="19">
        <v>0</v>
      </c>
      <c r="AU17" s="19">
        <v>0</v>
      </c>
    </row>
    <row r="18" spans="2:47" x14ac:dyDescent="0.35">
      <c r="B18" s="16"/>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2:AU22"/>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225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214</v>
      </c>
      <c r="C9" s="17">
        <v>0.114844818289054</v>
      </c>
      <c r="D9" s="17">
        <v>0.18903409472077001</v>
      </c>
      <c r="E9" s="17">
        <v>4.3503342274351799E-2</v>
      </c>
      <c r="F9" s="17"/>
      <c r="G9" s="17">
        <v>0.15141974478276601</v>
      </c>
      <c r="H9" s="17">
        <v>0.11646267785803401</v>
      </c>
      <c r="I9" s="17">
        <v>0.120067516071885</v>
      </c>
      <c r="J9" s="17">
        <v>9.37176228291869E-2</v>
      </c>
      <c r="K9" s="17">
        <v>9.9004590566765402E-2</v>
      </c>
      <c r="L9" s="17">
        <v>0.11261864382379</v>
      </c>
      <c r="M9" s="17"/>
      <c r="N9" s="17">
        <v>0.10069244871205101</v>
      </c>
      <c r="O9" s="17">
        <v>0.18513611849161499</v>
      </c>
      <c r="P9" s="17"/>
      <c r="Q9" s="17">
        <v>0.128988377875869</v>
      </c>
      <c r="R9" s="17">
        <v>0.105650128589208</v>
      </c>
      <c r="S9" s="17">
        <v>8.1584153704258297E-2</v>
      </c>
      <c r="T9" s="17">
        <v>0.165633787389318</v>
      </c>
      <c r="U9" s="17">
        <v>9.1221564679245304E-2</v>
      </c>
      <c r="V9" s="17">
        <v>0.137619514730146</v>
      </c>
      <c r="W9" s="17">
        <v>0.13446626848054299</v>
      </c>
      <c r="X9" s="17">
        <v>8.6007613271758598E-2</v>
      </c>
      <c r="Y9" s="17">
        <v>7.76742840748115E-2</v>
      </c>
      <c r="Z9" s="17">
        <v>0.130736735004371</v>
      </c>
      <c r="AA9" s="17">
        <v>0.14155788597753299</v>
      </c>
      <c r="AB9" s="17">
        <v>4.1271724312569598E-2</v>
      </c>
      <c r="AC9" s="17"/>
      <c r="AD9" s="17">
        <v>0.15940173596434201</v>
      </c>
      <c r="AE9" s="17">
        <v>2.32281454314049E-2</v>
      </c>
      <c r="AF9" s="17"/>
      <c r="AG9" s="17">
        <v>0.21738353353391801</v>
      </c>
      <c r="AH9" s="17">
        <v>6.3749033924171306E-2</v>
      </c>
      <c r="AI9" s="17"/>
      <c r="AJ9" s="17">
        <v>0.11617848654607001</v>
      </c>
      <c r="AK9" s="17">
        <v>0.114286664737351</v>
      </c>
      <c r="AL9" s="17"/>
      <c r="AM9" s="17">
        <v>9.1855628904655401E-2</v>
      </c>
      <c r="AN9" s="17">
        <v>0.120004813094562</v>
      </c>
      <c r="AO9" s="17"/>
      <c r="AP9" s="17">
        <v>0</v>
      </c>
      <c r="AQ9" s="17">
        <v>1.47955475038855E-2</v>
      </c>
      <c r="AR9" s="17">
        <v>5.4309038896756298E-2</v>
      </c>
      <c r="AS9" s="17">
        <v>0.15940478537963701</v>
      </c>
      <c r="AT9" s="17">
        <v>0.16096756800513801</v>
      </c>
      <c r="AU9" s="17">
        <v>0.32496671272724498</v>
      </c>
    </row>
    <row r="10" spans="2:47" x14ac:dyDescent="0.35">
      <c r="B10" s="18" t="s">
        <v>215</v>
      </c>
      <c r="C10" s="17">
        <v>0.287662326778866</v>
      </c>
      <c r="D10" s="17">
        <v>0.40943668835484398</v>
      </c>
      <c r="E10" s="17">
        <v>0.170482339396546</v>
      </c>
      <c r="F10" s="17"/>
      <c r="G10" s="17">
        <v>0.25841910526231698</v>
      </c>
      <c r="H10" s="17">
        <v>0.25400676512568099</v>
      </c>
      <c r="I10" s="17">
        <v>0.30299359920012597</v>
      </c>
      <c r="J10" s="17">
        <v>0.32868922344642798</v>
      </c>
      <c r="K10" s="17">
        <v>0.31475874766620798</v>
      </c>
      <c r="L10" s="17">
        <v>0.27078567112646901</v>
      </c>
      <c r="M10" s="17"/>
      <c r="N10" s="17">
        <v>0.28602001016480499</v>
      </c>
      <c r="O10" s="17">
        <v>0.29581930498089298</v>
      </c>
      <c r="P10" s="17"/>
      <c r="Q10" s="17">
        <v>0.31729072690070598</v>
      </c>
      <c r="R10" s="17">
        <v>0.222871007221873</v>
      </c>
      <c r="S10" s="17">
        <v>0.289395675340892</v>
      </c>
      <c r="T10" s="17">
        <v>0.24666424210949001</v>
      </c>
      <c r="U10" s="17">
        <v>0.25946345069863702</v>
      </c>
      <c r="V10" s="17">
        <v>0.27181305803855499</v>
      </c>
      <c r="W10" s="17">
        <v>0.33234718551408199</v>
      </c>
      <c r="X10" s="17">
        <v>0.40943469703249302</v>
      </c>
      <c r="Y10" s="17">
        <v>0.34360725286967703</v>
      </c>
      <c r="Z10" s="17">
        <v>0.27321545982052498</v>
      </c>
      <c r="AA10" s="17">
        <v>0.225644460429408</v>
      </c>
      <c r="AB10" s="17">
        <v>0.32347973083292703</v>
      </c>
      <c r="AC10" s="17"/>
      <c r="AD10" s="17">
        <v>0.37842173886554697</v>
      </c>
      <c r="AE10" s="17">
        <v>9.2827784821426895E-2</v>
      </c>
      <c r="AF10" s="17"/>
      <c r="AG10" s="17">
        <v>0.44950968002764402</v>
      </c>
      <c r="AH10" s="17">
        <v>0.214247450771231</v>
      </c>
      <c r="AI10" s="17"/>
      <c r="AJ10" s="17">
        <v>0.29470860337749999</v>
      </c>
      <c r="AK10" s="17">
        <v>0.28186662900493697</v>
      </c>
      <c r="AL10" s="17"/>
      <c r="AM10" s="17">
        <v>0.220937381555011</v>
      </c>
      <c r="AN10" s="17">
        <v>0.30910721185227102</v>
      </c>
      <c r="AO10" s="17"/>
      <c r="AP10" s="17">
        <v>0</v>
      </c>
      <c r="AQ10" s="17">
        <v>7.8707731956929705E-2</v>
      </c>
      <c r="AR10" s="17">
        <v>0.207374744211378</v>
      </c>
      <c r="AS10" s="17">
        <v>0.58235747035054297</v>
      </c>
      <c r="AT10" s="17">
        <v>0.469885099280202</v>
      </c>
      <c r="AU10" s="17">
        <v>0.50254614214514404</v>
      </c>
    </row>
    <row r="11" spans="2:47" x14ac:dyDescent="0.35">
      <c r="B11" s="18" t="s">
        <v>216</v>
      </c>
      <c r="C11" s="17">
        <v>0.14830222951071001</v>
      </c>
      <c r="D11" s="17">
        <v>0.15322677245246499</v>
      </c>
      <c r="E11" s="17">
        <v>0.144816563317435</v>
      </c>
      <c r="F11" s="17"/>
      <c r="G11" s="17">
        <v>0.13958511930553399</v>
      </c>
      <c r="H11" s="17">
        <v>0.14884193577051499</v>
      </c>
      <c r="I11" s="17">
        <v>0.116699294720275</v>
      </c>
      <c r="J11" s="17">
        <v>0.15665723489907701</v>
      </c>
      <c r="K11" s="17">
        <v>0.14701053937525199</v>
      </c>
      <c r="L11" s="17">
        <v>0.17353334704992401</v>
      </c>
      <c r="M11" s="17"/>
      <c r="N11" s="17">
        <v>0.15079125908366101</v>
      </c>
      <c r="O11" s="17">
        <v>0.135939838606953</v>
      </c>
      <c r="P11" s="17"/>
      <c r="Q11" s="17">
        <v>0.12173723644916901</v>
      </c>
      <c r="R11" s="17">
        <v>0.164485684166983</v>
      </c>
      <c r="S11" s="17">
        <v>0.150622881379783</v>
      </c>
      <c r="T11" s="17">
        <v>0.15828275707704501</v>
      </c>
      <c r="U11" s="17">
        <v>0.168643015055426</v>
      </c>
      <c r="V11" s="17">
        <v>0.138874156632357</v>
      </c>
      <c r="W11" s="17">
        <v>0.110341646296338</v>
      </c>
      <c r="X11" s="17">
        <v>0.16008781516008699</v>
      </c>
      <c r="Y11" s="17">
        <v>0.15299674765243401</v>
      </c>
      <c r="Z11" s="17">
        <v>0.173162094454406</v>
      </c>
      <c r="AA11" s="17">
        <v>0.157736646035808</v>
      </c>
      <c r="AB11" s="17">
        <v>0.124600909679105</v>
      </c>
      <c r="AC11" s="17"/>
      <c r="AD11" s="17">
        <v>0.177649858698392</v>
      </c>
      <c r="AE11" s="17">
        <v>8.6994875330235699E-2</v>
      </c>
      <c r="AF11" s="17"/>
      <c r="AG11" s="17">
        <v>0.15553795214622099</v>
      </c>
      <c r="AH11" s="17">
        <v>0.14582266708505101</v>
      </c>
      <c r="AI11" s="17"/>
      <c r="AJ11" s="17">
        <v>0.156488986713721</v>
      </c>
      <c r="AK11" s="17">
        <v>0.13833196201259201</v>
      </c>
      <c r="AL11" s="17"/>
      <c r="AM11" s="17">
        <v>0.16814260526581301</v>
      </c>
      <c r="AN11" s="17">
        <v>0.144879518818742</v>
      </c>
      <c r="AO11" s="17"/>
      <c r="AP11" s="17">
        <v>1.1139163519889301E-2</v>
      </c>
      <c r="AQ11" s="17">
        <v>0.19908002980140299</v>
      </c>
      <c r="AR11" s="17">
        <v>0.21829372441129599</v>
      </c>
      <c r="AS11" s="17">
        <v>0.215850287695738</v>
      </c>
      <c r="AT11" s="17">
        <v>0.23717697691825701</v>
      </c>
      <c r="AU11" s="17">
        <v>0.10455730778340699</v>
      </c>
    </row>
    <row r="12" spans="2:47" x14ac:dyDescent="0.35">
      <c r="B12" s="18" t="s">
        <v>217</v>
      </c>
      <c r="C12" s="17">
        <v>6.0606834575027801E-2</v>
      </c>
      <c r="D12" s="17">
        <v>5.2927566221450097E-2</v>
      </c>
      <c r="E12" s="17">
        <v>6.86353961749889E-2</v>
      </c>
      <c r="F12" s="17"/>
      <c r="G12" s="17">
        <v>0.10273053263663701</v>
      </c>
      <c r="H12" s="17">
        <v>8.5381407478616805E-2</v>
      </c>
      <c r="I12" s="17">
        <v>6.2715646372040801E-2</v>
      </c>
      <c r="J12" s="17">
        <v>6.7578850203856997E-2</v>
      </c>
      <c r="K12" s="17">
        <v>2.6959590478998201E-2</v>
      </c>
      <c r="L12" s="17">
        <v>2.7416399006926499E-2</v>
      </c>
      <c r="M12" s="17"/>
      <c r="N12" s="17">
        <v>5.51679188840173E-2</v>
      </c>
      <c r="O12" s="17">
        <v>8.7620576233844699E-2</v>
      </c>
      <c r="P12" s="17"/>
      <c r="Q12" s="17">
        <v>6.36269224748892E-2</v>
      </c>
      <c r="R12" s="17">
        <v>6.9976543770594798E-2</v>
      </c>
      <c r="S12" s="17">
        <v>3.1599280580732997E-2</v>
      </c>
      <c r="T12" s="17">
        <v>4.34215670813577E-2</v>
      </c>
      <c r="U12" s="17">
        <v>9.8022571414230597E-2</v>
      </c>
      <c r="V12" s="17">
        <v>5.6770958389085198E-2</v>
      </c>
      <c r="W12" s="17">
        <v>4.31044961893721E-2</v>
      </c>
      <c r="X12" s="17">
        <v>4.3600341185642502E-2</v>
      </c>
      <c r="Y12" s="17">
        <v>7.6053197100572401E-2</v>
      </c>
      <c r="Z12" s="17">
        <v>8.4659252167950394E-2</v>
      </c>
      <c r="AA12" s="17">
        <v>3.0323151283177301E-2</v>
      </c>
      <c r="AB12" s="17">
        <v>5.0193053341411699E-2</v>
      </c>
      <c r="AC12" s="17"/>
      <c r="AD12" s="17">
        <v>7.3363123974945293E-2</v>
      </c>
      <c r="AE12" s="17">
        <v>3.0839117934204099E-2</v>
      </c>
      <c r="AF12" s="17"/>
      <c r="AG12" s="17">
        <v>4.4779912020334302E-2</v>
      </c>
      <c r="AH12" s="17">
        <v>6.6733871708897205E-2</v>
      </c>
      <c r="AI12" s="17"/>
      <c r="AJ12" s="17">
        <v>5.2854425653155297E-2</v>
      </c>
      <c r="AK12" s="17">
        <v>7.0347433476271107E-2</v>
      </c>
      <c r="AL12" s="17"/>
      <c r="AM12" s="17">
        <v>6.8260300867300797E-2</v>
      </c>
      <c r="AN12" s="17">
        <v>5.8106005650918197E-2</v>
      </c>
      <c r="AO12" s="17"/>
      <c r="AP12" s="17">
        <v>1.7273396982614899E-2</v>
      </c>
      <c r="AQ12" s="17">
        <v>6.6824290576075807E-2</v>
      </c>
      <c r="AR12" s="17">
        <v>0.19585316099694</v>
      </c>
      <c r="AS12" s="17">
        <v>2.4084175310104101E-2</v>
      </c>
      <c r="AT12" s="17">
        <v>7.5891150933078994E-2</v>
      </c>
      <c r="AU12" s="17">
        <v>3.0339755375651398E-2</v>
      </c>
    </row>
    <row r="13" spans="2:47" x14ac:dyDescent="0.35">
      <c r="B13" s="18" t="s">
        <v>218</v>
      </c>
      <c r="C13" s="17">
        <v>3.7593136106597098E-2</v>
      </c>
      <c r="D13" s="17">
        <v>2.8772481517712001E-2</v>
      </c>
      <c r="E13" s="17">
        <v>4.5648043053855801E-2</v>
      </c>
      <c r="F13" s="17"/>
      <c r="G13" s="17">
        <v>5.2104690801173199E-2</v>
      </c>
      <c r="H13" s="17">
        <v>5.5934964609552003E-2</v>
      </c>
      <c r="I13" s="17">
        <v>4.1534722324383003E-2</v>
      </c>
      <c r="J13" s="17">
        <v>3.4213766207365798E-2</v>
      </c>
      <c r="K13" s="17">
        <v>2.3481495752973602E-2</v>
      </c>
      <c r="L13" s="17">
        <v>2.1888553181166701E-2</v>
      </c>
      <c r="M13" s="17"/>
      <c r="N13" s="17">
        <v>3.5556138893042002E-2</v>
      </c>
      <c r="O13" s="17">
        <v>4.77103946950427E-2</v>
      </c>
      <c r="P13" s="17"/>
      <c r="Q13" s="17">
        <v>4.67241926416639E-2</v>
      </c>
      <c r="R13" s="17">
        <v>4.2446251281312401E-2</v>
      </c>
      <c r="S13" s="17">
        <v>1.2568132726587199E-2</v>
      </c>
      <c r="T13" s="17">
        <v>1.4275116732061E-2</v>
      </c>
      <c r="U13" s="17">
        <v>4.6228803716335198E-2</v>
      </c>
      <c r="V13" s="17">
        <v>4.2583942215560201E-2</v>
      </c>
      <c r="W13" s="17">
        <v>2.11052918333808E-2</v>
      </c>
      <c r="X13" s="17">
        <v>4.0966186957479202E-2</v>
      </c>
      <c r="Y13" s="17">
        <v>5.4274757129917098E-2</v>
      </c>
      <c r="Z13" s="17">
        <v>3.03269170078206E-2</v>
      </c>
      <c r="AA13" s="17">
        <v>8.2786926404713704E-2</v>
      </c>
      <c r="AB13" s="17">
        <v>0</v>
      </c>
      <c r="AC13" s="17"/>
      <c r="AD13" s="17">
        <v>4.0173874388404099E-2</v>
      </c>
      <c r="AE13" s="17">
        <v>2.88102408377468E-2</v>
      </c>
      <c r="AF13" s="17"/>
      <c r="AG13" s="17">
        <v>3.7325440618983699E-2</v>
      </c>
      <c r="AH13" s="17">
        <v>3.88931100799043E-2</v>
      </c>
      <c r="AI13" s="17"/>
      <c r="AJ13" s="17">
        <v>3.45625199222434E-2</v>
      </c>
      <c r="AK13" s="17">
        <v>4.0178098025612903E-2</v>
      </c>
      <c r="AL13" s="17"/>
      <c r="AM13" s="17">
        <v>2.6913427364153201E-2</v>
      </c>
      <c r="AN13" s="17">
        <v>4.0694606182994399E-2</v>
      </c>
      <c r="AO13" s="17"/>
      <c r="AP13" s="17">
        <v>6.31619735323476E-3</v>
      </c>
      <c r="AQ13" s="17">
        <v>5.79653793569943E-2</v>
      </c>
      <c r="AR13" s="17">
        <v>0.123427497045713</v>
      </c>
      <c r="AS13" s="17">
        <v>6.6874495419318204E-3</v>
      </c>
      <c r="AT13" s="17">
        <v>3.1974736506411201E-2</v>
      </c>
      <c r="AU13" s="17">
        <v>2.2925748527548501E-2</v>
      </c>
    </row>
    <row r="14" spans="2:47" x14ac:dyDescent="0.35">
      <c r="B14" s="18" t="s">
        <v>219</v>
      </c>
      <c r="C14" s="17">
        <v>4.5276983360696597E-2</v>
      </c>
      <c r="D14" s="17">
        <v>1.9848390886357099E-2</v>
      </c>
      <c r="E14" s="17">
        <v>7.0481460621295705E-2</v>
      </c>
      <c r="F14" s="17"/>
      <c r="G14" s="17">
        <v>6.8875655680550693E-2</v>
      </c>
      <c r="H14" s="17">
        <v>6.5075472708148105E-2</v>
      </c>
      <c r="I14" s="17">
        <v>5.1640567907592201E-2</v>
      </c>
      <c r="J14" s="17">
        <v>2.8987530529281099E-2</v>
      </c>
      <c r="K14" s="17">
        <v>4.4439889112733499E-2</v>
      </c>
      <c r="L14" s="17">
        <v>2.1957888302545699E-2</v>
      </c>
      <c r="M14" s="17"/>
      <c r="N14" s="17">
        <v>4.6089849200795799E-2</v>
      </c>
      <c r="O14" s="17">
        <v>4.1239680880716903E-2</v>
      </c>
      <c r="P14" s="17"/>
      <c r="Q14" s="17">
        <v>5.1902454698692597E-2</v>
      </c>
      <c r="R14" s="17">
        <v>4.2996582402913597E-2</v>
      </c>
      <c r="S14" s="17">
        <v>7.8341111730116098E-2</v>
      </c>
      <c r="T14" s="17">
        <v>4.4066945735740902E-2</v>
      </c>
      <c r="U14" s="17">
        <v>2.40523623874641E-2</v>
      </c>
      <c r="V14" s="17">
        <v>6.1134657703106401E-2</v>
      </c>
      <c r="W14" s="17">
        <v>3.2751074025489602E-2</v>
      </c>
      <c r="X14" s="17">
        <v>5.2980311860696898E-2</v>
      </c>
      <c r="Y14" s="17">
        <v>2.6269561479356999E-2</v>
      </c>
      <c r="Z14" s="17">
        <v>2.4514478729924401E-2</v>
      </c>
      <c r="AA14" s="17">
        <v>4.2771738935433803E-2</v>
      </c>
      <c r="AB14" s="17">
        <v>0.10134602969024301</v>
      </c>
      <c r="AC14" s="17"/>
      <c r="AD14" s="17">
        <v>3.9265129306859499E-2</v>
      </c>
      <c r="AE14" s="17">
        <v>5.5440420178470499E-2</v>
      </c>
      <c r="AF14" s="17"/>
      <c r="AG14" s="17">
        <v>1.9214687715663401E-2</v>
      </c>
      <c r="AH14" s="17">
        <v>5.7711829626027701E-2</v>
      </c>
      <c r="AI14" s="17"/>
      <c r="AJ14" s="17">
        <v>3.6885856920796101E-2</v>
      </c>
      <c r="AK14" s="17">
        <v>5.4842954988924802E-2</v>
      </c>
      <c r="AL14" s="17"/>
      <c r="AM14" s="17">
        <v>3.7271376010959999E-2</v>
      </c>
      <c r="AN14" s="17">
        <v>4.5383393009350799E-2</v>
      </c>
      <c r="AO14" s="17"/>
      <c r="AP14" s="17">
        <v>3.6663316013588201E-2</v>
      </c>
      <c r="AQ14" s="17">
        <v>0.11482352080604701</v>
      </c>
      <c r="AR14" s="17">
        <v>9.3932451211766896E-2</v>
      </c>
      <c r="AS14" s="17">
        <v>2.1736384538957698E-3</v>
      </c>
      <c r="AT14" s="17">
        <v>2.4104468356913201E-2</v>
      </c>
      <c r="AU14" s="17">
        <v>8.4466733606155392E-3</v>
      </c>
    </row>
    <row r="15" spans="2:47" x14ac:dyDescent="0.35">
      <c r="B15" s="18" t="s">
        <v>220</v>
      </c>
      <c r="C15" s="17">
        <v>7.7516758341859102E-2</v>
      </c>
      <c r="D15" s="17">
        <v>3.4074288301656402E-2</v>
      </c>
      <c r="E15" s="17">
        <v>0.11970284305923801</v>
      </c>
      <c r="F15" s="17"/>
      <c r="G15" s="17">
        <v>4.4010368070907503E-2</v>
      </c>
      <c r="H15" s="17">
        <v>9.4817206222819195E-2</v>
      </c>
      <c r="I15" s="17">
        <v>6.4893758559250503E-2</v>
      </c>
      <c r="J15" s="17">
        <v>6.34492111730625E-2</v>
      </c>
      <c r="K15" s="17">
        <v>7.7896957104809303E-2</v>
      </c>
      <c r="L15" s="17">
        <v>0.10712031587147</v>
      </c>
      <c r="M15" s="17"/>
      <c r="N15" s="17">
        <v>8.00556258884942E-2</v>
      </c>
      <c r="O15" s="17">
        <v>6.4906834616783995E-2</v>
      </c>
      <c r="P15" s="17"/>
      <c r="Q15" s="17">
        <v>6.5824343059251E-2</v>
      </c>
      <c r="R15" s="17">
        <v>8.5861835942530301E-2</v>
      </c>
      <c r="S15" s="17">
        <v>0.120640325745072</v>
      </c>
      <c r="T15" s="17">
        <v>9.0364290613580103E-2</v>
      </c>
      <c r="U15" s="17">
        <v>9.5638427017304004E-2</v>
      </c>
      <c r="V15" s="17">
        <v>7.2493067269036704E-2</v>
      </c>
      <c r="W15" s="17">
        <v>7.4647013306922402E-2</v>
      </c>
      <c r="X15" s="17">
        <v>5.9711463195053403E-2</v>
      </c>
      <c r="Y15" s="17">
        <v>4.9872766165329402E-2</v>
      </c>
      <c r="Z15" s="17">
        <v>6.12168242819476E-2</v>
      </c>
      <c r="AA15" s="17">
        <v>6.4237647842136994E-2</v>
      </c>
      <c r="AB15" s="17">
        <v>0.118861473595682</v>
      </c>
      <c r="AC15" s="17"/>
      <c r="AD15" s="17">
        <v>5.6172951734211198E-2</v>
      </c>
      <c r="AE15" s="17">
        <v>0.119471292576851</v>
      </c>
      <c r="AF15" s="17"/>
      <c r="AG15" s="17">
        <v>2.4817468016359999E-2</v>
      </c>
      <c r="AH15" s="17">
        <v>0.101405569348983</v>
      </c>
      <c r="AI15" s="17"/>
      <c r="AJ15" s="17">
        <v>7.3459739404091701E-2</v>
      </c>
      <c r="AK15" s="17">
        <v>8.1950208567504096E-2</v>
      </c>
      <c r="AL15" s="17"/>
      <c r="AM15" s="17">
        <v>9.0950260694954196E-2</v>
      </c>
      <c r="AN15" s="17">
        <v>7.3375105527690498E-2</v>
      </c>
      <c r="AO15" s="17"/>
      <c r="AP15" s="17">
        <v>0.150004476142344</v>
      </c>
      <c r="AQ15" s="17">
        <v>0.217785979894809</v>
      </c>
      <c r="AR15" s="17">
        <v>5.06725616763452E-2</v>
      </c>
      <c r="AS15" s="17">
        <v>0</v>
      </c>
      <c r="AT15" s="17">
        <v>0</v>
      </c>
      <c r="AU15" s="17">
        <v>0</v>
      </c>
    </row>
    <row r="16" spans="2:47" x14ac:dyDescent="0.35">
      <c r="B16" s="18" t="s">
        <v>106</v>
      </c>
      <c r="C16" s="17">
        <v>0.20927496064162099</v>
      </c>
      <c r="D16" s="17">
        <v>0.10077566220683599</v>
      </c>
      <c r="E16" s="17">
        <v>0.31079492214682902</v>
      </c>
      <c r="F16" s="17"/>
      <c r="G16" s="17">
        <v>0.16085191786969699</v>
      </c>
      <c r="H16" s="17">
        <v>0.15575070209470099</v>
      </c>
      <c r="I16" s="17">
        <v>0.22144942045059299</v>
      </c>
      <c r="J16" s="17">
        <v>0.22103545648193901</v>
      </c>
      <c r="K16" s="17">
        <v>0.25335214509265602</v>
      </c>
      <c r="L16" s="17">
        <v>0.23636004071393699</v>
      </c>
      <c r="M16" s="17"/>
      <c r="N16" s="17">
        <v>0.22632028067641499</v>
      </c>
      <c r="O16" s="17">
        <v>0.124615094949485</v>
      </c>
      <c r="P16" s="17"/>
      <c r="Q16" s="17">
        <v>0.17626716428129699</v>
      </c>
      <c r="R16" s="17">
        <v>0.24432959870255999</v>
      </c>
      <c r="S16" s="17">
        <v>0.22301591476576099</v>
      </c>
      <c r="T16" s="17">
        <v>0.22712680322506801</v>
      </c>
      <c r="U16" s="17">
        <v>0.209474584591862</v>
      </c>
      <c r="V16" s="17">
        <v>0.18810114659368499</v>
      </c>
      <c r="W16" s="17">
        <v>0.226174994517438</v>
      </c>
      <c r="X16" s="17">
        <v>0.147211571336789</v>
      </c>
      <c r="Y16" s="17">
        <v>0.19790188730066399</v>
      </c>
      <c r="Z16" s="17">
        <v>0.19799379731165301</v>
      </c>
      <c r="AA16" s="17">
        <v>0.243211480787766</v>
      </c>
      <c r="AB16" s="17">
        <v>0.24024707854806199</v>
      </c>
      <c r="AC16" s="17"/>
      <c r="AD16" s="17">
        <v>5.9179765379637601E-2</v>
      </c>
      <c r="AE16" s="17">
        <v>0.54482418589458903</v>
      </c>
      <c r="AF16" s="17"/>
      <c r="AG16" s="17">
        <v>4.2141988874982002E-2</v>
      </c>
      <c r="AH16" s="17">
        <v>0.29197239892878502</v>
      </c>
      <c r="AI16" s="17"/>
      <c r="AJ16" s="17">
        <v>0.20797980664306201</v>
      </c>
      <c r="AK16" s="17">
        <v>0.209850571134367</v>
      </c>
      <c r="AL16" s="17"/>
      <c r="AM16" s="17">
        <v>0.276123598191159</v>
      </c>
      <c r="AN16" s="17">
        <v>0.19047229998005499</v>
      </c>
      <c r="AO16" s="17"/>
      <c r="AP16" s="17">
        <v>0.73584820709146803</v>
      </c>
      <c r="AQ16" s="17">
        <v>0.20896454244344501</v>
      </c>
      <c r="AR16" s="17">
        <v>4.7208219932661097E-2</v>
      </c>
      <c r="AS16" s="17">
        <v>6.9784007806614704E-3</v>
      </c>
      <c r="AT16" s="17">
        <v>0</v>
      </c>
      <c r="AU16" s="17">
        <v>2.6282260140017498E-3</v>
      </c>
    </row>
    <row r="17" spans="2:47" x14ac:dyDescent="0.35">
      <c r="B17" s="18" t="s">
        <v>94</v>
      </c>
      <c r="C17" s="19">
        <v>1.8921952395569E-2</v>
      </c>
      <c r="D17" s="19">
        <v>1.19040553379094E-2</v>
      </c>
      <c r="E17" s="19">
        <v>2.59350899554593E-2</v>
      </c>
      <c r="F17" s="19"/>
      <c r="G17" s="19">
        <v>2.2002865590417999E-2</v>
      </c>
      <c r="H17" s="19">
        <v>2.3728868131933201E-2</v>
      </c>
      <c r="I17" s="19">
        <v>1.8005474393854401E-2</v>
      </c>
      <c r="J17" s="19">
        <v>5.6711042298027503E-3</v>
      </c>
      <c r="K17" s="19">
        <v>1.30960448496044E-2</v>
      </c>
      <c r="L17" s="19">
        <v>2.8319140923771101E-2</v>
      </c>
      <c r="M17" s="19"/>
      <c r="N17" s="19">
        <v>1.93064684967185E-2</v>
      </c>
      <c r="O17" s="19">
        <v>1.70121565446648E-2</v>
      </c>
      <c r="P17" s="19"/>
      <c r="Q17" s="19">
        <v>2.7638581618462402E-2</v>
      </c>
      <c r="R17" s="19">
        <v>2.13823679220238E-2</v>
      </c>
      <c r="S17" s="19">
        <v>1.2232524026797699E-2</v>
      </c>
      <c r="T17" s="19">
        <v>1.0164490036338399E-2</v>
      </c>
      <c r="U17" s="19">
        <v>7.2552204394959298E-3</v>
      </c>
      <c r="V17" s="19">
        <v>3.06094984284686E-2</v>
      </c>
      <c r="W17" s="19">
        <v>2.5062029836434799E-2</v>
      </c>
      <c r="X17" s="19">
        <v>0</v>
      </c>
      <c r="Y17" s="19">
        <v>2.1349546227237601E-2</v>
      </c>
      <c r="Z17" s="19">
        <v>2.41744412214022E-2</v>
      </c>
      <c r="AA17" s="19">
        <v>1.17300623040241E-2</v>
      </c>
      <c r="AB17" s="19">
        <v>0</v>
      </c>
      <c r="AC17" s="19"/>
      <c r="AD17" s="19">
        <v>1.63718216876617E-2</v>
      </c>
      <c r="AE17" s="19">
        <v>1.7563936995071101E-2</v>
      </c>
      <c r="AF17" s="19"/>
      <c r="AG17" s="19">
        <v>9.2893370458934608E-3</v>
      </c>
      <c r="AH17" s="19">
        <v>1.9464068526948802E-2</v>
      </c>
      <c r="AI17" s="19"/>
      <c r="AJ17" s="19">
        <v>2.6881574819361001E-2</v>
      </c>
      <c r="AK17" s="19">
        <v>8.3454780524390704E-3</v>
      </c>
      <c r="AL17" s="19"/>
      <c r="AM17" s="19">
        <v>1.9545421145992701E-2</v>
      </c>
      <c r="AN17" s="19">
        <v>1.79770458834154E-2</v>
      </c>
      <c r="AO17" s="19"/>
      <c r="AP17" s="19">
        <v>4.2755242896861799E-2</v>
      </c>
      <c r="AQ17" s="19">
        <v>4.1052977660411202E-2</v>
      </c>
      <c r="AR17" s="19">
        <v>8.9286016171440906E-3</v>
      </c>
      <c r="AS17" s="19">
        <v>2.4637924874885298E-3</v>
      </c>
      <c r="AT17" s="19">
        <v>0</v>
      </c>
      <c r="AU17" s="19">
        <v>3.5894340663870398E-3</v>
      </c>
    </row>
    <row r="18" spans="2:47" x14ac:dyDescent="0.35">
      <c r="B18" s="16"/>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2:AU22"/>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226</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214</v>
      </c>
      <c r="C9" s="17">
        <v>5.5029597327180699E-2</v>
      </c>
      <c r="D9" s="17">
        <v>9.0638066649603902E-2</v>
      </c>
      <c r="E9" s="17">
        <v>2.07871613477368E-2</v>
      </c>
      <c r="F9" s="17"/>
      <c r="G9" s="17">
        <v>8.7161339064409704E-2</v>
      </c>
      <c r="H9" s="17">
        <v>7.2176123560221295E-2</v>
      </c>
      <c r="I9" s="17">
        <v>5.0472346067243101E-2</v>
      </c>
      <c r="J9" s="17">
        <v>2.78530664108564E-2</v>
      </c>
      <c r="K9" s="17">
        <v>4.6030973629407099E-2</v>
      </c>
      <c r="L9" s="17">
        <v>5.1380303292818598E-2</v>
      </c>
      <c r="M9" s="17"/>
      <c r="N9" s="17">
        <v>4.61590832585307E-2</v>
      </c>
      <c r="O9" s="17">
        <v>9.9087234739628299E-2</v>
      </c>
      <c r="P9" s="17"/>
      <c r="Q9" s="17">
        <v>7.2266409181228702E-2</v>
      </c>
      <c r="R9" s="17">
        <v>4.3644018209683597E-2</v>
      </c>
      <c r="S9" s="17">
        <v>3.78803782843306E-2</v>
      </c>
      <c r="T9" s="17">
        <v>8.5272537808399607E-2</v>
      </c>
      <c r="U9" s="17">
        <v>8.7762698739059994E-2</v>
      </c>
      <c r="V9" s="17">
        <v>6.4247757784432993E-2</v>
      </c>
      <c r="W9" s="17">
        <v>4.9017360311670102E-2</v>
      </c>
      <c r="X9" s="17">
        <v>7.4030108524470103E-2</v>
      </c>
      <c r="Y9" s="17">
        <v>3.8675672592310403E-2</v>
      </c>
      <c r="Z9" s="17">
        <v>2.7417780896346299E-2</v>
      </c>
      <c r="AA9" s="17">
        <v>5.9905227149969202E-2</v>
      </c>
      <c r="AB9" s="17">
        <v>0</v>
      </c>
      <c r="AC9" s="17"/>
      <c r="AD9" s="17">
        <v>7.8169809933255494E-2</v>
      </c>
      <c r="AE9" s="17">
        <v>7.0390926079339699E-3</v>
      </c>
      <c r="AF9" s="17"/>
      <c r="AG9" s="17">
        <v>0.11473584992928899</v>
      </c>
      <c r="AH9" s="17">
        <v>2.5032560369778599E-2</v>
      </c>
      <c r="AI9" s="17"/>
      <c r="AJ9" s="17">
        <v>6.1573252934534098E-2</v>
      </c>
      <c r="AK9" s="17">
        <v>4.7755044339305101E-2</v>
      </c>
      <c r="AL9" s="17"/>
      <c r="AM9" s="17">
        <v>5.9062960218093701E-2</v>
      </c>
      <c r="AN9" s="17">
        <v>5.4343233611696899E-2</v>
      </c>
      <c r="AO9" s="17"/>
      <c r="AP9" s="17">
        <v>0</v>
      </c>
      <c r="AQ9" s="17">
        <v>8.2998244715308204E-3</v>
      </c>
      <c r="AR9" s="17">
        <v>8.5414560328379296E-3</v>
      </c>
      <c r="AS9" s="17">
        <v>6.0360576651078197E-2</v>
      </c>
      <c r="AT9" s="17">
        <v>0.10643571681738501</v>
      </c>
      <c r="AU9" s="17">
        <v>0.17230892503547501</v>
      </c>
    </row>
    <row r="10" spans="2:47" x14ac:dyDescent="0.35">
      <c r="B10" s="18" t="s">
        <v>215</v>
      </c>
      <c r="C10" s="17">
        <v>0.205158747134734</v>
      </c>
      <c r="D10" s="17">
        <v>0.31901556574332002</v>
      </c>
      <c r="E10" s="17">
        <v>9.4968280305230607E-2</v>
      </c>
      <c r="F10" s="17"/>
      <c r="G10" s="17">
        <v>0.145294022026108</v>
      </c>
      <c r="H10" s="17">
        <v>0.17729434290033599</v>
      </c>
      <c r="I10" s="17">
        <v>0.24371988320913199</v>
      </c>
      <c r="J10" s="17">
        <v>0.24554733425449299</v>
      </c>
      <c r="K10" s="17">
        <v>0.2319971112999</v>
      </c>
      <c r="L10" s="17">
        <v>0.185669058740039</v>
      </c>
      <c r="M10" s="17"/>
      <c r="N10" s="17">
        <v>0.206807727912423</v>
      </c>
      <c r="O10" s="17">
        <v>0.19696866968924401</v>
      </c>
      <c r="P10" s="17"/>
      <c r="Q10" s="17">
        <v>0.200804832318735</v>
      </c>
      <c r="R10" s="17">
        <v>0.178349364212845</v>
      </c>
      <c r="S10" s="17">
        <v>0.18596112254687799</v>
      </c>
      <c r="T10" s="17">
        <v>0.227494323046083</v>
      </c>
      <c r="U10" s="17">
        <v>0.20096191834316701</v>
      </c>
      <c r="V10" s="17">
        <v>0.22365278290467999</v>
      </c>
      <c r="W10" s="17">
        <v>0.22675394910015501</v>
      </c>
      <c r="X10" s="17">
        <v>0.18588852613719001</v>
      </c>
      <c r="Y10" s="17">
        <v>0.20812572814935301</v>
      </c>
      <c r="Z10" s="17">
        <v>0.21545543466887601</v>
      </c>
      <c r="AA10" s="17">
        <v>0.178272472168052</v>
      </c>
      <c r="AB10" s="17">
        <v>0.25139300112204599</v>
      </c>
      <c r="AC10" s="17"/>
      <c r="AD10" s="17">
        <v>0.27842728326539501</v>
      </c>
      <c r="AE10" s="17">
        <v>4.3796818866713903E-2</v>
      </c>
      <c r="AF10" s="17"/>
      <c r="AG10" s="17">
        <v>0.34436918582659498</v>
      </c>
      <c r="AH10" s="17">
        <v>0.139158461140267</v>
      </c>
      <c r="AI10" s="17"/>
      <c r="AJ10" s="17">
        <v>0.21330171067036499</v>
      </c>
      <c r="AK10" s="17">
        <v>0.19732557395168801</v>
      </c>
      <c r="AL10" s="17"/>
      <c r="AM10" s="17">
        <v>0.132109030860036</v>
      </c>
      <c r="AN10" s="17">
        <v>0.22784582514414101</v>
      </c>
      <c r="AO10" s="17"/>
      <c r="AP10" s="17">
        <v>0</v>
      </c>
      <c r="AQ10" s="17">
        <v>2.9906128240413801E-2</v>
      </c>
      <c r="AR10" s="17">
        <v>7.8911244211032794E-2</v>
      </c>
      <c r="AS10" s="17">
        <v>0.37062214528736198</v>
      </c>
      <c r="AT10" s="17">
        <v>0.342330535304262</v>
      </c>
      <c r="AU10" s="17">
        <v>0.47969469380808399</v>
      </c>
    </row>
    <row r="11" spans="2:47" x14ac:dyDescent="0.35">
      <c r="B11" s="18" t="s">
        <v>216</v>
      </c>
      <c r="C11" s="17">
        <v>0.15685311700177701</v>
      </c>
      <c r="D11" s="17">
        <v>0.197280547090536</v>
      </c>
      <c r="E11" s="17">
        <v>0.118815062033491</v>
      </c>
      <c r="F11" s="17"/>
      <c r="G11" s="17">
        <v>0.15555030781783299</v>
      </c>
      <c r="H11" s="17">
        <v>0.18544216550065201</v>
      </c>
      <c r="I11" s="17">
        <v>0.13977497933534899</v>
      </c>
      <c r="J11" s="17">
        <v>0.14823643807431999</v>
      </c>
      <c r="K11" s="17">
        <v>0.17810740423112001</v>
      </c>
      <c r="L11" s="17">
        <v>0.141075541719481</v>
      </c>
      <c r="M11" s="17"/>
      <c r="N11" s="17">
        <v>0.153042565250716</v>
      </c>
      <c r="O11" s="17">
        <v>0.17577917992105699</v>
      </c>
      <c r="P11" s="17"/>
      <c r="Q11" s="17">
        <v>0.169461259041051</v>
      </c>
      <c r="R11" s="17">
        <v>0.13453514993476801</v>
      </c>
      <c r="S11" s="17">
        <v>0.118296821956063</v>
      </c>
      <c r="T11" s="17">
        <v>0.12138087346896401</v>
      </c>
      <c r="U11" s="17">
        <v>0.14106957613416099</v>
      </c>
      <c r="V11" s="17">
        <v>0.161316424880389</v>
      </c>
      <c r="W11" s="17">
        <v>0.17154718403430599</v>
      </c>
      <c r="X11" s="17">
        <v>0.232387185115948</v>
      </c>
      <c r="Y11" s="17">
        <v>0.19176255480127</v>
      </c>
      <c r="Z11" s="17">
        <v>0.18734993315568699</v>
      </c>
      <c r="AA11" s="17">
        <v>0.115652228968122</v>
      </c>
      <c r="AB11" s="17">
        <v>0.13761055201229599</v>
      </c>
      <c r="AC11" s="17"/>
      <c r="AD11" s="17">
        <v>0.203012651516459</v>
      </c>
      <c r="AE11" s="17">
        <v>5.8497427039091901E-2</v>
      </c>
      <c r="AF11" s="17"/>
      <c r="AG11" s="17">
        <v>0.22168371948537299</v>
      </c>
      <c r="AH11" s="17">
        <v>0.12835247159946001</v>
      </c>
      <c r="AI11" s="17"/>
      <c r="AJ11" s="17">
        <v>0.16808528851601701</v>
      </c>
      <c r="AK11" s="17">
        <v>0.144922988901831</v>
      </c>
      <c r="AL11" s="17"/>
      <c r="AM11" s="17">
        <v>0.13305909513248601</v>
      </c>
      <c r="AN11" s="17">
        <v>0.16546908480904801</v>
      </c>
      <c r="AO11" s="17"/>
      <c r="AP11" s="17">
        <v>1.84855849520893E-3</v>
      </c>
      <c r="AQ11" s="17">
        <v>6.0949134594677802E-2</v>
      </c>
      <c r="AR11" s="17">
        <v>0.14790367733166601</v>
      </c>
      <c r="AS11" s="17">
        <v>0.29004737053905599</v>
      </c>
      <c r="AT11" s="17">
        <v>0.30082400776872997</v>
      </c>
      <c r="AU11" s="17">
        <v>0.23679099886055399</v>
      </c>
    </row>
    <row r="12" spans="2:47" x14ac:dyDescent="0.35">
      <c r="B12" s="18" t="s">
        <v>217</v>
      </c>
      <c r="C12" s="17">
        <v>6.6726676458290904E-2</v>
      </c>
      <c r="D12" s="17">
        <v>7.6131585612338196E-2</v>
      </c>
      <c r="E12" s="17">
        <v>5.7263796278214603E-2</v>
      </c>
      <c r="F12" s="17"/>
      <c r="G12" s="17">
        <v>9.2628850798951307E-2</v>
      </c>
      <c r="H12" s="17">
        <v>8.9778889986745894E-2</v>
      </c>
      <c r="I12" s="17">
        <v>7.3557629732089194E-2</v>
      </c>
      <c r="J12" s="17">
        <v>4.6723153776019197E-2</v>
      </c>
      <c r="K12" s="17">
        <v>3.8083681654000001E-2</v>
      </c>
      <c r="L12" s="17">
        <v>6.0409561241858499E-2</v>
      </c>
      <c r="M12" s="17"/>
      <c r="N12" s="17">
        <v>5.9025119027260202E-2</v>
      </c>
      <c r="O12" s="17">
        <v>0.104978396954027</v>
      </c>
      <c r="P12" s="17"/>
      <c r="Q12" s="17">
        <v>7.9424184594686698E-2</v>
      </c>
      <c r="R12" s="17">
        <v>6.3279123645114704E-2</v>
      </c>
      <c r="S12" s="17">
        <v>5.6073194440251897E-2</v>
      </c>
      <c r="T12" s="17">
        <v>6.2174890379092997E-2</v>
      </c>
      <c r="U12" s="17">
        <v>6.0153089315526598E-2</v>
      </c>
      <c r="V12" s="17">
        <v>3.7703930763529001E-2</v>
      </c>
      <c r="W12" s="17">
        <v>5.4906346587209602E-2</v>
      </c>
      <c r="X12" s="17">
        <v>7.6043986033810795E-2</v>
      </c>
      <c r="Y12" s="17">
        <v>6.6557217869761501E-2</v>
      </c>
      <c r="Z12" s="17">
        <v>0.123068405309427</v>
      </c>
      <c r="AA12" s="17">
        <v>7.7156584609336804E-2</v>
      </c>
      <c r="AB12" s="17">
        <v>0</v>
      </c>
      <c r="AC12" s="17"/>
      <c r="AD12" s="17">
        <v>8.56982918757037E-2</v>
      </c>
      <c r="AE12" s="17">
        <v>2.8892652834796102E-2</v>
      </c>
      <c r="AF12" s="17"/>
      <c r="AG12" s="17">
        <v>7.7459532508951698E-2</v>
      </c>
      <c r="AH12" s="17">
        <v>6.1720156037707197E-2</v>
      </c>
      <c r="AI12" s="17"/>
      <c r="AJ12" s="17">
        <v>6.6337578718620893E-2</v>
      </c>
      <c r="AK12" s="17">
        <v>6.77836967306608E-2</v>
      </c>
      <c r="AL12" s="17"/>
      <c r="AM12" s="17">
        <v>6.5439393098996296E-2</v>
      </c>
      <c r="AN12" s="17">
        <v>6.5614213271800198E-2</v>
      </c>
      <c r="AO12" s="17"/>
      <c r="AP12" s="17">
        <v>0</v>
      </c>
      <c r="AQ12" s="17">
        <v>4.7545137240182903E-2</v>
      </c>
      <c r="AR12" s="17">
        <v>0.145113909599352</v>
      </c>
      <c r="AS12" s="17">
        <v>8.4291935911045404E-2</v>
      </c>
      <c r="AT12" s="17">
        <v>0.110719016501918</v>
      </c>
      <c r="AU12" s="17">
        <v>6.4556586329841001E-2</v>
      </c>
    </row>
    <row r="13" spans="2:47" x14ac:dyDescent="0.35">
      <c r="B13" s="18" t="s">
        <v>218</v>
      </c>
      <c r="C13" s="17">
        <v>5.87812282604179E-2</v>
      </c>
      <c r="D13" s="17">
        <v>6.0791837168799899E-2</v>
      </c>
      <c r="E13" s="17">
        <v>5.7342380286273802E-2</v>
      </c>
      <c r="F13" s="17"/>
      <c r="G13" s="17">
        <v>9.8089340000539593E-2</v>
      </c>
      <c r="H13" s="17">
        <v>8.2401747645118706E-2</v>
      </c>
      <c r="I13" s="17">
        <v>4.5742717856259503E-2</v>
      </c>
      <c r="J13" s="17">
        <v>6.6840376132387302E-2</v>
      </c>
      <c r="K13" s="17">
        <v>3.2081758755941603E-2</v>
      </c>
      <c r="L13" s="17">
        <v>3.5244107417620199E-2</v>
      </c>
      <c r="M13" s="17"/>
      <c r="N13" s="17">
        <v>5.29481299544933E-2</v>
      </c>
      <c r="O13" s="17">
        <v>8.7752776940087596E-2</v>
      </c>
      <c r="P13" s="17"/>
      <c r="Q13" s="17">
        <v>6.68104235814308E-2</v>
      </c>
      <c r="R13" s="17">
        <v>4.68024649145794E-2</v>
      </c>
      <c r="S13" s="17">
        <v>6.6148747855811194E-2</v>
      </c>
      <c r="T13" s="17">
        <v>5.3757193672549199E-2</v>
      </c>
      <c r="U13" s="17">
        <v>7.0636811460040805E-2</v>
      </c>
      <c r="V13" s="17">
        <v>6.0526632423257801E-2</v>
      </c>
      <c r="W13" s="17">
        <v>3.9435051668222199E-2</v>
      </c>
      <c r="X13" s="17">
        <v>6.2403019780568801E-2</v>
      </c>
      <c r="Y13" s="17">
        <v>6.7332623846890802E-2</v>
      </c>
      <c r="Z13" s="17">
        <v>4.1393348904974599E-2</v>
      </c>
      <c r="AA13" s="17">
        <v>9.2464100664589294E-2</v>
      </c>
      <c r="AB13" s="17">
        <v>4.6880718898462202E-2</v>
      </c>
      <c r="AC13" s="17"/>
      <c r="AD13" s="17">
        <v>6.8472331161583994E-2</v>
      </c>
      <c r="AE13" s="17">
        <v>3.09812973635127E-2</v>
      </c>
      <c r="AF13" s="17"/>
      <c r="AG13" s="17">
        <v>5.4620253201454E-2</v>
      </c>
      <c r="AH13" s="17">
        <v>6.07722415923257E-2</v>
      </c>
      <c r="AI13" s="17"/>
      <c r="AJ13" s="17">
        <v>4.4453203308492201E-2</v>
      </c>
      <c r="AK13" s="17">
        <v>7.4962048262733297E-2</v>
      </c>
      <c r="AL13" s="17"/>
      <c r="AM13" s="17">
        <v>5.2727803634980801E-2</v>
      </c>
      <c r="AN13" s="17">
        <v>6.15823210253406E-2</v>
      </c>
      <c r="AO13" s="17"/>
      <c r="AP13" s="17">
        <v>5.3829827455719502E-3</v>
      </c>
      <c r="AQ13" s="17">
        <v>5.3812971712660501E-2</v>
      </c>
      <c r="AR13" s="17">
        <v>0.1724811042279</v>
      </c>
      <c r="AS13" s="17">
        <v>4.8913912576698297E-2</v>
      </c>
      <c r="AT13" s="17">
        <v>7.9378134036579201E-2</v>
      </c>
      <c r="AU13" s="17">
        <v>3.80874685706925E-2</v>
      </c>
    </row>
    <row r="14" spans="2:47" x14ac:dyDescent="0.35">
      <c r="B14" s="18" t="s">
        <v>219</v>
      </c>
      <c r="C14" s="17">
        <v>4.6767926594146102E-2</v>
      </c>
      <c r="D14" s="17">
        <v>2.8696261431932199E-2</v>
      </c>
      <c r="E14" s="17">
        <v>6.48099430270027E-2</v>
      </c>
      <c r="F14" s="17"/>
      <c r="G14" s="17">
        <v>9.25095804020101E-2</v>
      </c>
      <c r="H14" s="17">
        <v>3.1773921919406103E-2</v>
      </c>
      <c r="I14" s="17">
        <v>4.5294098553693402E-2</v>
      </c>
      <c r="J14" s="17">
        <v>3.5335440662053998E-2</v>
      </c>
      <c r="K14" s="17">
        <v>4.8881998770094602E-2</v>
      </c>
      <c r="L14" s="17">
        <v>3.7636437521870902E-2</v>
      </c>
      <c r="M14" s="17"/>
      <c r="N14" s="17">
        <v>4.6204558168204603E-2</v>
      </c>
      <c r="O14" s="17">
        <v>4.9566037464346201E-2</v>
      </c>
      <c r="P14" s="17"/>
      <c r="Q14" s="17">
        <v>7.3214017382944793E-2</v>
      </c>
      <c r="R14" s="17">
        <v>7.7299055815155795E-2</v>
      </c>
      <c r="S14" s="17">
        <v>2.4819628272154101E-2</v>
      </c>
      <c r="T14" s="17">
        <v>3.8406755719633499E-2</v>
      </c>
      <c r="U14" s="17">
        <v>2.5736212322690601E-2</v>
      </c>
      <c r="V14" s="17">
        <v>5.3524998808623499E-2</v>
      </c>
      <c r="W14" s="17">
        <v>2.01069515410137E-2</v>
      </c>
      <c r="X14" s="17">
        <v>4.2014490940523598E-2</v>
      </c>
      <c r="Y14" s="17">
        <v>3.3776763705408303E-2</v>
      </c>
      <c r="Z14" s="17">
        <v>1.7744420684719001E-2</v>
      </c>
      <c r="AA14" s="17">
        <v>5.1458837090643701E-2</v>
      </c>
      <c r="AB14" s="17">
        <v>0.108658198558111</v>
      </c>
      <c r="AC14" s="17"/>
      <c r="AD14" s="17">
        <v>5.0991494015464003E-2</v>
      </c>
      <c r="AE14" s="17">
        <v>3.37267304463972E-2</v>
      </c>
      <c r="AF14" s="17"/>
      <c r="AG14" s="17">
        <v>3.3536851641578297E-2</v>
      </c>
      <c r="AH14" s="17">
        <v>5.1656576903554199E-2</v>
      </c>
      <c r="AI14" s="17"/>
      <c r="AJ14" s="17">
        <v>4.3304435048899297E-2</v>
      </c>
      <c r="AK14" s="17">
        <v>4.97174280228092E-2</v>
      </c>
      <c r="AL14" s="17"/>
      <c r="AM14" s="17">
        <v>5.09112741847405E-2</v>
      </c>
      <c r="AN14" s="17">
        <v>4.3786677267192299E-2</v>
      </c>
      <c r="AO14" s="17"/>
      <c r="AP14" s="17">
        <v>9.7819474955805497E-3</v>
      </c>
      <c r="AQ14" s="17">
        <v>9.8838631536393495E-2</v>
      </c>
      <c r="AR14" s="17">
        <v>0.128665520865135</v>
      </c>
      <c r="AS14" s="17">
        <v>2.65730143848588E-2</v>
      </c>
      <c r="AT14" s="17">
        <v>4.2185559056404198E-2</v>
      </c>
      <c r="AU14" s="17">
        <v>2.42498503600036E-3</v>
      </c>
    </row>
    <row r="15" spans="2:47" x14ac:dyDescent="0.35">
      <c r="B15" s="18" t="s">
        <v>220</v>
      </c>
      <c r="C15" s="17">
        <v>7.3803732174703304E-2</v>
      </c>
      <c r="D15" s="17">
        <v>4.3357516350384401E-2</v>
      </c>
      <c r="E15" s="17">
        <v>0.102404175581134</v>
      </c>
      <c r="F15" s="17"/>
      <c r="G15" s="17">
        <v>6.4261985040257694E-2</v>
      </c>
      <c r="H15" s="17">
        <v>7.4143316722572905E-2</v>
      </c>
      <c r="I15" s="17">
        <v>7.5550610670278698E-2</v>
      </c>
      <c r="J15" s="17">
        <v>5.9916667788445802E-2</v>
      </c>
      <c r="K15" s="17">
        <v>8.7305789683295304E-2</v>
      </c>
      <c r="L15" s="17">
        <v>8.0691384929188995E-2</v>
      </c>
      <c r="M15" s="17"/>
      <c r="N15" s="17">
        <v>7.6144903999622093E-2</v>
      </c>
      <c r="O15" s="17">
        <v>6.21757139353716E-2</v>
      </c>
      <c r="P15" s="17"/>
      <c r="Q15" s="17">
        <v>6.5725948084167499E-2</v>
      </c>
      <c r="R15" s="17">
        <v>6.2335970436673702E-2</v>
      </c>
      <c r="S15" s="17">
        <v>9.3562857795497695E-2</v>
      </c>
      <c r="T15" s="17">
        <v>8.8614861458352207E-2</v>
      </c>
      <c r="U15" s="17">
        <v>0.10738238414487999</v>
      </c>
      <c r="V15" s="17">
        <v>8.6543953096626006E-2</v>
      </c>
      <c r="W15" s="17">
        <v>0.113070815003981</v>
      </c>
      <c r="X15" s="17">
        <v>6.2082440968814399E-2</v>
      </c>
      <c r="Y15" s="17">
        <v>4.8507999575314202E-2</v>
      </c>
      <c r="Z15" s="17">
        <v>4.8953169056226403E-2</v>
      </c>
      <c r="AA15" s="17">
        <v>6.1758543439716998E-2</v>
      </c>
      <c r="AB15" s="17">
        <v>4.5136195926453397E-2</v>
      </c>
      <c r="AC15" s="17"/>
      <c r="AD15" s="17">
        <v>6.5565268066775803E-2</v>
      </c>
      <c r="AE15" s="17">
        <v>9.5465324651168498E-2</v>
      </c>
      <c r="AF15" s="17"/>
      <c r="AG15" s="17">
        <v>3.1538792356988102E-2</v>
      </c>
      <c r="AH15" s="17">
        <v>9.2874383438149702E-2</v>
      </c>
      <c r="AI15" s="17"/>
      <c r="AJ15" s="17">
        <v>7.5425731513091301E-2</v>
      </c>
      <c r="AK15" s="17">
        <v>7.2537281994551298E-2</v>
      </c>
      <c r="AL15" s="17"/>
      <c r="AM15" s="17">
        <v>9.3980541549094201E-2</v>
      </c>
      <c r="AN15" s="17">
        <v>6.6290057296463395E-2</v>
      </c>
      <c r="AO15" s="17"/>
      <c r="AP15" s="17">
        <v>6.4462724481663403E-2</v>
      </c>
      <c r="AQ15" s="17">
        <v>0.21319216880986899</v>
      </c>
      <c r="AR15" s="17">
        <v>0.123728696638324</v>
      </c>
      <c r="AS15" s="17">
        <v>2.1924309011997298E-2</v>
      </c>
      <c r="AT15" s="17">
        <v>6.4062799802993304E-3</v>
      </c>
      <c r="AU15" s="17">
        <v>3.7756370590296801E-3</v>
      </c>
    </row>
    <row r="16" spans="2:47" x14ac:dyDescent="0.35">
      <c r="B16" s="18" t="s">
        <v>106</v>
      </c>
      <c r="C16" s="17">
        <v>0.315338470354383</v>
      </c>
      <c r="D16" s="17">
        <v>0.16922418534575101</v>
      </c>
      <c r="E16" s="17">
        <v>0.45536570156777201</v>
      </c>
      <c r="F16" s="17"/>
      <c r="G16" s="17">
        <v>0.24041883533063499</v>
      </c>
      <c r="H16" s="17">
        <v>0.27128590685721199</v>
      </c>
      <c r="I16" s="17">
        <v>0.30002654464420198</v>
      </c>
      <c r="J16" s="17">
        <v>0.35210851693905498</v>
      </c>
      <c r="K16" s="17">
        <v>0.33079028601390198</v>
      </c>
      <c r="L16" s="17">
        <v>0.37358170844136901</v>
      </c>
      <c r="M16" s="17"/>
      <c r="N16" s="17">
        <v>0.33811927483347398</v>
      </c>
      <c r="O16" s="17">
        <v>0.20219187975814601</v>
      </c>
      <c r="P16" s="17"/>
      <c r="Q16" s="17">
        <v>0.25462042927766099</v>
      </c>
      <c r="R16" s="17">
        <v>0.36689104795493599</v>
      </c>
      <c r="S16" s="17">
        <v>0.38710896034957598</v>
      </c>
      <c r="T16" s="17">
        <v>0.31264348358674998</v>
      </c>
      <c r="U16" s="17">
        <v>0.30119485682852698</v>
      </c>
      <c r="V16" s="17">
        <v>0.281513420862883</v>
      </c>
      <c r="W16" s="17">
        <v>0.30545247252276703</v>
      </c>
      <c r="X16" s="17">
        <v>0.26515024249867403</v>
      </c>
      <c r="Y16" s="17">
        <v>0.31793674502367097</v>
      </c>
      <c r="Z16" s="17">
        <v>0.31449360214614003</v>
      </c>
      <c r="AA16" s="17">
        <v>0.33091865218546801</v>
      </c>
      <c r="AB16" s="17">
        <v>0.38645880593469001</v>
      </c>
      <c r="AC16" s="17"/>
      <c r="AD16" s="17">
        <v>0.15042300920636201</v>
      </c>
      <c r="AE16" s="17">
        <v>0.68095834503451702</v>
      </c>
      <c r="AF16" s="17"/>
      <c r="AG16" s="17">
        <v>0.109201388901889</v>
      </c>
      <c r="AH16" s="17">
        <v>0.41796084317979298</v>
      </c>
      <c r="AI16" s="17"/>
      <c r="AJ16" s="17">
        <v>0.30020908510121502</v>
      </c>
      <c r="AK16" s="17">
        <v>0.33140914479036199</v>
      </c>
      <c r="AL16" s="17"/>
      <c r="AM16" s="17">
        <v>0.38701492203840399</v>
      </c>
      <c r="AN16" s="17">
        <v>0.29542314215474902</v>
      </c>
      <c r="AO16" s="17"/>
      <c r="AP16" s="17">
        <v>0.86965617211042801</v>
      </c>
      <c r="AQ16" s="17">
        <v>0.45394535863945601</v>
      </c>
      <c r="AR16" s="17">
        <v>0.18318355582335599</v>
      </c>
      <c r="AS16" s="17">
        <v>8.02827431946323E-2</v>
      </c>
      <c r="AT16" s="17">
        <v>1.1720750534422199E-2</v>
      </c>
      <c r="AU16" s="17">
        <v>2.3607053003234799E-3</v>
      </c>
    </row>
    <row r="17" spans="2:47" x14ac:dyDescent="0.35">
      <c r="B17" s="18" t="s">
        <v>94</v>
      </c>
      <c r="C17" s="19">
        <v>2.1540504694367801E-2</v>
      </c>
      <c r="D17" s="19">
        <v>1.48644346073345E-2</v>
      </c>
      <c r="E17" s="19">
        <v>2.8243499573144801E-2</v>
      </c>
      <c r="F17" s="19"/>
      <c r="G17" s="19">
        <v>2.4085739519256001E-2</v>
      </c>
      <c r="H17" s="19">
        <v>1.5703584907734599E-2</v>
      </c>
      <c r="I17" s="19">
        <v>2.5861189931754101E-2</v>
      </c>
      <c r="J17" s="19">
        <v>1.7439005962368699E-2</v>
      </c>
      <c r="K17" s="19">
        <v>6.72099596233958E-3</v>
      </c>
      <c r="L17" s="19">
        <v>3.4311896695753602E-2</v>
      </c>
      <c r="M17" s="19"/>
      <c r="N17" s="19">
        <v>2.15486375952753E-2</v>
      </c>
      <c r="O17" s="19">
        <v>2.1500110598093199E-2</v>
      </c>
      <c r="P17" s="19"/>
      <c r="Q17" s="19">
        <v>1.7672496538093801E-2</v>
      </c>
      <c r="R17" s="19">
        <v>2.68638048762436E-2</v>
      </c>
      <c r="S17" s="19">
        <v>3.0148288499438101E-2</v>
      </c>
      <c r="T17" s="19">
        <v>1.0255080860175399E-2</v>
      </c>
      <c r="U17" s="19">
        <v>5.1024527119462003E-3</v>
      </c>
      <c r="V17" s="19">
        <v>3.09700984755794E-2</v>
      </c>
      <c r="W17" s="19">
        <v>1.97098692306754E-2</v>
      </c>
      <c r="X17" s="19">
        <v>0</v>
      </c>
      <c r="Y17" s="19">
        <v>2.73246944360204E-2</v>
      </c>
      <c r="Z17" s="19">
        <v>2.41239051776036E-2</v>
      </c>
      <c r="AA17" s="19">
        <v>3.2413353724101701E-2</v>
      </c>
      <c r="AB17" s="19">
        <v>2.3862527547941999E-2</v>
      </c>
      <c r="AC17" s="19"/>
      <c r="AD17" s="19">
        <v>1.9239860959000599E-2</v>
      </c>
      <c r="AE17" s="19">
        <v>2.0642311155868402E-2</v>
      </c>
      <c r="AF17" s="19"/>
      <c r="AG17" s="19">
        <v>1.28544261478813E-2</v>
      </c>
      <c r="AH17" s="19">
        <v>2.2472305738964998E-2</v>
      </c>
      <c r="AI17" s="19"/>
      <c r="AJ17" s="19">
        <v>2.7309714188764801E-2</v>
      </c>
      <c r="AK17" s="19">
        <v>1.3586793006059399E-2</v>
      </c>
      <c r="AL17" s="19"/>
      <c r="AM17" s="19">
        <v>2.5694979283168599E-2</v>
      </c>
      <c r="AN17" s="19">
        <v>1.9645445419568901E-2</v>
      </c>
      <c r="AO17" s="19"/>
      <c r="AP17" s="19">
        <v>4.8867614671547599E-2</v>
      </c>
      <c r="AQ17" s="19">
        <v>3.3510644754815397E-2</v>
      </c>
      <c r="AR17" s="19">
        <v>1.1470835270397099E-2</v>
      </c>
      <c r="AS17" s="19">
        <v>1.6983992443271902E-2</v>
      </c>
      <c r="AT17" s="19">
        <v>0</v>
      </c>
      <c r="AU17" s="19">
        <v>0</v>
      </c>
    </row>
    <row r="18" spans="2:47" x14ac:dyDescent="0.35">
      <c r="B18" s="16"/>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2:AU22"/>
  <sheetViews>
    <sheetView showGridLines="0" tabSelected="1"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227</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214</v>
      </c>
      <c r="C9" s="17">
        <v>3.1611237436496097E-2</v>
      </c>
      <c r="D9" s="17">
        <v>4.2095533244264301E-2</v>
      </c>
      <c r="E9" s="17">
        <v>2.1666043325576499E-2</v>
      </c>
      <c r="F9" s="17"/>
      <c r="G9" s="17">
        <v>5.8374952140939899E-2</v>
      </c>
      <c r="H9" s="17">
        <v>4.1848858323188097E-2</v>
      </c>
      <c r="I9" s="17">
        <v>4.1985315425145497E-2</v>
      </c>
      <c r="J9" s="17">
        <v>2.2114560891757298E-2</v>
      </c>
      <c r="K9" s="17">
        <v>1.8290290903166501E-2</v>
      </c>
      <c r="L9" s="17">
        <v>1.35590755252859E-2</v>
      </c>
      <c r="M9" s="17"/>
      <c r="N9" s="17">
        <v>2.5068267191112201E-2</v>
      </c>
      <c r="O9" s="17">
        <v>6.4108543504737395E-2</v>
      </c>
      <c r="P9" s="17"/>
      <c r="Q9" s="17">
        <v>4.5505042548699103E-2</v>
      </c>
      <c r="R9" s="17">
        <v>2.0005272380725799E-2</v>
      </c>
      <c r="S9" s="17">
        <v>2.1059512741482E-2</v>
      </c>
      <c r="T9" s="17">
        <v>1.8654623097664198E-2</v>
      </c>
      <c r="U9" s="17">
        <v>5.5739935602488598E-2</v>
      </c>
      <c r="V9" s="17">
        <v>4.0340028097596597E-2</v>
      </c>
      <c r="W9" s="17">
        <v>2.7714430235057499E-2</v>
      </c>
      <c r="X9" s="17">
        <v>2.8394069530769998E-2</v>
      </c>
      <c r="Y9" s="17">
        <v>3.9478002350698801E-2</v>
      </c>
      <c r="Z9" s="17">
        <v>2.1458742742765401E-2</v>
      </c>
      <c r="AA9" s="17">
        <v>4.2175434677870501E-2</v>
      </c>
      <c r="AB9" s="17">
        <v>0</v>
      </c>
      <c r="AC9" s="17"/>
      <c r="AD9" s="17">
        <v>4.4178648870602598E-2</v>
      </c>
      <c r="AE9" s="17">
        <v>4.9401024249747802E-3</v>
      </c>
      <c r="AF9" s="17"/>
      <c r="AG9" s="17">
        <v>6.4485363820904903E-2</v>
      </c>
      <c r="AH9" s="17">
        <v>1.6332312400141599E-2</v>
      </c>
      <c r="AI9" s="17"/>
      <c r="AJ9" s="17">
        <v>2.8972081675836401E-2</v>
      </c>
      <c r="AK9" s="17">
        <v>3.5025176031249702E-2</v>
      </c>
      <c r="AL9" s="17"/>
      <c r="AM9" s="17">
        <v>2.4156936406034599E-2</v>
      </c>
      <c r="AN9" s="17">
        <v>3.4305168486255803E-2</v>
      </c>
      <c r="AO9" s="17"/>
      <c r="AP9" s="17">
        <v>2.12371318037289E-3</v>
      </c>
      <c r="AQ9" s="17">
        <v>0</v>
      </c>
      <c r="AR9" s="17">
        <v>1.29941671990156E-2</v>
      </c>
      <c r="AS9" s="17">
        <v>2.1229519326067599E-2</v>
      </c>
      <c r="AT9" s="17">
        <v>8.7313480964427398E-2</v>
      </c>
      <c r="AU9" s="17">
        <v>9.6645853096453294E-2</v>
      </c>
    </row>
    <row r="10" spans="2:47" x14ac:dyDescent="0.35">
      <c r="B10" s="18" t="s">
        <v>215</v>
      </c>
      <c r="C10" s="17">
        <v>0.111080612100184</v>
      </c>
      <c r="D10" s="17">
        <v>0.164979868163046</v>
      </c>
      <c r="E10" s="17">
        <v>5.9495917498345603E-2</v>
      </c>
      <c r="F10" s="17"/>
      <c r="G10" s="17">
        <v>0.112246509127979</v>
      </c>
      <c r="H10" s="17">
        <v>0.13422236934119</v>
      </c>
      <c r="I10" s="17">
        <v>0.114727544581637</v>
      </c>
      <c r="J10" s="17">
        <v>0.137436352610423</v>
      </c>
      <c r="K10" s="17">
        <v>0.120437907690742</v>
      </c>
      <c r="L10" s="17">
        <v>6.0806243159076498E-2</v>
      </c>
      <c r="M10" s="17"/>
      <c r="N10" s="17">
        <v>9.9981733598766998E-2</v>
      </c>
      <c r="O10" s="17">
        <v>0.16620598148868601</v>
      </c>
      <c r="P10" s="17"/>
      <c r="Q10" s="17">
        <v>0.11898590756782899</v>
      </c>
      <c r="R10" s="17">
        <v>0.10384501212438101</v>
      </c>
      <c r="S10" s="17">
        <v>7.6975098976686904E-2</v>
      </c>
      <c r="T10" s="17">
        <v>0.122657156904315</v>
      </c>
      <c r="U10" s="17">
        <v>0.10682618192631101</v>
      </c>
      <c r="V10" s="17">
        <v>0.10075380190576499</v>
      </c>
      <c r="W10" s="17">
        <v>0.114817393213356</v>
      </c>
      <c r="X10" s="17">
        <v>0.145899353141694</v>
      </c>
      <c r="Y10" s="17">
        <v>0.12979370184566999</v>
      </c>
      <c r="Z10" s="17">
        <v>0.10961512610174499</v>
      </c>
      <c r="AA10" s="17">
        <v>8.33565698460218E-2</v>
      </c>
      <c r="AB10" s="17">
        <v>0.12898232573381099</v>
      </c>
      <c r="AC10" s="17"/>
      <c r="AD10" s="17">
        <v>0.14771443488591901</v>
      </c>
      <c r="AE10" s="17">
        <v>2.7720927381107499E-2</v>
      </c>
      <c r="AF10" s="17"/>
      <c r="AG10" s="17">
        <v>0.20331993157254299</v>
      </c>
      <c r="AH10" s="17">
        <v>6.5692583363307397E-2</v>
      </c>
      <c r="AI10" s="17"/>
      <c r="AJ10" s="17">
        <v>0.13031791319383601</v>
      </c>
      <c r="AK10" s="17">
        <v>8.9242314510754706E-2</v>
      </c>
      <c r="AL10" s="17"/>
      <c r="AM10" s="17">
        <v>0.100970795041833</v>
      </c>
      <c r="AN10" s="17">
        <v>0.113662607336754</v>
      </c>
      <c r="AO10" s="17"/>
      <c r="AP10" s="17">
        <v>3.9971044042755701E-3</v>
      </c>
      <c r="AQ10" s="17">
        <v>2.69050942545809E-3</v>
      </c>
      <c r="AR10" s="17">
        <v>5.8792527416008503E-2</v>
      </c>
      <c r="AS10" s="17">
        <v>0.102576163150539</v>
      </c>
      <c r="AT10" s="17">
        <v>0.26218675582895501</v>
      </c>
      <c r="AU10" s="17">
        <v>0.32156468616206602</v>
      </c>
    </row>
    <row r="11" spans="2:47" x14ac:dyDescent="0.35">
      <c r="B11" s="18" t="s">
        <v>216</v>
      </c>
      <c r="C11" s="17">
        <v>0.11575428079264601</v>
      </c>
      <c r="D11" s="17">
        <v>0.158035865545158</v>
      </c>
      <c r="E11" s="17">
        <v>7.5542606445954105E-2</v>
      </c>
      <c r="F11" s="17"/>
      <c r="G11" s="17">
        <v>0.14192012889168301</v>
      </c>
      <c r="H11" s="17">
        <v>0.13331558618495501</v>
      </c>
      <c r="I11" s="17">
        <v>0.11742423428802801</v>
      </c>
      <c r="J11" s="17">
        <v>0.135038899069511</v>
      </c>
      <c r="K11" s="17">
        <v>9.5421060493599705E-2</v>
      </c>
      <c r="L11" s="17">
        <v>8.05700748055619E-2</v>
      </c>
      <c r="M11" s="17"/>
      <c r="N11" s="17">
        <v>0.111101336498206</v>
      </c>
      <c r="O11" s="17">
        <v>0.13886429798423899</v>
      </c>
      <c r="P11" s="17"/>
      <c r="Q11" s="17">
        <v>0.124183292137189</v>
      </c>
      <c r="R11" s="17">
        <v>0.110944957227782</v>
      </c>
      <c r="S11" s="17">
        <v>0.123420167128502</v>
      </c>
      <c r="T11" s="17">
        <v>9.5478708599647605E-2</v>
      </c>
      <c r="U11" s="17">
        <v>0.13501775203574601</v>
      </c>
      <c r="V11" s="17">
        <v>0.103302188446304</v>
      </c>
      <c r="W11" s="17">
        <v>9.3129055665981494E-2</v>
      </c>
      <c r="X11" s="17">
        <v>0.158002190579734</v>
      </c>
      <c r="Y11" s="17">
        <v>0.16194481980276901</v>
      </c>
      <c r="Z11" s="17">
        <v>0.113352575392866</v>
      </c>
      <c r="AA11" s="17">
        <v>8.7236431621880606E-2</v>
      </c>
      <c r="AB11" s="17">
        <v>1.9561241272948501E-2</v>
      </c>
      <c r="AC11" s="17"/>
      <c r="AD11" s="17">
        <v>0.15282165512474999</v>
      </c>
      <c r="AE11" s="17">
        <v>3.5643263533469298E-2</v>
      </c>
      <c r="AF11" s="17"/>
      <c r="AG11" s="17">
        <v>0.17769261900542499</v>
      </c>
      <c r="AH11" s="17">
        <v>8.7620901311507099E-2</v>
      </c>
      <c r="AI11" s="17"/>
      <c r="AJ11" s="17">
        <v>0.119731366433781</v>
      </c>
      <c r="AK11" s="17">
        <v>0.11206724958538999</v>
      </c>
      <c r="AL11" s="17"/>
      <c r="AM11" s="17">
        <v>0.10103954188807</v>
      </c>
      <c r="AN11" s="17">
        <v>0.120800855458554</v>
      </c>
      <c r="AO11" s="17"/>
      <c r="AP11" s="17">
        <v>0</v>
      </c>
      <c r="AQ11" s="17">
        <v>1.7149868464981E-2</v>
      </c>
      <c r="AR11" s="17">
        <v>7.8875960719530194E-2</v>
      </c>
      <c r="AS11" s="17">
        <v>0.16539487863171501</v>
      </c>
      <c r="AT11" s="17">
        <v>0.27936529620228301</v>
      </c>
      <c r="AU11" s="17">
        <v>0.25042445326382801</v>
      </c>
    </row>
    <row r="12" spans="2:47" x14ac:dyDescent="0.35">
      <c r="B12" s="18" t="s">
        <v>217</v>
      </c>
      <c r="C12" s="17">
        <v>7.8502823094105806E-2</v>
      </c>
      <c r="D12" s="17">
        <v>9.8204768363167397E-2</v>
      </c>
      <c r="E12" s="17">
        <v>5.9101173449436897E-2</v>
      </c>
      <c r="F12" s="17"/>
      <c r="G12" s="17">
        <v>8.4032019111687895E-2</v>
      </c>
      <c r="H12" s="17">
        <v>0.110318103393917</v>
      </c>
      <c r="I12" s="17">
        <v>9.1927151212594801E-2</v>
      </c>
      <c r="J12" s="17">
        <v>7.3382415058431599E-2</v>
      </c>
      <c r="K12" s="17">
        <v>5.7359307373219599E-2</v>
      </c>
      <c r="L12" s="17">
        <v>5.6134391313678401E-2</v>
      </c>
      <c r="M12" s="17"/>
      <c r="N12" s="17">
        <v>7.3112344547250893E-2</v>
      </c>
      <c r="O12" s="17">
        <v>0.105275989503508</v>
      </c>
      <c r="P12" s="17"/>
      <c r="Q12" s="17">
        <v>9.6323672671895802E-2</v>
      </c>
      <c r="R12" s="17">
        <v>6.7032467456543995E-2</v>
      </c>
      <c r="S12" s="17">
        <v>3.7153384464090701E-2</v>
      </c>
      <c r="T12" s="17">
        <v>7.5461007425142806E-2</v>
      </c>
      <c r="U12" s="17">
        <v>5.8310273844168897E-2</v>
      </c>
      <c r="V12" s="17">
        <v>8.5656748789155399E-2</v>
      </c>
      <c r="W12" s="17">
        <v>8.8179279647747993E-2</v>
      </c>
      <c r="X12" s="17">
        <v>8.5688010515195603E-2</v>
      </c>
      <c r="Y12" s="17">
        <v>7.9311283068557004E-2</v>
      </c>
      <c r="Z12" s="17">
        <v>0.13344911633680701</v>
      </c>
      <c r="AA12" s="17">
        <v>5.6415967922639101E-2</v>
      </c>
      <c r="AB12" s="17">
        <v>2.38634974625072E-2</v>
      </c>
      <c r="AC12" s="17"/>
      <c r="AD12" s="17">
        <v>9.1223711187417802E-2</v>
      </c>
      <c r="AE12" s="17">
        <v>4.8723286476629601E-2</v>
      </c>
      <c r="AF12" s="17"/>
      <c r="AG12" s="17">
        <v>0.11181348995773301</v>
      </c>
      <c r="AH12" s="17">
        <v>6.2554130006167705E-2</v>
      </c>
      <c r="AI12" s="17"/>
      <c r="AJ12" s="17">
        <v>8.4816830349341094E-2</v>
      </c>
      <c r="AK12" s="17">
        <v>7.1710203395988395E-2</v>
      </c>
      <c r="AL12" s="17"/>
      <c r="AM12" s="17">
        <v>7.2767752563032806E-2</v>
      </c>
      <c r="AN12" s="17">
        <v>8.0662562253279294E-2</v>
      </c>
      <c r="AO12" s="17"/>
      <c r="AP12" s="17">
        <v>3.7664340299532399E-3</v>
      </c>
      <c r="AQ12" s="17">
        <v>2.9763122946343201E-2</v>
      </c>
      <c r="AR12" s="17">
        <v>0.11565326601499799</v>
      </c>
      <c r="AS12" s="17">
        <v>9.67618172835258E-2</v>
      </c>
      <c r="AT12" s="17">
        <v>0.181813085359711</v>
      </c>
      <c r="AU12" s="17">
        <v>0.118702775096479</v>
      </c>
    </row>
    <row r="13" spans="2:47" x14ac:dyDescent="0.35">
      <c r="B13" s="18" t="s">
        <v>218</v>
      </c>
      <c r="C13" s="17">
        <v>7.2253908999016694E-2</v>
      </c>
      <c r="D13" s="17">
        <v>8.5654531891214095E-2</v>
      </c>
      <c r="E13" s="17">
        <v>5.9825309241174698E-2</v>
      </c>
      <c r="F13" s="17"/>
      <c r="G13" s="17">
        <v>0.10808474230976101</v>
      </c>
      <c r="H13" s="17">
        <v>0.1016894555438</v>
      </c>
      <c r="I13" s="17">
        <v>8.3731810109452395E-2</v>
      </c>
      <c r="J13" s="17">
        <v>6.3725541038120503E-2</v>
      </c>
      <c r="K13" s="17">
        <v>4.6717417027629798E-2</v>
      </c>
      <c r="L13" s="17">
        <v>3.8946206329098502E-2</v>
      </c>
      <c r="M13" s="17"/>
      <c r="N13" s="17">
        <v>7.2120533983010604E-2</v>
      </c>
      <c r="O13" s="17">
        <v>7.2916349535111599E-2</v>
      </c>
      <c r="P13" s="17"/>
      <c r="Q13" s="17">
        <v>7.0731347568623398E-2</v>
      </c>
      <c r="R13" s="17">
        <v>5.3173955758178203E-2</v>
      </c>
      <c r="S13" s="17">
        <v>9.3934680378108606E-2</v>
      </c>
      <c r="T13" s="17">
        <v>7.7085098500736096E-2</v>
      </c>
      <c r="U13" s="17">
        <v>6.1341877868399099E-2</v>
      </c>
      <c r="V13" s="17">
        <v>8.1933182287114603E-2</v>
      </c>
      <c r="W13" s="17">
        <v>7.3871912133252907E-2</v>
      </c>
      <c r="X13" s="17">
        <v>6.05319494880244E-2</v>
      </c>
      <c r="Y13" s="17">
        <v>5.9013173509026302E-2</v>
      </c>
      <c r="Z13" s="17">
        <v>6.2788838491339899E-2</v>
      </c>
      <c r="AA13" s="17">
        <v>7.9102868947426394E-2</v>
      </c>
      <c r="AB13" s="17">
        <v>0.16316703033504101</v>
      </c>
      <c r="AC13" s="17"/>
      <c r="AD13" s="17">
        <v>9.4246171792198796E-2</v>
      </c>
      <c r="AE13" s="17">
        <v>2.3766691900596201E-2</v>
      </c>
      <c r="AF13" s="17"/>
      <c r="AG13" s="17">
        <v>8.5147633746522303E-2</v>
      </c>
      <c r="AH13" s="17">
        <v>6.3885918058802199E-2</v>
      </c>
      <c r="AI13" s="17"/>
      <c r="AJ13" s="17">
        <v>6.2070287301031299E-2</v>
      </c>
      <c r="AK13" s="17">
        <v>8.4983575825453794E-2</v>
      </c>
      <c r="AL13" s="17"/>
      <c r="AM13" s="17">
        <v>3.67709498321682E-2</v>
      </c>
      <c r="AN13" s="17">
        <v>8.1799070452465095E-2</v>
      </c>
      <c r="AO13" s="17"/>
      <c r="AP13" s="17">
        <v>7.14559364924389E-3</v>
      </c>
      <c r="AQ13" s="17">
        <v>3.6685507911473202E-2</v>
      </c>
      <c r="AR13" s="17">
        <v>0.162604147540518</v>
      </c>
      <c r="AS13" s="17">
        <v>8.9930565465867807E-2</v>
      </c>
      <c r="AT13" s="17">
        <v>9.3933420586766694E-2</v>
      </c>
      <c r="AU13" s="17">
        <v>8.2780651298126603E-2</v>
      </c>
    </row>
    <row r="14" spans="2:47" x14ac:dyDescent="0.35">
      <c r="B14" s="18" t="s">
        <v>219</v>
      </c>
      <c r="C14" s="17">
        <v>5.6506155131844399E-2</v>
      </c>
      <c r="D14" s="17">
        <v>5.2241898558253098E-2</v>
      </c>
      <c r="E14" s="17">
        <v>6.1167393669546398E-2</v>
      </c>
      <c r="F14" s="17"/>
      <c r="G14" s="17">
        <v>7.00983309353721E-2</v>
      </c>
      <c r="H14" s="17">
        <v>5.0530323621215602E-2</v>
      </c>
      <c r="I14" s="17">
        <v>7.2715887833840406E-2</v>
      </c>
      <c r="J14" s="17">
        <v>5.1202332736285702E-2</v>
      </c>
      <c r="K14" s="17">
        <v>3.55669053834268E-2</v>
      </c>
      <c r="L14" s="17">
        <v>5.7401036395293002E-2</v>
      </c>
      <c r="M14" s="17"/>
      <c r="N14" s="17">
        <v>5.7348822744063097E-2</v>
      </c>
      <c r="O14" s="17">
        <v>5.232083466101E-2</v>
      </c>
      <c r="P14" s="17"/>
      <c r="Q14" s="17">
        <v>6.4869636410462603E-2</v>
      </c>
      <c r="R14" s="17">
        <v>5.9367098560537998E-2</v>
      </c>
      <c r="S14" s="17">
        <v>0.104726293359687</v>
      </c>
      <c r="T14" s="17">
        <v>5.5420642767793599E-2</v>
      </c>
      <c r="U14" s="17">
        <v>4.9383287297330401E-2</v>
      </c>
      <c r="V14" s="17">
        <v>6.4512750081002199E-2</v>
      </c>
      <c r="W14" s="17">
        <v>3.3511537424264499E-2</v>
      </c>
      <c r="X14" s="17">
        <v>4.0782697428789302E-2</v>
      </c>
      <c r="Y14" s="17">
        <v>4.8244816688706699E-2</v>
      </c>
      <c r="Z14" s="17">
        <v>2.7720084736103798E-2</v>
      </c>
      <c r="AA14" s="17">
        <v>4.0443143539092501E-2</v>
      </c>
      <c r="AB14" s="17">
        <v>9.8337395453505796E-2</v>
      </c>
      <c r="AC14" s="17"/>
      <c r="AD14" s="17">
        <v>6.88155573318706E-2</v>
      </c>
      <c r="AE14" s="17">
        <v>3.2781829731715798E-2</v>
      </c>
      <c r="AF14" s="17"/>
      <c r="AG14" s="17">
        <v>5.2797506605724902E-2</v>
      </c>
      <c r="AH14" s="17">
        <v>5.8798054304823599E-2</v>
      </c>
      <c r="AI14" s="17"/>
      <c r="AJ14" s="17">
        <v>5.6576035682460599E-2</v>
      </c>
      <c r="AK14" s="17">
        <v>5.5349415351697601E-2</v>
      </c>
      <c r="AL14" s="17"/>
      <c r="AM14" s="17">
        <v>4.6666184018760902E-2</v>
      </c>
      <c r="AN14" s="17">
        <v>5.9573415333443402E-2</v>
      </c>
      <c r="AO14" s="17"/>
      <c r="AP14" s="17">
        <v>9.2688743797915401E-3</v>
      </c>
      <c r="AQ14" s="17">
        <v>9.0717470338133793E-2</v>
      </c>
      <c r="AR14" s="17">
        <v>0.121585362308137</v>
      </c>
      <c r="AS14" s="17">
        <v>7.6902546005092595E-2</v>
      </c>
      <c r="AT14" s="17">
        <v>3.91191657142472E-2</v>
      </c>
      <c r="AU14" s="17">
        <v>1.7684365533394399E-2</v>
      </c>
    </row>
    <row r="15" spans="2:47" x14ac:dyDescent="0.35">
      <c r="B15" s="18" t="s">
        <v>220</v>
      </c>
      <c r="C15" s="17">
        <v>0.109744379671232</v>
      </c>
      <c r="D15" s="17">
        <v>0.101104367635722</v>
      </c>
      <c r="E15" s="17">
        <v>0.119146575610241</v>
      </c>
      <c r="F15" s="17"/>
      <c r="G15" s="17">
        <v>0.11066330494227</v>
      </c>
      <c r="H15" s="17">
        <v>7.9796525538854995E-2</v>
      </c>
      <c r="I15" s="17">
        <v>8.1447072747047503E-2</v>
      </c>
      <c r="J15" s="17">
        <v>0.12048716331985999</v>
      </c>
      <c r="K15" s="17">
        <v>0.15601583949186501</v>
      </c>
      <c r="L15" s="17">
        <v>0.117092815635437</v>
      </c>
      <c r="M15" s="17"/>
      <c r="N15" s="17">
        <v>0.11752286035196199</v>
      </c>
      <c r="O15" s="17">
        <v>7.1110600523917794E-2</v>
      </c>
      <c r="P15" s="17"/>
      <c r="Q15" s="17">
        <v>9.4100570779460102E-2</v>
      </c>
      <c r="R15" s="17">
        <v>0.107512057569543</v>
      </c>
      <c r="S15" s="17">
        <v>9.5422055195957506E-2</v>
      </c>
      <c r="T15" s="17">
        <v>0.114431685666985</v>
      </c>
      <c r="U15" s="17">
        <v>0.12793359518470701</v>
      </c>
      <c r="V15" s="17">
        <v>9.01551130211211E-2</v>
      </c>
      <c r="W15" s="17">
        <v>0.120169370442895</v>
      </c>
      <c r="X15" s="17">
        <v>0.13995263474365799</v>
      </c>
      <c r="Y15" s="17">
        <v>0.108509585855127</v>
      </c>
      <c r="Z15" s="17">
        <v>0.103029785753596</v>
      </c>
      <c r="AA15" s="17">
        <v>0.13370395269499299</v>
      </c>
      <c r="AB15" s="17">
        <v>0.149574275490132</v>
      </c>
      <c r="AC15" s="17"/>
      <c r="AD15" s="17">
        <v>0.123614837656658</v>
      </c>
      <c r="AE15" s="17">
        <v>7.6294632565230697E-2</v>
      </c>
      <c r="AF15" s="17"/>
      <c r="AG15" s="17">
        <v>9.7336535303784402E-2</v>
      </c>
      <c r="AH15" s="17">
        <v>0.11540450191398199</v>
      </c>
      <c r="AI15" s="17"/>
      <c r="AJ15" s="17">
        <v>0.103301111009865</v>
      </c>
      <c r="AK15" s="17">
        <v>0.11836975598810499</v>
      </c>
      <c r="AL15" s="17"/>
      <c r="AM15" s="17">
        <v>0.11933953048101099</v>
      </c>
      <c r="AN15" s="17">
        <v>0.106347032070648</v>
      </c>
      <c r="AO15" s="17"/>
      <c r="AP15" s="17">
        <v>6.7918914175760195E-2</v>
      </c>
      <c r="AQ15" s="17">
        <v>0.187769943674227</v>
      </c>
      <c r="AR15" s="17">
        <v>0.138859859340943</v>
      </c>
      <c r="AS15" s="17">
        <v>0.16830177855241801</v>
      </c>
      <c r="AT15" s="17">
        <v>1.6917569126420801E-2</v>
      </c>
      <c r="AU15" s="17">
        <v>4.7651665388523799E-2</v>
      </c>
    </row>
    <row r="16" spans="2:47" x14ac:dyDescent="0.35">
      <c r="B16" s="18" t="s">
        <v>106</v>
      </c>
      <c r="C16" s="17">
        <v>0.40150600191904001</v>
      </c>
      <c r="D16" s="17">
        <v>0.27259738294180302</v>
      </c>
      <c r="E16" s="17">
        <v>0.52280448319981199</v>
      </c>
      <c r="F16" s="17"/>
      <c r="G16" s="17">
        <v>0.29020621127868101</v>
      </c>
      <c r="H16" s="17">
        <v>0.33847760514630598</v>
      </c>
      <c r="I16" s="17">
        <v>0.37582082786416499</v>
      </c>
      <c r="J16" s="17">
        <v>0.36909510384560801</v>
      </c>
      <c r="K16" s="17">
        <v>0.45118243133977498</v>
      </c>
      <c r="L16" s="17">
        <v>0.54115103577898405</v>
      </c>
      <c r="M16" s="17"/>
      <c r="N16" s="17">
        <v>0.42094075906623402</v>
      </c>
      <c r="O16" s="17">
        <v>0.30497839630752599</v>
      </c>
      <c r="P16" s="17"/>
      <c r="Q16" s="17">
        <v>0.36054975396683198</v>
      </c>
      <c r="R16" s="17">
        <v>0.44932997031441402</v>
      </c>
      <c r="S16" s="17">
        <v>0.43581595449315502</v>
      </c>
      <c r="T16" s="17">
        <v>0.41512483995375399</v>
      </c>
      <c r="U16" s="17">
        <v>0.39970952652775898</v>
      </c>
      <c r="V16" s="17">
        <v>0.413414563867194</v>
      </c>
      <c r="W16" s="17">
        <v>0.42351508961316198</v>
      </c>
      <c r="X16" s="17">
        <v>0.34074909457213398</v>
      </c>
      <c r="Y16" s="17">
        <v>0.32940831536651699</v>
      </c>
      <c r="Z16" s="17">
        <v>0.41611688481829601</v>
      </c>
      <c r="AA16" s="17">
        <v>0.44550462473022301</v>
      </c>
      <c r="AB16" s="17">
        <v>0.38981799022427699</v>
      </c>
      <c r="AC16" s="17"/>
      <c r="AD16" s="17">
        <v>0.25433572463968002</v>
      </c>
      <c r="AE16" s="17">
        <v>0.73617939383905595</v>
      </c>
      <c r="AF16" s="17"/>
      <c r="AG16" s="17">
        <v>0.19089107966624699</v>
      </c>
      <c r="AH16" s="17">
        <v>0.50676167108577597</v>
      </c>
      <c r="AI16" s="17"/>
      <c r="AJ16" s="17">
        <v>0.39167991847849098</v>
      </c>
      <c r="AK16" s="17">
        <v>0.41070496159822301</v>
      </c>
      <c r="AL16" s="17"/>
      <c r="AM16" s="17">
        <v>0.48133170914068202</v>
      </c>
      <c r="AN16" s="17">
        <v>0.37878023268168498</v>
      </c>
      <c r="AO16" s="17"/>
      <c r="AP16" s="17">
        <v>0.87305092747040103</v>
      </c>
      <c r="AQ16" s="17">
        <v>0.59536255347270095</v>
      </c>
      <c r="AR16" s="17">
        <v>0.29617622728880699</v>
      </c>
      <c r="AS16" s="17">
        <v>0.249468969289527</v>
      </c>
      <c r="AT16" s="17">
        <v>3.9351226217188999E-2</v>
      </c>
      <c r="AU16" s="17">
        <v>5.7876616108806497E-2</v>
      </c>
    </row>
    <row r="17" spans="2:47" x14ac:dyDescent="0.35">
      <c r="B17" s="18" t="s">
        <v>94</v>
      </c>
      <c r="C17" s="19">
        <v>2.3040600855435099E-2</v>
      </c>
      <c r="D17" s="19">
        <v>2.5085783657373E-2</v>
      </c>
      <c r="E17" s="19">
        <v>2.1250497559913002E-2</v>
      </c>
      <c r="F17" s="19"/>
      <c r="G17" s="19">
        <v>2.43738012616273E-2</v>
      </c>
      <c r="H17" s="19">
        <v>9.80117290657255E-3</v>
      </c>
      <c r="I17" s="19">
        <v>2.02201559380892E-2</v>
      </c>
      <c r="J17" s="19">
        <v>2.75176314300031E-2</v>
      </c>
      <c r="K17" s="19">
        <v>1.9008840296575E-2</v>
      </c>
      <c r="L17" s="19">
        <v>3.4339121057584597E-2</v>
      </c>
      <c r="M17" s="19"/>
      <c r="N17" s="19">
        <v>2.2803342019394102E-2</v>
      </c>
      <c r="O17" s="19">
        <v>2.4219006491263802E-2</v>
      </c>
      <c r="P17" s="19"/>
      <c r="Q17" s="19">
        <v>2.4750776349010399E-2</v>
      </c>
      <c r="R17" s="19">
        <v>2.8789208607894301E-2</v>
      </c>
      <c r="S17" s="19">
        <v>1.14928532623296E-2</v>
      </c>
      <c r="T17" s="19">
        <v>2.5686237083962001E-2</v>
      </c>
      <c r="U17" s="19">
        <v>5.7375697130905698E-3</v>
      </c>
      <c r="V17" s="19">
        <v>1.9931623504746299E-2</v>
      </c>
      <c r="W17" s="19">
        <v>2.50919316242822E-2</v>
      </c>
      <c r="X17" s="19">
        <v>0</v>
      </c>
      <c r="Y17" s="19">
        <v>4.4296301512927697E-2</v>
      </c>
      <c r="Z17" s="19">
        <v>1.24688456264799E-2</v>
      </c>
      <c r="AA17" s="19">
        <v>3.20610060198529E-2</v>
      </c>
      <c r="AB17" s="19">
        <v>2.6696244027777798E-2</v>
      </c>
      <c r="AC17" s="19"/>
      <c r="AD17" s="19">
        <v>2.3049258510903101E-2</v>
      </c>
      <c r="AE17" s="19">
        <v>1.3949872147219799E-2</v>
      </c>
      <c r="AF17" s="19"/>
      <c r="AG17" s="19">
        <v>1.6515840321115301E-2</v>
      </c>
      <c r="AH17" s="19">
        <v>2.29499275554928E-2</v>
      </c>
      <c r="AI17" s="19"/>
      <c r="AJ17" s="19">
        <v>2.2534455875357601E-2</v>
      </c>
      <c r="AK17" s="19">
        <v>2.2547347713138599E-2</v>
      </c>
      <c r="AL17" s="19"/>
      <c r="AM17" s="19">
        <v>1.6956600628407599E-2</v>
      </c>
      <c r="AN17" s="19">
        <v>2.40690559269141E-2</v>
      </c>
      <c r="AO17" s="19"/>
      <c r="AP17" s="19">
        <v>3.2728438710201299E-2</v>
      </c>
      <c r="AQ17" s="19">
        <v>3.9861023766683303E-2</v>
      </c>
      <c r="AR17" s="19">
        <v>1.4458482172042901E-2</v>
      </c>
      <c r="AS17" s="19">
        <v>2.9433762295247801E-2</v>
      </c>
      <c r="AT17" s="19">
        <v>0</v>
      </c>
      <c r="AU17" s="19">
        <v>6.6689340523223102E-3</v>
      </c>
    </row>
    <row r="18" spans="2:47" x14ac:dyDescent="0.35">
      <c r="B18" s="16"/>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2:AU22"/>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228</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214</v>
      </c>
      <c r="C9" s="17">
        <v>2.7621933028393299E-2</v>
      </c>
      <c r="D9" s="17">
        <v>4.4042439507293397E-2</v>
      </c>
      <c r="E9" s="17">
        <v>1.18513101934119E-2</v>
      </c>
      <c r="F9" s="17"/>
      <c r="G9" s="17">
        <v>5.1233382008304497E-2</v>
      </c>
      <c r="H9" s="17">
        <v>5.3153912350551002E-2</v>
      </c>
      <c r="I9" s="17">
        <v>3.30540075816603E-2</v>
      </c>
      <c r="J9" s="17">
        <v>1.7166998781093599E-2</v>
      </c>
      <c r="K9" s="17">
        <v>1.7293747920215902E-2</v>
      </c>
      <c r="L9" s="17">
        <v>1.97626899558828E-3</v>
      </c>
      <c r="M9" s="17"/>
      <c r="N9" s="17">
        <v>2.3084355609384401E-2</v>
      </c>
      <c r="O9" s="17">
        <v>5.0158951639765498E-2</v>
      </c>
      <c r="P9" s="17"/>
      <c r="Q9" s="17">
        <v>4.2067505802427498E-2</v>
      </c>
      <c r="R9" s="17">
        <v>1.1613041623343701E-2</v>
      </c>
      <c r="S9" s="17">
        <v>5.9243336083353096E-3</v>
      </c>
      <c r="T9" s="17">
        <v>3.1438618823003903E-2</v>
      </c>
      <c r="U9" s="17">
        <v>4.9631912364974898E-2</v>
      </c>
      <c r="V9" s="17">
        <v>3.1186246314843999E-2</v>
      </c>
      <c r="W9" s="17">
        <v>2.91571408839085E-2</v>
      </c>
      <c r="X9" s="17">
        <v>6.4811008041966101E-2</v>
      </c>
      <c r="Y9" s="17">
        <v>2.09635496904793E-2</v>
      </c>
      <c r="Z9" s="17">
        <v>6.7294007524177296E-3</v>
      </c>
      <c r="AA9" s="17">
        <v>5.5945921154877801E-2</v>
      </c>
      <c r="AB9" s="17">
        <v>0</v>
      </c>
      <c r="AC9" s="17"/>
      <c r="AD9" s="17">
        <v>3.7563986618315302E-2</v>
      </c>
      <c r="AE9" s="17">
        <v>8.0666616798614303E-3</v>
      </c>
      <c r="AF9" s="17"/>
      <c r="AG9" s="17">
        <v>5.3872149799965102E-2</v>
      </c>
      <c r="AH9" s="17">
        <v>1.4426843292525899E-2</v>
      </c>
      <c r="AI9" s="17"/>
      <c r="AJ9" s="17">
        <v>3.2451545097271398E-2</v>
      </c>
      <c r="AK9" s="17">
        <v>2.2136961649917401E-2</v>
      </c>
      <c r="AL9" s="17"/>
      <c r="AM9" s="17">
        <v>2.55646532995813E-2</v>
      </c>
      <c r="AN9" s="17">
        <v>2.8715529493578602E-2</v>
      </c>
      <c r="AO9" s="17"/>
      <c r="AP9" s="17">
        <v>2.2037000257613699E-3</v>
      </c>
      <c r="AQ9" s="17">
        <v>2.4664059096018301E-3</v>
      </c>
      <c r="AR9" s="17">
        <v>4.6691528143305598E-3</v>
      </c>
      <c r="AS9" s="17">
        <v>6.7933897095034997E-3</v>
      </c>
      <c r="AT9" s="17">
        <v>6.8481489370535206E-2</v>
      </c>
      <c r="AU9" s="17">
        <v>0.10266472312561201</v>
      </c>
    </row>
    <row r="10" spans="2:47" x14ac:dyDescent="0.35">
      <c r="B10" s="18" t="s">
        <v>215</v>
      </c>
      <c r="C10" s="17">
        <v>7.8298532775187904E-2</v>
      </c>
      <c r="D10" s="17">
        <v>0.1171938470959</v>
      </c>
      <c r="E10" s="17">
        <v>4.1056945305547501E-2</v>
      </c>
      <c r="F10" s="17"/>
      <c r="G10" s="17">
        <v>0.107954153147302</v>
      </c>
      <c r="H10" s="17">
        <v>0.15231768677063601</v>
      </c>
      <c r="I10" s="17">
        <v>0.104809439843501</v>
      </c>
      <c r="J10" s="17">
        <v>5.5810360985682698E-2</v>
      </c>
      <c r="K10" s="17">
        <v>3.9653909852671997E-2</v>
      </c>
      <c r="L10" s="17">
        <v>2.0462329238269201E-2</v>
      </c>
      <c r="M10" s="17"/>
      <c r="N10" s="17">
        <v>5.9546953129494803E-2</v>
      </c>
      <c r="O10" s="17">
        <v>0.17143296563295701</v>
      </c>
      <c r="P10" s="17"/>
      <c r="Q10" s="17">
        <v>0.108657959835346</v>
      </c>
      <c r="R10" s="17">
        <v>7.4594027006509606E-2</v>
      </c>
      <c r="S10" s="17">
        <v>4.5918771655936497E-2</v>
      </c>
      <c r="T10" s="17">
        <v>6.2113404925061899E-2</v>
      </c>
      <c r="U10" s="17">
        <v>7.5268170581250293E-2</v>
      </c>
      <c r="V10" s="17">
        <v>9.40923347810185E-2</v>
      </c>
      <c r="W10" s="17">
        <v>4.9807643507552499E-2</v>
      </c>
      <c r="X10" s="17">
        <v>0.14662438038564299</v>
      </c>
      <c r="Y10" s="17">
        <v>9.6322840612316094E-2</v>
      </c>
      <c r="Z10" s="17">
        <v>8.3743350830517094E-2</v>
      </c>
      <c r="AA10" s="17">
        <v>2.9556382781191999E-2</v>
      </c>
      <c r="AB10" s="17">
        <v>3.1999916904633399E-2</v>
      </c>
      <c r="AC10" s="17"/>
      <c r="AD10" s="17">
        <v>0.107806250679713</v>
      </c>
      <c r="AE10" s="17">
        <v>1.1627706816050401E-2</v>
      </c>
      <c r="AF10" s="17"/>
      <c r="AG10" s="17">
        <v>0.15981634803574399</v>
      </c>
      <c r="AH10" s="17">
        <v>3.8738100464109602E-2</v>
      </c>
      <c r="AI10" s="17"/>
      <c r="AJ10" s="17">
        <v>7.7028562453854796E-2</v>
      </c>
      <c r="AK10" s="17">
        <v>8.0504133328313604E-2</v>
      </c>
      <c r="AL10" s="17"/>
      <c r="AM10" s="17">
        <v>5.6623860560001897E-2</v>
      </c>
      <c r="AN10" s="17">
        <v>8.5879334264184301E-2</v>
      </c>
      <c r="AO10" s="17"/>
      <c r="AP10" s="17">
        <v>1.45782917798335E-3</v>
      </c>
      <c r="AQ10" s="17">
        <v>0</v>
      </c>
      <c r="AR10" s="17">
        <v>6.8880836053357803E-3</v>
      </c>
      <c r="AS10" s="17">
        <v>1.4729508927042299E-2</v>
      </c>
      <c r="AT10" s="17">
        <v>0.23594106540440801</v>
      </c>
      <c r="AU10" s="17">
        <v>0.29454181865516199</v>
      </c>
    </row>
    <row r="11" spans="2:47" x14ac:dyDescent="0.35">
      <c r="B11" s="18" t="s">
        <v>216</v>
      </c>
      <c r="C11" s="17">
        <v>8.2633305596188603E-2</v>
      </c>
      <c r="D11" s="17">
        <v>0.108385715595492</v>
      </c>
      <c r="E11" s="17">
        <v>5.82493900315438E-2</v>
      </c>
      <c r="F11" s="17"/>
      <c r="G11" s="17">
        <v>0.13293353941789199</v>
      </c>
      <c r="H11" s="17">
        <v>0.106115646724842</v>
      </c>
      <c r="I11" s="17">
        <v>8.3511466813680796E-2</v>
      </c>
      <c r="J11" s="17">
        <v>8.7617618682856502E-2</v>
      </c>
      <c r="K11" s="17">
        <v>5.7723903307072902E-2</v>
      </c>
      <c r="L11" s="17">
        <v>4.1837846805696001E-2</v>
      </c>
      <c r="M11" s="17"/>
      <c r="N11" s="17">
        <v>7.3215817820241405E-2</v>
      </c>
      <c r="O11" s="17">
        <v>0.12940762538845599</v>
      </c>
      <c r="P11" s="17"/>
      <c r="Q11" s="17">
        <v>0.10516736290336</v>
      </c>
      <c r="R11" s="17">
        <v>8.2181045064234098E-2</v>
      </c>
      <c r="S11" s="17">
        <v>7.9285558021285799E-2</v>
      </c>
      <c r="T11" s="17">
        <v>5.6559075593491499E-2</v>
      </c>
      <c r="U11" s="17">
        <v>9.07357909507754E-2</v>
      </c>
      <c r="V11" s="17">
        <v>7.7400554762323603E-2</v>
      </c>
      <c r="W11" s="17">
        <v>7.56598609819958E-2</v>
      </c>
      <c r="X11" s="17">
        <v>6.18475312437489E-2</v>
      </c>
      <c r="Y11" s="17">
        <v>0.109669203658621</v>
      </c>
      <c r="Z11" s="17">
        <v>6.2741415613134996E-2</v>
      </c>
      <c r="AA11" s="17">
        <v>7.4794760650339298E-2</v>
      </c>
      <c r="AB11" s="17">
        <v>8.3490096991425705E-2</v>
      </c>
      <c r="AC11" s="17"/>
      <c r="AD11" s="17">
        <v>0.10545394358552999</v>
      </c>
      <c r="AE11" s="17">
        <v>3.3737542691289799E-2</v>
      </c>
      <c r="AF11" s="17"/>
      <c r="AG11" s="17">
        <v>0.14973584019789199</v>
      </c>
      <c r="AH11" s="17">
        <v>5.1047849845752197E-2</v>
      </c>
      <c r="AI11" s="17"/>
      <c r="AJ11" s="17">
        <v>8.0497840680014296E-2</v>
      </c>
      <c r="AK11" s="17">
        <v>8.5904674825063004E-2</v>
      </c>
      <c r="AL11" s="17"/>
      <c r="AM11" s="17">
        <v>5.9692191664729798E-2</v>
      </c>
      <c r="AN11" s="17">
        <v>8.8476217059473894E-2</v>
      </c>
      <c r="AO11" s="17"/>
      <c r="AP11" s="17">
        <v>3.8138691618242399E-3</v>
      </c>
      <c r="AQ11" s="17">
        <v>1.7115326249024301E-2</v>
      </c>
      <c r="AR11" s="17">
        <v>7.5297150198655793E-2</v>
      </c>
      <c r="AS11" s="17">
        <v>2.7642577725546E-2</v>
      </c>
      <c r="AT11" s="17">
        <v>0.23639274264152599</v>
      </c>
      <c r="AU11" s="17">
        <v>0.231605152226356</v>
      </c>
    </row>
    <row r="12" spans="2:47" x14ac:dyDescent="0.35">
      <c r="B12" s="18" t="s">
        <v>217</v>
      </c>
      <c r="C12" s="17">
        <v>5.1313346037032699E-2</v>
      </c>
      <c r="D12" s="17">
        <v>7.2387920601070396E-2</v>
      </c>
      <c r="E12" s="17">
        <v>3.1213780358860198E-2</v>
      </c>
      <c r="F12" s="17"/>
      <c r="G12" s="17">
        <v>6.51115486842226E-2</v>
      </c>
      <c r="H12" s="17">
        <v>7.8906585146253996E-2</v>
      </c>
      <c r="I12" s="17">
        <v>6.5130011099895205E-2</v>
      </c>
      <c r="J12" s="17">
        <v>4.7409548827989201E-2</v>
      </c>
      <c r="K12" s="17">
        <v>2.2889384949310799E-2</v>
      </c>
      <c r="L12" s="17">
        <v>3.04474852562551E-2</v>
      </c>
      <c r="M12" s="17"/>
      <c r="N12" s="17">
        <v>4.1717671343171198E-2</v>
      </c>
      <c r="O12" s="17">
        <v>9.8972675938111404E-2</v>
      </c>
      <c r="P12" s="17"/>
      <c r="Q12" s="17">
        <v>8.0110727389575101E-2</v>
      </c>
      <c r="R12" s="17">
        <v>3.3579187435163298E-2</v>
      </c>
      <c r="S12" s="17">
        <v>4.3297246186861503E-2</v>
      </c>
      <c r="T12" s="17">
        <v>7.5506986044874394E-2</v>
      </c>
      <c r="U12" s="17">
        <v>3.1732347136834198E-2</v>
      </c>
      <c r="V12" s="17">
        <v>4.2320406855059799E-2</v>
      </c>
      <c r="W12" s="17">
        <v>5.5005025418809798E-2</v>
      </c>
      <c r="X12" s="17">
        <v>5.2964964697456797E-2</v>
      </c>
      <c r="Y12" s="17">
        <v>4.7434286784651197E-2</v>
      </c>
      <c r="Z12" s="17">
        <v>6.5814786105066206E-2</v>
      </c>
      <c r="AA12" s="17">
        <v>2.1520267456296201E-2</v>
      </c>
      <c r="AB12" s="17">
        <v>2.3862527547941999E-2</v>
      </c>
      <c r="AC12" s="17"/>
      <c r="AD12" s="17">
        <v>6.8179493054574894E-2</v>
      </c>
      <c r="AE12" s="17">
        <v>1.54769542887459E-2</v>
      </c>
      <c r="AF12" s="17"/>
      <c r="AG12" s="17">
        <v>8.1864752392034501E-2</v>
      </c>
      <c r="AH12" s="17">
        <v>3.6685205050368097E-2</v>
      </c>
      <c r="AI12" s="17"/>
      <c r="AJ12" s="17">
        <v>5.52093423421188E-2</v>
      </c>
      <c r="AK12" s="17">
        <v>4.7147665205893197E-2</v>
      </c>
      <c r="AL12" s="17"/>
      <c r="AM12" s="17">
        <v>4.4576811446511301E-2</v>
      </c>
      <c r="AN12" s="17">
        <v>5.4169286483400803E-2</v>
      </c>
      <c r="AO12" s="17"/>
      <c r="AP12" s="17">
        <v>3.1633239726363799E-3</v>
      </c>
      <c r="AQ12" s="17">
        <v>8.5334899801661496E-3</v>
      </c>
      <c r="AR12" s="17">
        <v>5.3581721503959699E-2</v>
      </c>
      <c r="AS12" s="17">
        <v>2.0236518683463701E-2</v>
      </c>
      <c r="AT12" s="17">
        <v>0.127805264755841</v>
      </c>
      <c r="AU12" s="17">
        <v>0.14438976609016699</v>
      </c>
    </row>
    <row r="13" spans="2:47" x14ac:dyDescent="0.35">
      <c r="B13" s="18" t="s">
        <v>218</v>
      </c>
      <c r="C13" s="17">
        <v>5.9957297172228502E-2</v>
      </c>
      <c r="D13" s="17">
        <v>7.0503257861297006E-2</v>
      </c>
      <c r="E13" s="17">
        <v>5.02037941218599E-2</v>
      </c>
      <c r="F13" s="17"/>
      <c r="G13" s="17">
        <v>7.8688789468798995E-2</v>
      </c>
      <c r="H13" s="17">
        <v>9.6302768171311295E-2</v>
      </c>
      <c r="I13" s="17">
        <v>7.9125116882890506E-2</v>
      </c>
      <c r="J13" s="17">
        <v>4.5799666766442503E-2</v>
      </c>
      <c r="K13" s="17">
        <v>4.5357075046805903E-2</v>
      </c>
      <c r="L13" s="17">
        <v>2.33694218631324E-2</v>
      </c>
      <c r="M13" s="17"/>
      <c r="N13" s="17">
        <v>5.7687483096301298E-2</v>
      </c>
      <c r="O13" s="17">
        <v>7.1230899217943094E-2</v>
      </c>
      <c r="P13" s="17"/>
      <c r="Q13" s="17">
        <v>6.5630032429358401E-2</v>
      </c>
      <c r="R13" s="17">
        <v>5.5099986462394501E-2</v>
      </c>
      <c r="S13" s="17">
        <v>6.7942639672003605E-2</v>
      </c>
      <c r="T13" s="17">
        <v>5.7013883924846298E-2</v>
      </c>
      <c r="U13" s="17">
        <v>6.7683571156683095E-2</v>
      </c>
      <c r="V13" s="17">
        <v>4.0181726118885201E-2</v>
      </c>
      <c r="W13" s="17">
        <v>4.5946362911502801E-2</v>
      </c>
      <c r="X13" s="17">
        <v>4.7741115213492197E-2</v>
      </c>
      <c r="Y13" s="17">
        <v>7.7205675213905506E-2</v>
      </c>
      <c r="Z13" s="17">
        <v>5.9986345954075503E-2</v>
      </c>
      <c r="AA13" s="17">
        <v>5.7102864707621999E-2</v>
      </c>
      <c r="AB13" s="17">
        <v>7.8542613306343698E-2</v>
      </c>
      <c r="AC13" s="17"/>
      <c r="AD13" s="17">
        <v>7.5110775807064906E-2</v>
      </c>
      <c r="AE13" s="17">
        <v>2.7138660018386E-2</v>
      </c>
      <c r="AF13" s="17"/>
      <c r="AG13" s="17">
        <v>8.1854786775808E-2</v>
      </c>
      <c r="AH13" s="17">
        <v>4.95311759511061E-2</v>
      </c>
      <c r="AI13" s="17"/>
      <c r="AJ13" s="17">
        <v>4.8164653333028801E-2</v>
      </c>
      <c r="AK13" s="17">
        <v>7.4486721044797602E-2</v>
      </c>
      <c r="AL13" s="17"/>
      <c r="AM13" s="17">
        <v>4.4509538166738201E-2</v>
      </c>
      <c r="AN13" s="17">
        <v>6.4253061923341501E-2</v>
      </c>
      <c r="AO13" s="17"/>
      <c r="AP13" s="17">
        <v>4.3315134844294396E-3</v>
      </c>
      <c r="AQ13" s="17">
        <v>2.37566685814403E-2</v>
      </c>
      <c r="AR13" s="17">
        <v>0.13290727465507499</v>
      </c>
      <c r="AS13" s="17">
        <v>4.9186545079116503E-2</v>
      </c>
      <c r="AT13" s="17">
        <v>0.12894366110292299</v>
      </c>
      <c r="AU13" s="17">
        <v>8.2159349518437494E-2</v>
      </c>
    </row>
    <row r="14" spans="2:47" x14ac:dyDescent="0.35">
      <c r="B14" s="18" t="s">
        <v>219</v>
      </c>
      <c r="C14" s="17">
        <v>5.2093562088216402E-2</v>
      </c>
      <c r="D14" s="17">
        <v>4.5721421650131502E-2</v>
      </c>
      <c r="E14" s="17">
        <v>5.8771558666553599E-2</v>
      </c>
      <c r="F14" s="17"/>
      <c r="G14" s="17">
        <v>0.12580848136824499</v>
      </c>
      <c r="H14" s="17">
        <v>5.5455474234312602E-2</v>
      </c>
      <c r="I14" s="17">
        <v>3.5884436310883998E-2</v>
      </c>
      <c r="J14" s="17">
        <v>5.2217735019710901E-2</v>
      </c>
      <c r="K14" s="17">
        <v>4.6774843963380601E-2</v>
      </c>
      <c r="L14" s="17">
        <v>1.6957393724249401E-2</v>
      </c>
      <c r="M14" s="17"/>
      <c r="N14" s="17">
        <v>4.7438286868528398E-2</v>
      </c>
      <c r="O14" s="17">
        <v>7.52151564058475E-2</v>
      </c>
      <c r="P14" s="17"/>
      <c r="Q14" s="17">
        <v>7.8006975051935601E-2</v>
      </c>
      <c r="R14" s="17">
        <v>4.8909745337717601E-2</v>
      </c>
      <c r="S14" s="17">
        <v>4.4335399708649699E-2</v>
      </c>
      <c r="T14" s="17">
        <v>3.9526304587687501E-2</v>
      </c>
      <c r="U14" s="17">
        <v>4.7298856367175297E-2</v>
      </c>
      <c r="V14" s="17">
        <v>5.0177091229812301E-2</v>
      </c>
      <c r="W14" s="17">
        <v>6.0387565231976699E-2</v>
      </c>
      <c r="X14" s="17">
        <v>2.8496387138909899E-2</v>
      </c>
      <c r="Y14" s="17">
        <v>5.4887827853914897E-2</v>
      </c>
      <c r="Z14" s="17">
        <v>6.8398939486877502E-2</v>
      </c>
      <c r="AA14" s="17">
        <v>2.1078333635561299E-2</v>
      </c>
      <c r="AB14" s="17">
        <v>2.2308464793129298E-2</v>
      </c>
      <c r="AC14" s="17"/>
      <c r="AD14" s="17">
        <v>6.5590214429308596E-2</v>
      </c>
      <c r="AE14" s="17">
        <v>2.0323557469741401E-2</v>
      </c>
      <c r="AF14" s="17"/>
      <c r="AG14" s="17">
        <v>5.4807208782042302E-2</v>
      </c>
      <c r="AH14" s="17">
        <v>5.0120685150768902E-2</v>
      </c>
      <c r="AI14" s="17"/>
      <c r="AJ14" s="17">
        <v>4.4709350487744902E-2</v>
      </c>
      <c r="AK14" s="17">
        <v>6.1321267401988303E-2</v>
      </c>
      <c r="AL14" s="17"/>
      <c r="AM14" s="17">
        <v>4.4386887850575901E-2</v>
      </c>
      <c r="AN14" s="17">
        <v>5.3921317460989597E-2</v>
      </c>
      <c r="AO14" s="17"/>
      <c r="AP14" s="17">
        <v>1.3295949034670599E-2</v>
      </c>
      <c r="AQ14" s="17">
        <v>2.0600283646838299E-2</v>
      </c>
      <c r="AR14" s="17">
        <v>0.168880857911581</v>
      </c>
      <c r="AS14" s="17">
        <v>4.8390017190850301E-2</v>
      </c>
      <c r="AT14" s="17">
        <v>5.8916203396991898E-2</v>
      </c>
      <c r="AU14" s="17">
        <v>3.4599841325860102E-2</v>
      </c>
    </row>
    <row r="15" spans="2:47" x14ac:dyDescent="0.35">
      <c r="B15" s="18" t="s">
        <v>220</v>
      </c>
      <c r="C15" s="17">
        <v>6.4567894302468801E-2</v>
      </c>
      <c r="D15" s="17">
        <v>6.8905307659111306E-2</v>
      </c>
      <c r="E15" s="17">
        <v>5.8035561739750899E-2</v>
      </c>
      <c r="F15" s="17"/>
      <c r="G15" s="17">
        <v>6.0077705043495799E-2</v>
      </c>
      <c r="H15" s="17">
        <v>7.0449044729006996E-2</v>
      </c>
      <c r="I15" s="17">
        <v>9.5934644293577606E-2</v>
      </c>
      <c r="J15" s="17">
        <v>5.3422323562594E-2</v>
      </c>
      <c r="K15" s="17">
        <v>5.2439879942412601E-2</v>
      </c>
      <c r="L15" s="17">
        <v>5.4293186857841201E-2</v>
      </c>
      <c r="M15" s="17"/>
      <c r="N15" s="17">
        <v>6.5547463757174795E-2</v>
      </c>
      <c r="O15" s="17">
        <v>5.9702616425477202E-2</v>
      </c>
      <c r="P15" s="17"/>
      <c r="Q15" s="17">
        <v>3.4288763308661402E-2</v>
      </c>
      <c r="R15" s="17">
        <v>8.6351692464033195E-2</v>
      </c>
      <c r="S15" s="17">
        <v>8.1297372078014601E-2</v>
      </c>
      <c r="T15" s="17">
        <v>9.4733797400367095E-2</v>
      </c>
      <c r="U15" s="17">
        <v>6.12310585136518E-2</v>
      </c>
      <c r="V15" s="17">
        <v>6.7707649419784896E-2</v>
      </c>
      <c r="W15" s="17">
        <v>6.2925475389031996E-2</v>
      </c>
      <c r="X15" s="17">
        <v>8.4656579716358593E-2</v>
      </c>
      <c r="Y15" s="17">
        <v>5.1590596484504099E-2</v>
      </c>
      <c r="Z15" s="17">
        <v>3.4892901813608601E-2</v>
      </c>
      <c r="AA15" s="17">
        <v>6.2913830473015298E-2</v>
      </c>
      <c r="AB15" s="17">
        <v>9.1802489833308701E-2</v>
      </c>
      <c r="AC15" s="17"/>
      <c r="AD15" s="17">
        <v>7.1589088151860797E-2</v>
      </c>
      <c r="AE15" s="17">
        <v>4.5340784791517499E-2</v>
      </c>
      <c r="AF15" s="17"/>
      <c r="AG15" s="17">
        <v>5.2553488311683702E-2</v>
      </c>
      <c r="AH15" s="17">
        <v>7.1722095277257703E-2</v>
      </c>
      <c r="AI15" s="17"/>
      <c r="AJ15" s="17">
        <v>6.4114061121884697E-2</v>
      </c>
      <c r="AK15" s="17">
        <v>6.41045740889543E-2</v>
      </c>
      <c r="AL15" s="17"/>
      <c r="AM15" s="17">
        <v>5.7619912164716097E-2</v>
      </c>
      <c r="AN15" s="17">
        <v>6.7729199939330201E-2</v>
      </c>
      <c r="AO15" s="17"/>
      <c r="AP15" s="17">
        <v>4.5107510216761799E-2</v>
      </c>
      <c r="AQ15" s="17">
        <v>5.7032435708762402E-2</v>
      </c>
      <c r="AR15" s="17">
        <v>0.107200913285619</v>
      </c>
      <c r="AS15" s="17">
        <v>9.1029212978310903E-2</v>
      </c>
      <c r="AT15" s="17">
        <v>4.1777892898679399E-2</v>
      </c>
      <c r="AU15" s="17">
        <v>4.3440153048891303E-2</v>
      </c>
    </row>
    <row r="16" spans="2:47" x14ac:dyDescent="0.35">
      <c r="B16" s="18" t="s">
        <v>106</v>
      </c>
      <c r="C16" s="17">
        <v>0.55303482103160095</v>
      </c>
      <c r="D16" s="17">
        <v>0.43837970985146901</v>
      </c>
      <c r="E16" s="17">
        <v>0.66377007738779603</v>
      </c>
      <c r="F16" s="17"/>
      <c r="G16" s="17">
        <v>0.36567303457815498</v>
      </c>
      <c r="H16" s="17">
        <v>0.374076592113259</v>
      </c>
      <c r="I16" s="17">
        <v>0.479829269852179</v>
      </c>
      <c r="J16" s="17">
        <v>0.60165988671337101</v>
      </c>
      <c r="K16" s="17">
        <v>0.69421155419669001</v>
      </c>
      <c r="L16" s="17">
        <v>0.75005501628445004</v>
      </c>
      <c r="M16" s="17"/>
      <c r="N16" s="17">
        <v>0.59916007101146895</v>
      </c>
      <c r="O16" s="17">
        <v>0.32394217505366102</v>
      </c>
      <c r="P16" s="17"/>
      <c r="Q16" s="17">
        <v>0.46446974822168202</v>
      </c>
      <c r="R16" s="17">
        <v>0.58683457131072603</v>
      </c>
      <c r="S16" s="17">
        <v>0.59032987056157105</v>
      </c>
      <c r="T16" s="17">
        <v>0.52475764578139295</v>
      </c>
      <c r="U16" s="17">
        <v>0.57018825314407995</v>
      </c>
      <c r="V16" s="17">
        <v>0.57079839144670197</v>
      </c>
      <c r="W16" s="17">
        <v>0.59601899405094005</v>
      </c>
      <c r="X16" s="17">
        <v>0.50251259320068697</v>
      </c>
      <c r="Y16" s="17">
        <v>0.499773445583513</v>
      </c>
      <c r="Z16" s="17">
        <v>0.580136323751415</v>
      </c>
      <c r="AA16" s="17">
        <v>0.64686859981969702</v>
      </c>
      <c r="AB16" s="17">
        <v>0.62060543188004103</v>
      </c>
      <c r="AC16" s="17"/>
      <c r="AD16" s="17">
        <v>0.43712909261924698</v>
      </c>
      <c r="AE16" s="17">
        <v>0.81232877000296499</v>
      </c>
      <c r="AF16" s="17"/>
      <c r="AG16" s="17">
        <v>0.33808245914712498</v>
      </c>
      <c r="AH16" s="17">
        <v>0.65881903605825898</v>
      </c>
      <c r="AI16" s="17"/>
      <c r="AJ16" s="17">
        <v>0.56246062431421795</v>
      </c>
      <c r="AK16" s="17">
        <v>0.54073901394038404</v>
      </c>
      <c r="AL16" s="17"/>
      <c r="AM16" s="17">
        <v>0.64892243246290604</v>
      </c>
      <c r="AN16" s="17">
        <v>0.523431039793673</v>
      </c>
      <c r="AO16" s="17"/>
      <c r="AP16" s="17">
        <v>0.89219333002063805</v>
      </c>
      <c r="AQ16" s="17">
        <v>0.81338603297824497</v>
      </c>
      <c r="AR16" s="17">
        <v>0.43310501553696601</v>
      </c>
      <c r="AS16" s="17">
        <v>0.69314208755847195</v>
      </c>
      <c r="AT16" s="17">
        <v>0.101741680429096</v>
      </c>
      <c r="AU16" s="17">
        <v>5.98595967880396E-2</v>
      </c>
    </row>
    <row r="17" spans="2:47" x14ac:dyDescent="0.35">
      <c r="B17" s="18" t="s">
        <v>94</v>
      </c>
      <c r="C17" s="19">
        <v>3.0479307968682999E-2</v>
      </c>
      <c r="D17" s="19">
        <v>3.4480380178236E-2</v>
      </c>
      <c r="E17" s="19">
        <v>2.68475821946761E-2</v>
      </c>
      <c r="F17" s="19"/>
      <c r="G17" s="19">
        <v>1.25193662835837E-2</v>
      </c>
      <c r="H17" s="19">
        <v>1.32222897598278E-2</v>
      </c>
      <c r="I17" s="19">
        <v>2.2721607321732101E-2</v>
      </c>
      <c r="J17" s="19">
        <v>3.8895860660259601E-2</v>
      </c>
      <c r="K17" s="19">
        <v>2.3655700821439501E-2</v>
      </c>
      <c r="L17" s="19">
        <v>6.0601050974518303E-2</v>
      </c>
      <c r="M17" s="19"/>
      <c r="N17" s="19">
        <v>3.2601897364234203E-2</v>
      </c>
      <c r="O17" s="19">
        <v>1.9936934297781001E-2</v>
      </c>
      <c r="P17" s="19"/>
      <c r="Q17" s="19">
        <v>2.1600925057653299E-2</v>
      </c>
      <c r="R17" s="19">
        <v>2.0836703295877699E-2</v>
      </c>
      <c r="S17" s="19">
        <v>4.1668808507342101E-2</v>
      </c>
      <c r="T17" s="19">
        <v>5.8350282919274798E-2</v>
      </c>
      <c r="U17" s="19">
        <v>6.2300397845753202E-3</v>
      </c>
      <c r="V17" s="19">
        <v>2.6135599071569801E-2</v>
      </c>
      <c r="W17" s="19">
        <v>2.50919316242822E-2</v>
      </c>
      <c r="X17" s="19">
        <v>1.0345440361737099E-2</v>
      </c>
      <c r="Y17" s="19">
        <v>4.2152574118095198E-2</v>
      </c>
      <c r="Z17" s="19">
        <v>3.7556535692887402E-2</v>
      </c>
      <c r="AA17" s="19">
        <v>3.0219039321399199E-2</v>
      </c>
      <c r="AB17" s="19">
        <v>4.7388458743175897E-2</v>
      </c>
      <c r="AC17" s="19"/>
      <c r="AD17" s="19">
        <v>3.1577155054385901E-2</v>
      </c>
      <c r="AE17" s="19">
        <v>2.5959362241442699E-2</v>
      </c>
      <c r="AF17" s="19"/>
      <c r="AG17" s="19">
        <v>2.74129665577061E-2</v>
      </c>
      <c r="AH17" s="19">
        <v>2.8909008909852499E-2</v>
      </c>
      <c r="AI17" s="19"/>
      <c r="AJ17" s="19">
        <v>3.5364020169864799E-2</v>
      </c>
      <c r="AK17" s="19">
        <v>2.3654988514688901E-2</v>
      </c>
      <c r="AL17" s="19"/>
      <c r="AM17" s="19">
        <v>1.8103712384239402E-2</v>
      </c>
      <c r="AN17" s="19">
        <v>3.34250135820282E-2</v>
      </c>
      <c r="AO17" s="19"/>
      <c r="AP17" s="19">
        <v>3.4432974905295302E-2</v>
      </c>
      <c r="AQ17" s="19">
        <v>5.7109356945922098E-2</v>
      </c>
      <c r="AR17" s="19">
        <v>1.7469830488476199E-2</v>
      </c>
      <c r="AS17" s="19">
        <v>4.8850142147694502E-2</v>
      </c>
      <c r="AT17" s="19">
        <v>0</v>
      </c>
      <c r="AU17" s="19">
        <v>6.7395992214744601E-3</v>
      </c>
    </row>
    <row r="18" spans="2:47" x14ac:dyDescent="0.35">
      <c r="B18" s="16"/>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2:AU22"/>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229</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214</v>
      </c>
      <c r="C9" s="17">
        <v>2.4318735402139399E-2</v>
      </c>
      <c r="D9" s="17">
        <v>3.1917945676926698E-2</v>
      </c>
      <c r="E9" s="17">
        <v>1.7122770301333499E-2</v>
      </c>
      <c r="F9" s="17"/>
      <c r="G9" s="17">
        <v>6.2273342005422803E-2</v>
      </c>
      <c r="H9" s="17">
        <v>4.4317118949324302E-2</v>
      </c>
      <c r="I9" s="17">
        <v>2.63025640740665E-2</v>
      </c>
      <c r="J9" s="17">
        <v>8.2564307503499995E-3</v>
      </c>
      <c r="K9" s="17">
        <v>8.6409656902942406E-3</v>
      </c>
      <c r="L9" s="17">
        <v>4.5792196177339897E-3</v>
      </c>
      <c r="M9" s="17"/>
      <c r="N9" s="17">
        <v>1.5463805511475999E-2</v>
      </c>
      <c r="O9" s="17">
        <v>6.8298970078083707E-2</v>
      </c>
      <c r="P9" s="17"/>
      <c r="Q9" s="17">
        <v>4.5042821719058497E-2</v>
      </c>
      <c r="R9" s="17">
        <v>1.4487358627188999E-2</v>
      </c>
      <c r="S9" s="17">
        <v>1.42293830601611E-2</v>
      </c>
      <c r="T9" s="17">
        <v>1.4796212789625E-2</v>
      </c>
      <c r="U9" s="17">
        <v>3.37694124110519E-2</v>
      </c>
      <c r="V9" s="17">
        <v>3.5599391589819798E-2</v>
      </c>
      <c r="W9" s="17">
        <v>2.8776472623781101E-2</v>
      </c>
      <c r="X9" s="17">
        <v>5.5661973823107801E-2</v>
      </c>
      <c r="Y9" s="17">
        <v>2.6247038910809799E-2</v>
      </c>
      <c r="Z9" s="17">
        <v>0</v>
      </c>
      <c r="AA9" s="17">
        <v>1.36758508015658E-2</v>
      </c>
      <c r="AB9" s="17">
        <v>0</v>
      </c>
      <c r="AC9" s="17"/>
      <c r="AD9" s="17">
        <v>3.55318016110312E-2</v>
      </c>
      <c r="AE9" s="17">
        <v>0</v>
      </c>
      <c r="AF9" s="17"/>
      <c r="AG9" s="17">
        <v>5.1505050295700801E-2</v>
      </c>
      <c r="AH9" s="17">
        <v>9.8830619162062708E-3</v>
      </c>
      <c r="AI9" s="17"/>
      <c r="AJ9" s="17">
        <v>2.5242197278023001E-2</v>
      </c>
      <c r="AK9" s="17">
        <v>2.3439794844288601E-2</v>
      </c>
      <c r="AL9" s="17"/>
      <c r="AM9" s="17">
        <v>1.65205213683145E-2</v>
      </c>
      <c r="AN9" s="17">
        <v>2.6974829093936399E-2</v>
      </c>
      <c r="AO9" s="17"/>
      <c r="AP9" s="17">
        <v>0</v>
      </c>
      <c r="AQ9" s="17">
        <v>0</v>
      </c>
      <c r="AR9" s="17">
        <v>1.9531667606482801E-2</v>
      </c>
      <c r="AS9" s="17">
        <v>0</v>
      </c>
      <c r="AT9" s="17">
        <v>8.7148495091912595E-2</v>
      </c>
      <c r="AU9" s="17">
        <v>7.6815351688553302E-2</v>
      </c>
    </row>
    <row r="10" spans="2:47" x14ac:dyDescent="0.35">
      <c r="B10" s="18" t="s">
        <v>215</v>
      </c>
      <c r="C10" s="17">
        <v>5.99559976012118E-2</v>
      </c>
      <c r="D10" s="17">
        <v>9.4721390672814598E-2</v>
      </c>
      <c r="E10" s="17">
        <v>2.6579638675148599E-2</v>
      </c>
      <c r="F10" s="17"/>
      <c r="G10" s="17">
        <v>0.10419303385362</v>
      </c>
      <c r="H10" s="17">
        <v>8.3117838046077003E-2</v>
      </c>
      <c r="I10" s="17">
        <v>7.0667078496626595E-2</v>
      </c>
      <c r="J10" s="17">
        <v>6.5243805450931003E-2</v>
      </c>
      <c r="K10" s="17">
        <v>3.2082324113589203E-2</v>
      </c>
      <c r="L10" s="17">
        <v>1.7170113305366101E-2</v>
      </c>
      <c r="M10" s="17"/>
      <c r="N10" s="17">
        <v>4.5681020950413202E-2</v>
      </c>
      <c r="O10" s="17">
        <v>0.13085625664874201</v>
      </c>
      <c r="P10" s="17"/>
      <c r="Q10" s="17">
        <v>0.112352183675641</v>
      </c>
      <c r="R10" s="17">
        <v>5.1516200054904197E-2</v>
      </c>
      <c r="S10" s="17">
        <v>3.0789202511604E-2</v>
      </c>
      <c r="T10" s="17">
        <v>5.6195485495492498E-2</v>
      </c>
      <c r="U10" s="17">
        <v>7.2783729834508301E-2</v>
      </c>
      <c r="V10" s="17">
        <v>6.3196996678835396E-2</v>
      </c>
      <c r="W10" s="17">
        <v>6.1576044404784203E-2</v>
      </c>
      <c r="X10" s="17">
        <v>5.7629069875501301E-2</v>
      </c>
      <c r="Y10" s="17">
        <v>5.3859140661808802E-2</v>
      </c>
      <c r="Z10" s="17">
        <v>3.4053796950737597E-2</v>
      </c>
      <c r="AA10" s="17">
        <v>4.6184604980810999E-2</v>
      </c>
      <c r="AB10" s="17">
        <v>2.35043939127813E-2</v>
      </c>
      <c r="AC10" s="17"/>
      <c r="AD10" s="17">
        <v>8.0741899637181896E-2</v>
      </c>
      <c r="AE10" s="17">
        <v>1.1030679898025799E-2</v>
      </c>
      <c r="AF10" s="17"/>
      <c r="AG10" s="17">
        <v>0.12388627888618101</v>
      </c>
      <c r="AH10" s="17">
        <v>2.80902458704426E-2</v>
      </c>
      <c r="AI10" s="17"/>
      <c r="AJ10" s="17">
        <v>6.2882012116251704E-2</v>
      </c>
      <c r="AK10" s="17">
        <v>5.70185130162323E-2</v>
      </c>
      <c r="AL10" s="17"/>
      <c r="AM10" s="17">
        <v>3.9769982816482599E-2</v>
      </c>
      <c r="AN10" s="17">
        <v>6.5756345372906602E-2</v>
      </c>
      <c r="AO10" s="17"/>
      <c r="AP10" s="17">
        <v>0</v>
      </c>
      <c r="AQ10" s="17">
        <v>0</v>
      </c>
      <c r="AR10" s="17">
        <v>2.64592072521211E-2</v>
      </c>
      <c r="AS10" s="17">
        <v>2.7034519179732E-2</v>
      </c>
      <c r="AT10" s="17">
        <v>0.12904363030942301</v>
      </c>
      <c r="AU10" s="17">
        <v>0.21624855996338899</v>
      </c>
    </row>
    <row r="11" spans="2:47" x14ac:dyDescent="0.35">
      <c r="B11" s="18" t="s">
        <v>216</v>
      </c>
      <c r="C11" s="17">
        <v>8.6204162339996296E-2</v>
      </c>
      <c r="D11" s="17">
        <v>0.116220606532215</v>
      </c>
      <c r="E11" s="17">
        <v>5.7692971736608999E-2</v>
      </c>
      <c r="F11" s="17"/>
      <c r="G11" s="17">
        <v>0.13077360382182901</v>
      </c>
      <c r="H11" s="17">
        <v>0.13675376815056001</v>
      </c>
      <c r="I11" s="17">
        <v>0.10208124435761599</v>
      </c>
      <c r="J11" s="17">
        <v>6.0295217132995502E-2</v>
      </c>
      <c r="K11" s="17">
        <v>5.4932980819910202E-2</v>
      </c>
      <c r="L11" s="17">
        <v>4.4149014341630599E-2</v>
      </c>
      <c r="M11" s="17"/>
      <c r="N11" s="17">
        <v>7.7719146210145001E-2</v>
      </c>
      <c r="O11" s="17">
        <v>0.128347127358105</v>
      </c>
      <c r="P11" s="17"/>
      <c r="Q11" s="17">
        <v>9.5770339567930005E-2</v>
      </c>
      <c r="R11" s="17">
        <v>6.9323238979930396E-2</v>
      </c>
      <c r="S11" s="17">
        <v>7.77800002153725E-2</v>
      </c>
      <c r="T11" s="17">
        <v>6.3536166200815994E-2</v>
      </c>
      <c r="U11" s="17">
        <v>9.99685883264156E-2</v>
      </c>
      <c r="V11" s="17">
        <v>8.99461728662235E-2</v>
      </c>
      <c r="W11" s="17">
        <v>0.105505609358889</v>
      </c>
      <c r="X11" s="17">
        <v>0.14425603943270501</v>
      </c>
      <c r="Y11" s="17">
        <v>0.10880083092571601</v>
      </c>
      <c r="Z11" s="17">
        <v>5.9176776780662001E-2</v>
      </c>
      <c r="AA11" s="17">
        <v>6.3721338457953997E-2</v>
      </c>
      <c r="AB11" s="17">
        <v>6.9114630899618307E-2</v>
      </c>
      <c r="AC11" s="17"/>
      <c r="AD11" s="17">
        <v>0.114215537500654</v>
      </c>
      <c r="AE11" s="17">
        <v>2.4670392464566201E-2</v>
      </c>
      <c r="AF11" s="17"/>
      <c r="AG11" s="17">
        <v>0.14464835496016501</v>
      </c>
      <c r="AH11" s="17">
        <v>5.9972920060572997E-2</v>
      </c>
      <c r="AI11" s="17"/>
      <c r="AJ11" s="17">
        <v>8.8043984997699498E-2</v>
      </c>
      <c r="AK11" s="17">
        <v>8.4789841969809099E-2</v>
      </c>
      <c r="AL11" s="17"/>
      <c r="AM11" s="17">
        <v>6.8137619699906699E-2</v>
      </c>
      <c r="AN11" s="17">
        <v>9.0169436567862193E-2</v>
      </c>
      <c r="AO11" s="17"/>
      <c r="AP11" s="17">
        <v>0</v>
      </c>
      <c r="AQ11" s="17">
        <v>1.1209751355416299E-2</v>
      </c>
      <c r="AR11" s="17">
        <v>6.7689004617449505E-2</v>
      </c>
      <c r="AS11" s="17">
        <v>5.6773081568398803E-2</v>
      </c>
      <c r="AT11" s="17">
        <v>0.26614171754553401</v>
      </c>
      <c r="AU11" s="17">
        <v>0.22376002210926901</v>
      </c>
    </row>
    <row r="12" spans="2:47" x14ac:dyDescent="0.35">
      <c r="B12" s="18" t="s">
        <v>217</v>
      </c>
      <c r="C12" s="17">
        <v>7.54360639589709E-2</v>
      </c>
      <c r="D12" s="17">
        <v>9.4171614397936199E-2</v>
      </c>
      <c r="E12" s="17">
        <v>5.7832221344893103E-2</v>
      </c>
      <c r="F12" s="17"/>
      <c r="G12" s="17">
        <v>8.89879055587844E-2</v>
      </c>
      <c r="H12" s="17">
        <v>8.2676380350561698E-2</v>
      </c>
      <c r="I12" s="17">
        <v>8.9886075224146905E-2</v>
      </c>
      <c r="J12" s="17">
        <v>7.4828924768321203E-2</v>
      </c>
      <c r="K12" s="17">
        <v>6.7592477745648805E-2</v>
      </c>
      <c r="L12" s="17">
        <v>5.4440377896373501E-2</v>
      </c>
      <c r="M12" s="17"/>
      <c r="N12" s="17">
        <v>6.8245036060735398E-2</v>
      </c>
      <c r="O12" s="17">
        <v>0.111152111226508</v>
      </c>
      <c r="P12" s="17"/>
      <c r="Q12" s="17">
        <v>9.2348216860626095E-2</v>
      </c>
      <c r="R12" s="17">
        <v>6.3593151777476695E-2</v>
      </c>
      <c r="S12" s="17">
        <v>4.6752926594449899E-2</v>
      </c>
      <c r="T12" s="17">
        <v>7.7649222735191994E-2</v>
      </c>
      <c r="U12" s="17">
        <v>5.2599401403881599E-2</v>
      </c>
      <c r="V12" s="17">
        <v>7.0678310630154201E-2</v>
      </c>
      <c r="W12" s="17">
        <v>6.5969690407356493E-2</v>
      </c>
      <c r="X12" s="17">
        <v>7.0641696094841902E-2</v>
      </c>
      <c r="Y12" s="17">
        <v>8.9835227566197703E-2</v>
      </c>
      <c r="Z12" s="17">
        <v>0.120526724264141</v>
      </c>
      <c r="AA12" s="17">
        <v>4.9187728289966197E-2</v>
      </c>
      <c r="AB12" s="17">
        <v>7.2996696124408594E-2</v>
      </c>
      <c r="AC12" s="17"/>
      <c r="AD12" s="17">
        <v>9.9345144060183493E-2</v>
      </c>
      <c r="AE12" s="17">
        <v>2.77840575743021E-2</v>
      </c>
      <c r="AF12" s="17"/>
      <c r="AG12" s="17">
        <v>0.12937805386426601</v>
      </c>
      <c r="AH12" s="17">
        <v>5.1097335851458203E-2</v>
      </c>
      <c r="AI12" s="17"/>
      <c r="AJ12" s="17">
        <v>7.4873908845046702E-2</v>
      </c>
      <c r="AK12" s="17">
        <v>7.6776151279023805E-2</v>
      </c>
      <c r="AL12" s="17"/>
      <c r="AM12" s="17">
        <v>7.2063303828332995E-2</v>
      </c>
      <c r="AN12" s="17">
        <v>7.7787548822735794E-2</v>
      </c>
      <c r="AO12" s="17"/>
      <c r="AP12" s="17">
        <v>2.0826759752131398E-3</v>
      </c>
      <c r="AQ12" s="17">
        <v>7.99193953444448E-3</v>
      </c>
      <c r="AR12" s="17">
        <v>7.6574468288600803E-2</v>
      </c>
      <c r="AS12" s="17">
        <v>9.0963332866676697E-2</v>
      </c>
      <c r="AT12" s="17">
        <v>0.18152326909453201</v>
      </c>
      <c r="AU12" s="17">
        <v>0.160972971962691</v>
      </c>
    </row>
    <row r="13" spans="2:47" x14ac:dyDescent="0.35">
      <c r="B13" s="18" t="s">
        <v>218</v>
      </c>
      <c r="C13" s="17">
        <v>0.108565823414274</v>
      </c>
      <c r="D13" s="17">
        <v>0.13186606056296901</v>
      </c>
      <c r="E13" s="17">
        <v>8.5921608158541496E-2</v>
      </c>
      <c r="F13" s="17"/>
      <c r="G13" s="17">
        <v>0.118588858306065</v>
      </c>
      <c r="H13" s="17">
        <v>0.143495438287285</v>
      </c>
      <c r="I13" s="17">
        <v>9.2134001440204005E-2</v>
      </c>
      <c r="J13" s="17">
        <v>0.109390096283351</v>
      </c>
      <c r="K13" s="17">
        <v>9.6569704352543501E-2</v>
      </c>
      <c r="L13" s="17">
        <v>9.4089969327659395E-2</v>
      </c>
      <c r="M13" s="17"/>
      <c r="N13" s="17">
        <v>0.103820696893035</v>
      </c>
      <c r="O13" s="17">
        <v>0.13213368680201101</v>
      </c>
      <c r="P13" s="17"/>
      <c r="Q13" s="17">
        <v>8.3381180268583197E-2</v>
      </c>
      <c r="R13" s="17">
        <v>0.105960291939576</v>
      </c>
      <c r="S13" s="17">
        <v>0.14255489821623099</v>
      </c>
      <c r="T13" s="17">
        <v>0.140181477898769</v>
      </c>
      <c r="U13" s="17">
        <v>9.6689420868041803E-2</v>
      </c>
      <c r="V13" s="17">
        <v>0.105150735964311</v>
      </c>
      <c r="W13" s="17">
        <v>0.108274576975551</v>
      </c>
      <c r="X13" s="17">
        <v>0.12617608208226899</v>
      </c>
      <c r="Y13" s="17">
        <v>0.105099980143011</v>
      </c>
      <c r="Z13" s="17">
        <v>8.9226972199388493E-2</v>
      </c>
      <c r="AA13" s="17">
        <v>0.14693223355289001</v>
      </c>
      <c r="AB13" s="17">
        <v>7.3290442047870302E-2</v>
      </c>
      <c r="AC13" s="17"/>
      <c r="AD13" s="17">
        <v>0.14214013278825999</v>
      </c>
      <c r="AE13" s="17">
        <v>4.0445325472020101E-2</v>
      </c>
      <c r="AF13" s="17"/>
      <c r="AG13" s="17">
        <v>0.166798420426859</v>
      </c>
      <c r="AH13" s="17">
        <v>8.1600316706595302E-2</v>
      </c>
      <c r="AI13" s="17"/>
      <c r="AJ13" s="17">
        <v>0.11251988855560099</v>
      </c>
      <c r="AK13" s="17">
        <v>0.10326407794355701</v>
      </c>
      <c r="AL13" s="17"/>
      <c r="AM13" s="17">
        <v>0.10405958459009799</v>
      </c>
      <c r="AN13" s="17">
        <v>0.11116122478158499</v>
      </c>
      <c r="AO13" s="17"/>
      <c r="AP13" s="17">
        <v>2.2841589759430301E-3</v>
      </c>
      <c r="AQ13" s="17">
        <v>4.1228379913776397E-2</v>
      </c>
      <c r="AR13" s="17">
        <v>0.19539466564415101</v>
      </c>
      <c r="AS13" s="17">
        <v>0.158186553487491</v>
      </c>
      <c r="AT13" s="17">
        <v>0.17376289314865501</v>
      </c>
      <c r="AU13" s="17">
        <v>0.148084592291194</v>
      </c>
    </row>
    <row r="14" spans="2:47" x14ac:dyDescent="0.35">
      <c r="B14" s="18" t="s">
        <v>219</v>
      </c>
      <c r="C14" s="17">
        <v>0.11773170090144</v>
      </c>
      <c r="D14" s="17">
        <v>0.123724600817081</v>
      </c>
      <c r="E14" s="17">
        <v>0.11109647611350799</v>
      </c>
      <c r="F14" s="17"/>
      <c r="G14" s="17">
        <v>6.9633571804651698E-2</v>
      </c>
      <c r="H14" s="17">
        <v>0.116298973072565</v>
      </c>
      <c r="I14" s="17">
        <v>0.14264210642056999</v>
      </c>
      <c r="J14" s="17">
        <v>0.15823071735153099</v>
      </c>
      <c r="K14" s="17">
        <v>0.12089860327469</v>
      </c>
      <c r="L14" s="17">
        <v>9.5657170759909801E-2</v>
      </c>
      <c r="M14" s="17"/>
      <c r="N14" s="17">
        <v>0.120527610640776</v>
      </c>
      <c r="O14" s="17">
        <v>0.103845112527839</v>
      </c>
      <c r="P14" s="17"/>
      <c r="Q14" s="17">
        <v>0.13690988648948099</v>
      </c>
      <c r="R14" s="17">
        <v>0.117008019719021</v>
      </c>
      <c r="S14" s="17">
        <v>0.13065540012825999</v>
      </c>
      <c r="T14" s="17">
        <v>0.10216673022482201</v>
      </c>
      <c r="U14" s="17">
        <v>0.100023766318112</v>
      </c>
      <c r="V14" s="17">
        <v>0.104529218901528</v>
      </c>
      <c r="W14" s="17">
        <v>7.5106014477554398E-2</v>
      </c>
      <c r="X14" s="17">
        <v>0.10470854457623099</v>
      </c>
      <c r="Y14" s="17">
        <v>0.13595959402340599</v>
      </c>
      <c r="Z14" s="17">
        <v>0.140583716287254</v>
      </c>
      <c r="AA14" s="17">
        <v>0.14465846263489801</v>
      </c>
      <c r="AB14" s="17">
        <v>7.5137649316336402E-2</v>
      </c>
      <c r="AC14" s="17"/>
      <c r="AD14" s="17">
        <v>0.14759218801340401</v>
      </c>
      <c r="AE14" s="17">
        <v>4.5916114127859002E-2</v>
      </c>
      <c r="AF14" s="17"/>
      <c r="AG14" s="17">
        <v>0.133886768055447</v>
      </c>
      <c r="AH14" s="17">
        <v>0.112664296055597</v>
      </c>
      <c r="AI14" s="17"/>
      <c r="AJ14" s="17">
        <v>0.13009431782205699</v>
      </c>
      <c r="AK14" s="17">
        <v>0.104111049384441</v>
      </c>
      <c r="AL14" s="17"/>
      <c r="AM14" s="17">
        <v>8.6798703328230795E-2</v>
      </c>
      <c r="AN14" s="17">
        <v>0.12397890000169499</v>
      </c>
      <c r="AO14" s="17"/>
      <c r="AP14" s="17">
        <v>1.6048725642127601E-2</v>
      </c>
      <c r="AQ14" s="17">
        <v>0.131679623121779</v>
      </c>
      <c r="AR14" s="17">
        <v>0.192811296630365</v>
      </c>
      <c r="AS14" s="17">
        <v>0.19445616007689701</v>
      </c>
      <c r="AT14" s="17">
        <v>0.10561426168586301</v>
      </c>
      <c r="AU14" s="17">
        <v>9.4445810418475606E-2</v>
      </c>
    </row>
    <row r="15" spans="2:47" x14ac:dyDescent="0.35">
      <c r="B15" s="18" t="s">
        <v>220</v>
      </c>
      <c r="C15" s="17">
        <v>0.204318238554796</v>
      </c>
      <c r="D15" s="17">
        <v>0.18676911344084801</v>
      </c>
      <c r="E15" s="17">
        <v>0.222202266578436</v>
      </c>
      <c r="F15" s="17"/>
      <c r="G15" s="17">
        <v>0.13994216892897801</v>
      </c>
      <c r="H15" s="17">
        <v>0.176765943601632</v>
      </c>
      <c r="I15" s="17">
        <v>0.173875547898901</v>
      </c>
      <c r="J15" s="17">
        <v>0.186146658861953</v>
      </c>
      <c r="K15" s="17">
        <v>0.24653383702458001</v>
      </c>
      <c r="L15" s="17">
        <v>0.281057812034328</v>
      </c>
      <c r="M15" s="17"/>
      <c r="N15" s="17">
        <v>0.22415495763242799</v>
      </c>
      <c r="O15" s="17">
        <v>0.10579418799682</v>
      </c>
      <c r="P15" s="17"/>
      <c r="Q15" s="17">
        <v>0.16329031998735299</v>
      </c>
      <c r="R15" s="17">
        <v>0.21909846559482801</v>
      </c>
      <c r="S15" s="17">
        <v>0.20138130604500401</v>
      </c>
      <c r="T15" s="17">
        <v>0.23194189933215401</v>
      </c>
      <c r="U15" s="17">
        <v>0.16516352020274999</v>
      </c>
      <c r="V15" s="17">
        <v>0.192182143676149</v>
      </c>
      <c r="W15" s="17">
        <v>0.236529041424998</v>
      </c>
      <c r="X15" s="17">
        <v>0.17516786897801101</v>
      </c>
      <c r="Y15" s="17">
        <v>0.17227325280726999</v>
      </c>
      <c r="Z15" s="17">
        <v>0.25685942937269202</v>
      </c>
      <c r="AA15" s="17">
        <v>0.17373111159382601</v>
      </c>
      <c r="AB15" s="17">
        <v>0.34883023471956998</v>
      </c>
      <c r="AC15" s="17"/>
      <c r="AD15" s="17">
        <v>0.215543308494935</v>
      </c>
      <c r="AE15" s="17">
        <v>0.172772242917209</v>
      </c>
      <c r="AF15" s="17"/>
      <c r="AG15" s="17">
        <v>0.15225645921877101</v>
      </c>
      <c r="AH15" s="17">
        <v>0.229063721984028</v>
      </c>
      <c r="AI15" s="17"/>
      <c r="AJ15" s="17">
        <v>0.196815957405996</v>
      </c>
      <c r="AK15" s="17">
        <v>0.21369716617759699</v>
      </c>
      <c r="AL15" s="17"/>
      <c r="AM15" s="17">
        <v>0.22632327985846001</v>
      </c>
      <c r="AN15" s="17">
        <v>0.19901961395277501</v>
      </c>
      <c r="AO15" s="17"/>
      <c r="AP15" s="17">
        <v>0.14509110780779599</v>
      </c>
      <c r="AQ15" s="17">
        <v>0.35951158936904098</v>
      </c>
      <c r="AR15" s="17">
        <v>0.222911018023046</v>
      </c>
      <c r="AS15" s="17">
        <v>0.32508130933225998</v>
      </c>
      <c r="AT15" s="17">
        <v>5.1547754665994101E-2</v>
      </c>
      <c r="AU15" s="17">
        <v>6.4986843055627103E-2</v>
      </c>
    </row>
    <row r="16" spans="2:47" x14ac:dyDescent="0.35">
      <c r="B16" s="18" t="s">
        <v>106</v>
      </c>
      <c r="C16" s="17">
        <v>0.30074343008136301</v>
      </c>
      <c r="D16" s="17">
        <v>0.20567857592875999</v>
      </c>
      <c r="E16" s="17">
        <v>0.39189709950423102</v>
      </c>
      <c r="F16" s="17"/>
      <c r="G16" s="17">
        <v>0.25533109738287602</v>
      </c>
      <c r="H16" s="17">
        <v>0.200504713579918</v>
      </c>
      <c r="I16" s="17">
        <v>0.28195106404312198</v>
      </c>
      <c r="J16" s="17">
        <v>0.31558111806623101</v>
      </c>
      <c r="K16" s="17">
        <v>0.36039134065920098</v>
      </c>
      <c r="L16" s="17">
        <v>0.37637820858014398</v>
      </c>
      <c r="M16" s="17"/>
      <c r="N16" s="17">
        <v>0.32118450085248701</v>
      </c>
      <c r="O16" s="17">
        <v>0.19921771495520099</v>
      </c>
      <c r="P16" s="17"/>
      <c r="Q16" s="17">
        <v>0.257176040213207</v>
      </c>
      <c r="R16" s="17">
        <v>0.31247454933038998</v>
      </c>
      <c r="S16" s="17">
        <v>0.33827059003619903</v>
      </c>
      <c r="T16" s="17">
        <v>0.29275747879088898</v>
      </c>
      <c r="U16" s="17">
        <v>0.37203857786267303</v>
      </c>
      <c r="V16" s="17">
        <v>0.30537984794461798</v>
      </c>
      <c r="W16" s="17">
        <v>0.29363795116819602</v>
      </c>
      <c r="X16" s="17">
        <v>0.26575872513733201</v>
      </c>
      <c r="Y16" s="17">
        <v>0.29051406662805401</v>
      </c>
      <c r="Z16" s="17">
        <v>0.27541530696725602</v>
      </c>
      <c r="AA16" s="17">
        <v>0.337648423105536</v>
      </c>
      <c r="AB16" s="17">
        <v>0.31326342543147301</v>
      </c>
      <c r="AC16" s="17"/>
      <c r="AD16" s="17">
        <v>0.144150885696847</v>
      </c>
      <c r="AE16" s="17">
        <v>0.65613061424573504</v>
      </c>
      <c r="AF16" s="17"/>
      <c r="AG16" s="17">
        <v>8.6533117966169706E-2</v>
      </c>
      <c r="AH16" s="17">
        <v>0.40344382193152301</v>
      </c>
      <c r="AI16" s="17"/>
      <c r="AJ16" s="17">
        <v>0.28692498355790602</v>
      </c>
      <c r="AK16" s="17">
        <v>0.31620080392959599</v>
      </c>
      <c r="AL16" s="17"/>
      <c r="AM16" s="17">
        <v>0.36684498527583398</v>
      </c>
      <c r="AN16" s="17">
        <v>0.28277611426798999</v>
      </c>
      <c r="AO16" s="17"/>
      <c r="AP16" s="17">
        <v>0.78959307958913905</v>
      </c>
      <c r="AQ16" s="17">
        <v>0.40788771064027701</v>
      </c>
      <c r="AR16" s="17">
        <v>0.17997750862503401</v>
      </c>
      <c r="AS16" s="17">
        <v>0.133522234165902</v>
      </c>
      <c r="AT16" s="17">
        <v>5.21797845808703E-3</v>
      </c>
      <c r="AU16" s="17">
        <v>1.24059676721954E-2</v>
      </c>
    </row>
    <row r="17" spans="2:47" x14ac:dyDescent="0.35">
      <c r="B17" s="18" t="s">
        <v>94</v>
      </c>
      <c r="C17" s="19">
        <v>2.2725847745808599E-2</v>
      </c>
      <c r="D17" s="19">
        <v>1.4930091970449699E-2</v>
      </c>
      <c r="E17" s="19">
        <v>2.96549475872992E-2</v>
      </c>
      <c r="F17" s="19"/>
      <c r="G17" s="19">
        <v>3.0276418337773298E-2</v>
      </c>
      <c r="H17" s="19">
        <v>1.6069825962076598E-2</v>
      </c>
      <c r="I17" s="19">
        <v>2.04603180447471E-2</v>
      </c>
      <c r="J17" s="19">
        <v>2.2027031334335499E-2</v>
      </c>
      <c r="K17" s="19">
        <v>1.23577663195437E-2</v>
      </c>
      <c r="L17" s="19">
        <v>3.2478114136854599E-2</v>
      </c>
      <c r="M17" s="19"/>
      <c r="N17" s="19">
        <v>2.3203225248504399E-2</v>
      </c>
      <c r="O17" s="19">
        <v>2.03548324066904E-2</v>
      </c>
      <c r="P17" s="19"/>
      <c r="Q17" s="19">
        <v>1.3729011218120099E-2</v>
      </c>
      <c r="R17" s="19">
        <v>4.6538723976684598E-2</v>
      </c>
      <c r="S17" s="19">
        <v>1.7586293192718198E-2</v>
      </c>
      <c r="T17" s="19">
        <v>2.07753265322414E-2</v>
      </c>
      <c r="U17" s="19">
        <v>6.9635827725660496E-3</v>
      </c>
      <c r="V17" s="19">
        <v>3.3337181748360298E-2</v>
      </c>
      <c r="W17" s="19">
        <v>2.4624599158889302E-2</v>
      </c>
      <c r="X17" s="19">
        <v>0</v>
      </c>
      <c r="Y17" s="19">
        <v>1.7410868333727701E-2</v>
      </c>
      <c r="Z17" s="19">
        <v>2.41572771778681E-2</v>
      </c>
      <c r="AA17" s="19">
        <v>2.42602465825538E-2</v>
      </c>
      <c r="AB17" s="19">
        <v>2.3862527547941999E-2</v>
      </c>
      <c r="AC17" s="19"/>
      <c r="AD17" s="19">
        <v>2.0739102197502898E-2</v>
      </c>
      <c r="AE17" s="19">
        <v>2.1250573300283099E-2</v>
      </c>
      <c r="AF17" s="19"/>
      <c r="AG17" s="19">
        <v>1.1107496326442199E-2</v>
      </c>
      <c r="AH17" s="19">
        <v>2.4184279623576801E-2</v>
      </c>
      <c r="AI17" s="19"/>
      <c r="AJ17" s="19">
        <v>2.26027494214192E-2</v>
      </c>
      <c r="AK17" s="19">
        <v>2.0702601455454599E-2</v>
      </c>
      <c r="AL17" s="19"/>
      <c r="AM17" s="19">
        <v>1.9482019234340401E-2</v>
      </c>
      <c r="AN17" s="19">
        <v>2.23759871385147E-2</v>
      </c>
      <c r="AO17" s="19"/>
      <c r="AP17" s="19">
        <v>4.4900252009781698E-2</v>
      </c>
      <c r="AQ17" s="19">
        <v>4.04910060652659E-2</v>
      </c>
      <c r="AR17" s="19">
        <v>1.8651163312749301E-2</v>
      </c>
      <c r="AS17" s="19">
        <v>1.39828093226422E-2</v>
      </c>
      <c r="AT17" s="19">
        <v>0</v>
      </c>
      <c r="AU17" s="19">
        <v>2.2798808386046399E-3</v>
      </c>
    </row>
    <row r="18" spans="2:47" x14ac:dyDescent="0.35">
      <c r="B18" s="16"/>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2:AU22"/>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230</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214</v>
      </c>
      <c r="C9" s="17">
        <v>3.1644591028989297E-2</v>
      </c>
      <c r="D9" s="17">
        <v>4.6800066519668997E-2</v>
      </c>
      <c r="E9" s="17">
        <v>1.71435769508025E-2</v>
      </c>
      <c r="F9" s="17"/>
      <c r="G9" s="17">
        <v>6.3671813889134093E-2</v>
      </c>
      <c r="H9" s="17">
        <v>4.97355705348227E-2</v>
      </c>
      <c r="I9" s="17">
        <v>3.5722774940522298E-2</v>
      </c>
      <c r="J9" s="17">
        <v>1.12572706040361E-2</v>
      </c>
      <c r="K9" s="17">
        <v>2.1354109931569099E-2</v>
      </c>
      <c r="L9" s="17">
        <v>1.56088908587551E-2</v>
      </c>
      <c r="M9" s="17"/>
      <c r="N9" s="17">
        <v>2.76122184504085E-2</v>
      </c>
      <c r="O9" s="17">
        <v>5.16723828349775E-2</v>
      </c>
      <c r="P9" s="17"/>
      <c r="Q9" s="17">
        <v>5.61138128372402E-2</v>
      </c>
      <c r="R9" s="17">
        <v>1.01975295360173E-2</v>
      </c>
      <c r="S9" s="17">
        <v>1.99587055755177E-2</v>
      </c>
      <c r="T9" s="17">
        <v>2.1456347354029098E-2</v>
      </c>
      <c r="U9" s="17">
        <v>3.6757304871787203E-2</v>
      </c>
      <c r="V9" s="17">
        <v>5.1461300694956601E-2</v>
      </c>
      <c r="W9" s="17">
        <v>3.03125193321548E-2</v>
      </c>
      <c r="X9" s="17">
        <v>2.01813095289484E-2</v>
      </c>
      <c r="Y9" s="17">
        <v>2.3114039127922401E-2</v>
      </c>
      <c r="Z9" s="17">
        <v>3.6228637892861099E-2</v>
      </c>
      <c r="AA9" s="17">
        <v>4.0046182499376103E-2</v>
      </c>
      <c r="AB9" s="17">
        <v>2.2958488279549199E-2</v>
      </c>
      <c r="AC9" s="17"/>
      <c r="AD9" s="17">
        <v>4.4841832369802298E-2</v>
      </c>
      <c r="AE9" s="17">
        <v>2.31080957363612E-3</v>
      </c>
      <c r="AF9" s="17"/>
      <c r="AG9" s="17">
        <v>5.5129408365800402E-2</v>
      </c>
      <c r="AH9" s="17">
        <v>1.8905300625380001E-2</v>
      </c>
      <c r="AI9" s="17"/>
      <c r="AJ9" s="17">
        <v>2.68630027090478E-2</v>
      </c>
      <c r="AK9" s="17">
        <v>3.7601290462794097E-2</v>
      </c>
      <c r="AL9" s="17"/>
      <c r="AM9" s="17">
        <v>1.9126693520742401E-2</v>
      </c>
      <c r="AN9" s="17">
        <v>3.5771264536934202E-2</v>
      </c>
      <c r="AO9" s="17"/>
      <c r="AP9" s="17">
        <v>0</v>
      </c>
      <c r="AQ9" s="17">
        <v>0</v>
      </c>
      <c r="AR9" s="17">
        <v>9.7595998846229503E-3</v>
      </c>
      <c r="AS9" s="17">
        <v>1.7190296827748398E-2</v>
      </c>
      <c r="AT9" s="17">
        <v>8.2600983762705402E-2</v>
      </c>
      <c r="AU9" s="17">
        <v>0.108176490979793</v>
      </c>
    </row>
    <row r="10" spans="2:47" x14ac:dyDescent="0.35">
      <c r="B10" s="18" t="s">
        <v>215</v>
      </c>
      <c r="C10" s="17">
        <v>0.14689495298656699</v>
      </c>
      <c r="D10" s="17">
        <v>0.22779758095591701</v>
      </c>
      <c r="E10" s="17">
        <v>6.9290238224301304E-2</v>
      </c>
      <c r="F10" s="17"/>
      <c r="G10" s="17">
        <v>0.160595063701577</v>
      </c>
      <c r="H10" s="17">
        <v>0.19608566357068299</v>
      </c>
      <c r="I10" s="17">
        <v>0.165781443163525</v>
      </c>
      <c r="J10" s="17">
        <v>0.15133861217481201</v>
      </c>
      <c r="K10" s="17">
        <v>0.113414223367879</v>
      </c>
      <c r="L10" s="17">
        <v>0.100916623097589</v>
      </c>
      <c r="M10" s="17"/>
      <c r="N10" s="17">
        <v>0.13112049935212</v>
      </c>
      <c r="O10" s="17">
        <v>0.225242741313982</v>
      </c>
      <c r="P10" s="17"/>
      <c r="Q10" s="17">
        <v>0.183602850478326</v>
      </c>
      <c r="R10" s="17">
        <v>0.13233489624752401</v>
      </c>
      <c r="S10" s="17">
        <v>0.126111762226397</v>
      </c>
      <c r="T10" s="17">
        <v>0.12466307762031099</v>
      </c>
      <c r="U10" s="17">
        <v>0.10200575437792</v>
      </c>
      <c r="V10" s="17">
        <v>0.14799431587755699</v>
      </c>
      <c r="W10" s="17">
        <v>0.13740724581832101</v>
      </c>
      <c r="X10" s="17">
        <v>0.181205356579278</v>
      </c>
      <c r="Y10" s="17">
        <v>0.17839396369985999</v>
      </c>
      <c r="Z10" s="17">
        <v>0.138764372681873</v>
      </c>
      <c r="AA10" s="17">
        <v>0.13825150341939901</v>
      </c>
      <c r="AB10" s="17">
        <v>0.166097039728796</v>
      </c>
      <c r="AC10" s="17"/>
      <c r="AD10" s="17">
        <v>0.20267603176468699</v>
      </c>
      <c r="AE10" s="17">
        <v>2.9129768394515899E-2</v>
      </c>
      <c r="AF10" s="17"/>
      <c r="AG10" s="17">
        <v>0.305547414780728</v>
      </c>
      <c r="AH10" s="17">
        <v>7.2348461791704802E-2</v>
      </c>
      <c r="AI10" s="17"/>
      <c r="AJ10" s="17">
        <v>0.157763439119319</v>
      </c>
      <c r="AK10" s="17">
        <v>0.13530757975240101</v>
      </c>
      <c r="AL10" s="17"/>
      <c r="AM10" s="17">
        <v>0.10929906291466</v>
      </c>
      <c r="AN10" s="17">
        <v>0.15797028358155699</v>
      </c>
      <c r="AO10" s="17"/>
      <c r="AP10" s="17">
        <v>0</v>
      </c>
      <c r="AQ10" s="17">
        <v>8.8815310518704001E-3</v>
      </c>
      <c r="AR10" s="17">
        <v>2.9144077032329799E-2</v>
      </c>
      <c r="AS10" s="17">
        <v>0.15369688068593701</v>
      </c>
      <c r="AT10" s="17">
        <v>0.31097276524802803</v>
      </c>
      <c r="AU10" s="17">
        <v>0.462669251877872</v>
      </c>
    </row>
    <row r="11" spans="2:47" x14ac:dyDescent="0.35">
      <c r="B11" s="18" t="s">
        <v>216</v>
      </c>
      <c r="C11" s="17">
        <v>0.17355858914531699</v>
      </c>
      <c r="D11" s="17">
        <v>0.20883487724226699</v>
      </c>
      <c r="E11" s="17">
        <v>0.13981074443073299</v>
      </c>
      <c r="F11" s="17"/>
      <c r="G11" s="17">
        <v>0.14531802841240599</v>
      </c>
      <c r="H11" s="17">
        <v>0.16175286301477099</v>
      </c>
      <c r="I11" s="17">
        <v>0.18178176781289199</v>
      </c>
      <c r="J11" s="17">
        <v>0.192674254831493</v>
      </c>
      <c r="K11" s="17">
        <v>0.16679714221796799</v>
      </c>
      <c r="L11" s="17">
        <v>0.18431809273000699</v>
      </c>
      <c r="M11" s="17"/>
      <c r="N11" s="17">
        <v>0.176108081347252</v>
      </c>
      <c r="O11" s="17">
        <v>0.160895895399565</v>
      </c>
      <c r="P11" s="17"/>
      <c r="Q11" s="17">
        <v>0.14695608679925101</v>
      </c>
      <c r="R11" s="17">
        <v>0.15255268392382401</v>
      </c>
      <c r="S11" s="17">
        <v>0.173724042730034</v>
      </c>
      <c r="T11" s="17">
        <v>0.18483607607956301</v>
      </c>
      <c r="U11" s="17">
        <v>0.25087251745335298</v>
      </c>
      <c r="V11" s="17">
        <v>0.17332615745719199</v>
      </c>
      <c r="W11" s="17">
        <v>0.16602140050109199</v>
      </c>
      <c r="X11" s="17">
        <v>0.26144458135771897</v>
      </c>
      <c r="Y11" s="17">
        <v>0.184100266533193</v>
      </c>
      <c r="Z11" s="17">
        <v>0.184628566591126</v>
      </c>
      <c r="AA11" s="17">
        <v>0.118113822980417</v>
      </c>
      <c r="AB11" s="17">
        <v>9.81922707834188E-2</v>
      </c>
      <c r="AC11" s="17"/>
      <c r="AD11" s="17">
        <v>0.23206935868363701</v>
      </c>
      <c r="AE11" s="17">
        <v>4.4986826688443803E-2</v>
      </c>
      <c r="AF11" s="17"/>
      <c r="AG11" s="17">
        <v>0.258137646285377</v>
      </c>
      <c r="AH11" s="17">
        <v>0.13519367203522301</v>
      </c>
      <c r="AI11" s="17"/>
      <c r="AJ11" s="17">
        <v>0.183212486440571</v>
      </c>
      <c r="AK11" s="17">
        <v>0.163650457568813</v>
      </c>
      <c r="AL11" s="17"/>
      <c r="AM11" s="17">
        <v>0.175784022558198</v>
      </c>
      <c r="AN11" s="17">
        <v>0.17289788291133201</v>
      </c>
      <c r="AO11" s="17"/>
      <c r="AP11" s="17">
        <v>4.7563105050308996E-3</v>
      </c>
      <c r="AQ11" s="17">
        <v>3.72897689117263E-2</v>
      </c>
      <c r="AR11" s="17">
        <v>0.15665165720396099</v>
      </c>
      <c r="AS11" s="17">
        <v>0.372123534594897</v>
      </c>
      <c r="AT11" s="17">
        <v>0.33839666401791202</v>
      </c>
      <c r="AU11" s="17">
        <v>0.23612132146096501</v>
      </c>
    </row>
    <row r="12" spans="2:47" x14ac:dyDescent="0.35">
      <c r="B12" s="18" t="s">
        <v>217</v>
      </c>
      <c r="C12" s="17">
        <v>9.1534735125298097E-2</v>
      </c>
      <c r="D12" s="17">
        <v>0.10052310628611399</v>
      </c>
      <c r="E12" s="17">
        <v>8.3580999838068298E-2</v>
      </c>
      <c r="F12" s="17"/>
      <c r="G12" s="17">
        <v>0.10069513843794101</v>
      </c>
      <c r="H12" s="17">
        <v>0.114317965030532</v>
      </c>
      <c r="I12" s="17">
        <v>9.2490402288528201E-2</v>
      </c>
      <c r="J12" s="17">
        <v>9.9685216001019705E-2</v>
      </c>
      <c r="K12" s="17">
        <v>8.0136643582885997E-2</v>
      </c>
      <c r="L12" s="17">
        <v>6.7040773658730596E-2</v>
      </c>
      <c r="M12" s="17"/>
      <c r="N12" s="17">
        <v>8.8221040926148894E-2</v>
      </c>
      <c r="O12" s="17">
        <v>0.107993030145404</v>
      </c>
      <c r="P12" s="17"/>
      <c r="Q12" s="17">
        <v>9.9018807071986306E-2</v>
      </c>
      <c r="R12" s="17">
        <v>8.3489160092173498E-2</v>
      </c>
      <c r="S12" s="17">
        <v>8.2006585437910104E-2</v>
      </c>
      <c r="T12" s="17">
        <v>0.12582166772875</v>
      </c>
      <c r="U12" s="17">
        <v>6.7090333070298797E-2</v>
      </c>
      <c r="V12" s="17">
        <v>6.148603308305E-2</v>
      </c>
      <c r="W12" s="17">
        <v>0.13570547240349801</v>
      </c>
      <c r="X12" s="17">
        <v>6.66541052956688E-2</v>
      </c>
      <c r="Y12" s="17">
        <v>8.3634303851515296E-2</v>
      </c>
      <c r="Z12" s="17">
        <v>9.1369080646456893E-2</v>
      </c>
      <c r="AA12" s="17">
        <v>7.6929176928725904E-2</v>
      </c>
      <c r="AB12" s="17">
        <v>0.130554654977525</v>
      </c>
      <c r="AC12" s="17"/>
      <c r="AD12" s="17">
        <v>0.112031575972819</v>
      </c>
      <c r="AE12" s="17">
        <v>5.1166881414218303E-2</v>
      </c>
      <c r="AF12" s="17"/>
      <c r="AG12" s="17">
        <v>0.115221616233967</v>
      </c>
      <c r="AH12" s="17">
        <v>8.2661241223148593E-2</v>
      </c>
      <c r="AI12" s="17"/>
      <c r="AJ12" s="17">
        <v>8.7882747876760106E-2</v>
      </c>
      <c r="AK12" s="17">
        <v>9.66851986689687E-2</v>
      </c>
      <c r="AL12" s="17"/>
      <c r="AM12" s="17">
        <v>7.9908487428264993E-2</v>
      </c>
      <c r="AN12" s="17">
        <v>9.4297816786234098E-2</v>
      </c>
      <c r="AO12" s="17"/>
      <c r="AP12" s="17">
        <v>0</v>
      </c>
      <c r="AQ12" s="17">
        <v>3.4781335722561098E-2</v>
      </c>
      <c r="AR12" s="17">
        <v>0.185785910124423</v>
      </c>
      <c r="AS12" s="17">
        <v>0.13694085058378899</v>
      </c>
      <c r="AT12" s="17">
        <v>0.14913111941225701</v>
      </c>
      <c r="AU12" s="17">
        <v>0.105548424400059</v>
      </c>
    </row>
    <row r="13" spans="2:47" x14ac:dyDescent="0.35">
      <c r="B13" s="18" t="s">
        <v>218</v>
      </c>
      <c r="C13" s="17">
        <v>8.4390316645336402E-2</v>
      </c>
      <c r="D13" s="17">
        <v>8.4691880539924602E-2</v>
      </c>
      <c r="E13" s="17">
        <v>8.4845936129450697E-2</v>
      </c>
      <c r="F13" s="17"/>
      <c r="G13" s="17">
        <v>0.119245672045624</v>
      </c>
      <c r="H13" s="17">
        <v>7.1071303137848693E-2</v>
      </c>
      <c r="I13" s="17">
        <v>9.2232440134842206E-2</v>
      </c>
      <c r="J13" s="17">
        <v>8.1887226047966E-2</v>
      </c>
      <c r="K13" s="17">
        <v>0.100856265411958</v>
      </c>
      <c r="L13" s="17">
        <v>5.6716309993612497E-2</v>
      </c>
      <c r="M13" s="17"/>
      <c r="N13" s="17">
        <v>8.1906435258942006E-2</v>
      </c>
      <c r="O13" s="17">
        <v>9.6727137786746298E-2</v>
      </c>
      <c r="P13" s="17"/>
      <c r="Q13" s="17">
        <v>0.100207440022629</v>
      </c>
      <c r="R13" s="17">
        <v>8.4355058414332995E-2</v>
      </c>
      <c r="S13" s="17">
        <v>5.2993311868657501E-2</v>
      </c>
      <c r="T13" s="17">
        <v>8.3212972693017598E-2</v>
      </c>
      <c r="U13" s="17">
        <v>4.7547775028306601E-2</v>
      </c>
      <c r="V13" s="17">
        <v>8.9922242411376502E-2</v>
      </c>
      <c r="W13" s="17">
        <v>6.13619578944542E-2</v>
      </c>
      <c r="X13" s="17">
        <v>6.2604032612334895E-2</v>
      </c>
      <c r="Y13" s="17">
        <v>0.111959780410034</v>
      </c>
      <c r="Z13" s="17">
        <v>7.8497673868356696E-2</v>
      </c>
      <c r="AA13" s="17">
        <v>0.14553162143693099</v>
      </c>
      <c r="AB13" s="17">
        <v>7.2312027831910097E-2</v>
      </c>
      <c r="AC13" s="17"/>
      <c r="AD13" s="17">
        <v>9.9678266616540306E-2</v>
      </c>
      <c r="AE13" s="17">
        <v>4.9617054668204999E-2</v>
      </c>
      <c r="AF13" s="17"/>
      <c r="AG13" s="17">
        <v>7.8436326233604706E-2</v>
      </c>
      <c r="AH13" s="17">
        <v>8.9956352912019102E-2</v>
      </c>
      <c r="AI13" s="17"/>
      <c r="AJ13" s="17">
        <v>8.9102244682302698E-2</v>
      </c>
      <c r="AK13" s="17">
        <v>7.7973531103065805E-2</v>
      </c>
      <c r="AL13" s="17"/>
      <c r="AM13" s="17">
        <v>7.8134425600227E-2</v>
      </c>
      <c r="AN13" s="17">
        <v>8.7283659786854303E-2</v>
      </c>
      <c r="AO13" s="17"/>
      <c r="AP13" s="17">
        <v>5.23733683370518E-3</v>
      </c>
      <c r="AQ13" s="17">
        <v>8.9356202548956196E-2</v>
      </c>
      <c r="AR13" s="17">
        <v>0.21424603343517901</v>
      </c>
      <c r="AS13" s="17">
        <v>9.9679259356289296E-2</v>
      </c>
      <c r="AT13" s="17">
        <v>0.106872159933316</v>
      </c>
      <c r="AU13" s="17">
        <v>4.63345883603795E-2</v>
      </c>
    </row>
    <row r="14" spans="2:47" x14ac:dyDescent="0.35">
      <c r="B14" s="18" t="s">
        <v>219</v>
      </c>
      <c r="C14" s="17">
        <v>7.7673010263237599E-2</v>
      </c>
      <c r="D14" s="17">
        <v>6.5513559656376993E-2</v>
      </c>
      <c r="E14" s="17">
        <v>8.9346486803358702E-2</v>
      </c>
      <c r="F14" s="17"/>
      <c r="G14" s="17">
        <v>0.109901789356775</v>
      </c>
      <c r="H14" s="17">
        <v>8.2748212096574694E-2</v>
      </c>
      <c r="I14" s="17">
        <v>7.5031016531693404E-2</v>
      </c>
      <c r="J14" s="17">
        <v>7.0612169407785794E-2</v>
      </c>
      <c r="K14" s="17">
        <v>7.2213067168046693E-2</v>
      </c>
      <c r="L14" s="17">
        <v>6.3597948234024093E-2</v>
      </c>
      <c r="M14" s="17"/>
      <c r="N14" s="17">
        <v>7.7556001726126797E-2</v>
      </c>
      <c r="O14" s="17">
        <v>7.8254162568762498E-2</v>
      </c>
      <c r="P14" s="17"/>
      <c r="Q14" s="17">
        <v>9.2311669560192197E-2</v>
      </c>
      <c r="R14" s="17">
        <v>7.5514279156552594E-2</v>
      </c>
      <c r="S14" s="17">
        <v>0.10730078128131</v>
      </c>
      <c r="T14" s="17">
        <v>6.10073851481297E-2</v>
      </c>
      <c r="U14" s="17">
        <v>0.105840793712035</v>
      </c>
      <c r="V14" s="17">
        <v>8.5504258953142204E-2</v>
      </c>
      <c r="W14" s="17">
        <v>3.10907735776811E-2</v>
      </c>
      <c r="X14" s="17">
        <v>9.6674840196733294E-2</v>
      </c>
      <c r="Y14" s="17">
        <v>7.3609793789461503E-2</v>
      </c>
      <c r="Z14" s="17">
        <v>6.5408269333568206E-2</v>
      </c>
      <c r="AA14" s="17">
        <v>6.7955589864794996E-2</v>
      </c>
      <c r="AB14" s="17">
        <v>6.7444660719582605E-2</v>
      </c>
      <c r="AC14" s="17"/>
      <c r="AD14" s="17">
        <v>8.2393781505571501E-2</v>
      </c>
      <c r="AE14" s="17">
        <v>6.41068411602915E-2</v>
      </c>
      <c r="AF14" s="17"/>
      <c r="AG14" s="17">
        <v>4.6166610524358699E-2</v>
      </c>
      <c r="AH14" s="17">
        <v>9.3101356024019297E-2</v>
      </c>
      <c r="AI14" s="17"/>
      <c r="AJ14" s="17">
        <v>6.5908371904813898E-2</v>
      </c>
      <c r="AK14" s="17">
        <v>9.1254625152301302E-2</v>
      </c>
      <c r="AL14" s="17"/>
      <c r="AM14" s="17">
        <v>8.3516449541294197E-2</v>
      </c>
      <c r="AN14" s="17">
        <v>7.64397479993245E-2</v>
      </c>
      <c r="AO14" s="17"/>
      <c r="AP14" s="17">
        <v>2.81310062067202E-2</v>
      </c>
      <c r="AQ14" s="17">
        <v>0.14756173671894701</v>
      </c>
      <c r="AR14" s="17">
        <v>0.19069457749989399</v>
      </c>
      <c r="AS14" s="17">
        <v>6.9532321248988199E-2</v>
      </c>
      <c r="AT14" s="17">
        <v>6.2210599466833803E-3</v>
      </c>
      <c r="AU14" s="17">
        <v>2.4483352730933501E-2</v>
      </c>
    </row>
    <row r="15" spans="2:47" x14ac:dyDescent="0.35">
      <c r="B15" s="18" t="s">
        <v>220</v>
      </c>
      <c r="C15" s="17">
        <v>0.121619303598894</v>
      </c>
      <c r="D15" s="17">
        <v>7.6880615126283899E-2</v>
      </c>
      <c r="E15" s="17">
        <v>0.16338414212414801</v>
      </c>
      <c r="F15" s="17"/>
      <c r="G15" s="17">
        <v>9.4200125910149798E-2</v>
      </c>
      <c r="H15" s="17">
        <v>6.8475186588575501E-2</v>
      </c>
      <c r="I15" s="17">
        <v>8.6246725545531505E-2</v>
      </c>
      <c r="J15" s="17">
        <v>0.12049293210897399</v>
      </c>
      <c r="K15" s="17">
        <v>0.160910651367803</v>
      </c>
      <c r="L15" s="17">
        <v>0.18683980274379999</v>
      </c>
      <c r="M15" s="17"/>
      <c r="N15" s="17">
        <v>0.12641447156914001</v>
      </c>
      <c r="O15" s="17">
        <v>9.7802896778515794E-2</v>
      </c>
      <c r="P15" s="17"/>
      <c r="Q15" s="17">
        <v>0.12243485497724001</v>
      </c>
      <c r="R15" s="17">
        <v>0.144900637570195</v>
      </c>
      <c r="S15" s="17">
        <v>0.15884694471320501</v>
      </c>
      <c r="T15" s="17">
        <v>0.131177870486234</v>
      </c>
      <c r="U15" s="17">
        <v>9.45236869971052E-2</v>
      </c>
      <c r="V15" s="17">
        <v>0.123402037366346</v>
      </c>
      <c r="W15" s="17">
        <v>0.120224608022322</v>
      </c>
      <c r="X15" s="17">
        <v>8.1856713533248901E-2</v>
      </c>
      <c r="Y15" s="17">
        <v>9.5402752519722897E-2</v>
      </c>
      <c r="Z15" s="17">
        <v>0.145772262625425</v>
      </c>
      <c r="AA15" s="17">
        <v>6.4685995282071002E-2</v>
      </c>
      <c r="AB15" s="17">
        <v>0.122415397451867</v>
      </c>
      <c r="AC15" s="17"/>
      <c r="AD15" s="17">
        <v>0.100418552716009</v>
      </c>
      <c r="AE15" s="17">
        <v>0.16232912822479301</v>
      </c>
      <c r="AF15" s="17"/>
      <c r="AG15" s="17">
        <v>5.6789324530214402E-2</v>
      </c>
      <c r="AH15" s="17">
        <v>0.153393100609474</v>
      </c>
      <c r="AI15" s="17"/>
      <c r="AJ15" s="17">
        <v>0.12994461460979401</v>
      </c>
      <c r="AK15" s="17">
        <v>0.11068173587742999</v>
      </c>
      <c r="AL15" s="17"/>
      <c r="AM15" s="17">
        <v>0.15204222141776699</v>
      </c>
      <c r="AN15" s="17">
        <v>0.11302758737672799</v>
      </c>
      <c r="AO15" s="17"/>
      <c r="AP15" s="17">
        <v>0.15041510786892301</v>
      </c>
      <c r="AQ15" s="17">
        <v>0.33401533840059</v>
      </c>
      <c r="AR15" s="17">
        <v>9.5869536505187702E-2</v>
      </c>
      <c r="AS15" s="17">
        <v>8.7632073153747006E-2</v>
      </c>
      <c r="AT15" s="17">
        <v>5.80524767909918E-3</v>
      </c>
      <c r="AU15" s="17">
        <v>3.6000556143438401E-3</v>
      </c>
    </row>
    <row r="16" spans="2:47" x14ac:dyDescent="0.35">
      <c r="B16" s="18" t="s">
        <v>106</v>
      </c>
      <c r="C16" s="17">
        <v>0.24951588838988301</v>
      </c>
      <c r="D16" s="17">
        <v>0.17260527443048401</v>
      </c>
      <c r="E16" s="17">
        <v>0.323623791598463</v>
      </c>
      <c r="F16" s="17"/>
      <c r="G16" s="17">
        <v>0.18475448168995601</v>
      </c>
      <c r="H16" s="17">
        <v>0.231667883209798</v>
      </c>
      <c r="I16" s="17">
        <v>0.255926553351639</v>
      </c>
      <c r="J16" s="17">
        <v>0.255309388887836</v>
      </c>
      <c r="K16" s="17">
        <v>0.26186989468376398</v>
      </c>
      <c r="L16" s="17">
        <v>0.28903309054670101</v>
      </c>
      <c r="M16" s="17"/>
      <c r="N16" s="17">
        <v>0.26741947297935398</v>
      </c>
      <c r="O16" s="17">
        <v>0.16059323609245599</v>
      </c>
      <c r="P16" s="17"/>
      <c r="Q16" s="17">
        <v>0.18027317718087901</v>
      </c>
      <c r="R16" s="17">
        <v>0.28797514851088002</v>
      </c>
      <c r="S16" s="17">
        <v>0.27325632544103001</v>
      </c>
      <c r="T16" s="17">
        <v>0.249519366872054</v>
      </c>
      <c r="U16" s="17">
        <v>0.28043764176499503</v>
      </c>
      <c r="V16" s="17">
        <v>0.25128697944992501</v>
      </c>
      <c r="W16" s="17">
        <v>0.27434765390131899</v>
      </c>
      <c r="X16" s="17">
        <v>0.22937906089606899</v>
      </c>
      <c r="Y16" s="17">
        <v>0.21735740803589401</v>
      </c>
      <c r="Z16" s="17">
        <v>0.234771390979265</v>
      </c>
      <c r="AA16" s="17">
        <v>0.30401705262072998</v>
      </c>
      <c r="AB16" s="17">
        <v>0.29616293267941002</v>
      </c>
      <c r="AC16" s="17"/>
      <c r="AD16" s="17">
        <v>0.104356631249024</v>
      </c>
      <c r="AE16" s="17">
        <v>0.57767410698371802</v>
      </c>
      <c r="AF16" s="17"/>
      <c r="AG16" s="17">
        <v>6.6329345580790997E-2</v>
      </c>
      <c r="AH16" s="17">
        <v>0.33763234143929799</v>
      </c>
      <c r="AI16" s="17"/>
      <c r="AJ16" s="17">
        <v>0.228986565873706</v>
      </c>
      <c r="AK16" s="17">
        <v>0.273276023657606</v>
      </c>
      <c r="AL16" s="17"/>
      <c r="AM16" s="17">
        <v>0.27265043151520901</v>
      </c>
      <c r="AN16" s="17">
        <v>0.24226111358059599</v>
      </c>
      <c r="AO16" s="17"/>
      <c r="AP16" s="17">
        <v>0.770590197223467</v>
      </c>
      <c r="AQ16" s="17">
        <v>0.30643980244753799</v>
      </c>
      <c r="AR16" s="17">
        <v>0.100304267429765</v>
      </c>
      <c r="AS16" s="17">
        <v>4.0136942385252498E-2</v>
      </c>
      <c r="AT16" s="17">
        <v>0</v>
      </c>
      <c r="AU16" s="17">
        <v>1.30665145756543E-2</v>
      </c>
    </row>
    <row r="17" spans="2:47" x14ac:dyDescent="0.35">
      <c r="B17" s="18" t="s">
        <v>94</v>
      </c>
      <c r="C17" s="19">
        <v>2.31686128164766E-2</v>
      </c>
      <c r="D17" s="19">
        <v>1.6353039242963299E-2</v>
      </c>
      <c r="E17" s="19">
        <v>2.8974083900674699E-2</v>
      </c>
      <c r="F17" s="19"/>
      <c r="G17" s="19">
        <v>2.1617886556437101E-2</v>
      </c>
      <c r="H17" s="19">
        <v>2.4145352816394999E-2</v>
      </c>
      <c r="I17" s="19">
        <v>1.4786876230827301E-2</v>
      </c>
      <c r="J17" s="19">
        <v>1.6742929936077299E-2</v>
      </c>
      <c r="K17" s="19">
        <v>2.2448002268126401E-2</v>
      </c>
      <c r="L17" s="19">
        <v>3.5928468136780398E-2</v>
      </c>
      <c r="M17" s="19"/>
      <c r="N17" s="19">
        <v>2.3641778390508E-2</v>
      </c>
      <c r="O17" s="19">
        <v>2.0818517079589999E-2</v>
      </c>
      <c r="P17" s="19"/>
      <c r="Q17" s="19">
        <v>1.9081301072256099E-2</v>
      </c>
      <c r="R17" s="19">
        <v>2.8680606548500898E-2</v>
      </c>
      <c r="S17" s="19">
        <v>5.80154072593945E-3</v>
      </c>
      <c r="T17" s="19">
        <v>1.8305236017910301E-2</v>
      </c>
      <c r="U17" s="19">
        <v>1.49241927241989E-2</v>
      </c>
      <c r="V17" s="19">
        <v>1.56166747064537E-2</v>
      </c>
      <c r="W17" s="19">
        <v>4.3528368549157301E-2</v>
      </c>
      <c r="X17" s="19">
        <v>0</v>
      </c>
      <c r="Y17" s="19">
        <v>3.24276920323971E-2</v>
      </c>
      <c r="Z17" s="19">
        <v>2.45597453810684E-2</v>
      </c>
      <c r="AA17" s="19">
        <v>4.4469054967555301E-2</v>
      </c>
      <c r="AB17" s="19">
        <v>2.3862527547941999E-2</v>
      </c>
      <c r="AC17" s="19"/>
      <c r="AD17" s="19">
        <v>2.15339691219095E-2</v>
      </c>
      <c r="AE17" s="19">
        <v>1.8678582892178199E-2</v>
      </c>
      <c r="AF17" s="19"/>
      <c r="AG17" s="19">
        <v>1.8242307465158598E-2</v>
      </c>
      <c r="AH17" s="19">
        <v>1.6808173339733501E-2</v>
      </c>
      <c r="AI17" s="19"/>
      <c r="AJ17" s="19">
        <v>3.03365267836854E-2</v>
      </c>
      <c r="AK17" s="19">
        <v>1.35695577566207E-2</v>
      </c>
      <c r="AL17" s="19"/>
      <c r="AM17" s="19">
        <v>2.9538205503638299E-2</v>
      </c>
      <c r="AN17" s="19">
        <v>2.0050643440439501E-2</v>
      </c>
      <c r="AO17" s="19"/>
      <c r="AP17" s="19">
        <v>4.0870041362153699E-2</v>
      </c>
      <c r="AQ17" s="19">
        <v>4.1674284197811599E-2</v>
      </c>
      <c r="AR17" s="19">
        <v>1.7544340884638601E-2</v>
      </c>
      <c r="AS17" s="19">
        <v>2.3067841163351401E-2</v>
      </c>
      <c r="AT17" s="19">
        <v>0</v>
      </c>
      <c r="AU17" s="19">
        <v>0</v>
      </c>
    </row>
    <row r="18" spans="2:47" x14ac:dyDescent="0.35">
      <c r="B18" s="16"/>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2:AU26"/>
  <sheetViews>
    <sheetView showGridLines="0" topLeftCell="A12"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243</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231</v>
      </c>
      <c r="C9" s="17">
        <v>0.606988409744602</v>
      </c>
      <c r="D9" s="17">
        <v>0.66033611658954094</v>
      </c>
      <c r="E9" s="17">
        <v>0.55442753624944396</v>
      </c>
      <c r="F9" s="17"/>
      <c r="G9" s="17">
        <v>0.495649381476991</v>
      </c>
      <c r="H9" s="17">
        <v>0.47377454976959799</v>
      </c>
      <c r="I9" s="17">
        <v>0.52791169157873596</v>
      </c>
      <c r="J9" s="17">
        <v>0.69794277884455003</v>
      </c>
      <c r="K9" s="17">
        <v>0.69428491369151701</v>
      </c>
      <c r="L9" s="17">
        <v>0.72247969984788296</v>
      </c>
      <c r="M9" s="17"/>
      <c r="N9" s="17">
        <v>0.623170429202211</v>
      </c>
      <c r="O9" s="17">
        <v>0.52661634332917395</v>
      </c>
      <c r="P9" s="17"/>
      <c r="Q9" s="17">
        <v>0.60401514087738295</v>
      </c>
      <c r="R9" s="17">
        <v>0.59975937532332402</v>
      </c>
      <c r="S9" s="17">
        <v>0.67134559240995695</v>
      </c>
      <c r="T9" s="17">
        <v>0.64897343973247401</v>
      </c>
      <c r="U9" s="17">
        <v>0.58562000767399103</v>
      </c>
      <c r="V9" s="17">
        <v>0.548929405459751</v>
      </c>
      <c r="W9" s="17">
        <v>0.63718006144105599</v>
      </c>
      <c r="X9" s="17">
        <v>0.59986215084552896</v>
      </c>
      <c r="Y9" s="17">
        <v>0.59590231955899498</v>
      </c>
      <c r="Z9" s="17">
        <v>0.57923686040568201</v>
      </c>
      <c r="AA9" s="17">
        <v>0.62510696301101398</v>
      </c>
      <c r="AB9" s="17">
        <v>0.60091406255322899</v>
      </c>
      <c r="AC9" s="17"/>
      <c r="AD9" s="17">
        <v>0.69417988202384895</v>
      </c>
      <c r="AE9" s="17">
        <v>0.42345582248421798</v>
      </c>
      <c r="AF9" s="17"/>
      <c r="AG9" s="17">
        <v>0.65893013172652004</v>
      </c>
      <c r="AH9" s="17">
        <v>0.59000777833044105</v>
      </c>
      <c r="AI9" s="17"/>
      <c r="AJ9" s="17">
        <v>0.62302448813497402</v>
      </c>
      <c r="AK9" s="17">
        <v>0.59095355992401299</v>
      </c>
      <c r="AL9" s="17"/>
      <c r="AM9" s="17">
        <v>0.60320999002182196</v>
      </c>
      <c r="AN9" s="17">
        <v>0.61028702978703397</v>
      </c>
      <c r="AO9" s="17"/>
      <c r="AP9" s="17">
        <v>0.29297094160446702</v>
      </c>
      <c r="AQ9" s="17">
        <v>0.74893302040798704</v>
      </c>
      <c r="AR9" s="17">
        <v>0.55688424514578005</v>
      </c>
      <c r="AS9" s="17">
        <v>0.85749185648101101</v>
      </c>
      <c r="AT9" s="17">
        <v>0.63235249166093099</v>
      </c>
      <c r="AU9" s="17">
        <v>0.63075736596031795</v>
      </c>
    </row>
    <row r="10" spans="2:47" x14ac:dyDescent="0.35">
      <c r="B10" s="18" t="s">
        <v>232</v>
      </c>
      <c r="C10" s="17">
        <v>0.41932572077523</v>
      </c>
      <c r="D10" s="17">
        <v>0.48815272364443801</v>
      </c>
      <c r="E10" s="17">
        <v>0.35591955346023202</v>
      </c>
      <c r="F10" s="17"/>
      <c r="G10" s="17">
        <v>0.33285127859649999</v>
      </c>
      <c r="H10" s="17">
        <v>0.24985488391132099</v>
      </c>
      <c r="I10" s="17">
        <v>0.38217501781997898</v>
      </c>
      <c r="J10" s="17">
        <v>0.46795757649435998</v>
      </c>
      <c r="K10" s="17">
        <v>0.53908301712310502</v>
      </c>
      <c r="L10" s="17">
        <v>0.52633035570994202</v>
      </c>
      <c r="M10" s="17"/>
      <c r="N10" s="17">
        <v>0.44865213021504102</v>
      </c>
      <c r="O10" s="17">
        <v>0.273668738134899</v>
      </c>
      <c r="P10" s="17"/>
      <c r="Q10" s="17">
        <v>0.34960972419866199</v>
      </c>
      <c r="R10" s="17">
        <v>0.411674799182906</v>
      </c>
      <c r="S10" s="17">
        <v>0.47197650469542901</v>
      </c>
      <c r="T10" s="17">
        <v>0.46195831855881098</v>
      </c>
      <c r="U10" s="17">
        <v>0.375313321684204</v>
      </c>
      <c r="V10" s="17">
        <v>0.36161395628898602</v>
      </c>
      <c r="W10" s="17">
        <v>0.47547057448201102</v>
      </c>
      <c r="X10" s="17">
        <v>0.49450983973331297</v>
      </c>
      <c r="Y10" s="17">
        <v>0.419789890280932</v>
      </c>
      <c r="Z10" s="17">
        <v>0.44044754350751097</v>
      </c>
      <c r="AA10" s="17">
        <v>0.42151845185748599</v>
      </c>
      <c r="AB10" s="17">
        <v>0.46671941112528398</v>
      </c>
      <c r="AC10" s="17"/>
      <c r="AD10" s="17">
        <v>0.51274680648801996</v>
      </c>
      <c r="AE10" s="17">
        <v>0.21577517860861101</v>
      </c>
      <c r="AF10" s="17"/>
      <c r="AG10" s="17">
        <v>0.51878014503014003</v>
      </c>
      <c r="AH10" s="17">
        <v>0.37714112300461899</v>
      </c>
      <c r="AI10" s="17"/>
      <c r="AJ10" s="17">
        <v>0.45436144058262501</v>
      </c>
      <c r="AK10" s="17">
        <v>0.379069509101925</v>
      </c>
      <c r="AL10" s="17"/>
      <c r="AM10" s="17">
        <v>0.43533805136182002</v>
      </c>
      <c r="AN10" s="17">
        <v>0.415903263318879</v>
      </c>
      <c r="AO10" s="17"/>
      <c r="AP10" s="17">
        <v>8.7326115770314405E-2</v>
      </c>
      <c r="AQ10" s="17">
        <v>0.48694383835085697</v>
      </c>
      <c r="AR10" s="17">
        <v>0.35097470270412801</v>
      </c>
      <c r="AS10" s="17">
        <v>0.72930582218477602</v>
      </c>
      <c r="AT10" s="17">
        <v>0.51404930303988905</v>
      </c>
      <c r="AU10" s="17">
        <v>0.45418610175132901</v>
      </c>
    </row>
    <row r="11" spans="2:47" x14ac:dyDescent="0.35">
      <c r="B11" s="18" t="s">
        <v>233</v>
      </c>
      <c r="C11" s="17">
        <v>0.377377486903203</v>
      </c>
      <c r="D11" s="17">
        <v>0.45290056289082098</v>
      </c>
      <c r="E11" s="17">
        <v>0.30610655777544399</v>
      </c>
      <c r="F11" s="17"/>
      <c r="G11" s="17">
        <v>0.479570571677019</v>
      </c>
      <c r="H11" s="17">
        <v>0.41636168628160503</v>
      </c>
      <c r="I11" s="17">
        <v>0.43478139844728098</v>
      </c>
      <c r="J11" s="17">
        <v>0.355965969448507</v>
      </c>
      <c r="K11" s="17">
        <v>0.29414361831996</v>
      </c>
      <c r="L11" s="17">
        <v>0.30359938905765099</v>
      </c>
      <c r="M11" s="17"/>
      <c r="N11" s="17">
        <v>0.35511321426305797</v>
      </c>
      <c r="O11" s="17">
        <v>0.48795859230926902</v>
      </c>
      <c r="P11" s="17"/>
      <c r="Q11" s="17">
        <v>0.44065624471772302</v>
      </c>
      <c r="R11" s="17">
        <v>0.32633801696562498</v>
      </c>
      <c r="S11" s="17">
        <v>0.38865351541952298</v>
      </c>
      <c r="T11" s="17">
        <v>0.40170410973806098</v>
      </c>
      <c r="U11" s="17">
        <v>0.34428741242435501</v>
      </c>
      <c r="V11" s="17">
        <v>0.379838536144737</v>
      </c>
      <c r="W11" s="17">
        <v>0.35121499159643099</v>
      </c>
      <c r="X11" s="17">
        <v>0.35678850690110803</v>
      </c>
      <c r="Y11" s="17">
        <v>0.40738867752392399</v>
      </c>
      <c r="Z11" s="17">
        <v>0.389354168097582</v>
      </c>
      <c r="AA11" s="17">
        <v>0.38856975449227998</v>
      </c>
      <c r="AB11" s="17">
        <v>0.20189981193290699</v>
      </c>
      <c r="AC11" s="17"/>
      <c r="AD11" s="17">
        <v>0.48477175512968701</v>
      </c>
      <c r="AE11" s="17">
        <v>0.15260679570007099</v>
      </c>
      <c r="AF11" s="17"/>
      <c r="AG11" s="17">
        <v>0.88080069598720701</v>
      </c>
      <c r="AH11" s="17">
        <v>0.13858594914970801</v>
      </c>
      <c r="AI11" s="17"/>
      <c r="AJ11" s="17">
        <v>0.40145657740375801</v>
      </c>
      <c r="AK11" s="17">
        <v>0.35059108961767099</v>
      </c>
      <c r="AL11" s="17"/>
      <c r="AM11" s="17">
        <v>0.343378597557712</v>
      </c>
      <c r="AN11" s="17">
        <v>0.38883453055779099</v>
      </c>
      <c r="AO11" s="17"/>
      <c r="AP11" s="17">
        <v>7.1744465469938595E-2</v>
      </c>
      <c r="AQ11" s="17">
        <v>0.18295461090226001</v>
      </c>
      <c r="AR11" s="17">
        <v>0.32789422255823097</v>
      </c>
      <c r="AS11" s="17">
        <v>0.51293710136890103</v>
      </c>
      <c r="AT11" s="17">
        <v>0.64025516346341005</v>
      </c>
      <c r="AU11" s="17">
        <v>0.70501455462331897</v>
      </c>
    </row>
    <row r="12" spans="2:47" x14ac:dyDescent="0.35">
      <c r="B12" s="18" t="s">
        <v>234</v>
      </c>
      <c r="C12" s="17">
        <v>0.330193635160696</v>
      </c>
      <c r="D12" s="17">
        <v>0.39024251003244897</v>
      </c>
      <c r="E12" s="17">
        <v>0.27247386594822698</v>
      </c>
      <c r="F12" s="17"/>
      <c r="G12" s="17">
        <v>0.25222353123156599</v>
      </c>
      <c r="H12" s="17">
        <v>0.27533974837650199</v>
      </c>
      <c r="I12" s="17">
        <v>0.26645392449986299</v>
      </c>
      <c r="J12" s="17">
        <v>0.37334042659773398</v>
      </c>
      <c r="K12" s="17">
        <v>0.40763171543446602</v>
      </c>
      <c r="L12" s="17">
        <v>0.39224415562235598</v>
      </c>
      <c r="M12" s="17"/>
      <c r="N12" s="17">
        <v>0.34790893624609298</v>
      </c>
      <c r="O12" s="17">
        <v>0.242206140204663</v>
      </c>
      <c r="P12" s="17"/>
      <c r="Q12" s="17">
        <v>0.31276079895180597</v>
      </c>
      <c r="R12" s="17">
        <v>0.33964686361500301</v>
      </c>
      <c r="S12" s="17">
        <v>0.395613675446155</v>
      </c>
      <c r="T12" s="17">
        <v>0.36613801697597398</v>
      </c>
      <c r="U12" s="17">
        <v>0.29104326304325701</v>
      </c>
      <c r="V12" s="17">
        <v>0.29663319751627998</v>
      </c>
      <c r="W12" s="17">
        <v>0.34996353012299902</v>
      </c>
      <c r="X12" s="17">
        <v>0.38588070646568901</v>
      </c>
      <c r="Y12" s="17">
        <v>0.31364387318651499</v>
      </c>
      <c r="Z12" s="17">
        <v>0.29282760515015199</v>
      </c>
      <c r="AA12" s="17">
        <v>0.33290698636881999</v>
      </c>
      <c r="AB12" s="17">
        <v>0.32178709970448999</v>
      </c>
      <c r="AC12" s="17"/>
      <c r="AD12" s="17">
        <v>0.38801624176225502</v>
      </c>
      <c r="AE12" s="17">
        <v>0.21192787845547301</v>
      </c>
      <c r="AF12" s="17"/>
      <c r="AG12" s="17">
        <v>0.36918802117800897</v>
      </c>
      <c r="AH12" s="17">
        <v>0.31675779460129799</v>
      </c>
      <c r="AI12" s="17"/>
      <c r="AJ12" s="17">
        <v>0.33824824725942398</v>
      </c>
      <c r="AK12" s="17">
        <v>0.32223385622945799</v>
      </c>
      <c r="AL12" s="17"/>
      <c r="AM12" s="17">
        <v>0.374886281614772</v>
      </c>
      <c r="AN12" s="17">
        <v>0.31975971031285999</v>
      </c>
      <c r="AO12" s="17"/>
      <c r="AP12" s="17">
        <v>0.121237540444513</v>
      </c>
      <c r="AQ12" s="17">
        <v>0.33777073061111601</v>
      </c>
      <c r="AR12" s="17">
        <v>0.26183837476086302</v>
      </c>
      <c r="AS12" s="17">
        <v>0.53070562838761004</v>
      </c>
      <c r="AT12" s="17">
        <v>0.45350180226074899</v>
      </c>
      <c r="AU12" s="17">
        <v>0.37021686939427301</v>
      </c>
    </row>
    <row r="13" spans="2:47" x14ac:dyDescent="0.35">
      <c r="B13" s="18" t="s">
        <v>235</v>
      </c>
      <c r="C13" s="17">
        <v>0.29131845683073698</v>
      </c>
      <c r="D13" s="17">
        <v>0.32974928947707599</v>
      </c>
      <c r="E13" s="17">
        <v>0.25322242715487597</v>
      </c>
      <c r="F13" s="17"/>
      <c r="G13" s="17">
        <v>0.36668999510278999</v>
      </c>
      <c r="H13" s="17">
        <v>0.33181966192409501</v>
      </c>
      <c r="I13" s="17">
        <v>0.326629919387325</v>
      </c>
      <c r="J13" s="17">
        <v>0.28475419549736403</v>
      </c>
      <c r="K13" s="17">
        <v>0.26161592562621999</v>
      </c>
      <c r="L13" s="17">
        <v>0.20439757769352901</v>
      </c>
      <c r="M13" s="17"/>
      <c r="N13" s="17">
        <v>0.28591570976585301</v>
      </c>
      <c r="O13" s="17">
        <v>0.31815255791819103</v>
      </c>
      <c r="P13" s="17"/>
      <c r="Q13" s="17">
        <v>0.27399000573221899</v>
      </c>
      <c r="R13" s="17">
        <v>0.31048777585075099</v>
      </c>
      <c r="S13" s="17">
        <v>0.31303450874598998</v>
      </c>
      <c r="T13" s="17">
        <v>0.32834068525719901</v>
      </c>
      <c r="U13" s="17">
        <v>0.20717257157267699</v>
      </c>
      <c r="V13" s="17">
        <v>0.27871516874762198</v>
      </c>
      <c r="W13" s="17">
        <v>0.235583155592715</v>
      </c>
      <c r="X13" s="17">
        <v>0.35300072934902099</v>
      </c>
      <c r="Y13" s="17">
        <v>0.31059955836962899</v>
      </c>
      <c r="Z13" s="17">
        <v>0.27376016926514002</v>
      </c>
      <c r="AA13" s="17">
        <v>0.31690364655958803</v>
      </c>
      <c r="AB13" s="17">
        <v>0.36109184972936997</v>
      </c>
      <c r="AC13" s="17"/>
      <c r="AD13" s="17">
        <v>0.35767964555072401</v>
      </c>
      <c r="AE13" s="17">
        <v>0.15286968702487</v>
      </c>
      <c r="AF13" s="17"/>
      <c r="AG13" s="17">
        <v>0.44171279816829701</v>
      </c>
      <c r="AH13" s="17">
        <v>0.219656981429382</v>
      </c>
      <c r="AI13" s="17"/>
      <c r="AJ13" s="17">
        <v>0.30357909486809298</v>
      </c>
      <c r="AK13" s="17">
        <v>0.27936739892014101</v>
      </c>
      <c r="AL13" s="17"/>
      <c r="AM13" s="17">
        <v>0.28608278882979399</v>
      </c>
      <c r="AN13" s="17">
        <v>0.29357792921186998</v>
      </c>
      <c r="AO13" s="17"/>
      <c r="AP13" s="17">
        <v>9.5748265024556301E-2</v>
      </c>
      <c r="AQ13" s="17">
        <v>0.18116075470465301</v>
      </c>
      <c r="AR13" s="17">
        <v>0.33431342935067199</v>
      </c>
      <c r="AS13" s="17">
        <v>0.32977811750497998</v>
      </c>
      <c r="AT13" s="17">
        <v>0.49184359871826899</v>
      </c>
      <c r="AU13" s="17">
        <v>0.46428889036082099</v>
      </c>
    </row>
    <row r="14" spans="2:47" x14ac:dyDescent="0.35">
      <c r="B14" s="18" t="s">
        <v>236</v>
      </c>
      <c r="C14" s="17">
        <v>0.18554724202491801</v>
      </c>
      <c r="D14" s="17">
        <v>0.26178970912328497</v>
      </c>
      <c r="E14" s="17">
        <v>0.112831297527998</v>
      </c>
      <c r="F14" s="17"/>
      <c r="G14" s="17">
        <v>0.20657484994966099</v>
      </c>
      <c r="H14" s="17">
        <v>0.224522260596522</v>
      </c>
      <c r="I14" s="17">
        <v>0.19459380077753599</v>
      </c>
      <c r="J14" s="17">
        <v>0.16197276425266399</v>
      </c>
      <c r="K14" s="17">
        <v>0.15656590326162101</v>
      </c>
      <c r="L14" s="17">
        <v>0.17077217420765001</v>
      </c>
      <c r="M14" s="17"/>
      <c r="N14" s="17">
        <v>0.174596359608334</v>
      </c>
      <c r="O14" s="17">
        <v>0.239937551664508</v>
      </c>
      <c r="P14" s="17"/>
      <c r="Q14" s="17">
        <v>0.216108873925829</v>
      </c>
      <c r="R14" s="17">
        <v>0.14496796516358801</v>
      </c>
      <c r="S14" s="17">
        <v>0.21250977351293701</v>
      </c>
      <c r="T14" s="17">
        <v>0.22849825626516099</v>
      </c>
      <c r="U14" s="17">
        <v>0.14654999118327</v>
      </c>
      <c r="V14" s="17">
        <v>0.18226922452031399</v>
      </c>
      <c r="W14" s="17">
        <v>0.137101218705897</v>
      </c>
      <c r="X14" s="17">
        <v>0.25345684727048001</v>
      </c>
      <c r="Y14" s="17">
        <v>0.192739344127456</v>
      </c>
      <c r="Z14" s="17">
        <v>0.20969757912596701</v>
      </c>
      <c r="AA14" s="17">
        <v>8.52087387229334E-2</v>
      </c>
      <c r="AB14" s="17">
        <v>0.22758736526786499</v>
      </c>
      <c r="AC14" s="17"/>
      <c r="AD14" s="17">
        <v>0.244636627201162</v>
      </c>
      <c r="AE14" s="17">
        <v>5.74430595534507E-2</v>
      </c>
      <c r="AF14" s="17"/>
      <c r="AG14" s="17">
        <v>0.390280182153529</v>
      </c>
      <c r="AH14" s="17">
        <v>8.8165271773266607E-2</v>
      </c>
      <c r="AI14" s="17"/>
      <c r="AJ14" s="17">
        <v>0.194625642003139</v>
      </c>
      <c r="AK14" s="17">
        <v>0.17485111003200901</v>
      </c>
      <c r="AL14" s="17"/>
      <c r="AM14" s="17">
        <v>0.14442652386753199</v>
      </c>
      <c r="AN14" s="17">
        <v>0.19850768457395501</v>
      </c>
      <c r="AO14" s="17"/>
      <c r="AP14" s="17">
        <v>8.9133925729185399E-3</v>
      </c>
      <c r="AQ14" s="17">
        <v>6.6048963992605E-2</v>
      </c>
      <c r="AR14" s="17">
        <v>0.135562350954155</v>
      </c>
      <c r="AS14" s="17">
        <v>0.28537387852732499</v>
      </c>
      <c r="AT14" s="17">
        <v>0.34474096157850997</v>
      </c>
      <c r="AU14" s="17">
        <v>0.373058565887528</v>
      </c>
    </row>
    <row r="15" spans="2:47" x14ac:dyDescent="0.35">
      <c r="B15" s="18" t="s">
        <v>237</v>
      </c>
      <c r="C15" s="17">
        <v>7.4248017283771103E-2</v>
      </c>
      <c r="D15" s="17">
        <v>8.6762143505719397E-2</v>
      </c>
      <c r="E15" s="17">
        <v>6.1585381768367399E-2</v>
      </c>
      <c r="F15" s="17"/>
      <c r="G15" s="17">
        <v>0.14599576858172</v>
      </c>
      <c r="H15" s="17">
        <v>0.112460635518724</v>
      </c>
      <c r="I15" s="17">
        <v>5.8172137040600397E-2</v>
      </c>
      <c r="J15" s="17">
        <v>7.2656703899349903E-2</v>
      </c>
      <c r="K15" s="17">
        <v>3.8003778834171699E-2</v>
      </c>
      <c r="L15" s="17">
        <v>3.3865316613921698E-2</v>
      </c>
      <c r="M15" s="17"/>
      <c r="N15" s="17">
        <v>7.7056674530787503E-2</v>
      </c>
      <c r="O15" s="17">
        <v>6.0298115209637897E-2</v>
      </c>
      <c r="P15" s="17"/>
      <c r="Q15" s="17">
        <v>7.8108628989407305E-2</v>
      </c>
      <c r="R15" s="17">
        <v>7.7387630611022606E-2</v>
      </c>
      <c r="S15" s="17">
        <v>8.6214309228185806E-2</v>
      </c>
      <c r="T15" s="17">
        <v>4.5077609504336202E-2</v>
      </c>
      <c r="U15" s="17">
        <v>7.9027355122823398E-2</v>
      </c>
      <c r="V15" s="17">
        <v>8.4801843769533397E-2</v>
      </c>
      <c r="W15" s="17">
        <v>0.109303802333426</v>
      </c>
      <c r="X15" s="17">
        <v>5.81902098051158E-2</v>
      </c>
      <c r="Y15" s="17">
        <v>6.9433188690187705E-2</v>
      </c>
      <c r="Z15" s="17">
        <v>3.6331913372819498E-2</v>
      </c>
      <c r="AA15" s="17">
        <v>0.109811307787547</v>
      </c>
      <c r="AB15" s="17">
        <v>5.4906903565800198E-2</v>
      </c>
      <c r="AC15" s="17"/>
      <c r="AD15" s="17">
        <v>9.2701845176360903E-2</v>
      </c>
      <c r="AE15" s="17">
        <v>3.3189800906365897E-2</v>
      </c>
      <c r="AF15" s="17"/>
      <c r="AG15" s="17">
        <v>0.11595808929896199</v>
      </c>
      <c r="AH15" s="17">
        <v>5.5922729008916199E-2</v>
      </c>
      <c r="AI15" s="17"/>
      <c r="AJ15" s="17">
        <v>7.2014040959522296E-2</v>
      </c>
      <c r="AK15" s="17">
        <v>7.5983581699171396E-2</v>
      </c>
      <c r="AL15" s="17"/>
      <c r="AM15" s="17">
        <v>6.5435838460367296E-2</v>
      </c>
      <c r="AN15" s="17">
        <v>7.7199220230050894E-2</v>
      </c>
      <c r="AO15" s="17"/>
      <c r="AP15" s="17">
        <v>1.6438765626807399E-2</v>
      </c>
      <c r="AQ15" s="17">
        <v>3.9113362461492003E-2</v>
      </c>
      <c r="AR15" s="17">
        <v>9.7137524202457998E-2</v>
      </c>
      <c r="AS15" s="17">
        <v>6.0064960185586498E-2</v>
      </c>
      <c r="AT15" s="17">
        <v>0.150591451502669</v>
      </c>
      <c r="AU15" s="17">
        <v>0.138397877189915</v>
      </c>
    </row>
    <row r="16" spans="2:47" x14ac:dyDescent="0.35">
      <c r="B16" s="18" t="s">
        <v>238</v>
      </c>
      <c r="C16" s="17">
        <v>6.9591448786394894E-2</v>
      </c>
      <c r="D16" s="17">
        <v>9.4975290179399E-2</v>
      </c>
      <c r="E16" s="17">
        <v>4.5451154294435303E-2</v>
      </c>
      <c r="F16" s="17"/>
      <c r="G16" s="17">
        <v>0.13840862399057799</v>
      </c>
      <c r="H16" s="17">
        <v>0.126237544128635</v>
      </c>
      <c r="I16" s="17">
        <v>6.6788890492287797E-2</v>
      </c>
      <c r="J16" s="17">
        <v>2.8550449484738599E-2</v>
      </c>
      <c r="K16" s="17">
        <v>1.7494907068958999E-2</v>
      </c>
      <c r="L16" s="17">
        <v>4.7821394830371303E-2</v>
      </c>
      <c r="M16" s="17"/>
      <c r="N16" s="17">
        <v>4.8401108644763498E-2</v>
      </c>
      <c r="O16" s="17">
        <v>0.174838598543581</v>
      </c>
      <c r="P16" s="17"/>
      <c r="Q16" s="17">
        <v>0.100625912956422</v>
      </c>
      <c r="R16" s="17">
        <v>5.5942259388176999E-2</v>
      </c>
      <c r="S16" s="17">
        <v>2.3569504933557601E-2</v>
      </c>
      <c r="T16" s="17">
        <v>6.9387050004942594E-2</v>
      </c>
      <c r="U16" s="17">
        <v>5.8114374596522501E-2</v>
      </c>
      <c r="V16" s="17">
        <v>5.0222421802744097E-2</v>
      </c>
      <c r="W16" s="17">
        <v>7.4374696927728495E-2</v>
      </c>
      <c r="X16" s="17">
        <v>7.9367563477588499E-2</v>
      </c>
      <c r="Y16" s="17">
        <v>7.91111842284586E-2</v>
      </c>
      <c r="Z16" s="17">
        <v>8.7069564828728296E-2</v>
      </c>
      <c r="AA16" s="17">
        <v>8.0041691111542898E-2</v>
      </c>
      <c r="AB16" s="17">
        <v>6.1896503261800101E-2</v>
      </c>
      <c r="AC16" s="17"/>
      <c r="AD16" s="17">
        <v>9.0973267879134401E-2</v>
      </c>
      <c r="AE16" s="17">
        <v>2.5279252628475701E-2</v>
      </c>
      <c r="AF16" s="17"/>
      <c r="AG16" s="17">
        <v>0.16218385692282999</v>
      </c>
      <c r="AH16" s="17">
        <v>2.5953339348306001E-2</v>
      </c>
      <c r="AI16" s="17"/>
      <c r="AJ16" s="17">
        <v>7.9207157641239798E-2</v>
      </c>
      <c r="AK16" s="17">
        <v>5.8801141678920497E-2</v>
      </c>
      <c r="AL16" s="17"/>
      <c r="AM16" s="17">
        <v>7.3118163558507504E-2</v>
      </c>
      <c r="AN16" s="17">
        <v>6.9883291170953904E-2</v>
      </c>
      <c r="AO16" s="17"/>
      <c r="AP16" s="17">
        <v>2.3109735060244099E-3</v>
      </c>
      <c r="AQ16" s="17">
        <v>1.15329204741479E-2</v>
      </c>
      <c r="AR16" s="17">
        <v>4.4713208124904501E-2</v>
      </c>
      <c r="AS16" s="17">
        <v>3.8163678159287603E-2</v>
      </c>
      <c r="AT16" s="17">
        <v>0.17471184028467801</v>
      </c>
      <c r="AU16" s="17">
        <v>0.20892954763522001</v>
      </c>
    </row>
    <row r="17" spans="2:47" x14ac:dyDescent="0.35">
      <c r="B17" s="18" t="s">
        <v>239</v>
      </c>
      <c r="C17" s="17">
        <v>4.8383900134256197E-2</v>
      </c>
      <c r="D17" s="17">
        <v>6.8504816677905506E-2</v>
      </c>
      <c r="E17" s="17">
        <v>2.9188475090943598E-2</v>
      </c>
      <c r="F17" s="17"/>
      <c r="G17" s="17">
        <v>0.116258475734313</v>
      </c>
      <c r="H17" s="17">
        <v>9.4030451506764298E-2</v>
      </c>
      <c r="I17" s="17">
        <v>4.4231421000726502E-2</v>
      </c>
      <c r="J17" s="17">
        <v>2.4999768086670399E-2</v>
      </c>
      <c r="K17" s="17">
        <v>6.7248839232490303E-3</v>
      </c>
      <c r="L17" s="17">
        <v>1.6053946087851899E-2</v>
      </c>
      <c r="M17" s="17"/>
      <c r="N17" s="17">
        <v>3.8671341828528598E-2</v>
      </c>
      <c r="O17" s="17">
        <v>9.6623761868237207E-2</v>
      </c>
      <c r="P17" s="17"/>
      <c r="Q17" s="17">
        <v>7.9557082788043895E-2</v>
      </c>
      <c r="R17" s="17">
        <v>4.5036731742372799E-2</v>
      </c>
      <c r="S17" s="17">
        <v>3.3293766818110797E-2</v>
      </c>
      <c r="T17" s="17">
        <v>4.6912085080425298E-2</v>
      </c>
      <c r="U17" s="17">
        <v>6.1661389863140903E-2</v>
      </c>
      <c r="V17" s="17">
        <v>5.9871355230876E-2</v>
      </c>
      <c r="W17" s="17">
        <v>3.5193420348719001E-2</v>
      </c>
      <c r="X17" s="17">
        <v>0</v>
      </c>
      <c r="Y17" s="17">
        <v>7.1858018892764206E-2</v>
      </c>
      <c r="Z17" s="17">
        <v>1.88894003068724E-2</v>
      </c>
      <c r="AA17" s="17">
        <v>2.54059131055899E-2</v>
      </c>
      <c r="AB17" s="17">
        <v>3.7114713994984901E-2</v>
      </c>
      <c r="AC17" s="17"/>
      <c r="AD17" s="17">
        <v>6.2795137256995606E-2</v>
      </c>
      <c r="AE17" s="17">
        <v>1.9663133542311799E-2</v>
      </c>
      <c r="AF17" s="17"/>
      <c r="AG17" s="17">
        <v>9.1745853337902E-2</v>
      </c>
      <c r="AH17" s="17">
        <v>2.8438249041007901E-2</v>
      </c>
      <c r="AI17" s="17"/>
      <c r="AJ17" s="17">
        <v>4.4867227095248097E-2</v>
      </c>
      <c r="AK17" s="17">
        <v>5.29888337838018E-2</v>
      </c>
      <c r="AL17" s="17"/>
      <c r="AM17" s="17">
        <v>3.8763690706841401E-2</v>
      </c>
      <c r="AN17" s="17">
        <v>5.09815553106098E-2</v>
      </c>
      <c r="AO17" s="17"/>
      <c r="AP17" s="17">
        <v>2.2425277493818901E-3</v>
      </c>
      <c r="AQ17" s="17">
        <v>1.67732125443655E-2</v>
      </c>
      <c r="AR17" s="17">
        <v>3.4369319866170901E-2</v>
      </c>
      <c r="AS17" s="17">
        <v>2.3168252637198E-2</v>
      </c>
      <c r="AT17" s="17">
        <v>9.8275589866432506E-2</v>
      </c>
      <c r="AU17" s="17">
        <v>0.147634155230012</v>
      </c>
    </row>
    <row r="18" spans="2:47" x14ac:dyDescent="0.35">
      <c r="B18" s="18" t="s">
        <v>240</v>
      </c>
      <c r="C18" s="17">
        <v>1.5953236594156699E-2</v>
      </c>
      <c r="D18" s="17">
        <v>2.2067459877326001E-2</v>
      </c>
      <c r="E18" s="17">
        <v>1.0131357152361801E-2</v>
      </c>
      <c r="F18" s="17"/>
      <c r="G18" s="17">
        <v>2.81363603292871E-2</v>
      </c>
      <c r="H18" s="17">
        <v>1.5556227551762E-2</v>
      </c>
      <c r="I18" s="17">
        <v>2.0484238802812499E-2</v>
      </c>
      <c r="J18" s="17">
        <v>1.1715714516763899E-2</v>
      </c>
      <c r="K18" s="17">
        <v>7.3224391819540196E-3</v>
      </c>
      <c r="L18" s="17">
        <v>1.36701930771137E-2</v>
      </c>
      <c r="M18" s="17"/>
      <c r="N18" s="17">
        <v>1.6234750230513701E-2</v>
      </c>
      <c r="O18" s="17">
        <v>1.4555028370677301E-2</v>
      </c>
      <c r="P18" s="17"/>
      <c r="Q18" s="17">
        <v>1.8191943114290499E-2</v>
      </c>
      <c r="R18" s="17">
        <v>1.4593676541447E-2</v>
      </c>
      <c r="S18" s="17">
        <v>5.7867369061213496E-3</v>
      </c>
      <c r="T18" s="17">
        <v>4.7334117300059002E-3</v>
      </c>
      <c r="U18" s="17">
        <v>6.1310045098608096E-3</v>
      </c>
      <c r="V18" s="17">
        <v>7.5476242535375696E-3</v>
      </c>
      <c r="W18" s="17">
        <v>1.5417394913514701E-2</v>
      </c>
      <c r="X18" s="17">
        <v>0</v>
      </c>
      <c r="Y18" s="17">
        <v>3.9157305759893596E-3</v>
      </c>
      <c r="Z18" s="17">
        <v>7.7070273770099604E-2</v>
      </c>
      <c r="AA18" s="17">
        <v>1.8125272142014901E-2</v>
      </c>
      <c r="AB18" s="17">
        <v>0</v>
      </c>
      <c r="AC18" s="17"/>
      <c r="AD18" s="17">
        <v>2.2203703958362599E-2</v>
      </c>
      <c r="AE18" s="17">
        <v>3.5349038740199101E-3</v>
      </c>
      <c r="AF18" s="17"/>
      <c r="AG18" s="17">
        <v>3.2605021688695598E-2</v>
      </c>
      <c r="AH18" s="17">
        <v>7.4029758315576101E-3</v>
      </c>
      <c r="AI18" s="17"/>
      <c r="AJ18" s="17">
        <v>1.6436442217847E-2</v>
      </c>
      <c r="AK18" s="17">
        <v>1.55221271541146E-2</v>
      </c>
      <c r="AL18" s="17"/>
      <c r="AM18" s="17">
        <v>8.8755129153072192E-3</v>
      </c>
      <c r="AN18" s="17">
        <v>1.8250571340685098E-2</v>
      </c>
      <c r="AO18" s="17"/>
      <c r="AP18" s="17">
        <v>2.2425277493818901E-3</v>
      </c>
      <c r="AQ18" s="17">
        <v>5.7152707077703403E-3</v>
      </c>
      <c r="AR18" s="17">
        <v>1.4715603036423001E-2</v>
      </c>
      <c r="AS18" s="17">
        <v>1.86210605431926E-2</v>
      </c>
      <c r="AT18" s="17">
        <v>1.7971537206694602E-2</v>
      </c>
      <c r="AU18" s="17">
        <v>3.8985026090372903E-2</v>
      </c>
    </row>
    <row r="19" spans="2:47" x14ac:dyDescent="0.35">
      <c r="B19" s="18" t="s">
        <v>241</v>
      </c>
      <c r="C19" s="17">
        <v>8.2628909851361898E-3</v>
      </c>
      <c r="D19" s="17">
        <v>1.0076624693672501E-2</v>
      </c>
      <c r="E19" s="17">
        <v>6.5672448956706703E-3</v>
      </c>
      <c r="F19" s="17"/>
      <c r="G19" s="17">
        <v>3.04142038862267E-2</v>
      </c>
      <c r="H19" s="17">
        <v>9.5895569770832103E-3</v>
      </c>
      <c r="I19" s="17">
        <v>2.66413099560797E-3</v>
      </c>
      <c r="J19" s="17">
        <v>4.1350543081692098E-3</v>
      </c>
      <c r="K19" s="17">
        <v>5.7349037304538298E-3</v>
      </c>
      <c r="L19" s="17">
        <v>2.03608149442071E-3</v>
      </c>
      <c r="M19" s="17"/>
      <c r="N19" s="17">
        <v>8.0144576226891008E-3</v>
      </c>
      <c r="O19" s="17">
        <v>9.49679771468326E-3</v>
      </c>
      <c r="P19" s="17"/>
      <c r="Q19" s="17">
        <v>1.0297473429406999E-2</v>
      </c>
      <c r="R19" s="17">
        <v>0</v>
      </c>
      <c r="S19" s="17">
        <v>0</v>
      </c>
      <c r="T19" s="17">
        <v>2.4405846742135501E-2</v>
      </c>
      <c r="U19" s="17">
        <v>1.4084589235716601E-2</v>
      </c>
      <c r="V19" s="17">
        <v>1.15759031551587E-2</v>
      </c>
      <c r="W19" s="17">
        <v>1.24569590779225E-2</v>
      </c>
      <c r="X19" s="17">
        <v>0</v>
      </c>
      <c r="Y19" s="17">
        <v>8.1456705172722708E-3</v>
      </c>
      <c r="Z19" s="17">
        <v>0</v>
      </c>
      <c r="AA19" s="17">
        <v>0</v>
      </c>
      <c r="AB19" s="17">
        <v>2.35043939127813E-2</v>
      </c>
      <c r="AC19" s="17"/>
      <c r="AD19" s="17">
        <v>1.0784702215230599E-2</v>
      </c>
      <c r="AE19" s="17">
        <v>0</v>
      </c>
      <c r="AF19" s="17"/>
      <c r="AG19" s="17">
        <v>1.16541058804552E-2</v>
      </c>
      <c r="AH19" s="17">
        <v>6.0326341571269202E-3</v>
      </c>
      <c r="AI19" s="17"/>
      <c r="AJ19" s="17">
        <v>9.3616652235632893E-3</v>
      </c>
      <c r="AK19" s="17">
        <v>7.0326693491688701E-3</v>
      </c>
      <c r="AL19" s="17"/>
      <c r="AM19" s="17">
        <v>7.3182690658240299E-3</v>
      </c>
      <c r="AN19" s="17">
        <v>7.9926945277495297E-3</v>
      </c>
      <c r="AO19" s="17"/>
      <c r="AP19" s="17">
        <v>0</v>
      </c>
      <c r="AQ19" s="17">
        <v>0</v>
      </c>
      <c r="AR19" s="17">
        <v>1.04193218385301E-2</v>
      </c>
      <c r="AS19" s="17">
        <v>4.30014125611047E-3</v>
      </c>
      <c r="AT19" s="17">
        <v>2.8007915335054E-2</v>
      </c>
      <c r="AU19" s="17">
        <v>1.9354687071048201E-2</v>
      </c>
    </row>
    <row r="20" spans="2:47" x14ac:dyDescent="0.35">
      <c r="B20" s="18" t="s">
        <v>151</v>
      </c>
      <c r="C20" s="17">
        <v>0.16304859358420301</v>
      </c>
      <c r="D20" s="17">
        <v>9.6610018770440398E-2</v>
      </c>
      <c r="E20" s="17">
        <v>0.226334795592084</v>
      </c>
      <c r="F20" s="17"/>
      <c r="G20" s="17">
        <v>0.13478604903212399</v>
      </c>
      <c r="H20" s="17">
        <v>0.14381048753386499</v>
      </c>
      <c r="I20" s="17">
        <v>0.19999073212983201</v>
      </c>
      <c r="J20" s="17">
        <v>0.14634050010258801</v>
      </c>
      <c r="K20" s="17">
        <v>0.16307692672039101</v>
      </c>
      <c r="L20" s="17">
        <v>0.18097098155998001</v>
      </c>
      <c r="M20" s="17"/>
      <c r="N20" s="17">
        <v>0.17049298367771901</v>
      </c>
      <c r="O20" s="17">
        <v>0.126074159300165</v>
      </c>
      <c r="P20" s="17"/>
      <c r="Q20" s="17">
        <v>0.12598274283783401</v>
      </c>
      <c r="R20" s="17">
        <v>0.16981038331842099</v>
      </c>
      <c r="S20" s="17">
        <v>0.155562156374006</v>
      </c>
      <c r="T20" s="17">
        <v>0.16012994188806501</v>
      </c>
      <c r="U20" s="17">
        <v>0.19306286907494399</v>
      </c>
      <c r="V20" s="17">
        <v>0.17907415797151599</v>
      </c>
      <c r="W20" s="17">
        <v>0.18099045119843399</v>
      </c>
      <c r="X20" s="17">
        <v>0.133256475011545</v>
      </c>
      <c r="Y20" s="17">
        <v>0.13299955153339901</v>
      </c>
      <c r="Z20" s="17">
        <v>0.196211681685905</v>
      </c>
      <c r="AA20" s="17">
        <v>0.15503777683021</v>
      </c>
      <c r="AB20" s="17">
        <v>0.23295111308960301</v>
      </c>
      <c r="AC20" s="17"/>
      <c r="AD20" s="17">
        <v>5.0552285573673701E-2</v>
      </c>
      <c r="AE20" s="17">
        <v>0.412485066070783</v>
      </c>
      <c r="AF20" s="17"/>
      <c r="AG20" s="17">
        <v>7.5000582515827004E-3</v>
      </c>
      <c r="AH20" s="17">
        <v>0.23614919037565901</v>
      </c>
      <c r="AI20" s="17"/>
      <c r="AJ20" s="17">
        <v>0.143300408529107</v>
      </c>
      <c r="AK20" s="17">
        <v>0.18431451452718101</v>
      </c>
      <c r="AL20" s="17"/>
      <c r="AM20" s="17">
        <v>0.19278893221947299</v>
      </c>
      <c r="AN20" s="17">
        <v>0.15448367614817399</v>
      </c>
      <c r="AO20" s="17"/>
      <c r="AP20" s="17">
        <v>0.57830040888660295</v>
      </c>
      <c r="AQ20" s="17">
        <v>8.4902908732328405E-2</v>
      </c>
      <c r="AR20" s="17">
        <v>8.4435341688593998E-2</v>
      </c>
      <c r="AS20" s="17">
        <v>1.7516045721753401E-2</v>
      </c>
      <c r="AT20" s="17">
        <v>5.0973687069269897E-3</v>
      </c>
      <c r="AU20" s="17">
        <v>1.27403018897635E-2</v>
      </c>
    </row>
    <row r="21" spans="2:47" x14ac:dyDescent="0.35">
      <c r="B21" s="18" t="s">
        <v>242</v>
      </c>
      <c r="C21" s="19">
        <v>1.5869275446151101E-2</v>
      </c>
      <c r="D21" s="19">
        <v>1.2759082887662501E-2</v>
      </c>
      <c r="E21" s="19">
        <v>1.90438443819845E-2</v>
      </c>
      <c r="F21" s="19"/>
      <c r="G21" s="19">
        <v>2.0183271884290099E-2</v>
      </c>
      <c r="H21" s="19">
        <v>2.6408180167385199E-2</v>
      </c>
      <c r="I21" s="19">
        <v>1.52144604303763E-2</v>
      </c>
      <c r="J21" s="19">
        <v>7.7945957783690798E-3</v>
      </c>
      <c r="K21" s="19">
        <v>1.86115225345489E-2</v>
      </c>
      <c r="L21" s="19">
        <v>9.6312064752669905E-3</v>
      </c>
      <c r="M21" s="19"/>
      <c r="N21" s="19">
        <v>1.45716158119395E-2</v>
      </c>
      <c r="O21" s="19">
        <v>2.2314428140392001E-2</v>
      </c>
      <c r="P21" s="19"/>
      <c r="Q21" s="19">
        <v>2.1355082043721999E-2</v>
      </c>
      <c r="R21" s="19">
        <v>2.20882690554297E-2</v>
      </c>
      <c r="S21" s="19">
        <v>1.9646897547314301E-2</v>
      </c>
      <c r="T21" s="19">
        <v>4.7334117300059002E-3</v>
      </c>
      <c r="U21" s="19">
        <v>1.3694419979092501E-2</v>
      </c>
      <c r="V21" s="19">
        <v>1.60815237396702E-2</v>
      </c>
      <c r="W21" s="19">
        <v>8.2090160267262405E-3</v>
      </c>
      <c r="X21" s="19">
        <v>0</v>
      </c>
      <c r="Y21" s="19">
        <v>1.25891159747191E-2</v>
      </c>
      <c r="Z21" s="19">
        <v>1.80571524353926E-2</v>
      </c>
      <c r="AA21" s="19">
        <v>2.2071708014062899E-2</v>
      </c>
      <c r="AB21" s="19">
        <v>2.78142935402678E-2</v>
      </c>
      <c r="AC21" s="19"/>
      <c r="AD21" s="19">
        <v>1.27132744142996E-2</v>
      </c>
      <c r="AE21" s="19">
        <v>1.7080200349653199E-2</v>
      </c>
      <c r="AF21" s="19"/>
      <c r="AG21" s="19">
        <v>0</v>
      </c>
      <c r="AH21" s="19">
        <v>1.8976363990830102E-2</v>
      </c>
      <c r="AI21" s="19"/>
      <c r="AJ21" s="19">
        <v>1.84344366409642E-2</v>
      </c>
      <c r="AK21" s="19">
        <v>1.16672723292224E-2</v>
      </c>
      <c r="AL21" s="19"/>
      <c r="AM21" s="19">
        <v>6.2902537823447801E-3</v>
      </c>
      <c r="AN21" s="19">
        <v>1.8335963731749699E-2</v>
      </c>
      <c r="AO21" s="19"/>
      <c r="AP21" s="19">
        <v>4.1883581010061399E-2</v>
      </c>
      <c r="AQ21" s="19">
        <v>1.36604969284692E-2</v>
      </c>
      <c r="AR21" s="19">
        <v>2.3428070861709401E-2</v>
      </c>
      <c r="AS21" s="19">
        <v>0</v>
      </c>
      <c r="AT21" s="19">
        <v>0</v>
      </c>
      <c r="AU21" s="19">
        <v>3.6431356013155399E-3</v>
      </c>
    </row>
    <row r="22" spans="2:47" x14ac:dyDescent="0.35">
      <c r="B22" s="16"/>
    </row>
    <row r="23" spans="2:47" x14ac:dyDescent="0.35">
      <c r="B23" t="s">
        <v>66</v>
      </c>
    </row>
    <row r="24" spans="2:47" x14ac:dyDescent="0.35">
      <c r="B24" t="s">
        <v>67</v>
      </c>
    </row>
    <row r="26" spans="2:47" x14ac:dyDescent="0.35">
      <c r="B26"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2:AU19"/>
  <sheetViews>
    <sheetView showGridLines="0" topLeftCell="A11"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249</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ht="43.5" x14ac:dyDescent="0.35">
      <c r="B9" s="18" t="s">
        <v>244</v>
      </c>
      <c r="C9" s="17">
        <v>0.22249068602949301</v>
      </c>
      <c r="D9" s="17">
        <v>0.13081668808642399</v>
      </c>
      <c r="E9" s="17">
        <v>0.30789029604485602</v>
      </c>
      <c r="F9" s="17"/>
      <c r="G9" s="17">
        <v>0.22474585174387901</v>
      </c>
      <c r="H9" s="17">
        <v>0.20775323618863001</v>
      </c>
      <c r="I9" s="17">
        <v>0.229100647643041</v>
      </c>
      <c r="J9" s="17">
        <v>0.20915756918125999</v>
      </c>
      <c r="K9" s="17">
        <v>0.21537364585205701</v>
      </c>
      <c r="L9" s="17">
        <v>0.24320173928403199</v>
      </c>
      <c r="M9" s="17"/>
      <c r="N9" s="17">
        <v>0.230372488881602</v>
      </c>
      <c r="O9" s="17">
        <v>0.183343731351652</v>
      </c>
      <c r="P9" s="17"/>
      <c r="Q9" s="17">
        <v>0.174876194135652</v>
      </c>
      <c r="R9" s="17">
        <v>0.25256857049120301</v>
      </c>
      <c r="S9" s="17">
        <v>0.24907177490145699</v>
      </c>
      <c r="T9" s="17">
        <v>0.232007217874724</v>
      </c>
      <c r="U9" s="17">
        <v>0.25776205121392498</v>
      </c>
      <c r="V9" s="17">
        <v>0.24793149806935999</v>
      </c>
      <c r="W9" s="17">
        <v>0.23690338935838401</v>
      </c>
      <c r="X9" s="17">
        <v>0.18800703356498</v>
      </c>
      <c r="Y9" s="17">
        <v>0.18371314214302201</v>
      </c>
      <c r="Z9" s="17">
        <v>0.22444346245636199</v>
      </c>
      <c r="AA9" s="17">
        <v>0.223874543801591</v>
      </c>
      <c r="AB9" s="17">
        <v>0.19687822310129099</v>
      </c>
      <c r="AC9" s="17"/>
      <c r="AD9" s="17">
        <v>5.3330948694014398E-2</v>
      </c>
      <c r="AE9" s="17">
        <v>0.59567473713344199</v>
      </c>
      <c r="AF9" s="17"/>
      <c r="AG9" s="17">
        <v>7.4065450833268598E-2</v>
      </c>
      <c r="AH9" s="17">
        <v>0.29429211039370201</v>
      </c>
      <c r="AI9" s="17"/>
      <c r="AJ9" s="17">
        <v>0.199703710489057</v>
      </c>
      <c r="AK9" s="17">
        <v>0.24789307930632501</v>
      </c>
      <c r="AL9" s="17"/>
      <c r="AM9" s="17">
        <v>0.278311837783772</v>
      </c>
      <c r="AN9" s="17">
        <v>0.20775967468122</v>
      </c>
      <c r="AO9" s="17"/>
      <c r="AP9" s="17">
        <v>0.78090178617014905</v>
      </c>
      <c r="AQ9" s="17">
        <v>0.14236084182594899</v>
      </c>
      <c r="AR9" s="17">
        <v>0.100317765255173</v>
      </c>
      <c r="AS9" s="17">
        <v>8.1513626347050599E-3</v>
      </c>
      <c r="AT9" s="17">
        <v>1.2222651349695E-2</v>
      </c>
      <c r="AU9" s="17">
        <v>2.9505742952199099E-2</v>
      </c>
    </row>
    <row r="10" spans="2:47" ht="58" x14ac:dyDescent="0.35">
      <c r="B10" s="18" t="s">
        <v>245</v>
      </c>
      <c r="C10" s="17">
        <v>0.32907140482035402</v>
      </c>
      <c r="D10" s="17">
        <v>0.26556377492905098</v>
      </c>
      <c r="E10" s="17">
        <v>0.391929266222724</v>
      </c>
      <c r="F10" s="17"/>
      <c r="G10" s="17">
        <v>0.350965078592404</v>
      </c>
      <c r="H10" s="17">
        <v>0.330375174695278</v>
      </c>
      <c r="I10" s="17">
        <v>0.27402500373108302</v>
      </c>
      <c r="J10" s="17">
        <v>0.35569172587804598</v>
      </c>
      <c r="K10" s="17">
        <v>0.33216935192390901</v>
      </c>
      <c r="L10" s="17">
        <v>0.33469430026213798</v>
      </c>
      <c r="M10" s="17"/>
      <c r="N10" s="17">
        <v>0.32953607426451098</v>
      </c>
      <c r="O10" s="17">
        <v>0.32676350724768799</v>
      </c>
      <c r="P10" s="17"/>
      <c r="Q10" s="17">
        <v>0.340279261565262</v>
      </c>
      <c r="R10" s="17">
        <v>0.32998653055544802</v>
      </c>
      <c r="S10" s="17">
        <v>0.327691699612423</v>
      </c>
      <c r="T10" s="17">
        <v>0.28334878349191001</v>
      </c>
      <c r="U10" s="17">
        <v>0.29599147958940902</v>
      </c>
      <c r="V10" s="17">
        <v>0.30189433566805302</v>
      </c>
      <c r="W10" s="17">
        <v>0.27864478222987399</v>
      </c>
      <c r="X10" s="17">
        <v>0.38701274574951799</v>
      </c>
      <c r="Y10" s="17">
        <v>0.31587740798231501</v>
      </c>
      <c r="Z10" s="17">
        <v>0.35304311400972999</v>
      </c>
      <c r="AA10" s="17">
        <v>0.414213342491</v>
      </c>
      <c r="AB10" s="17">
        <v>0.465014973138211</v>
      </c>
      <c r="AC10" s="17"/>
      <c r="AD10" s="17">
        <v>0.35929572332429799</v>
      </c>
      <c r="AE10" s="17">
        <v>0.26281606841236999</v>
      </c>
      <c r="AF10" s="17"/>
      <c r="AG10" s="17">
        <v>0.20332444440033701</v>
      </c>
      <c r="AH10" s="17">
        <v>0.39185768292649198</v>
      </c>
      <c r="AI10" s="17"/>
      <c r="AJ10" s="17">
        <v>0.32497996967656001</v>
      </c>
      <c r="AK10" s="17">
        <v>0.334442930511957</v>
      </c>
      <c r="AL10" s="17"/>
      <c r="AM10" s="17">
        <v>0.335050844342757</v>
      </c>
      <c r="AN10" s="17">
        <v>0.32450553019235101</v>
      </c>
      <c r="AO10" s="17"/>
      <c r="AP10" s="17">
        <v>0.16103635202283401</v>
      </c>
      <c r="AQ10" s="17">
        <v>0.70857537084312805</v>
      </c>
      <c r="AR10" s="17">
        <v>0.57359058240794203</v>
      </c>
      <c r="AS10" s="17">
        <v>0.217601850379465</v>
      </c>
      <c r="AT10" s="17">
        <v>0.21784423030307101</v>
      </c>
      <c r="AU10" s="17">
        <v>0.16174071876903001</v>
      </c>
    </row>
    <row r="11" spans="2:47" ht="72.5" x14ac:dyDescent="0.35">
      <c r="B11" s="18" t="s">
        <v>246</v>
      </c>
      <c r="C11" s="17">
        <v>0.228536420441002</v>
      </c>
      <c r="D11" s="17">
        <v>0.29738495521094399</v>
      </c>
      <c r="E11" s="17">
        <v>0.162531744990733</v>
      </c>
      <c r="F11" s="17"/>
      <c r="G11" s="17">
        <v>0.20975056763347499</v>
      </c>
      <c r="H11" s="17">
        <v>0.23542828850788</v>
      </c>
      <c r="I11" s="17">
        <v>0.24498651799207299</v>
      </c>
      <c r="J11" s="17">
        <v>0.23189616521953299</v>
      </c>
      <c r="K11" s="17">
        <v>0.22075150151016801</v>
      </c>
      <c r="L11" s="17">
        <v>0.22446227975264199</v>
      </c>
      <c r="M11" s="17"/>
      <c r="N11" s="17">
        <v>0.22525580123875799</v>
      </c>
      <c r="O11" s="17">
        <v>0.24483044017674899</v>
      </c>
      <c r="P11" s="17"/>
      <c r="Q11" s="17">
        <v>0.244057099297562</v>
      </c>
      <c r="R11" s="17">
        <v>0.21456323489753301</v>
      </c>
      <c r="S11" s="17">
        <v>0.217699076476665</v>
      </c>
      <c r="T11" s="17">
        <v>0.225395837337132</v>
      </c>
      <c r="U11" s="17">
        <v>0.206812121389924</v>
      </c>
      <c r="V11" s="17">
        <v>0.221016317197955</v>
      </c>
      <c r="W11" s="17">
        <v>0.238756670743062</v>
      </c>
      <c r="X11" s="17">
        <v>0.219073907716758</v>
      </c>
      <c r="Y11" s="17">
        <v>0.25828604453635901</v>
      </c>
      <c r="Z11" s="17">
        <v>0.21983699172811899</v>
      </c>
      <c r="AA11" s="17">
        <v>0.207776968062858</v>
      </c>
      <c r="AB11" s="17">
        <v>0.26572386394250003</v>
      </c>
      <c r="AC11" s="17"/>
      <c r="AD11" s="17">
        <v>0.29632929068983699</v>
      </c>
      <c r="AE11" s="17">
        <v>7.8690776985631594E-2</v>
      </c>
      <c r="AF11" s="17"/>
      <c r="AG11" s="17">
        <v>0.30921074428748002</v>
      </c>
      <c r="AH11" s="17">
        <v>0.19176303834905001</v>
      </c>
      <c r="AI11" s="17"/>
      <c r="AJ11" s="17">
        <v>0.234227239744282</v>
      </c>
      <c r="AK11" s="17">
        <v>0.22382180399586099</v>
      </c>
      <c r="AL11" s="17"/>
      <c r="AM11" s="17">
        <v>0.18457311601929</v>
      </c>
      <c r="AN11" s="17">
        <v>0.24108535578926699</v>
      </c>
      <c r="AO11" s="17"/>
      <c r="AP11" s="17">
        <v>7.1861868495374402E-3</v>
      </c>
      <c r="AQ11" s="17">
        <v>8.5496330854822195E-2</v>
      </c>
      <c r="AR11" s="17">
        <v>0.25400063800302902</v>
      </c>
      <c r="AS11" s="17">
        <v>0.43922810838360798</v>
      </c>
      <c r="AT11" s="17">
        <v>0.39831195420552101</v>
      </c>
      <c r="AU11" s="17">
        <v>0.31210665308218399</v>
      </c>
    </row>
    <row r="12" spans="2:47" ht="72.5" x14ac:dyDescent="0.35">
      <c r="B12" s="18" t="s">
        <v>247</v>
      </c>
      <c r="C12" s="17">
        <v>0.141108453848489</v>
      </c>
      <c r="D12" s="17">
        <v>0.19730251183651701</v>
      </c>
      <c r="E12" s="17">
        <v>8.7552262856629301E-2</v>
      </c>
      <c r="F12" s="17"/>
      <c r="G12" s="17">
        <v>0.109530555518167</v>
      </c>
      <c r="H12" s="17">
        <v>0.15750869827731701</v>
      </c>
      <c r="I12" s="17">
        <v>0.15931419018486401</v>
      </c>
      <c r="J12" s="17">
        <v>0.13975365946667301</v>
      </c>
      <c r="K12" s="17">
        <v>0.145760958963671</v>
      </c>
      <c r="L12" s="17">
        <v>0.13186062418247699</v>
      </c>
      <c r="M12" s="17"/>
      <c r="N12" s="17">
        <v>0.13715656833388901</v>
      </c>
      <c r="O12" s="17">
        <v>0.160736486423633</v>
      </c>
      <c r="P12" s="17"/>
      <c r="Q12" s="17">
        <v>0.135166144715233</v>
      </c>
      <c r="R12" s="17">
        <v>0.13280394253977401</v>
      </c>
      <c r="S12" s="17">
        <v>0.14557623665434399</v>
      </c>
      <c r="T12" s="17">
        <v>0.17234474579535</v>
      </c>
      <c r="U12" s="17">
        <v>0.15207893032414499</v>
      </c>
      <c r="V12" s="17">
        <v>0.14358295738990101</v>
      </c>
      <c r="W12" s="17">
        <v>0.14797931466272299</v>
      </c>
      <c r="X12" s="17">
        <v>0.15448869642780499</v>
      </c>
      <c r="Y12" s="17">
        <v>0.16345759302188101</v>
      </c>
      <c r="Z12" s="17">
        <v>0.12958460525736901</v>
      </c>
      <c r="AA12" s="17">
        <v>0.11662198499549301</v>
      </c>
      <c r="AB12" s="17">
        <v>2.2958488279549199E-2</v>
      </c>
      <c r="AC12" s="17"/>
      <c r="AD12" s="17">
        <v>0.198505775348879</v>
      </c>
      <c r="AE12" s="17">
        <v>2.02886696664983E-2</v>
      </c>
      <c r="AF12" s="17"/>
      <c r="AG12" s="17">
        <v>0.26064856634796502</v>
      </c>
      <c r="AH12" s="17">
        <v>8.52935396952825E-2</v>
      </c>
      <c r="AI12" s="17"/>
      <c r="AJ12" s="17">
        <v>0.16219809753018</v>
      </c>
      <c r="AK12" s="17">
        <v>0.117339827370894</v>
      </c>
      <c r="AL12" s="17"/>
      <c r="AM12" s="17">
        <v>0.123237392353773</v>
      </c>
      <c r="AN12" s="17">
        <v>0.14819453978801</v>
      </c>
      <c r="AO12" s="17"/>
      <c r="AP12" s="17">
        <v>3.8955093328189301E-3</v>
      </c>
      <c r="AQ12" s="17">
        <v>2.8492743362088301E-2</v>
      </c>
      <c r="AR12" s="17">
        <v>3.75369223186258E-2</v>
      </c>
      <c r="AS12" s="17">
        <v>0.25242497702029498</v>
      </c>
      <c r="AT12" s="17">
        <v>0.27044681737162202</v>
      </c>
      <c r="AU12" s="17">
        <v>0.31886044418642101</v>
      </c>
    </row>
    <row r="13" spans="2:47" ht="58" x14ac:dyDescent="0.35">
      <c r="B13" s="18" t="s">
        <v>248</v>
      </c>
      <c r="C13" s="17">
        <v>6.0230580495377599E-2</v>
      </c>
      <c r="D13" s="17">
        <v>9.5445509404502193E-2</v>
      </c>
      <c r="E13" s="17">
        <v>2.6418198473764799E-2</v>
      </c>
      <c r="F13" s="17"/>
      <c r="G13" s="17">
        <v>7.9760999731387894E-2</v>
      </c>
      <c r="H13" s="17">
        <v>5.8063971717055199E-2</v>
      </c>
      <c r="I13" s="17">
        <v>6.7378158189241602E-2</v>
      </c>
      <c r="J13" s="17">
        <v>4.84073941975353E-2</v>
      </c>
      <c r="K13" s="17">
        <v>6.7489169540532107E-2</v>
      </c>
      <c r="L13" s="17">
        <v>4.7908191569352103E-2</v>
      </c>
      <c r="M13" s="17"/>
      <c r="N13" s="17">
        <v>5.8660851150194801E-2</v>
      </c>
      <c r="O13" s="17">
        <v>6.8027035784272299E-2</v>
      </c>
      <c r="P13" s="17"/>
      <c r="Q13" s="17">
        <v>8.2961233610607699E-2</v>
      </c>
      <c r="R13" s="17">
        <v>5.2127614898534499E-2</v>
      </c>
      <c r="S13" s="17">
        <v>4.3346096672754797E-2</v>
      </c>
      <c r="T13" s="17">
        <v>8.1341204485667007E-2</v>
      </c>
      <c r="U13" s="17">
        <v>6.2445454445809997E-2</v>
      </c>
      <c r="V13" s="17">
        <v>7.1453755683112699E-2</v>
      </c>
      <c r="W13" s="17">
        <v>6.0399563472462003E-2</v>
      </c>
      <c r="X13" s="17">
        <v>5.1417616540938599E-2</v>
      </c>
      <c r="Y13" s="17">
        <v>5.6588523957061099E-2</v>
      </c>
      <c r="Z13" s="17">
        <v>5.0885995411386803E-2</v>
      </c>
      <c r="AA13" s="17">
        <v>3.7513160649058297E-2</v>
      </c>
      <c r="AB13" s="17">
        <v>2.2728207510670801E-2</v>
      </c>
      <c r="AC13" s="17"/>
      <c r="AD13" s="17">
        <v>8.1409779404221103E-2</v>
      </c>
      <c r="AE13" s="17">
        <v>1.2457067690102399E-2</v>
      </c>
      <c r="AF13" s="17"/>
      <c r="AG13" s="17">
        <v>0.15107786248442501</v>
      </c>
      <c r="AH13" s="17">
        <v>1.7164943468847001E-2</v>
      </c>
      <c r="AI13" s="17"/>
      <c r="AJ13" s="17">
        <v>6.0210474715665097E-2</v>
      </c>
      <c r="AK13" s="17">
        <v>5.9213854840520101E-2</v>
      </c>
      <c r="AL13" s="17"/>
      <c r="AM13" s="17">
        <v>5.5878099494971099E-2</v>
      </c>
      <c r="AN13" s="17">
        <v>6.1950874117124799E-2</v>
      </c>
      <c r="AO13" s="17"/>
      <c r="AP13" s="17">
        <v>2.2037000257613699E-3</v>
      </c>
      <c r="AQ13" s="17">
        <v>8.1388661621173402E-3</v>
      </c>
      <c r="AR13" s="17">
        <v>1.4295117800547799E-2</v>
      </c>
      <c r="AS13" s="17">
        <v>8.0276883746094804E-2</v>
      </c>
      <c r="AT13" s="17">
        <v>9.4497396476897394E-2</v>
      </c>
      <c r="AU13" s="17">
        <v>0.177786441010166</v>
      </c>
    </row>
    <row r="14" spans="2:47" x14ac:dyDescent="0.35">
      <c r="B14" s="18" t="s">
        <v>94</v>
      </c>
      <c r="C14" s="19">
        <v>1.8562454365283899E-2</v>
      </c>
      <c r="D14" s="19">
        <v>1.34865605325612E-2</v>
      </c>
      <c r="E14" s="19">
        <v>2.3678231411292602E-2</v>
      </c>
      <c r="F14" s="19"/>
      <c r="G14" s="19">
        <v>2.5246946780687202E-2</v>
      </c>
      <c r="H14" s="19">
        <v>1.08706306138402E-2</v>
      </c>
      <c r="I14" s="19">
        <v>2.51954822596973E-2</v>
      </c>
      <c r="J14" s="19">
        <v>1.50934860569525E-2</v>
      </c>
      <c r="K14" s="19">
        <v>1.8455372209663298E-2</v>
      </c>
      <c r="L14" s="19">
        <v>1.7872864949358899E-2</v>
      </c>
      <c r="M14" s="19"/>
      <c r="N14" s="19">
        <v>1.90182161310447E-2</v>
      </c>
      <c r="O14" s="19">
        <v>1.6298799016005599E-2</v>
      </c>
      <c r="P14" s="19"/>
      <c r="Q14" s="19">
        <v>2.2660066675682801E-2</v>
      </c>
      <c r="R14" s="19">
        <v>1.7950106617508101E-2</v>
      </c>
      <c r="S14" s="19">
        <v>1.6615115682357299E-2</v>
      </c>
      <c r="T14" s="19">
        <v>5.56221101521667E-3</v>
      </c>
      <c r="U14" s="19">
        <v>2.4909963036787199E-2</v>
      </c>
      <c r="V14" s="19">
        <v>1.41211359916189E-2</v>
      </c>
      <c r="W14" s="19">
        <v>3.7316279533495297E-2</v>
      </c>
      <c r="X14" s="19">
        <v>0</v>
      </c>
      <c r="Y14" s="19">
        <v>2.2077288359360601E-2</v>
      </c>
      <c r="Z14" s="19">
        <v>2.2205831137033401E-2</v>
      </c>
      <c r="AA14" s="19">
        <v>0</v>
      </c>
      <c r="AB14" s="19">
        <v>2.6696244027777798E-2</v>
      </c>
      <c r="AC14" s="19"/>
      <c r="AD14" s="19">
        <v>1.11284825387498E-2</v>
      </c>
      <c r="AE14" s="19">
        <v>3.0072680111955099E-2</v>
      </c>
      <c r="AF14" s="19"/>
      <c r="AG14" s="19">
        <v>1.67293164652394E-3</v>
      </c>
      <c r="AH14" s="19">
        <v>1.9628685166626698E-2</v>
      </c>
      <c r="AI14" s="19"/>
      <c r="AJ14" s="19">
        <v>1.8680507844255699E-2</v>
      </c>
      <c r="AK14" s="19">
        <v>1.7288503974442301E-2</v>
      </c>
      <c r="AL14" s="19"/>
      <c r="AM14" s="19">
        <v>2.2948710005437401E-2</v>
      </c>
      <c r="AN14" s="19">
        <v>1.6504025432027E-2</v>
      </c>
      <c r="AO14" s="19"/>
      <c r="AP14" s="19">
        <v>4.47764655988993E-2</v>
      </c>
      <c r="AQ14" s="19">
        <v>2.69358469518944E-2</v>
      </c>
      <c r="AR14" s="19">
        <v>2.0258974214682299E-2</v>
      </c>
      <c r="AS14" s="19">
        <v>2.3168178358311999E-3</v>
      </c>
      <c r="AT14" s="19">
        <v>6.6769502931932996E-3</v>
      </c>
      <c r="AU14" s="19">
        <v>0</v>
      </c>
    </row>
    <row r="15" spans="2:47" x14ac:dyDescent="0.35">
      <c r="B15" s="16"/>
    </row>
    <row r="16" spans="2:47" x14ac:dyDescent="0.35">
      <c r="B16" t="s">
        <v>66</v>
      </c>
    </row>
    <row r="17" spans="2:2" x14ac:dyDescent="0.35">
      <c r="B17" t="s">
        <v>67</v>
      </c>
    </row>
    <row r="19" spans="2:2" x14ac:dyDescent="0.35">
      <c r="B19"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AU25"/>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64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58</v>
      </c>
      <c r="C9" s="17">
        <v>2.7575671008737399E-2</v>
      </c>
      <c r="D9" s="17">
        <v>2.36642833233578E-2</v>
      </c>
      <c r="E9" s="17">
        <v>3.0426133246793399E-2</v>
      </c>
      <c r="F9" s="17"/>
      <c r="G9" s="17">
        <v>2.5962841558333099E-2</v>
      </c>
      <c r="H9" s="17">
        <v>2.7007325146572201E-2</v>
      </c>
      <c r="I9" s="17">
        <v>5.0476200628472301E-2</v>
      </c>
      <c r="J9" s="17">
        <v>2.6437977335973702E-2</v>
      </c>
      <c r="K9" s="17">
        <v>2.3129864576744499E-2</v>
      </c>
      <c r="L9" s="17">
        <v>1.43234503805437E-2</v>
      </c>
      <c r="M9" s="17"/>
      <c r="N9" s="17">
        <v>2.7700734527039798E-2</v>
      </c>
      <c r="O9" s="17">
        <v>2.6954511614789199E-2</v>
      </c>
      <c r="P9" s="17"/>
      <c r="Q9" s="17">
        <v>3.4087500608338803E-2</v>
      </c>
      <c r="R9" s="17">
        <v>1.8835488991694599E-2</v>
      </c>
      <c r="S9" s="17">
        <v>2.5024188170051299E-2</v>
      </c>
      <c r="T9" s="17">
        <v>1.5171585889638199E-2</v>
      </c>
      <c r="U9" s="17">
        <v>2.4513608379609898E-2</v>
      </c>
      <c r="V9" s="17">
        <v>2.7441079478175499E-2</v>
      </c>
      <c r="W9" s="17">
        <v>5.0311503830953903E-2</v>
      </c>
      <c r="X9" s="17">
        <v>9.8405126852576207E-3</v>
      </c>
      <c r="Y9" s="17">
        <v>2.9056910923144899E-2</v>
      </c>
      <c r="Z9" s="17">
        <v>2.5287159012581301E-2</v>
      </c>
      <c r="AA9" s="17">
        <v>4.3715716395950198E-2</v>
      </c>
      <c r="AB9" s="17">
        <v>2.38840648303946E-2</v>
      </c>
      <c r="AC9" s="17"/>
      <c r="AD9" s="17">
        <v>2.40623209754336E-2</v>
      </c>
      <c r="AE9" s="17">
        <v>2.9120034185197399E-2</v>
      </c>
      <c r="AF9" s="17"/>
      <c r="AG9" s="17">
        <v>2.1241105876018001E-2</v>
      </c>
      <c r="AH9" s="17">
        <v>2.8444957256393798E-2</v>
      </c>
      <c r="AI9" s="17"/>
      <c r="AJ9" s="17">
        <v>2.18831180416213E-2</v>
      </c>
      <c r="AK9" s="17">
        <v>3.4577129614699803E-2</v>
      </c>
      <c r="AL9" s="17"/>
      <c r="AM9" s="17">
        <v>4.3954911195204401E-2</v>
      </c>
      <c r="AN9" s="17">
        <v>2.1711403444731801E-2</v>
      </c>
      <c r="AO9" s="17"/>
      <c r="AP9" s="17">
        <v>3.5444247297234902E-2</v>
      </c>
      <c r="AQ9" s="17">
        <v>3.5978497408016202E-2</v>
      </c>
      <c r="AR9" s="17">
        <v>3.2732343184661103E-2</v>
      </c>
      <c r="AS9" s="17">
        <v>1.5121677813640299E-2</v>
      </c>
      <c r="AT9" s="17">
        <v>2.7060807339637099E-2</v>
      </c>
      <c r="AU9" s="17">
        <v>1.9514516709291801E-2</v>
      </c>
    </row>
    <row r="10" spans="2:47" x14ac:dyDescent="0.35">
      <c r="B10" s="18" t="s">
        <v>43</v>
      </c>
      <c r="C10" s="17">
        <v>1.35426773290791E-2</v>
      </c>
      <c r="D10" s="17">
        <v>1.08159269592982E-2</v>
      </c>
      <c r="E10" s="17">
        <v>1.6322578895556002E-2</v>
      </c>
      <c r="F10" s="17"/>
      <c r="G10" s="17">
        <v>1.50035938579831E-2</v>
      </c>
      <c r="H10" s="17">
        <v>1.5908383921612999E-2</v>
      </c>
      <c r="I10" s="17">
        <v>1.8039235707621799E-2</v>
      </c>
      <c r="J10" s="17">
        <v>2.3475314825555201E-2</v>
      </c>
      <c r="K10" s="17">
        <v>8.9634038204905505E-3</v>
      </c>
      <c r="L10" s="17">
        <v>1.97626899558828E-3</v>
      </c>
      <c r="M10" s="17"/>
      <c r="N10" s="17">
        <v>1.3320679725373701E-2</v>
      </c>
      <c r="O10" s="17">
        <v>1.4645284219141E-2</v>
      </c>
      <c r="P10" s="17"/>
      <c r="Q10" s="17">
        <v>1.35683143152472E-2</v>
      </c>
      <c r="R10" s="17">
        <v>7.1323993782737597E-3</v>
      </c>
      <c r="S10" s="17">
        <v>1.8695468997674599E-2</v>
      </c>
      <c r="T10" s="17">
        <v>1.01005465702109E-2</v>
      </c>
      <c r="U10" s="17">
        <v>1.9014694922189001E-2</v>
      </c>
      <c r="V10" s="17">
        <v>2.19256023689255E-2</v>
      </c>
      <c r="W10" s="17">
        <v>5.0270148852303602E-3</v>
      </c>
      <c r="X10" s="17">
        <v>3.0565171179374299E-2</v>
      </c>
      <c r="Y10" s="17">
        <v>1.11115498403404E-2</v>
      </c>
      <c r="Z10" s="17">
        <v>6.7294007524177296E-3</v>
      </c>
      <c r="AA10" s="17">
        <v>3.09933451072044E-2</v>
      </c>
      <c r="AB10" s="17">
        <v>0</v>
      </c>
      <c r="AC10" s="17"/>
      <c r="AD10" s="17">
        <v>1.3362377322789901E-2</v>
      </c>
      <c r="AE10" s="17">
        <v>1.20085838958851E-2</v>
      </c>
      <c r="AF10" s="17"/>
      <c r="AG10" s="17">
        <v>6.4006629014232699E-3</v>
      </c>
      <c r="AH10" s="17">
        <v>1.6719427369954899E-2</v>
      </c>
      <c r="AI10" s="17"/>
      <c r="AJ10" s="17">
        <v>7.3585165701305997E-3</v>
      </c>
      <c r="AK10" s="17">
        <v>1.9424442303347601E-2</v>
      </c>
      <c r="AL10" s="17"/>
      <c r="AM10" s="17">
        <v>2.2436466314252199E-2</v>
      </c>
      <c r="AN10" s="17">
        <v>8.9840753504702199E-3</v>
      </c>
      <c r="AO10" s="17"/>
      <c r="AP10" s="17">
        <v>1.2753175391738999E-2</v>
      </c>
      <c r="AQ10" s="17">
        <v>1.06410996501646E-2</v>
      </c>
      <c r="AR10" s="17">
        <v>2.41725731990808E-2</v>
      </c>
      <c r="AS10" s="17">
        <v>4.2719308784209299E-3</v>
      </c>
      <c r="AT10" s="17">
        <v>2.09039125683745E-2</v>
      </c>
      <c r="AU10" s="17">
        <v>1.49285810321659E-2</v>
      </c>
    </row>
    <row r="11" spans="2:47" x14ac:dyDescent="0.35">
      <c r="B11" s="18" t="s">
        <v>44</v>
      </c>
      <c r="C11" s="17">
        <v>3.6388145875747097E-2</v>
      </c>
      <c r="D11" s="17">
        <v>3.2814692138602997E-2</v>
      </c>
      <c r="E11" s="17">
        <v>4.0196861957251397E-2</v>
      </c>
      <c r="F11" s="17"/>
      <c r="G11" s="17">
        <v>4.1454779591120698E-2</v>
      </c>
      <c r="H11" s="17">
        <v>3.1875682526019002E-2</v>
      </c>
      <c r="I11" s="17">
        <v>5.2224335799086502E-2</v>
      </c>
      <c r="J11" s="17">
        <v>4.7624911195132097E-2</v>
      </c>
      <c r="K11" s="17">
        <v>3.52347001691505E-2</v>
      </c>
      <c r="L11" s="17">
        <v>1.54495683453744E-2</v>
      </c>
      <c r="M11" s="17"/>
      <c r="N11" s="17">
        <v>3.6619232491463503E-2</v>
      </c>
      <c r="O11" s="17">
        <v>3.5240396123329902E-2</v>
      </c>
      <c r="P11" s="17"/>
      <c r="Q11" s="17">
        <v>2.67536818666184E-2</v>
      </c>
      <c r="R11" s="17">
        <v>3.7862322150541299E-2</v>
      </c>
      <c r="S11" s="17">
        <v>6.7116763420038599E-3</v>
      </c>
      <c r="T11" s="17">
        <v>5.1469618335183001E-2</v>
      </c>
      <c r="U11" s="17">
        <v>2.5913391146064502E-2</v>
      </c>
      <c r="V11" s="17">
        <v>4.9174505430684398E-2</v>
      </c>
      <c r="W11" s="17">
        <v>3.0605830318368801E-2</v>
      </c>
      <c r="X11" s="17">
        <v>3.2711650786553803E-2</v>
      </c>
      <c r="Y11" s="17">
        <v>4.6526713554563601E-2</v>
      </c>
      <c r="Z11" s="17">
        <v>3.7122887239981799E-2</v>
      </c>
      <c r="AA11" s="17">
        <v>3.9173404688354001E-2</v>
      </c>
      <c r="AB11" s="17">
        <v>7.1441402393968498E-2</v>
      </c>
      <c r="AC11" s="17"/>
      <c r="AD11" s="17">
        <v>3.0940665266169301E-2</v>
      </c>
      <c r="AE11" s="17">
        <v>4.6942997726076803E-2</v>
      </c>
      <c r="AF11" s="17"/>
      <c r="AG11" s="17">
        <v>2.5077717050175499E-2</v>
      </c>
      <c r="AH11" s="17">
        <v>4.1208349618433601E-2</v>
      </c>
      <c r="AI11" s="17"/>
      <c r="AJ11" s="17">
        <v>3.1434840464458803E-2</v>
      </c>
      <c r="AK11" s="17">
        <v>3.9417190878920601E-2</v>
      </c>
      <c r="AL11" s="17"/>
      <c r="AM11" s="17">
        <v>5.1524610051425702E-2</v>
      </c>
      <c r="AN11" s="17">
        <v>3.1864597553204997E-2</v>
      </c>
      <c r="AO11" s="17"/>
      <c r="AP11" s="17">
        <v>5.32413437244822E-2</v>
      </c>
      <c r="AQ11" s="17">
        <v>3.9555815756699697E-2</v>
      </c>
      <c r="AR11" s="17">
        <v>3.2604689493208203E-2</v>
      </c>
      <c r="AS11" s="17">
        <v>2.4781535664062802E-2</v>
      </c>
      <c r="AT11" s="17">
        <v>3.3190751032100098E-2</v>
      </c>
      <c r="AU11" s="17">
        <v>2.9578938233526898E-2</v>
      </c>
    </row>
    <row r="12" spans="2:47" x14ac:dyDescent="0.35">
      <c r="B12" s="18" t="s">
        <v>45</v>
      </c>
      <c r="C12" s="17">
        <v>5.3993128315200901E-2</v>
      </c>
      <c r="D12" s="17">
        <v>5.5300124382263997E-2</v>
      </c>
      <c r="E12" s="17">
        <v>5.1282599194071903E-2</v>
      </c>
      <c r="F12" s="17"/>
      <c r="G12" s="17">
        <v>6.8332921154429904E-2</v>
      </c>
      <c r="H12" s="17">
        <v>5.59628718294145E-2</v>
      </c>
      <c r="I12" s="17">
        <v>5.7680978510241301E-2</v>
      </c>
      <c r="J12" s="17">
        <v>5.9498687001643999E-2</v>
      </c>
      <c r="K12" s="17">
        <v>5.8355026564946497E-2</v>
      </c>
      <c r="L12" s="17">
        <v>3.2456512597491903E-2</v>
      </c>
      <c r="M12" s="17"/>
      <c r="N12" s="17">
        <v>5.4011620072938901E-2</v>
      </c>
      <c r="O12" s="17">
        <v>5.3901284353144702E-2</v>
      </c>
      <c r="P12" s="17"/>
      <c r="Q12" s="17">
        <v>4.0987981606323602E-2</v>
      </c>
      <c r="R12" s="17">
        <v>6.8941633120463502E-2</v>
      </c>
      <c r="S12" s="17">
        <v>5.2487250213352397E-2</v>
      </c>
      <c r="T12" s="17">
        <v>6.55211349207271E-2</v>
      </c>
      <c r="U12" s="17">
        <v>3.9895239030076197E-2</v>
      </c>
      <c r="V12" s="17">
        <v>5.9830281180673801E-2</v>
      </c>
      <c r="W12" s="17">
        <v>5.7878152619295499E-2</v>
      </c>
      <c r="X12" s="17">
        <v>1.9873097863226601E-2</v>
      </c>
      <c r="Y12" s="17">
        <v>4.7702609561158099E-2</v>
      </c>
      <c r="Z12" s="17">
        <v>7.0096197732764903E-2</v>
      </c>
      <c r="AA12" s="17">
        <v>5.2052372304653802E-2</v>
      </c>
      <c r="AB12" s="17">
        <v>4.7593449023019499E-2</v>
      </c>
      <c r="AC12" s="17"/>
      <c r="AD12" s="17">
        <v>5.2800231764837301E-2</v>
      </c>
      <c r="AE12" s="17">
        <v>5.1595019387685098E-2</v>
      </c>
      <c r="AF12" s="17"/>
      <c r="AG12" s="17">
        <v>4.2047523117666602E-2</v>
      </c>
      <c r="AH12" s="17">
        <v>5.9154564439602202E-2</v>
      </c>
      <c r="AI12" s="17"/>
      <c r="AJ12" s="17">
        <v>4.6331366198743097E-2</v>
      </c>
      <c r="AK12" s="17">
        <v>6.3567153919069294E-2</v>
      </c>
      <c r="AL12" s="17"/>
      <c r="AM12" s="17">
        <v>8.6252847045180603E-2</v>
      </c>
      <c r="AN12" s="17">
        <v>4.3571775037563903E-2</v>
      </c>
      <c r="AO12" s="17"/>
      <c r="AP12" s="17">
        <v>6.4596756780092204E-2</v>
      </c>
      <c r="AQ12" s="17">
        <v>5.1511490112843498E-2</v>
      </c>
      <c r="AR12" s="17">
        <v>5.3492646007105397E-2</v>
      </c>
      <c r="AS12" s="17">
        <v>5.0493918191485597E-2</v>
      </c>
      <c r="AT12" s="17">
        <v>4.6689749492384199E-2</v>
      </c>
      <c r="AU12" s="17">
        <v>5.0585763517295303E-2</v>
      </c>
    </row>
    <row r="13" spans="2:47" x14ac:dyDescent="0.35">
      <c r="B13" s="18" t="s">
        <v>46</v>
      </c>
      <c r="C13" s="17">
        <v>5.7993697614858501E-2</v>
      </c>
      <c r="D13" s="17">
        <v>6.1294152978777397E-2</v>
      </c>
      <c r="E13" s="17">
        <v>5.44132478008146E-2</v>
      </c>
      <c r="F13" s="17"/>
      <c r="G13" s="17">
        <v>6.9116479149072901E-2</v>
      </c>
      <c r="H13" s="17">
        <v>5.7587596921303101E-2</v>
      </c>
      <c r="I13" s="17">
        <v>7.5013813869208801E-2</v>
      </c>
      <c r="J13" s="17">
        <v>6.4251509741207899E-2</v>
      </c>
      <c r="K13" s="17">
        <v>5.6995745354157898E-2</v>
      </c>
      <c r="L13" s="17">
        <v>3.2633639366573299E-2</v>
      </c>
      <c r="M13" s="17"/>
      <c r="N13" s="17">
        <v>5.8935842268302202E-2</v>
      </c>
      <c r="O13" s="17">
        <v>5.3314299418738498E-2</v>
      </c>
      <c r="P13" s="17"/>
      <c r="Q13" s="17">
        <v>3.1973161091249799E-2</v>
      </c>
      <c r="R13" s="17">
        <v>4.6318622033238402E-2</v>
      </c>
      <c r="S13" s="17">
        <v>7.0025708997331404E-2</v>
      </c>
      <c r="T13" s="17">
        <v>7.8330048963833596E-2</v>
      </c>
      <c r="U13" s="17">
        <v>4.1758203601741498E-2</v>
      </c>
      <c r="V13" s="17">
        <v>8.7286957734724696E-2</v>
      </c>
      <c r="W13" s="17">
        <v>6.3111673028896906E-2</v>
      </c>
      <c r="X13" s="17">
        <v>7.3331740091049397E-2</v>
      </c>
      <c r="Y13" s="17">
        <v>5.5734227771637897E-2</v>
      </c>
      <c r="Z13" s="17">
        <v>6.8053430017804006E-2</v>
      </c>
      <c r="AA13" s="17">
        <v>4.0298925603436397E-2</v>
      </c>
      <c r="AB13" s="17">
        <v>6.0364783090044699E-2</v>
      </c>
      <c r="AC13" s="17"/>
      <c r="AD13" s="17">
        <v>5.6477295849018401E-2</v>
      </c>
      <c r="AE13" s="17">
        <v>6.1835277803854498E-2</v>
      </c>
      <c r="AF13" s="17"/>
      <c r="AG13" s="17">
        <v>4.8859750829883697E-2</v>
      </c>
      <c r="AH13" s="17">
        <v>6.1419211040641103E-2</v>
      </c>
      <c r="AI13" s="17"/>
      <c r="AJ13" s="17">
        <v>4.5756001423374298E-2</v>
      </c>
      <c r="AK13" s="17">
        <v>7.3033755787319896E-2</v>
      </c>
      <c r="AL13" s="17"/>
      <c r="AM13" s="17">
        <v>7.9506045838571696E-2</v>
      </c>
      <c r="AN13" s="17">
        <v>5.12509874414886E-2</v>
      </c>
      <c r="AO13" s="17"/>
      <c r="AP13" s="17">
        <v>6.0073242472390299E-2</v>
      </c>
      <c r="AQ13" s="17">
        <v>5.6418305372864297E-2</v>
      </c>
      <c r="AR13" s="17">
        <v>7.9820585349362205E-2</v>
      </c>
      <c r="AS13" s="17">
        <v>5.3665060068733603E-2</v>
      </c>
      <c r="AT13" s="17">
        <v>4.7737975189988201E-2</v>
      </c>
      <c r="AU13" s="17">
        <v>4.8384968243107999E-2</v>
      </c>
    </row>
    <row r="14" spans="2:47" x14ac:dyDescent="0.35">
      <c r="B14" s="18" t="s">
        <v>47</v>
      </c>
      <c r="C14" s="17">
        <v>0.12028203099113</v>
      </c>
      <c r="D14" s="17">
        <v>0.12698485101362</v>
      </c>
      <c r="E14" s="17">
        <v>0.114812949437453</v>
      </c>
      <c r="F14" s="17"/>
      <c r="G14" s="17">
        <v>0.138305488291142</v>
      </c>
      <c r="H14" s="17">
        <v>0.12992582588692</v>
      </c>
      <c r="I14" s="17">
        <v>0.134430346165791</v>
      </c>
      <c r="J14" s="17">
        <v>0.13807840064936699</v>
      </c>
      <c r="K14" s="17">
        <v>0.10022037456178901</v>
      </c>
      <c r="L14" s="17">
        <v>8.7834445211119896E-2</v>
      </c>
      <c r="M14" s="17"/>
      <c r="N14" s="17">
        <v>0.121603774473749</v>
      </c>
      <c r="O14" s="17">
        <v>0.11371725981115299</v>
      </c>
      <c r="P14" s="17"/>
      <c r="Q14" s="17">
        <v>0.15764709803471799</v>
      </c>
      <c r="R14" s="17">
        <v>0.11393279451706401</v>
      </c>
      <c r="S14" s="17">
        <v>0.122100281443387</v>
      </c>
      <c r="T14" s="17">
        <v>0.10901782292592301</v>
      </c>
      <c r="U14" s="17">
        <v>0.122455835646853</v>
      </c>
      <c r="V14" s="17">
        <v>0.106680852017365</v>
      </c>
      <c r="W14" s="17">
        <v>0.130108955386292</v>
      </c>
      <c r="X14" s="17">
        <v>6.3852922638947998E-2</v>
      </c>
      <c r="Y14" s="17">
        <v>9.4460336531951197E-2</v>
      </c>
      <c r="Z14" s="17">
        <v>0.123757532736536</v>
      </c>
      <c r="AA14" s="17">
        <v>0.111134534019698</v>
      </c>
      <c r="AB14" s="17">
        <v>0.18685721916145001</v>
      </c>
      <c r="AC14" s="17"/>
      <c r="AD14" s="17">
        <v>0.11259903006774299</v>
      </c>
      <c r="AE14" s="17">
        <v>0.13165707267784499</v>
      </c>
      <c r="AF14" s="17"/>
      <c r="AG14" s="17">
        <v>0.10765694234657899</v>
      </c>
      <c r="AH14" s="17">
        <v>0.125604429643349</v>
      </c>
      <c r="AI14" s="17"/>
      <c r="AJ14" s="17">
        <v>0.103894203236023</v>
      </c>
      <c r="AK14" s="17">
        <v>0.14080280137705201</v>
      </c>
      <c r="AL14" s="17"/>
      <c r="AM14" s="17">
        <v>0.13992606132042801</v>
      </c>
      <c r="AN14" s="17">
        <v>0.115806842442016</v>
      </c>
      <c r="AO14" s="17"/>
      <c r="AP14" s="17">
        <v>0.12796374703186</v>
      </c>
      <c r="AQ14" s="17">
        <v>0.10636856679932501</v>
      </c>
      <c r="AR14" s="17">
        <v>0.15520372231645799</v>
      </c>
      <c r="AS14" s="17">
        <v>0.10171429521015</v>
      </c>
      <c r="AT14" s="17">
        <v>9.4118216286779299E-2</v>
      </c>
      <c r="AU14" s="17">
        <v>0.126026774510647</v>
      </c>
    </row>
    <row r="15" spans="2:47" x14ac:dyDescent="0.35">
      <c r="B15" s="18" t="s">
        <v>48</v>
      </c>
      <c r="C15" s="17">
        <v>0.12545289497030501</v>
      </c>
      <c r="D15" s="17">
        <v>0.114172292572413</v>
      </c>
      <c r="E15" s="17">
        <v>0.13556119451603901</v>
      </c>
      <c r="F15" s="17"/>
      <c r="G15" s="17">
        <v>0.16970176823734101</v>
      </c>
      <c r="H15" s="17">
        <v>0.146747899503712</v>
      </c>
      <c r="I15" s="17">
        <v>0.13323306569517099</v>
      </c>
      <c r="J15" s="17">
        <v>0.106583065455006</v>
      </c>
      <c r="K15" s="17">
        <v>0.11718680696884599</v>
      </c>
      <c r="L15" s="17">
        <v>9.3062800300024104E-2</v>
      </c>
      <c r="M15" s="17"/>
      <c r="N15" s="17">
        <v>0.123047737177956</v>
      </c>
      <c r="O15" s="17">
        <v>0.137398715597492</v>
      </c>
      <c r="P15" s="17"/>
      <c r="Q15" s="17">
        <v>0.14054244553515699</v>
      </c>
      <c r="R15" s="17">
        <v>0.113856438201816</v>
      </c>
      <c r="S15" s="17">
        <v>0.16361457413202399</v>
      </c>
      <c r="T15" s="17">
        <v>0.106328372990911</v>
      </c>
      <c r="U15" s="17">
        <v>0.118534537793443</v>
      </c>
      <c r="V15" s="17">
        <v>0.12854854614817801</v>
      </c>
      <c r="W15" s="17">
        <v>0.11458247391594301</v>
      </c>
      <c r="X15" s="17">
        <v>8.2743197983970507E-2</v>
      </c>
      <c r="Y15" s="17">
        <v>0.11786511922454</v>
      </c>
      <c r="Z15" s="17">
        <v>0.11429231279292799</v>
      </c>
      <c r="AA15" s="17">
        <v>0.155878534278376</v>
      </c>
      <c r="AB15" s="17">
        <v>0.163968864420245</v>
      </c>
      <c r="AC15" s="17"/>
      <c r="AD15" s="17">
        <v>0.12656236061756099</v>
      </c>
      <c r="AE15" s="17">
        <v>0.13402569232890901</v>
      </c>
      <c r="AF15" s="17"/>
      <c r="AG15" s="17">
        <v>0.122324911695241</v>
      </c>
      <c r="AH15" s="17">
        <v>0.12621722213897299</v>
      </c>
      <c r="AI15" s="17"/>
      <c r="AJ15" s="17">
        <v>0.12616256143622601</v>
      </c>
      <c r="AK15" s="17">
        <v>0.124934043875797</v>
      </c>
      <c r="AL15" s="17"/>
      <c r="AM15" s="17">
        <v>0.159927853224687</v>
      </c>
      <c r="AN15" s="17">
        <v>0.115155007326234</v>
      </c>
      <c r="AO15" s="17"/>
      <c r="AP15" s="17">
        <v>0.126976556386936</v>
      </c>
      <c r="AQ15" s="17">
        <v>0.12800248589857799</v>
      </c>
      <c r="AR15" s="17">
        <v>0.130099840626521</v>
      </c>
      <c r="AS15" s="17">
        <v>9.9464596837752495E-2</v>
      </c>
      <c r="AT15" s="17">
        <v>0.150872633701783</v>
      </c>
      <c r="AU15" s="17">
        <v>0.13330211812807599</v>
      </c>
    </row>
    <row r="16" spans="2:47" x14ac:dyDescent="0.35">
      <c r="B16" s="18" t="s">
        <v>59</v>
      </c>
      <c r="C16" s="17">
        <v>0.21163406395519499</v>
      </c>
      <c r="D16" s="17">
        <v>0.20284995170025599</v>
      </c>
      <c r="E16" s="17">
        <v>0.21920818984880899</v>
      </c>
      <c r="F16" s="17"/>
      <c r="G16" s="17">
        <v>0.161411778570168</v>
      </c>
      <c r="H16" s="17">
        <v>0.22016509210999</v>
      </c>
      <c r="I16" s="17">
        <v>0.20457335809089999</v>
      </c>
      <c r="J16" s="17">
        <v>0.22361504225158499</v>
      </c>
      <c r="K16" s="17">
        <v>0.230308470707205</v>
      </c>
      <c r="L16" s="17">
        <v>0.22166740140612801</v>
      </c>
      <c r="M16" s="17"/>
      <c r="N16" s="17">
        <v>0.21171297403508399</v>
      </c>
      <c r="O16" s="17">
        <v>0.211242137212165</v>
      </c>
      <c r="P16" s="17"/>
      <c r="Q16" s="17">
        <v>0.18045109539297699</v>
      </c>
      <c r="R16" s="17">
        <v>0.23398136648847201</v>
      </c>
      <c r="S16" s="17">
        <v>0.25572335382114197</v>
      </c>
      <c r="T16" s="17">
        <v>0.17440488111445901</v>
      </c>
      <c r="U16" s="17">
        <v>0.18917385144749799</v>
      </c>
      <c r="V16" s="17">
        <v>0.20623790956795801</v>
      </c>
      <c r="W16" s="17">
        <v>0.198312150373534</v>
      </c>
      <c r="X16" s="17">
        <v>0.28945015699783799</v>
      </c>
      <c r="Y16" s="17">
        <v>0.23155530859430901</v>
      </c>
      <c r="Z16" s="17">
        <v>0.22364202206116701</v>
      </c>
      <c r="AA16" s="17">
        <v>0.21497833474272701</v>
      </c>
      <c r="AB16" s="17">
        <v>0.14026993868495899</v>
      </c>
      <c r="AC16" s="17"/>
      <c r="AD16" s="17">
        <v>0.217433898656158</v>
      </c>
      <c r="AE16" s="17">
        <v>0.20243826733893899</v>
      </c>
      <c r="AF16" s="17"/>
      <c r="AG16" s="17">
        <v>0.21374783298884001</v>
      </c>
      <c r="AH16" s="17">
        <v>0.21446293411484099</v>
      </c>
      <c r="AI16" s="17"/>
      <c r="AJ16" s="17">
        <v>0.215648620920561</v>
      </c>
      <c r="AK16" s="17">
        <v>0.20875791170143401</v>
      </c>
      <c r="AL16" s="17"/>
      <c r="AM16" s="17">
        <v>0.16473999120735899</v>
      </c>
      <c r="AN16" s="17">
        <v>0.22805524059850801</v>
      </c>
      <c r="AO16" s="17"/>
      <c r="AP16" s="17">
        <v>0.20619787805505299</v>
      </c>
      <c r="AQ16" s="17">
        <v>0.215657429938138</v>
      </c>
      <c r="AR16" s="17">
        <v>0.20210945006537401</v>
      </c>
      <c r="AS16" s="17">
        <v>0.243029917970222</v>
      </c>
      <c r="AT16" s="17">
        <v>0.215082187702343</v>
      </c>
      <c r="AU16" s="17">
        <v>0.188412473162483</v>
      </c>
    </row>
    <row r="17" spans="2:47" x14ac:dyDescent="0.35">
      <c r="B17" s="18" t="s">
        <v>60</v>
      </c>
      <c r="C17" s="17">
        <v>0.189372167027582</v>
      </c>
      <c r="D17" s="17">
        <v>0.18601259359872299</v>
      </c>
      <c r="E17" s="17">
        <v>0.19433143837524899</v>
      </c>
      <c r="F17" s="17"/>
      <c r="G17" s="17">
        <v>0.17560069771801501</v>
      </c>
      <c r="H17" s="17">
        <v>0.16454547088516699</v>
      </c>
      <c r="I17" s="17">
        <v>0.143996033284613</v>
      </c>
      <c r="J17" s="17">
        <v>0.17826986186511901</v>
      </c>
      <c r="K17" s="17">
        <v>0.19891861264302599</v>
      </c>
      <c r="L17" s="17">
        <v>0.25846911885921597</v>
      </c>
      <c r="M17" s="17"/>
      <c r="N17" s="17">
        <v>0.19594707972367201</v>
      </c>
      <c r="O17" s="17">
        <v>0.15671621075030301</v>
      </c>
      <c r="P17" s="17"/>
      <c r="Q17" s="17">
        <v>0.18174395672395599</v>
      </c>
      <c r="R17" s="17">
        <v>0.20269283183101999</v>
      </c>
      <c r="S17" s="17">
        <v>0.13796139096267299</v>
      </c>
      <c r="T17" s="17">
        <v>0.24339354986560899</v>
      </c>
      <c r="U17" s="17">
        <v>0.22851838253249901</v>
      </c>
      <c r="V17" s="17">
        <v>0.188392280361837</v>
      </c>
      <c r="W17" s="17">
        <v>0.17095503216879199</v>
      </c>
      <c r="X17" s="17">
        <v>0.238405700010033</v>
      </c>
      <c r="Y17" s="17">
        <v>0.16976116760326199</v>
      </c>
      <c r="Z17" s="17">
        <v>0.16232891425802101</v>
      </c>
      <c r="AA17" s="17">
        <v>0.16318713031432799</v>
      </c>
      <c r="AB17" s="17">
        <v>0.235023627381032</v>
      </c>
      <c r="AC17" s="17"/>
      <c r="AD17" s="17">
        <v>0.19588674949742799</v>
      </c>
      <c r="AE17" s="17">
        <v>0.17935372686771001</v>
      </c>
      <c r="AF17" s="17"/>
      <c r="AG17" s="17">
        <v>0.211949392439444</v>
      </c>
      <c r="AH17" s="17">
        <v>0.17971294342701999</v>
      </c>
      <c r="AI17" s="17"/>
      <c r="AJ17" s="17">
        <v>0.21238143120050099</v>
      </c>
      <c r="AK17" s="17">
        <v>0.16375605460008499</v>
      </c>
      <c r="AL17" s="17"/>
      <c r="AM17" s="17">
        <v>0.16779606916732201</v>
      </c>
      <c r="AN17" s="17">
        <v>0.19781467195661501</v>
      </c>
      <c r="AO17" s="17"/>
      <c r="AP17" s="17">
        <v>0.182757095024834</v>
      </c>
      <c r="AQ17" s="17">
        <v>0.22033959239048301</v>
      </c>
      <c r="AR17" s="17">
        <v>0.144548596065253</v>
      </c>
      <c r="AS17" s="17">
        <v>0.20891006875665</v>
      </c>
      <c r="AT17" s="17">
        <v>0.167938000939683</v>
      </c>
      <c r="AU17" s="17">
        <v>0.19477683546543301</v>
      </c>
    </row>
    <row r="18" spans="2:47" x14ac:dyDescent="0.35">
      <c r="B18" s="18" t="s">
        <v>61</v>
      </c>
      <c r="C18" s="17">
        <v>8.2619742330500096E-2</v>
      </c>
      <c r="D18" s="17">
        <v>9.2671151935988294E-2</v>
      </c>
      <c r="E18" s="17">
        <v>7.3549949896355299E-2</v>
      </c>
      <c r="F18" s="17"/>
      <c r="G18" s="17">
        <v>5.3090005059870202E-2</v>
      </c>
      <c r="H18" s="17">
        <v>4.3037859862039902E-2</v>
      </c>
      <c r="I18" s="17">
        <v>6.1839053974746601E-2</v>
      </c>
      <c r="J18" s="17">
        <v>8.5014027464142897E-2</v>
      </c>
      <c r="K18" s="17">
        <v>0.100399565514858</v>
      </c>
      <c r="L18" s="17">
        <v>0.13776614306721799</v>
      </c>
      <c r="M18" s="17"/>
      <c r="N18" s="17">
        <v>8.8524058146868298E-2</v>
      </c>
      <c r="O18" s="17">
        <v>5.3294473987205403E-2</v>
      </c>
      <c r="P18" s="17"/>
      <c r="Q18" s="17">
        <v>7.82182600267574E-2</v>
      </c>
      <c r="R18" s="17">
        <v>9.3670427694811598E-2</v>
      </c>
      <c r="S18" s="17">
        <v>0.10963446456720299</v>
      </c>
      <c r="T18" s="17">
        <v>8.40136060547816E-2</v>
      </c>
      <c r="U18" s="17">
        <v>9.3745977910202102E-2</v>
      </c>
      <c r="V18" s="17">
        <v>3.7679764446556602E-2</v>
      </c>
      <c r="W18" s="17">
        <v>8.2076737528517699E-2</v>
      </c>
      <c r="X18" s="17">
        <v>5.8008321043519197E-2</v>
      </c>
      <c r="Y18" s="17">
        <v>0.116683938560689</v>
      </c>
      <c r="Z18" s="17">
        <v>7.7219711746644604E-2</v>
      </c>
      <c r="AA18" s="17">
        <v>6.1453257871850797E-2</v>
      </c>
      <c r="AB18" s="17">
        <v>4.8600565639053003E-2</v>
      </c>
      <c r="AC18" s="17"/>
      <c r="AD18" s="17">
        <v>8.6657507306066001E-2</v>
      </c>
      <c r="AE18" s="17">
        <v>7.4773488859811693E-2</v>
      </c>
      <c r="AF18" s="17"/>
      <c r="AG18" s="17">
        <v>8.9320935969486495E-2</v>
      </c>
      <c r="AH18" s="17">
        <v>8.0910498985362594E-2</v>
      </c>
      <c r="AI18" s="17"/>
      <c r="AJ18" s="17">
        <v>9.3188074954694999E-2</v>
      </c>
      <c r="AK18" s="17">
        <v>6.9742548438364693E-2</v>
      </c>
      <c r="AL18" s="17"/>
      <c r="AM18" s="17">
        <v>3.9293831018447398E-2</v>
      </c>
      <c r="AN18" s="17">
        <v>9.4158292203105398E-2</v>
      </c>
      <c r="AO18" s="17"/>
      <c r="AP18" s="17">
        <v>6.0258155400612398E-2</v>
      </c>
      <c r="AQ18" s="17">
        <v>8.2091651784351197E-2</v>
      </c>
      <c r="AR18" s="17">
        <v>5.9012936797934103E-2</v>
      </c>
      <c r="AS18" s="17">
        <v>0.125614540482863</v>
      </c>
      <c r="AT18" s="17">
        <v>6.7123210486276702E-2</v>
      </c>
      <c r="AU18" s="17">
        <v>9.1434793055015007E-2</v>
      </c>
    </row>
    <row r="19" spans="2:47" x14ac:dyDescent="0.35">
      <c r="B19" s="18" t="s">
        <v>62</v>
      </c>
      <c r="C19" s="17">
        <v>7.8142885440924001E-2</v>
      </c>
      <c r="D19" s="17">
        <v>9.0949773692732994E-2</v>
      </c>
      <c r="E19" s="17">
        <v>6.6345714948884901E-2</v>
      </c>
      <c r="F19" s="17"/>
      <c r="G19" s="17">
        <v>8.2019646812523994E-2</v>
      </c>
      <c r="H19" s="17">
        <v>0.101075291605578</v>
      </c>
      <c r="I19" s="17">
        <v>6.2167383471088897E-2</v>
      </c>
      <c r="J19" s="17">
        <v>4.44628758796256E-2</v>
      </c>
      <c r="K19" s="17">
        <v>6.7337862438789101E-2</v>
      </c>
      <c r="L19" s="17">
        <v>0.104360651470722</v>
      </c>
      <c r="M19" s="17"/>
      <c r="N19" s="17">
        <v>6.6783146482843503E-2</v>
      </c>
      <c r="O19" s="17">
        <v>0.13456388384551099</v>
      </c>
      <c r="P19" s="17"/>
      <c r="Q19" s="17">
        <v>0.106311205857487</v>
      </c>
      <c r="R19" s="17">
        <v>5.9013822098331697E-2</v>
      </c>
      <c r="S19" s="17">
        <v>3.8021642353157498E-2</v>
      </c>
      <c r="T19" s="17">
        <v>6.2248832368724701E-2</v>
      </c>
      <c r="U19" s="17">
        <v>9.6476277589823606E-2</v>
      </c>
      <c r="V19" s="17">
        <v>8.2224021529301902E-2</v>
      </c>
      <c r="W19" s="17">
        <v>9.7030475944174799E-2</v>
      </c>
      <c r="X19" s="17">
        <v>0.101217528720229</v>
      </c>
      <c r="Y19" s="17">
        <v>7.5615528909304605E-2</v>
      </c>
      <c r="Z19" s="17">
        <v>8.4897325834297502E-2</v>
      </c>
      <c r="AA19" s="17">
        <v>8.7134444673421102E-2</v>
      </c>
      <c r="AB19" s="17">
        <v>2.19960853758344E-2</v>
      </c>
      <c r="AC19" s="17"/>
      <c r="AD19" s="17">
        <v>8.3217562676796294E-2</v>
      </c>
      <c r="AE19" s="17">
        <v>6.9800475650215896E-2</v>
      </c>
      <c r="AF19" s="17"/>
      <c r="AG19" s="17">
        <v>0.111373224785242</v>
      </c>
      <c r="AH19" s="17">
        <v>6.3095938387707898E-2</v>
      </c>
      <c r="AI19" s="17"/>
      <c r="AJ19" s="17">
        <v>9.5057479583358195E-2</v>
      </c>
      <c r="AK19" s="17">
        <v>5.8767147414360399E-2</v>
      </c>
      <c r="AL19" s="17"/>
      <c r="AM19" s="17">
        <v>4.2542623750815599E-2</v>
      </c>
      <c r="AN19" s="17">
        <v>8.9659343506820796E-2</v>
      </c>
      <c r="AO19" s="17"/>
      <c r="AP19" s="17">
        <v>5.9165526053366203E-2</v>
      </c>
      <c r="AQ19" s="17">
        <v>4.96901114724227E-2</v>
      </c>
      <c r="AR19" s="17">
        <v>8.6202616895042397E-2</v>
      </c>
      <c r="AS19" s="17">
        <v>7.2932458126019298E-2</v>
      </c>
      <c r="AT19" s="17">
        <v>0.12928255526065099</v>
      </c>
      <c r="AU19" s="17">
        <v>0.103054237942957</v>
      </c>
    </row>
    <row r="20" spans="2:47" x14ac:dyDescent="0.35">
      <c r="B20" s="18" t="s">
        <v>63</v>
      </c>
      <c r="C20" s="19">
        <v>3.0028951407404299E-3</v>
      </c>
      <c r="D20" s="19">
        <v>2.47020570396655E-3</v>
      </c>
      <c r="E20" s="19">
        <v>3.5491418827229499E-3</v>
      </c>
      <c r="F20" s="19"/>
      <c r="G20" s="19">
        <v>0</v>
      </c>
      <c r="H20" s="19">
        <v>6.1606998016708603E-3</v>
      </c>
      <c r="I20" s="19">
        <v>6.3261948030580396E-3</v>
      </c>
      <c r="J20" s="19">
        <v>2.6883263356405301E-3</v>
      </c>
      <c r="K20" s="19">
        <v>2.94956667999628E-3</v>
      </c>
      <c r="L20" s="19">
        <v>0</v>
      </c>
      <c r="M20" s="19"/>
      <c r="N20" s="19">
        <v>1.79312087470956E-3</v>
      </c>
      <c r="O20" s="19">
        <v>9.0115430670279998E-3</v>
      </c>
      <c r="P20" s="19"/>
      <c r="Q20" s="19">
        <v>7.7152989411695804E-3</v>
      </c>
      <c r="R20" s="19">
        <v>3.7618534942732902E-3</v>
      </c>
      <c r="S20" s="19">
        <v>0</v>
      </c>
      <c r="T20" s="19">
        <v>0</v>
      </c>
      <c r="U20" s="19">
        <v>0</v>
      </c>
      <c r="V20" s="19">
        <v>4.5781997356206501E-3</v>
      </c>
      <c r="W20" s="19">
        <v>0</v>
      </c>
      <c r="X20" s="19">
        <v>0</v>
      </c>
      <c r="Y20" s="19">
        <v>3.9265889250992402E-3</v>
      </c>
      <c r="Z20" s="19">
        <v>6.5731058148561401E-3</v>
      </c>
      <c r="AA20" s="19">
        <v>0</v>
      </c>
      <c r="AB20" s="19">
        <v>0</v>
      </c>
      <c r="AC20" s="19"/>
      <c r="AD20" s="19">
        <v>0</v>
      </c>
      <c r="AE20" s="19">
        <v>6.4493632778701302E-3</v>
      </c>
      <c r="AF20" s="19"/>
      <c r="AG20" s="19">
        <v>0</v>
      </c>
      <c r="AH20" s="19">
        <v>3.0495235777209498E-3</v>
      </c>
      <c r="AI20" s="19"/>
      <c r="AJ20" s="19">
        <v>9.0378597030784703E-4</v>
      </c>
      <c r="AK20" s="19">
        <v>3.2198200895504799E-3</v>
      </c>
      <c r="AL20" s="19"/>
      <c r="AM20" s="19">
        <v>2.0986898663063499E-3</v>
      </c>
      <c r="AN20" s="19">
        <v>1.9677631392411099E-3</v>
      </c>
      <c r="AO20" s="19"/>
      <c r="AP20" s="19">
        <v>1.0572276381399201E-2</v>
      </c>
      <c r="AQ20" s="19">
        <v>3.7449534161144299E-3</v>
      </c>
      <c r="AR20" s="19">
        <v>0</v>
      </c>
      <c r="AS20" s="19">
        <v>0</v>
      </c>
      <c r="AT20" s="19">
        <v>0</v>
      </c>
      <c r="AU20" s="19">
        <v>0</v>
      </c>
    </row>
    <row r="21" spans="2:47" x14ac:dyDescent="0.35">
      <c r="B21" s="16"/>
    </row>
    <row r="22" spans="2:47" x14ac:dyDescent="0.35">
      <c r="B22" t="s">
        <v>66</v>
      </c>
    </row>
    <row r="23" spans="2:47" x14ac:dyDescent="0.35">
      <c r="B23" t="s">
        <v>67</v>
      </c>
    </row>
    <row r="25" spans="2:47" x14ac:dyDescent="0.35">
      <c r="B25"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2:AU23"/>
  <sheetViews>
    <sheetView showGridLines="0" topLeftCell="A7"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259</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250</v>
      </c>
      <c r="C9" s="17">
        <v>0.76809725368858905</v>
      </c>
      <c r="D9" s="17">
        <v>0.832361734384234</v>
      </c>
      <c r="E9" s="17">
        <v>0.70934837246614502</v>
      </c>
      <c r="F9" s="17"/>
      <c r="G9" s="17">
        <v>0.68513105379070205</v>
      </c>
      <c r="H9" s="17">
        <v>0.69042213420572995</v>
      </c>
      <c r="I9" s="17">
        <v>0.77017216140738998</v>
      </c>
      <c r="J9" s="17">
        <v>0.82942427923623796</v>
      </c>
      <c r="K9" s="17">
        <v>0.80030162523792603</v>
      </c>
      <c r="L9" s="17">
        <v>0.81390726019945903</v>
      </c>
      <c r="M9" s="17"/>
      <c r="N9" s="17">
        <v>0.77282900214712602</v>
      </c>
      <c r="O9" s="17">
        <v>0.74459583581136402</v>
      </c>
      <c r="P9" s="17"/>
      <c r="Q9" s="17">
        <v>0.76972411577218103</v>
      </c>
      <c r="R9" s="17">
        <v>0.76761099389868204</v>
      </c>
      <c r="S9" s="17">
        <v>0.76116039482515496</v>
      </c>
      <c r="T9" s="17">
        <v>0.79539268871244995</v>
      </c>
      <c r="U9" s="17">
        <v>0.73234172071230796</v>
      </c>
      <c r="V9" s="17">
        <v>0.77491037672033203</v>
      </c>
      <c r="W9" s="17">
        <v>0.79071216456247995</v>
      </c>
      <c r="X9" s="17">
        <v>0.75608730182320805</v>
      </c>
      <c r="Y9" s="17">
        <v>0.77312934772459396</v>
      </c>
      <c r="Z9" s="17">
        <v>0.76550930202609901</v>
      </c>
      <c r="AA9" s="17">
        <v>0.78371332340928701</v>
      </c>
      <c r="AB9" s="17">
        <v>0.68064801880263004</v>
      </c>
      <c r="AC9" s="17"/>
      <c r="AD9" s="17">
        <v>0.888740604916048</v>
      </c>
      <c r="AE9" s="17">
        <v>0.51802003990853596</v>
      </c>
      <c r="AF9" s="17"/>
      <c r="AG9" s="17">
        <v>0.87627542696773097</v>
      </c>
      <c r="AH9" s="17">
        <v>0.72050408402128496</v>
      </c>
      <c r="AI9" s="17"/>
      <c r="AJ9" s="17">
        <v>0.80433592388409203</v>
      </c>
      <c r="AK9" s="17">
        <v>0.72769802491364</v>
      </c>
      <c r="AL9" s="17"/>
      <c r="AM9" s="17">
        <v>0.74854859879686397</v>
      </c>
      <c r="AN9" s="17">
        <v>0.77547403032047502</v>
      </c>
      <c r="AO9" s="17"/>
      <c r="AP9" s="17">
        <v>0.37168987551874999</v>
      </c>
      <c r="AQ9" s="17">
        <v>0.92052036531868497</v>
      </c>
      <c r="AR9" s="17">
        <v>0.78164357405465901</v>
      </c>
      <c r="AS9" s="17">
        <v>0.97761596311858601</v>
      </c>
      <c r="AT9" s="17">
        <v>0.82776528462579002</v>
      </c>
      <c r="AU9" s="17">
        <v>0.85839198048569298</v>
      </c>
    </row>
    <row r="10" spans="2:47" x14ac:dyDescent="0.35">
      <c r="B10" s="18" t="s">
        <v>251</v>
      </c>
      <c r="C10" s="17">
        <v>0.33421410979529997</v>
      </c>
      <c r="D10" s="17">
        <v>0.42825351468416101</v>
      </c>
      <c r="E10" s="17">
        <v>0.243469041224426</v>
      </c>
      <c r="F10" s="17"/>
      <c r="G10" s="17">
        <v>0.39502058725151701</v>
      </c>
      <c r="H10" s="17">
        <v>0.37410579847653402</v>
      </c>
      <c r="I10" s="17">
        <v>0.37659752309071898</v>
      </c>
      <c r="J10" s="17">
        <v>0.37495842142017399</v>
      </c>
      <c r="K10" s="17">
        <v>0.326580368031687</v>
      </c>
      <c r="L10" s="17">
        <v>0.19863972462009</v>
      </c>
      <c r="M10" s="17"/>
      <c r="N10" s="17">
        <v>0.33903095224187002</v>
      </c>
      <c r="O10" s="17">
        <v>0.31029005124114101</v>
      </c>
      <c r="P10" s="17"/>
      <c r="Q10" s="17">
        <v>0.359318691971726</v>
      </c>
      <c r="R10" s="17">
        <v>0.31116911878244502</v>
      </c>
      <c r="S10" s="17">
        <v>0.325230087195368</v>
      </c>
      <c r="T10" s="17">
        <v>0.305872502302375</v>
      </c>
      <c r="U10" s="17">
        <v>0.25420084731813303</v>
      </c>
      <c r="V10" s="17">
        <v>0.31576370838589601</v>
      </c>
      <c r="W10" s="17">
        <v>0.332819381511476</v>
      </c>
      <c r="X10" s="17">
        <v>0.38829771187022799</v>
      </c>
      <c r="Y10" s="17">
        <v>0.38673751586745497</v>
      </c>
      <c r="Z10" s="17">
        <v>0.32306754032157498</v>
      </c>
      <c r="AA10" s="17">
        <v>0.32761360976759701</v>
      </c>
      <c r="AB10" s="17">
        <v>0.45309426675310199</v>
      </c>
      <c r="AC10" s="17"/>
      <c r="AD10" s="17">
        <v>0.41399145755894101</v>
      </c>
      <c r="AE10" s="17">
        <v>0.168864555043755</v>
      </c>
      <c r="AF10" s="17"/>
      <c r="AG10" s="17">
        <v>0.50267321936828602</v>
      </c>
      <c r="AH10" s="17">
        <v>0.254196565714989</v>
      </c>
      <c r="AI10" s="17"/>
      <c r="AJ10" s="17">
        <v>0.32687202102103902</v>
      </c>
      <c r="AK10" s="17">
        <v>0.34590863431780799</v>
      </c>
      <c r="AL10" s="17"/>
      <c r="AM10" s="17">
        <v>0.28969685737824302</v>
      </c>
      <c r="AN10" s="17">
        <v>0.351775159544233</v>
      </c>
      <c r="AO10" s="17"/>
      <c r="AP10" s="17">
        <v>9.2277613596738306E-2</v>
      </c>
      <c r="AQ10" s="17">
        <v>0.20306890966921101</v>
      </c>
      <c r="AR10" s="17">
        <v>0.34964474435006099</v>
      </c>
      <c r="AS10" s="17">
        <v>0.38249834171462299</v>
      </c>
      <c r="AT10" s="17">
        <v>0.49168709664989901</v>
      </c>
      <c r="AU10" s="17">
        <v>0.61247644271564206</v>
      </c>
    </row>
    <row r="11" spans="2:47" ht="29" x14ac:dyDescent="0.35">
      <c r="B11" s="18" t="s">
        <v>252</v>
      </c>
      <c r="C11" s="17">
        <v>0.30893117040548901</v>
      </c>
      <c r="D11" s="17">
        <v>0.33151755565075203</v>
      </c>
      <c r="E11" s="17">
        <v>0.28677789242721102</v>
      </c>
      <c r="F11" s="17"/>
      <c r="G11" s="17">
        <v>0.50073824467397998</v>
      </c>
      <c r="H11" s="17">
        <v>0.355141100221259</v>
      </c>
      <c r="I11" s="17">
        <v>0.33671854644017402</v>
      </c>
      <c r="J11" s="17">
        <v>0.28915191276886998</v>
      </c>
      <c r="K11" s="17">
        <v>0.23985175311542201</v>
      </c>
      <c r="L11" s="17">
        <v>0.182989592891736</v>
      </c>
      <c r="M11" s="17"/>
      <c r="N11" s="17">
        <v>0.28346870732205698</v>
      </c>
      <c r="O11" s="17">
        <v>0.43539689240038099</v>
      </c>
      <c r="P11" s="17"/>
      <c r="Q11" s="17">
        <v>0.40555762625941399</v>
      </c>
      <c r="R11" s="17">
        <v>0.26132203146849098</v>
      </c>
      <c r="S11" s="17">
        <v>0.31224363001704097</v>
      </c>
      <c r="T11" s="17">
        <v>0.33851496767529299</v>
      </c>
      <c r="U11" s="17">
        <v>0.26070060719453803</v>
      </c>
      <c r="V11" s="17">
        <v>0.33536183616089799</v>
      </c>
      <c r="W11" s="17">
        <v>0.27033727236716198</v>
      </c>
      <c r="X11" s="17">
        <v>0.35627264230688799</v>
      </c>
      <c r="Y11" s="17">
        <v>0.32019284201313603</v>
      </c>
      <c r="Z11" s="17">
        <v>0.24962572002070299</v>
      </c>
      <c r="AA11" s="17">
        <v>0.20288527359978301</v>
      </c>
      <c r="AB11" s="17">
        <v>0.355362413488644</v>
      </c>
      <c r="AC11" s="17"/>
      <c r="AD11" s="17">
        <v>0.37263425492204999</v>
      </c>
      <c r="AE11" s="17">
        <v>0.170440905780331</v>
      </c>
      <c r="AF11" s="17"/>
      <c r="AG11" s="17">
        <v>0.43799273571229003</v>
      </c>
      <c r="AH11" s="17">
        <v>0.24582206880450899</v>
      </c>
      <c r="AI11" s="17"/>
      <c r="AJ11" s="17">
        <v>0.30660251011010697</v>
      </c>
      <c r="AK11" s="17">
        <v>0.31180009762578298</v>
      </c>
      <c r="AL11" s="17"/>
      <c r="AM11" s="17">
        <v>0.219509705300068</v>
      </c>
      <c r="AN11" s="17">
        <v>0.33609949323294902</v>
      </c>
      <c r="AO11" s="17"/>
      <c r="AP11" s="17">
        <v>0.115933159548152</v>
      </c>
      <c r="AQ11" s="17">
        <v>0.19788420842261001</v>
      </c>
      <c r="AR11" s="17">
        <v>0.384112271123354</v>
      </c>
      <c r="AS11" s="17">
        <v>0.30495028489473902</v>
      </c>
      <c r="AT11" s="17">
        <v>0.52166919468654005</v>
      </c>
      <c r="AU11" s="17">
        <v>0.49224447296632301</v>
      </c>
    </row>
    <row r="12" spans="2:47" x14ac:dyDescent="0.35">
      <c r="B12" s="18" t="s">
        <v>253</v>
      </c>
      <c r="C12" s="17">
        <v>0.25078665874806899</v>
      </c>
      <c r="D12" s="17">
        <v>0.343309108456197</v>
      </c>
      <c r="E12" s="17">
        <v>0.16277136157951699</v>
      </c>
      <c r="F12" s="17"/>
      <c r="G12" s="17">
        <v>0.31643352083130799</v>
      </c>
      <c r="H12" s="17">
        <v>0.263196601275765</v>
      </c>
      <c r="I12" s="17">
        <v>0.23542338035149499</v>
      </c>
      <c r="J12" s="17">
        <v>0.24384339342592301</v>
      </c>
      <c r="K12" s="17">
        <v>0.28542632145376701</v>
      </c>
      <c r="L12" s="17">
        <v>0.19198259236496101</v>
      </c>
      <c r="M12" s="17"/>
      <c r="N12" s="17">
        <v>0.25746927272729597</v>
      </c>
      <c r="O12" s="17">
        <v>0.21759577698117799</v>
      </c>
      <c r="P12" s="17"/>
      <c r="Q12" s="17">
        <v>0.306924503379642</v>
      </c>
      <c r="R12" s="17">
        <v>0.226555351850141</v>
      </c>
      <c r="S12" s="17">
        <v>0.24348690456025501</v>
      </c>
      <c r="T12" s="17">
        <v>0.23176682581459301</v>
      </c>
      <c r="U12" s="17">
        <v>0.25015892163934</v>
      </c>
      <c r="V12" s="17">
        <v>0.211754565658652</v>
      </c>
      <c r="W12" s="17">
        <v>0.23041977118913601</v>
      </c>
      <c r="X12" s="17">
        <v>0.29952483090563697</v>
      </c>
      <c r="Y12" s="17">
        <v>0.260667018842133</v>
      </c>
      <c r="Z12" s="17">
        <v>0.27647206021439702</v>
      </c>
      <c r="AA12" s="17">
        <v>0.186599279554927</v>
      </c>
      <c r="AB12" s="17">
        <v>0.273336835518876</v>
      </c>
      <c r="AC12" s="17"/>
      <c r="AD12" s="17">
        <v>0.33139623196234902</v>
      </c>
      <c r="AE12" s="17">
        <v>8.3413886334135295E-2</v>
      </c>
      <c r="AF12" s="17"/>
      <c r="AG12" s="17">
        <v>0.419495243778162</v>
      </c>
      <c r="AH12" s="17">
        <v>0.170415320885351</v>
      </c>
      <c r="AI12" s="17"/>
      <c r="AJ12" s="17">
        <v>0.268802474086066</v>
      </c>
      <c r="AK12" s="17">
        <v>0.231644242751469</v>
      </c>
      <c r="AL12" s="17"/>
      <c r="AM12" s="17">
        <v>0.199160785346332</v>
      </c>
      <c r="AN12" s="17">
        <v>0.26699367643319299</v>
      </c>
      <c r="AO12" s="17"/>
      <c r="AP12" s="17">
        <v>1.51350840211178E-2</v>
      </c>
      <c r="AQ12" s="17">
        <v>9.6877878863506503E-2</v>
      </c>
      <c r="AR12" s="17">
        <v>0.20162563755295801</v>
      </c>
      <c r="AS12" s="17">
        <v>0.39094994869592098</v>
      </c>
      <c r="AT12" s="17">
        <v>0.40824905521438598</v>
      </c>
      <c r="AU12" s="17">
        <v>0.49877794092294597</v>
      </c>
    </row>
    <row r="13" spans="2:47" x14ac:dyDescent="0.35">
      <c r="B13" s="18" t="s">
        <v>254</v>
      </c>
      <c r="C13" s="17">
        <v>0.11450298776880299</v>
      </c>
      <c r="D13" s="17">
        <v>6.0416843815945101E-2</v>
      </c>
      <c r="E13" s="17">
        <v>0.16514914244658099</v>
      </c>
      <c r="F13" s="17"/>
      <c r="G13" s="17">
        <v>8.8795878108021503E-2</v>
      </c>
      <c r="H13" s="17">
        <v>8.3941390319153097E-2</v>
      </c>
      <c r="I13" s="17">
        <v>0.13065654084391701</v>
      </c>
      <c r="J13" s="17">
        <v>9.6409949555995494E-2</v>
      </c>
      <c r="K13" s="17">
        <v>0.140035708519227</v>
      </c>
      <c r="L13" s="17">
        <v>0.141031427821004</v>
      </c>
      <c r="M13" s="17"/>
      <c r="N13" s="17">
        <v>0.12535815777439599</v>
      </c>
      <c r="O13" s="17">
        <v>6.05880578723339E-2</v>
      </c>
      <c r="P13" s="17"/>
      <c r="Q13" s="17">
        <v>8.0848347007080296E-2</v>
      </c>
      <c r="R13" s="17">
        <v>0.14536804041785101</v>
      </c>
      <c r="S13" s="17">
        <v>0.123318886207094</v>
      </c>
      <c r="T13" s="17">
        <v>9.47084273647643E-2</v>
      </c>
      <c r="U13" s="17">
        <v>0.15961222467113201</v>
      </c>
      <c r="V13" s="17">
        <v>0.105616528992349</v>
      </c>
      <c r="W13" s="17">
        <v>0.12688228772285301</v>
      </c>
      <c r="X13" s="17">
        <v>0.121990703569542</v>
      </c>
      <c r="Y13" s="17">
        <v>0.10261303176320501</v>
      </c>
      <c r="Z13" s="17">
        <v>0.107720929907116</v>
      </c>
      <c r="AA13" s="17">
        <v>0.112352198532418</v>
      </c>
      <c r="AB13" s="17">
        <v>0.119367620353218</v>
      </c>
      <c r="AC13" s="17"/>
      <c r="AD13" s="17">
        <v>5.3364530252860802E-3</v>
      </c>
      <c r="AE13" s="17">
        <v>0.35754954267258698</v>
      </c>
      <c r="AF13" s="17"/>
      <c r="AG13" s="17">
        <v>1.15165498757801E-2</v>
      </c>
      <c r="AH13" s="17">
        <v>0.16456655325539299</v>
      </c>
      <c r="AI13" s="17"/>
      <c r="AJ13" s="17">
        <v>0.102155923895797</v>
      </c>
      <c r="AK13" s="17">
        <v>0.12837964501141999</v>
      </c>
      <c r="AL13" s="17"/>
      <c r="AM13" s="17">
        <v>0.15080037435961999</v>
      </c>
      <c r="AN13" s="17">
        <v>0.10390870710842599</v>
      </c>
      <c r="AO13" s="17"/>
      <c r="AP13" s="17">
        <v>0.48986623870960899</v>
      </c>
      <c r="AQ13" s="17">
        <v>1.7924205404675399E-2</v>
      </c>
      <c r="AR13" s="17">
        <v>4.8859766067589801E-3</v>
      </c>
      <c r="AS13" s="17">
        <v>0</v>
      </c>
      <c r="AT13" s="17">
        <v>6.1135325709120803E-3</v>
      </c>
      <c r="AU13" s="17">
        <v>0</v>
      </c>
    </row>
    <row r="14" spans="2:47" x14ac:dyDescent="0.35">
      <c r="B14" s="18" t="s">
        <v>255</v>
      </c>
      <c r="C14" s="17">
        <v>9.2763630577429104E-2</v>
      </c>
      <c r="D14" s="17">
        <v>0.120450047602033</v>
      </c>
      <c r="E14" s="17">
        <v>6.6583349233960198E-2</v>
      </c>
      <c r="F14" s="17"/>
      <c r="G14" s="17">
        <v>0.13659907347943001</v>
      </c>
      <c r="H14" s="17">
        <v>0.123507939434367</v>
      </c>
      <c r="I14" s="17">
        <v>8.1506292120175405E-2</v>
      </c>
      <c r="J14" s="17">
        <v>7.6033472833664698E-2</v>
      </c>
      <c r="K14" s="17">
        <v>7.1664171413058003E-2</v>
      </c>
      <c r="L14" s="17">
        <v>7.5289165152305298E-2</v>
      </c>
      <c r="M14" s="17"/>
      <c r="N14" s="17">
        <v>8.1615530018294205E-2</v>
      </c>
      <c r="O14" s="17">
        <v>0.148133473685814</v>
      </c>
      <c r="P14" s="17"/>
      <c r="Q14" s="17">
        <v>0.11134457897075201</v>
      </c>
      <c r="R14" s="17">
        <v>8.8971964902758396E-2</v>
      </c>
      <c r="S14" s="17">
        <v>9.65360210750736E-2</v>
      </c>
      <c r="T14" s="17">
        <v>5.6760983221167897E-2</v>
      </c>
      <c r="U14" s="17">
        <v>0.12592270908502101</v>
      </c>
      <c r="V14" s="17">
        <v>0.11792812646277299</v>
      </c>
      <c r="W14" s="17">
        <v>5.6137538845136503E-2</v>
      </c>
      <c r="X14" s="17">
        <v>8.46160946458719E-2</v>
      </c>
      <c r="Y14" s="17">
        <v>8.6606096734899302E-2</v>
      </c>
      <c r="Z14" s="17">
        <v>0.107987568019459</v>
      </c>
      <c r="AA14" s="17">
        <v>5.7146338415890299E-2</v>
      </c>
      <c r="AB14" s="17">
        <v>0.112751039049031</v>
      </c>
      <c r="AC14" s="17"/>
      <c r="AD14" s="17">
        <v>0.118178840660684</v>
      </c>
      <c r="AE14" s="17">
        <v>3.7440158126273701E-2</v>
      </c>
      <c r="AF14" s="17"/>
      <c r="AG14" s="17">
        <v>0.160895749626603</v>
      </c>
      <c r="AH14" s="17">
        <v>5.9144871117717997E-2</v>
      </c>
      <c r="AI14" s="17"/>
      <c r="AJ14" s="17">
        <v>9.6234981691424207E-2</v>
      </c>
      <c r="AK14" s="17">
        <v>8.9471663256201497E-2</v>
      </c>
      <c r="AL14" s="17"/>
      <c r="AM14" s="17">
        <v>7.3951836311134694E-2</v>
      </c>
      <c r="AN14" s="17">
        <v>9.8543026248693502E-2</v>
      </c>
      <c r="AO14" s="17"/>
      <c r="AP14" s="17">
        <v>1.34045437851537E-2</v>
      </c>
      <c r="AQ14" s="17">
        <v>4.7061045501174903E-2</v>
      </c>
      <c r="AR14" s="17">
        <v>8.9756291876821298E-2</v>
      </c>
      <c r="AS14" s="17">
        <v>0.108381308028742</v>
      </c>
      <c r="AT14" s="17">
        <v>0.144899169471323</v>
      </c>
      <c r="AU14" s="17">
        <v>0.192886793250341</v>
      </c>
    </row>
    <row r="15" spans="2:47" ht="29" x14ac:dyDescent="0.35">
      <c r="B15" s="18" t="s">
        <v>256</v>
      </c>
      <c r="C15" s="17">
        <v>7.5852328489504905E-2</v>
      </c>
      <c r="D15" s="17">
        <v>0.100753432657239</v>
      </c>
      <c r="E15" s="17">
        <v>5.2238504132655697E-2</v>
      </c>
      <c r="F15" s="17"/>
      <c r="G15" s="17">
        <v>0.18740700728683199</v>
      </c>
      <c r="H15" s="17">
        <v>0.13603154696495001</v>
      </c>
      <c r="I15" s="17">
        <v>7.3414256639589601E-2</v>
      </c>
      <c r="J15" s="17">
        <v>4.2776727934417703E-2</v>
      </c>
      <c r="K15" s="17">
        <v>1.10075776736723E-2</v>
      </c>
      <c r="L15" s="17">
        <v>2.4509267941952601E-2</v>
      </c>
      <c r="M15" s="17"/>
      <c r="N15" s="17">
        <v>6.2731251426803095E-2</v>
      </c>
      <c r="O15" s="17">
        <v>0.14102145524083401</v>
      </c>
      <c r="P15" s="17"/>
      <c r="Q15" s="17">
        <v>9.1588370065813801E-2</v>
      </c>
      <c r="R15" s="17">
        <v>9.5907086386436996E-2</v>
      </c>
      <c r="S15" s="17">
        <v>8.0014057076088899E-2</v>
      </c>
      <c r="T15" s="17">
        <v>3.50089302646251E-2</v>
      </c>
      <c r="U15" s="17">
        <v>7.85345058547295E-2</v>
      </c>
      <c r="V15" s="17">
        <v>6.5860675134480504E-2</v>
      </c>
      <c r="W15" s="17">
        <v>7.6277409089735598E-2</v>
      </c>
      <c r="X15" s="17">
        <v>8.5728752862800198E-2</v>
      </c>
      <c r="Y15" s="17">
        <v>7.4572277162893802E-2</v>
      </c>
      <c r="Z15" s="17">
        <v>7.8709820370555295E-2</v>
      </c>
      <c r="AA15" s="17">
        <v>4.3124054905164098E-2</v>
      </c>
      <c r="AB15" s="17">
        <v>8.76830068725441E-2</v>
      </c>
      <c r="AC15" s="17"/>
      <c r="AD15" s="17">
        <v>9.8472379959274103E-2</v>
      </c>
      <c r="AE15" s="17">
        <v>2.5857405826420099E-2</v>
      </c>
      <c r="AF15" s="17"/>
      <c r="AG15" s="17">
        <v>0.13546446809377799</v>
      </c>
      <c r="AH15" s="17">
        <v>4.5149948248634698E-2</v>
      </c>
      <c r="AI15" s="17"/>
      <c r="AJ15" s="17">
        <v>6.7086250191613794E-2</v>
      </c>
      <c r="AK15" s="17">
        <v>8.5353968036670502E-2</v>
      </c>
      <c r="AL15" s="17"/>
      <c r="AM15" s="17">
        <v>6.7458898400081901E-2</v>
      </c>
      <c r="AN15" s="17">
        <v>7.9056066896825095E-2</v>
      </c>
      <c r="AO15" s="17"/>
      <c r="AP15" s="17">
        <v>5.9007673633204201E-3</v>
      </c>
      <c r="AQ15" s="17">
        <v>1.19631860256788E-2</v>
      </c>
      <c r="AR15" s="17">
        <v>0.11088554373142399</v>
      </c>
      <c r="AS15" s="17">
        <v>2.6664682139982299E-2</v>
      </c>
      <c r="AT15" s="17">
        <v>0.168551291041517</v>
      </c>
      <c r="AU15" s="17">
        <v>0.19946963436561099</v>
      </c>
    </row>
    <row r="16" spans="2:47" x14ac:dyDescent="0.35">
      <c r="B16" s="18" t="s">
        <v>257</v>
      </c>
      <c r="C16" s="17">
        <v>6.7238380219166505E-2</v>
      </c>
      <c r="D16" s="17">
        <v>8.6648953169962295E-2</v>
      </c>
      <c r="E16" s="17">
        <v>4.8903311383703102E-2</v>
      </c>
      <c r="F16" s="17"/>
      <c r="G16" s="17">
        <v>0.155241179899714</v>
      </c>
      <c r="H16" s="17">
        <v>0.14970263220847199</v>
      </c>
      <c r="I16" s="17">
        <v>7.1362637222395803E-2</v>
      </c>
      <c r="J16" s="17">
        <v>2.96679776119224E-2</v>
      </c>
      <c r="K16" s="17">
        <v>1.3527719405728699E-2</v>
      </c>
      <c r="L16" s="17">
        <v>4.2107078755635099E-3</v>
      </c>
      <c r="M16" s="17"/>
      <c r="N16" s="17">
        <v>4.6106127674183602E-2</v>
      </c>
      <c r="O16" s="17">
        <v>0.17219702332933201</v>
      </c>
      <c r="P16" s="17"/>
      <c r="Q16" s="17">
        <v>0.14877632212517899</v>
      </c>
      <c r="R16" s="17">
        <v>3.3149113902866199E-2</v>
      </c>
      <c r="S16" s="17">
        <v>3.0052842451306499E-2</v>
      </c>
      <c r="T16" s="17">
        <v>4.7156502374289901E-2</v>
      </c>
      <c r="U16" s="17">
        <v>7.9742195263766205E-2</v>
      </c>
      <c r="V16" s="17">
        <v>7.54386392233969E-2</v>
      </c>
      <c r="W16" s="17">
        <v>4.1696699862406601E-2</v>
      </c>
      <c r="X16" s="17">
        <v>5.8979627022149601E-2</v>
      </c>
      <c r="Y16" s="17">
        <v>6.3477089523605396E-2</v>
      </c>
      <c r="Z16" s="17">
        <v>5.1413019548720601E-2</v>
      </c>
      <c r="AA16" s="17">
        <v>5.4124977575935498E-2</v>
      </c>
      <c r="AB16" s="17">
        <v>0.103142993088935</v>
      </c>
      <c r="AC16" s="17"/>
      <c r="AD16" s="17">
        <v>8.7948733125148504E-2</v>
      </c>
      <c r="AE16" s="17">
        <v>2.5693573035506598E-2</v>
      </c>
      <c r="AF16" s="17"/>
      <c r="AG16" s="17">
        <v>0.11511969215936201</v>
      </c>
      <c r="AH16" s="17">
        <v>4.1469390641595799E-2</v>
      </c>
      <c r="AI16" s="17"/>
      <c r="AJ16" s="17">
        <v>6.1267957197133897E-2</v>
      </c>
      <c r="AK16" s="17">
        <v>7.4923424617300005E-2</v>
      </c>
      <c r="AL16" s="17"/>
      <c r="AM16" s="17">
        <v>4.8636797739361998E-2</v>
      </c>
      <c r="AN16" s="17">
        <v>7.2725524849450898E-2</v>
      </c>
      <c r="AO16" s="17"/>
      <c r="AP16" s="17">
        <v>2.2488054678615199E-2</v>
      </c>
      <c r="AQ16" s="17">
        <v>2.83733234831665E-3</v>
      </c>
      <c r="AR16" s="17">
        <v>9.8465180007242303E-2</v>
      </c>
      <c r="AS16" s="17">
        <v>1.72683156677668E-2</v>
      </c>
      <c r="AT16" s="17">
        <v>0.10888871883781299</v>
      </c>
      <c r="AU16" s="17">
        <v>0.1869662237079</v>
      </c>
    </row>
    <row r="17" spans="2:47" x14ac:dyDescent="0.35">
      <c r="B17" s="18" t="s">
        <v>94</v>
      </c>
      <c r="C17" s="17">
        <v>8.5988374890898795E-3</v>
      </c>
      <c r="D17" s="17">
        <v>6.6978810908640898E-3</v>
      </c>
      <c r="E17" s="17">
        <v>1.0529363634036301E-2</v>
      </c>
      <c r="F17" s="17"/>
      <c r="G17" s="17">
        <v>1.0401149155769901E-2</v>
      </c>
      <c r="H17" s="17">
        <v>6.2765486210602699E-3</v>
      </c>
      <c r="I17" s="17">
        <v>2.25546214850765E-2</v>
      </c>
      <c r="J17" s="17">
        <v>0</v>
      </c>
      <c r="K17" s="17">
        <v>2.94956667999628E-3</v>
      </c>
      <c r="L17" s="17">
        <v>8.6542788744428199E-3</v>
      </c>
      <c r="M17" s="17"/>
      <c r="N17" s="17">
        <v>8.1371462934345905E-3</v>
      </c>
      <c r="O17" s="17">
        <v>1.0891942842091801E-2</v>
      </c>
      <c r="P17" s="17"/>
      <c r="Q17" s="17">
        <v>9.7859167934112607E-3</v>
      </c>
      <c r="R17" s="17">
        <v>7.24552705772054E-3</v>
      </c>
      <c r="S17" s="17">
        <v>1.3408473369746401E-2</v>
      </c>
      <c r="T17" s="17">
        <v>0</v>
      </c>
      <c r="U17" s="17">
        <v>0</v>
      </c>
      <c r="V17" s="17">
        <v>2.49360904276913E-2</v>
      </c>
      <c r="W17" s="17">
        <v>1.03855542194393E-2</v>
      </c>
      <c r="X17" s="17">
        <v>0</v>
      </c>
      <c r="Y17" s="17">
        <v>8.9746977718813906E-3</v>
      </c>
      <c r="Z17" s="17">
        <v>6.5731058148561401E-3</v>
      </c>
      <c r="AA17" s="17">
        <v>1.11411180245803E-2</v>
      </c>
      <c r="AB17" s="17">
        <v>0</v>
      </c>
      <c r="AC17" s="17"/>
      <c r="AD17" s="17">
        <v>4.9111182099320499E-3</v>
      </c>
      <c r="AE17" s="17">
        <v>9.3569940889592102E-3</v>
      </c>
      <c r="AF17" s="17"/>
      <c r="AG17" s="17">
        <v>1.65608194832727E-3</v>
      </c>
      <c r="AH17" s="17">
        <v>9.3215703148878792E-3</v>
      </c>
      <c r="AI17" s="17"/>
      <c r="AJ17" s="17">
        <v>5.9442967510044704E-3</v>
      </c>
      <c r="AK17" s="17">
        <v>1.05262888040853E-2</v>
      </c>
      <c r="AL17" s="17"/>
      <c r="AM17" s="17">
        <v>4.7701709467280204E-3</v>
      </c>
      <c r="AN17" s="17">
        <v>8.6792226169994102E-3</v>
      </c>
      <c r="AO17" s="17"/>
      <c r="AP17" s="17">
        <v>2.0854830855198101E-2</v>
      </c>
      <c r="AQ17" s="17">
        <v>1.09009590908651E-2</v>
      </c>
      <c r="AR17" s="17">
        <v>1.4044881964302199E-2</v>
      </c>
      <c r="AS17" s="17">
        <v>0</v>
      </c>
      <c r="AT17" s="17">
        <v>0</v>
      </c>
      <c r="AU17" s="17">
        <v>0</v>
      </c>
    </row>
    <row r="18" spans="2:47" x14ac:dyDescent="0.35">
      <c r="B18" s="18" t="s">
        <v>258</v>
      </c>
      <c r="C18" s="19">
        <v>2.2330999774522399E-3</v>
      </c>
      <c r="D18" s="19">
        <v>1.0649886256448101E-3</v>
      </c>
      <c r="E18" s="19">
        <v>3.3922773809250701E-3</v>
      </c>
      <c r="F18" s="19"/>
      <c r="G18" s="19">
        <v>5.9317029510547997E-3</v>
      </c>
      <c r="H18" s="19">
        <v>0</v>
      </c>
      <c r="I18" s="19">
        <v>0</v>
      </c>
      <c r="J18" s="19">
        <v>0</v>
      </c>
      <c r="K18" s="19">
        <v>0</v>
      </c>
      <c r="L18" s="19">
        <v>6.7192289743724402E-3</v>
      </c>
      <c r="M18" s="19"/>
      <c r="N18" s="19">
        <v>2.1177936851752301E-3</v>
      </c>
      <c r="O18" s="19">
        <v>2.8057976562111701E-3</v>
      </c>
      <c r="P18" s="19"/>
      <c r="Q18" s="19">
        <v>3.3638906088386601E-3</v>
      </c>
      <c r="R18" s="19">
        <v>3.4725072986147199E-3</v>
      </c>
      <c r="S18" s="19">
        <v>0</v>
      </c>
      <c r="T18" s="19">
        <v>4.7998132443622102E-3</v>
      </c>
      <c r="U18" s="19">
        <v>0</v>
      </c>
      <c r="V18" s="19">
        <v>3.9556997505119703E-3</v>
      </c>
      <c r="W18" s="19">
        <v>0</v>
      </c>
      <c r="X18" s="19">
        <v>0</v>
      </c>
      <c r="Y18" s="19">
        <v>0</v>
      </c>
      <c r="Z18" s="19">
        <v>5.8141770441135403E-3</v>
      </c>
      <c r="AA18" s="19">
        <v>0</v>
      </c>
      <c r="AB18" s="19">
        <v>0</v>
      </c>
      <c r="AC18" s="19"/>
      <c r="AD18" s="19">
        <v>2.6302086917171399E-3</v>
      </c>
      <c r="AE18" s="19">
        <v>1.5513155282201999E-3</v>
      </c>
      <c r="AF18" s="19"/>
      <c r="AG18" s="19">
        <v>1.0987697324224899E-3</v>
      </c>
      <c r="AH18" s="19">
        <v>2.8635350311014898E-3</v>
      </c>
      <c r="AI18" s="19"/>
      <c r="AJ18" s="19">
        <v>7.9968866222171996E-4</v>
      </c>
      <c r="AK18" s="19">
        <v>3.95407655423356E-3</v>
      </c>
      <c r="AL18" s="19"/>
      <c r="AM18" s="19">
        <v>0</v>
      </c>
      <c r="AN18" s="19">
        <v>2.9060539461898101E-3</v>
      </c>
      <c r="AO18" s="19"/>
      <c r="AP18" s="19">
        <v>4.0080325164542404E-3</v>
      </c>
      <c r="AQ18" s="19">
        <v>2.7130948927066799E-3</v>
      </c>
      <c r="AR18" s="19">
        <v>0</v>
      </c>
      <c r="AS18" s="19">
        <v>2.7275008648182499E-3</v>
      </c>
      <c r="AT18" s="19">
        <v>4.3853739644976499E-3</v>
      </c>
      <c r="AU18" s="19">
        <v>0</v>
      </c>
    </row>
    <row r="19" spans="2:47" x14ac:dyDescent="0.35">
      <c r="B19" s="16"/>
    </row>
    <row r="20" spans="2:47" x14ac:dyDescent="0.35">
      <c r="B20" t="s">
        <v>66</v>
      </c>
    </row>
    <row r="21" spans="2:47" x14ac:dyDescent="0.35">
      <c r="B21" t="s">
        <v>67</v>
      </c>
    </row>
    <row r="23" spans="2:47" x14ac:dyDescent="0.35">
      <c r="B23"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2:AU19"/>
  <sheetViews>
    <sheetView showGridLines="0" topLeftCell="A8"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264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499</v>
      </c>
      <c r="D7" s="10">
        <v>323</v>
      </c>
      <c r="E7" s="10">
        <v>176</v>
      </c>
      <c r="F7" s="10"/>
      <c r="G7" s="10">
        <v>69</v>
      </c>
      <c r="H7" s="10">
        <v>77</v>
      </c>
      <c r="I7" s="10">
        <v>88</v>
      </c>
      <c r="J7" s="10">
        <v>87</v>
      </c>
      <c r="K7" s="10">
        <v>91</v>
      </c>
      <c r="L7" s="10">
        <v>87</v>
      </c>
      <c r="M7" s="10"/>
      <c r="N7" s="10">
        <v>432</v>
      </c>
      <c r="O7" s="10">
        <v>67</v>
      </c>
      <c r="P7" s="10"/>
      <c r="Q7" s="10">
        <v>80</v>
      </c>
      <c r="R7" s="10">
        <v>64</v>
      </c>
      <c r="S7" s="10">
        <v>37</v>
      </c>
      <c r="T7" s="10">
        <v>44</v>
      </c>
      <c r="U7" s="10">
        <v>38</v>
      </c>
      <c r="V7" s="10">
        <v>39</v>
      </c>
      <c r="W7" s="10">
        <v>41</v>
      </c>
      <c r="X7" s="10">
        <v>25</v>
      </c>
      <c r="Y7" s="10">
        <v>62</v>
      </c>
      <c r="Z7" s="10">
        <v>42</v>
      </c>
      <c r="AA7" s="10">
        <v>17</v>
      </c>
      <c r="AB7" s="10">
        <v>10</v>
      </c>
      <c r="AC7" s="10"/>
      <c r="AD7" s="10">
        <v>444</v>
      </c>
      <c r="AE7" s="10">
        <v>48</v>
      </c>
      <c r="AF7" s="10"/>
      <c r="AG7" s="10">
        <v>267</v>
      </c>
      <c r="AH7" s="10">
        <v>227</v>
      </c>
      <c r="AI7" s="10"/>
      <c r="AJ7" s="10">
        <v>301</v>
      </c>
      <c r="AK7" s="10">
        <v>198</v>
      </c>
      <c r="AL7" s="10"/>
      <c r="AM7" s="10">
        <v>83</v>
      </c>
      <c r="AN7" s="10">
        <v>412</v>
      </c>
      <c r="AO7" s="10"/>
      <c r="AP7" s="10">
        <v>6</v>
      </c>
      <c r="AQ7" s="10">
        <v>34</v>
      </c>
      <c r="AR7" s="10">
        <v>56</v>
      </c>
      <c r="AS7" s="10">
        <v>161</v>
      </c>
      <c r="AT7" s="10">
        <v>72</v>
      </c>
      <c r="AU7" s="10">
        <v>170</v>
      </c>
    </row>
    <row r="8" spans="2:47" ht="30" customHeight="1" x14ac:dyDescent="0.35">
      <c r="B8" s="11" t="s">
        <v>20</v>
      </c>
      <c r="C8" s="11">
        <v>504</v>
      </c>
      <c r="D8" s="11">
        <v>339</v>
      </c>
      <c r="E8" s="11">
        <v>165</v>
      </c>
      <c r="F8" s="11"/>
      <c r="G8" s="11">
        <v>89</v>
      </c>
      <c r="H8" s="11">
        <v>91</v>
      </c>
      <c r="I8" s="11">
        <v>81</v>
      </c>
      <c r="J8" s="11">
        <v>83</v>
      </c>
      <c r="K8" s="11">
        <v>80</v>
      </c>
      <c r="L8" s="11">
        <v>81</v>
      </c>
      <c r="M8" s="11"/>
      <c r="N8" s="11">
        <v>431</v>
      </c>
      <c r="O8" s="11">
        <v>73</v>
      </c>
      <c r="P8" s="11"/>
      <c r="Q8" s="11">
        <v>86</v>
      </c>
      <c r="R8" s="11">
        <v>59</v>
      </c>
      <c r="S8" s="11">
        <v>39</v>
      </c>
      <c r="T8" s="11">
        <v>42</v>
      </c>
      <c r="U8" s="11">
        <v>35</v>
      </c>
      <c r="V8" s="11">
        <v>38</v>
      </c>
      <c r="W8" s="11">
        <v>37</v>
      </c>
      <c r="X8" s="11">
        <v>24</v>
      </c>
      <c r="Y8" s="11">
        <v>58</v>
      </c>
      <c r="Z8" s="11">
        <v>50</v>
      </c>
      <c r="AA8" s="11">
        <v>19</v>
      </c>
      <c r="AB8" s="11">
        <v>16</v>
      </c>
      <c r="AC8" s="11"/>
      <c r="AD8" s="11">
        <v>446</v>
      </c>
      <c r="AE8" s="11">
        <v>51</v>
      </c>
      <c r="AF8" s="11"/>
      <c r="AG8" s="11">
        <v>273</v>
      </c>
      <c r="AH8" s="11">
        <v>225</v>
      </c>
      <c r="AI8" s="11"/>
      <c r="AJ8" s="11">
        <v>292</v>
      </c>
      <c r="AK8" s="11">
        <v>212</v>
      </c>
      <c r="AL8" s="11"/>
      <c r="AM8" s="11">
        <v>87</v>
      </c>
      <c r="AN8" s="11">
        <v>412</v>
      </c>
      <c r="AO8" s="11"/>
      <c r="AP8" s="11">
        <v>7</v>
      </c>
      <c r="AQ8" s="11">
        <v>32</v>
      </c>
      <c r="AR8" s="11">
        <v>60</v>
      </c>
      <c r="AS8" s="11">
        <v>151</v>
      </c>
      <c r="AT8" s="11">
        <v>67</v>
      </c>
      <c r="AU8" s="11">
        <v>187</v>
      </c>
    </row>
    <row r="9" spans="2:47" x14ac:dyDescent="0.35">
      <c r="B9" s="18" t="s">
        <v>43</v>
      </c>
      <c r="C9" s="17">
        <v>0.13160097320474101</v>
      </c>
      <c r="D9" s="17">
        <v>9.9172038071222393E-2</v>
      </c>
      <c r="E9" s="17">
        <v>0.19831363131301299</v>
      </c>
      <c r="F9" s="17"/>
      <c r="G9" s="17">
        <v>0.119051240825885</v>
      </c>
      <c r="H9" s="17">
        <v>0.18388303929276001</v>
      </c>
      <c r="I9" s="17">
        <v>0.174267672604102</v>
      </c>
      <c r="J9" s="17">
        <v>0.100197232585548</v>
      </c>
      <c r="K9" s="17">
        <v>8.2318857577377502E-2</v>
      </c>
      <c r="L9" s="17">
        <v>0.12534995804834501</v>
      </c>
      <c r="M9" s="17"/>
      <c r="N9" s="17">
        <v>0.12965011144872901</v>
      </c>
      <c r="O9" s="17">
        <v>0.14306596779785799</v>
      </c>
      <c r="P9" s="17"/>
      <c r="Q9" s="17">
        <v>0.11808732572196699</v>
      </c>
      <c r="R9" s="17">
        <v>0.18350225145965299</v>
      </c>
      <c r="S9" s="17">
        <v>0.12980000489325699</v>
      </c>
      <c r="T9" s="17">
        <v>0.12387747464181099</v>
      </c>
      <c r="U9" s="17">
        <v>0.154008476071264</v>
      </c>
      <c r="V9" s="17">
        <v>0.104133025959613</v>
      </c>
      <c r="W9" s="17">
        <v>8.9231961263052703E-2</v>
      </c>
      <c r="X9" s="17">
        <v>0.102561901312234</v>
      </c>
      <c r="Y9" s="17">
        <v>0.113048102019204</v>
      </c>
      <c r="Z9" s="17">
        <v>0.200671938557135</v>
      </c>
      <c r="AA9" s="17">
        <v>0.17363471777758999</v>
      </c>
      <c r="AB9" s="17">
        <v>0</v>
      </c>
      <c r="AC9" s="17"/>
      <c r="AD9" s="17">
        <v>0.13193636755249799</v>
      </c>
      <c r="AE9" s="17">
        <v>0.14628982501909099</v>
      </c>
      <c r="AF9" s="17"/>
      <c r="AG9" s="17">
        <v>8.6457268502745002E-2</v>
      </c>
      <c r="AH9" s="17">
        <v>0.183723804786358</v>
      </c>
      <c r="AI9" s="17"/>
      <c r="AJ9" s="17">
        <v>0.11573580214398201</v>
      </c>
      <c r="AK9" s="17">
        <v>0.15344858856573601</v>
      </c>
      <c r="AL9" s="17"/>
      <c r="AM9" s="17">
        <v>9.6966969487718505E-2</v>
      </c>
      <c r="AN9" s="17">
        <v>0.14040639951088801</v>
      </c>
      <c r="AO9" s="17"/>
      <c r="AP9" s="17">
        <v>0.124277431959975</v>
      </c>
      <c r="AQ9" s="17">
        <v>0.22920326427168</v>
      </c>
      <c r="AR9" s="17">
        <v>0.34903795791209302</v>
      </c>
      <c r="AS9" s="17">
        <v>0.10412217631922301</v>
      </c>
      <c r="AT9" s="17">
        <v>0.13265411001215999</v>
      </c>
      <c r="AU9" s="17">
        <v>6.6610706239010498E-2</v>
      </c>
    </row>
    <row r="10" spans="2:47" x14ac:dyDescent="0.35">
      <c r="B10" s="18" t="s">
        <v>260</v>
      </c>
      <c r="C10" s="17">
        <v>0.42349466196645402</v>
      </c>
      <c r="D10" s="17">
        <v>0.39217624868247802</v>
      </c>
      <c r="E10" s="17">
        <v>0.48792275956833298</v>
      </c>
      <c r="F10" s="17"/>
      <c r="G10" s="17">
        <v>0.57367334197831399</v>
      </c>
      <c r="H10" s="17">
        <v>0.44730507125058599</v>
      </c>
      <c r="I10" s="17">
        <v>0.41184952977800898</v>
      </c>
      <c r="J10" s="17">
        <v>0.40459011594156002</v>
      </c>
      <c r="K10" s="17">
        <v>0.40599011443623201</v>
      </c>
      <c r="L10" s="17">
        <v>0.28055402047240902</v>
      </c>
      <c r="M10" s="17"/>
      <c r="N10" s="17">
        <v>0.401058491577309</v>
      </c>
      <c r="O10" s="17">
        <v>0.55534950581126696</v>
      </c>
      <c r="P10" s="17"/>
      <c r="Q10" s="17">
        <v>0.50187554422508496</v>
      </c>
      <c r="R10" s="17">
        <v>0.48471743763425001</v>
      </c>
      <c r="S10" s="17">
        <v>0.46051100396227002</v>
      </c>
      <c r="T10" s="17">
        <v>0.42114159825282499</v>
      </c>
      <c r="U10" s="17">
        <v>0.34123954916180599</v>
      </c>
      <c r="V10" s="17">
        <v>0.37077878778598</v>
      </c>
      <c r="W10" s="17">
        <v>0.36551149994583998</v>
      </c>
      <c r="X10" s="17">
        <v>0.56673004014433304</v>
      </c>
      <c r="Y10" s="17">
        <v>0.38359573083017701</v>
      </c>
      <c r="Z10" s="17">
        <v>0.27179368189704001</v>
      </c>
      <c r="AA10" s="17">
        <v>0.367560783327811</v>
      </c>
      <c r="AB10" s="17">
        <v>0.59740677015844301</v>
      </c>
      <c r="AC10" s="17"/>
      <c r="AD10" s="17">
        <v>0.40305930982640498</v>
      </c>
      <c r="AE10" s="17">
        <v>0.592704963862837</v>
      </c>
      <c r="AF10" s="17"/>
      <c r="AG10" s="17">
        <v>0.43535959980210798</v>
      </c>
      <c r="AH10" s="17">
        <v>0.408272246758076</v>
      </c>
      <c r="AI10" s="17"/>
      <c r="AJ10" s="17">
        <v>0.41368038538062302</v>
      </c>
      <c r="AK10" s="17">
        <v>0.437009709429382</v>
      </c>
      <c r="AL10" s="17"/>
      <c r="AM10" s="17">
        <v>0.45697602181973901</v>
      </c>
      <c r="AN10" s="17">
        <v>0.41743484693930299</v>
      </c>
      <c r="AO10" s="17"/>
      <c r="AP10" s="17">
        <v>0.71772959728685903</v>
      </c>
      <c r="AQ10" s="17">
        <v>0.418977340618855</v>
      </c>
      <c r="AR10" s="17">
        <v>0.54253773835307795</v>
      </c>
      <c r="AS10" s="17">
        <v>0.36652213197195299</v>
      </c>
      <c r="AT10" s="17">
        <v>0.48565111372221298</v>
      </c>
      <c r="AU10" s="17">
        <v>0.39888290642487301</v>
      </c>
    </row>
    <row r="11" spans="2:47" x14ac:dyDescent="0.35">
      <c r="B11" s="18" t="s">
        <v>261</v>
      </c>
      <c r="C11" s="17">
        <v>0.21172813119029599</v>
      </c>
      <c r="D11" s="17">
        <v>0.22882502665208701</v>
      </c>
      <c r="E11" s="17">
        <v>0.176556475477297</v>
      </c>
      <c r="F11" s="17"/>
      <c r="G11" s="17">
        <v>0.11693223776211401</v>
      </c>
      <c r="H11" s="17">
        <v>0.22098029434033101</v>
      </c>
      <c r="I11" s="17">
        <v>0.22421931893461899</v>
      </c>
      <c r="J11" s="17">
        <v>0.25581898181674601</v>
      </c>
      <c r="K11" s="17">
        <v>0.21135388962617299</v>
      </c>
      <c r="L11" s="17">
        <v>0.24784041721646499</v>
      </c>
      <c r="M11" s="17"/>
      <c r="N11" s="17">
        <v>0.22608081420745399</v>
      </c>
      <c r="O11" s="17">
        <v>0.12737903127005701</v>
      </c>
      <c r="P11" s="17"/>
      <c r="Q11" s="17">
        <v>0.19703514033321901</v>
      </c>
      <c r="R11" s="17">
        <v>0.20463776732156799</v>
      </c>
      <c r="S11" s="17">
        <v>0.24260882417928301</v>
      </c>
      <c r="T11" s="17">
        <v>0.226183818348342</v>
      </c>
      <c r="U11" s="17">
        <v>0.208160376676501</v>
      </c>
      <c r="V11" s="17">
        <v>0.25813854825013999</v>
      </c>
      <c r="W11" s="17">
        <v>9.5869021845126107E-2</v>
      </c>
      <c r="X11" s="17">
        <v>9.4016373024335104E-2</v>
      </c>
      <c r="Y11" s="17">
        <v>0.243762442857649</v>
      </c>
      <c r="Z11" s="17">
        <v>0.223915803160324</v>
      </c>
      <c r="AA11" s="17">
        <v>0.28345047626036601</v>
      </c>
      <c r="AB11" s="17">
        <v>0.30492529578100402</v>
      </c>
      <c r="AC11" s="17"/>
      <c r="AD11" s="17">
        <v>0.21939503582218101</v>
      </c>
      <c r="AE11" s="17">
        <v>0.140072377631273</v>
      </c>
      <c r="AF11" s="17"/>
      <c r="AG11" s="17">
        <v>0.20573666020637699</v>
      </c>
      <c r="AH11" s="17">
        <v>0.22094701169192901</v>
      </c>
      <c r="AI11" s="17"/>
      <c r="AJ11" s="17">
        <v>0.21465043524596</v>
      </c>
      <c r="AK11" s="17">
        <v>0.20770388369044199</v>
      </c>
      <c r="AL11" s="17"/>
      <c r="AM11" s="17">
        <v>0.246646698887801</v>
      </c>
      <c r="AN11" s="17">
        <v>0.20677238160380501</v>
      </c>
      <c r="AO11" s="17"/>
      <c r="AP11" s="17">
        <v>0.15799297075316601</v>
      </c>
      <c r="AQ11" s="17">
        <v>0.151439811875518</v>
      </c>
      <c r="AR11" s="17">
        <v>4.44594512277392E-2</v>
      </c>
      <c r="AS11" s="17">
        <v>0.22521970435885999</v>
      </c>
      <c r="AT11" s="17">
        <v>0.209720666681463</v>
      </c>
      <c r="AU11" s="17">
        <v>0.26793087544632899</v>
      </c>
    </row>
    <row r="12" spans="2:47" x14ac:dyDescent="0.35">
      <c r="B12" s="18" t="s">
        <v>262</v>
      </c>
      <c r="C12" s="17">
        <v>9.0137145008842207E-2</v>
      </c>
      <c r="D12" s="17">
        <v>9.2950711020697893E-2</v>
      </c>
      <c r="E12" s="17">
        <v>8.4349089784667597E-2</v>
      </c>
      <c r="F12" s="17"/>
      <c r="G12" s="17">
        <v>8.9478290894643805E-2</v>
      </c>
      <c r="H12" s="17">
        <v>5.8463435245146599E-2</v>
      </c>
      <c r="I12" s="17">
        <v>8.1664518075260303E-2</v>
      </c>
      <c r="J12" s="17">
        <v>0.118367314695503</v>
      </c>
      <c r="K12" s="17">
        <v>0.10768610779655401</v>
      </c>
      <c r="L12" s="17">
        <v>8.8347597993200702E-2</v>
      </c>
      <c r="M12" s="17"/>
      <c r="N12" s="17">
        <v>8.7992175851996701E-2</v>
      </c>
      <c r="O12" s="17">
        <v>0.10274288691231</v>
      </c>
      <c r="P12" s="17"/>
      <c r="Q12" s="17">
        <v>8.0852761195201503E-2</v>
      </c>
      <c r="R12" s="17">
        <v>2.3371571935539601E-2</v>
      </c>
      <c r="S12" s="17">
        <v>0.109510567163948</v>
      </c>
      <c r="T12" s="17">
        <v>0.114001005013847</v>
      </c>
      <c r="U12" s="17">
        <v>9.5809670467362995E-2</v>
      </c>
      <c r="V12" s="17">
        <v>9.2736130765427902E-2</v>
      </c>
      <c r="W12" s="17">
        <v>0.139073522322298</v>
      </c>
      <c r="X12" s="17">
        <v>0.145159303214346</v>
      </c>
      <c r="Y12" s="17">
        <v>8.8795337053022699E-2</v>
      </c>
      <c r="Z12" s="17">
        <v>0.102106836557633</v>
      </c>
      <c r="AA12" s="17">
        <v>0.11724833912676901</v>
      </c>
      <c r="AB12" s="17">
        <v>0</v>
      </c>
      <c r="AC12" s="17"/>
      <c r="AD12" s="17">
        <v>9.7871697525200294E-2</v>
      </c>
      <c r="AE12" s="17">
        <v>0</v>
      </c>
      <c r="AF12" s="17"/>
      <c r="AG12" s="17">
        <v>0.10809808868296999</v>
      </c>
      <c r="AH12" s="17">
        <v>6.60097554741291E-2</v>
      </c>
      <c r="AI12" s="17"/>
      <c r="AJ12" s="17">
        <v>0.11712509801537099</v>
      </c>
      <c r="AK12" s="17">
        <v>5.29725651622623E-2</v>
      </c>
      <c r="AL12" s="17"/>
      <c r="AM12" s="17">
        <v>9.1641228188854604E-2</v>
      </c>
      <c r="AN12" s="17">
        <v>8.5624211035535303E-2</v>
      </c>
      <c r="AO12" s="17"/>
      <c r="AP12" s="17">
        <v>0</v>
      </c>
      <c r="AQ12" s="17">
        <v>5.8460647128224699E-2</v>
      </c>
      <c r="AR12" s="17">
        <v>4.05026788598346E-2</v>
      </c>
      <c r="AS12" s="17">
        <v>8.7931719251578805E-2</v>
      </c>
      <c r="AT12" s="17">
        <v>0.12348986769767201</v>
      </c>
      <c r="AU12" s="17">
        <v>0.104825393856833</v>
      </c>
    </row>
    <row r="13" spans="2:47" x14ac:dyDescent="0.35">
      <c r="B13" s="18" t="s">
        <v>263</v>
      </c>
      <c r="C13" s="17">
        <v>0.135663724843926</v>
      </c>
      <c r="D13" s="17">
        <v>0.18063737051468501</v>
      </c>
      <c r="E13" s="17">
        <v>4.3144145179569798E-2</v>
      </c>
      <c r="F13" s="17"/>
      <c r="G13" s="17">
        <v>0.100864888539043</v>
      </c>
      <c r="H13" s="17">
        <v>8.9368159871176397E-2</v>
      </c>
      <c r="I13" s="17">
        <v>0.107998960608009</v>
      </c>
      <c r="J13" s="17">
        <v>8.9486993412259797E-2</v>
      </c>
      <c r="K13" s="17">
        <v>0.178995463846714</v>
      </c>
      <c r="L13" s="17">
        <v>0.25790800626958099</v>
      </c>
      <c r="M13" s="17"/>
      <c r="N13" s="17">
        <v>0.148958323963156</v>
      </c>
      <c r="O13" s="17">
        <v>5.7532864699739499E-2</v>
      </c>
      <c r="P13" s="17"/>
      <c r="Q13" s="17">
        <v>0.102149228524528</v>
      </c>
      <c r="R13" s="17">
        <v>8.6503410042336804E-2</v>
      </c>
      <c r="S13" s="17">
        <v>5.7569599801242301E-2</v>
      </c>
      <c r="T13" s="17">
        <v>0.114796103743175</v>
      </c>
      <c r="U13" s="17">
        <v>0.20078192762306599</v>
      </c>
      <c r="V13" s="17">
        <v>0.17421350723883999</v>
      </c>
      <c r="W13" s="17">
        <v>0.31031399462368398</v>
      </c>
      <c r="X13" s="17">
        <v>9.1532382304751803E-2</v>
      </c>
      <c r="Y13" s="17">
        <v>0.170798387239948</v>
      </c>
      <c r="Z13" s="17">
        <v>0.20151173982786899</v>
      </c>
      <c r="AA13" s="17">
        <v>0</v>
      </c>
      <c r="AB13" s="17">
        <v>0</v>
      </c>
      <c r="AC13" s="17"/>
      <c r="AD13" s="17">
        <v>0.14299769353130301</v>
      </c>
      <c r="AE13" s="17">
        <v>8.9417771491192802E-2</v>
      </c>
      <c r="AF13" s="17"/>
      <c r="AG13" s="17">
        <v>0.1643483828058</v>
      </c>
      <c r="AH13" s="17">
        <v>0.104487711392103</v>
      </c>
      <c r="AI13" s="17"/>
      <c r="AJ13" s="17">
        <v>0.13156184381957001</v>
      </c>
      <c r="AK13" s="17">
        <v>0.14131234461193901</v>
      </c>
      <c r="AL13" s="17"/>
      <c r="AM13" s="17">
        <v>8.9359463776171405E-2</v>
      </c>
      <c r="AN13" s="17">
        <v>0.14463072625489601</v>
      </c>
      <c r="AO13" s="17"/>
      <c r="AP13" s="17">
        <v>0</v>
      </c>
      <c r="AQ13" s="17">
        <v>9.2428454156992204E-2</v>
      </c>
      <c r="AR13" s="17">
        <v>2.3462173647254701E-2</v>
      </c>
      <c r="AS13" s="17">
        <v>0.20894372952885801</v>
      </c>
      <c r="AT13" s="17">
        <v>4.8484241886492099E-2</v>
      </c>
      <c r="AU13" s="17">
        <v>0.156291129101952</v>
      </c>
    </row>
    <row r="14" spans="2:47" x14ac:dyDescent="0.35">
      <c r="B14" s="18" t="s">
        <v>94</v>
      </c>
      <c r="C14" s="19">
        <v>7.37536378574042E-3</v>
      </c>
      <c r="D14" s="19">
        <v>6.2386050588290999E-3</v>
      </c>
      <c r="E14" s="19">
        <v>9.7138986771202699E-3</v>
      </c>
      <c r="F14" s="19"/>
      <c r="G14" s="19">
        <v>0</v>
      </c>
      <c r="H14" s="19">
        <v>0</v>
      </c>
      <c r="I14" s="19">
        <v>0</v>
      </c>
      <c r="J14" s="19">
        <v>3.15393615483823E-2</v>
      </c>
      <c r="K14" s="19">
        <v>1.36555667169488E-2</v>
      </c>
      <c r="L14" s="19">
        <v>0</v>
      </c>
      <c r="M14" s="19"/>
      <c r="N14" s="19">
        <v>6.2600829513550496E-3</v>
      </c>
      <c r="O14" s="19">
        <v>1.3929743508767699E-2</v>
      </c>
      <c r="P14" s="19"/>
      <c r="Q14" s="19">
        <v>0</v>
      </c>
      <c r="R14" s="19">
        <v>1.72675616066536E-2</v>
      </c>
      <c r="S14" s="19">
        <v>0</v>
      </c>
      <c r="T14" s="19">
        <v>0</v>
      </c>
      <c r="U14" s="19">
        <v>0</v>
      </c>
      <c r="V14" s="19">
        <v>0</v>
      </c>
      <c r="W14" s="19">
        <v>0</v>
      </c>
      <c r="X14" s="19">
        <v>0</v>
      </c>
      <c r="Y14" s="19">
        <v>0</v>
      </c>
      <c r="Z14" s="19">
        <v>0</v>
      </c>
      <c r="AA14" s="19">
        <v>5.8105683507463798E-2</v>
      </c>
      <c r="AB14" s="19">
        <v>9.7667934060552894E-2</v>
      </c>
      <c r="AC14" s="19"/>
      <c r="AD14" s="19">
        <v>4.7398957424129003E-3</v>
      </c>
      <c r="AE14" s="19">
        <v>3.15150619956064E-2</v>
      </c>
      <c r="AF14" s="19"/>
      <c r="AG14" s="19">
        <v>0</v>
      </c>
      <c r="AH14" s="19">
        <v>1.6559469897405098E-2</v>
      </c>
      <c r="AI14" s="19"/>
      <c r="AJ14" s="19">
        <v>7.24643539449445E-3</v>
      </c>
      <c r="AK14" s="19">
        <v>7.5529085402385801E-3</v>
      </c>
      <c r="AL14" s="19"/>
      <c r="AM14" s="19">
        <v>1.8409617839715699E-2</v>
      </c>
      <c r="AN14" s="19">
        <v>5.1314346555728797E-3</v>
      </c>
      <c r="AO14" s="19"/>
      <c r="AP14" s="19">
        <v>0</v>
      </c>
      <c r="AQ14" s="19">
        <v>4.9490481948729702E-2</v>
      </c>
      <c r="AR14" s="19">
        <v>0</v>
      </c>
      <c r="AS14" s="19">
        <v>7.2605385695273302E-3</v>
      </c>
      <c r="AT14" s="19">
        <v>0</v>
      </c>
      <c r="AU14" s="19">
        <v>5.4589889310016704E-3</v>
      </c>
    </row>
    <row r="15" spans="2:47" x14ac:dyDescent="0.35">
      <c r="B15" s="16" t="s">
        <v>273</v>
      </c>
    </row>
    <row r="16" spans="2:47" x14ac:dyDescent="0.35">
      <c r="B16" t="s">
        <v>66</v>
      </c>
    </row>
    <row r="17" spans="2:2" x14ac:dyDescent="0.35">
      <c r="B17" t="s">
        <v>67</v>
      </c>
    </row>
    <row r="19" spans="2:2" x14ac:dyDescent="0.35">
      <c r="B19"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2:AU21"/>
  <sheetViews>
    <sheetView showGridLines="0" topLeftCell="A6" workbookViewId="0">
      <pane xSplit="2" topLeftCell="C1" activePane="topRight" state="frozen"/>
      <selection pane="topRight" activeCell="B17" sqref="B17"/>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272</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1772</v>
      </c>
      <c r="D7" s="10">
        <v>881</v>
      </c>
      <c r="E7" s="10">
        <v>885</v>
      </c>
      <c r="F7" s="10"/>
      <c r="G7" s="10">
        <v>209</v>
      </c>
      <c r="H7" s="10">
        <v>278</v>
      </c>
      <c r="I7" s="10">
        <v>314</v>
      </c>
      <c r="J7" s="10">
        <v>321</v>
      </c>
      <c r="K7" s="10">
        <v>270</v>
      </c>
      <c r="L7" s="10">
        <v>380</v>
      </c>
      <c r="M7" s="10"/>
      <c r="N7" s="10">
        <v>1476</v>
      </c>
      <c r="O7" s="10">
        <v>296</v>
      </c>
      <c r="P7" s="10"/>
      <c r="Q7" s="10">
        <v>246</v>
      </c>
      <c r="R7" s="10">
        <v>236</v>
      </c>
      <c r="S7" s="10">
        <v>138</v>
      </c>
      <c r="T7" s="10">
        <v>174</v>
      </c>
      <c r="U7" s="10">
        <v>123</v>
      </c>
      <c r="V7" s="10">
        <v>164</v>
      </c>
      <c r="W7" s="10">
        <v>149</v>
      </c>
      <c r="X7" s="10">
        <v>75</v>
      </c>
      <c r="Y7" s="10">
        <v>208</v>
      </c>
      <c r="Z7" s="10">
        <v>141</v>
      </c>
      <c r="AA7" s="10">
        <v>83</v>
      </c>
      <c r="AB7" s="10">
        <v>35</v>
      </c>
      <c r="AC7" s="10"/>
      <c r="AD7" s="10">
        <v>1331</v>
      </c>
      <c r="AE7" s="10">
        <v>393</v>
      </c>
      <c r="AF7" s="10"/>
      <c r="AG7" s="10">
        <v>628</v>
      </c>
      <c r="AH7" s="10">
        <v>1113</v>
      </c>
      <c r="AI7" s="10"/>
      <c r="AJ7" s="10">
        <v>1001</v>
      </c>
      <c r="AK7" s="10">
        <v>766</v>
      </c>
      <c r="AL7" s="10"/>
      <c r="AM7" s="10">
        <v>374</v>
      </c>
      <c r="AN7" s="10">
        <v>1374</v>
      </c>
      <c r="AO7" s="10"/>
      <c r="AP7" s="10">
        <v>234</v>
      </c>
      <c r="AQ7" s="10">
        <v>342</v>
      </c>
      <c r="AR7" s="10">
        <v>280</v>
      </c>
      <c r="AS7" s="10">
        <v>409</v>
      </c>
      <c r="AT7" s="10">
        <v>172</v>
      </c>
      <c r="AU7" s="10">
        <v>335</v>
      </c>
    </row>
    <row r="8" spans="2:47" ht="30" customHeight="1" x14ac:dyDescent="0.35">
      <c r="B8" s="11" t="s">
        <v>20</v>
      </c>
      <c r="C8" s="11">
        <v>1780</v>
      </c>
      <c r="D8" s="11">
        <v>928</v>
      </c>
      <c r="E8" s="11">
        <v>846</v>
      </c>
      <c r="F8" s="11"/>
      <c r="G8" s="11">
        <v>255</v>
      </c>
      <c r="H8" s="11">
        <v>315</v>
      </c>
      <c r="I8" s="11">
        <v>298</v>
      </c>
      <c r="J8" s="11">
        <v>308</v>
      </c>
      <c r="K8" s="11">
        <v>242</v>
      </c>
      <c r="L8" s="11">
        <v>361</v>
      </c>
      <c r="M8" s="11"/>
      <c r="N8" s="11">
        <v>1463</v>
      </c>
      <c r="O8" s="11">
        <v>316</v>
      </c>
      <c r="P8" s="11"/>
      <c r="Q8" s="11">
        <v>258</v>
      </c>
      <c r="R8" s="11">
        <v>223</v>
      </c>
      <c r="S8" s="11">
        <v>141</v>
      </c>
      <c r="T8" s="11">
        <v>164</v>
      </c>
      <c r="U8" s="11">
        <v>119</v>
      </c>
      <c r="V8" s="11">
        <v>162</v>
      </c>
      <c r="W8" s="11">
        <v>141</v>
      </c>
      <c r="X8" s="11">
        <v>70</v>
      </c>
      <c r="Y8" s="11">
        <v>198</v>
      </c>
      <c r="Z8" s="11">
        <v>161</v>
      </c>
      <c r="AA8" s="11">
        <v>90</v>
      </c>
      <c r="AB8" s="11">
        <v>53</v>
      </c>
      <c r="AC8" s="11"/>
      <c r="AD8" s="11">
        <v>1340</v>
      </c>
      <c r="AE8" s="11">
        <v>391</v>
      </c>
      <c r="AF8" s="11"/>
      <c r="AG8" s="11">
        <v>644</v>
      </c>
      <c r="AH8" s="11">
        <v>1101</v>
      </c>
      <c r="AI8" s="11"/>
      <c r="AJ8" s="11">
        <v>975</v>
      </c>
      <c r="AK8" s="11">
        <v>798</v>
      </c>
      <c r="AL8" s="11"/>
      <c r="AM8" s="11">
        <v>371</v>
      </c>
      <c r="AN8" s="11">
        <v>1384</v>
      </c>
      <c r="AO8" s="11"/>
      <c r="AP8" s="11">
        <v>231</v>
      </c>
      <c r="AQ8" s="11">
        <v>328</v>
      </c>
      <c r="AR8" s="11">
        <v>298</v>
      </c>
      <c r="AS8" s="11">
        <v>386</v>
      </c>
      <c r="AT8" s="11">
        <v>162</v>
      </c>
      <c r="AU8" s="11">
        <v>375</v>
      </c>
    </row>
    <row r="9" spans="2:47" x14ac:dyDescent="0.35">
      <c r="B9" s="18" t="s">
        <v>265</v>
      </c>
      <c r="C9" s="17">
        <v>0.74196094537590196</v>
      </c>
      <c r="D9" s="17">
        <v>0.75447998657188997</v>
      </c>
      <c r="E9" s="17">
        <v>0.73102459860758895</v>
      </c>
      <c r="F9" s="17"/>
      <c r="G9" s="17">
        <v>0.51836294920471104</v>
      </c>
      <c r="H9" s="17">
        <v>0.56129195688339095</v>
      </c>
      <c r="I9" s="17">
        <v>0.70813890490736897</v>
      </c>
      <c r="J9" s="17">
        <v>0.83525247622005305</v>
      </c>
      <c r="K9" s="17">
        <v>0.88983163464216797</v>
      </c>
      <c r="L9" s="17">
        <v>0.90685629066416995</v>
      </c>
      <c r="M9" s="17"/>
      <c r="N9" s="17">
        <v>0.77265148931865202</v>
      </c>
      <c r="O9" s="17">
        <v>0.600038471060104</v>
      </c>
      <c r="P9" s="17"/>
      <c r="Q9" s="17">
        <v>0.73874541898883805</v>
      </c>
      <c r="R9" s="17">
        <v>0.75693575078847997</v>
      </c>
      <c r="S9" s="17">
        <v>0.79355611512468005</v>
      </c>
      <c r="T9" s="17">
        <v>0.84926254499241705</v>
      </c>
      <c r="U9" s="17">
        <v>0.69778315718087502</v>
      </c>
      <c r="V9" s="17">
        <v>0.61485549626928104</v>
      </c>
      <c r="W9" s="17">
        <v>0.74115034418086501</v>
      </c>
      <c r="X9" s="17">
        <v>0.71565192142677703</v>
      </c>
      <c r="Y9" s="17">
        <v>0.70577024269493205</v>
      </c>
      <c r="Z9" s="17">
        <v>0.75598004228458004</v>
      </c>
      <c r="AA9" s="17">
        <v>0.76970342427759797</v>
      </c>
      <c r="AB9" s="17">
        <v>0.79546864068720202</v>
      </c>
      <c r="AC9" s="17"/>
      <c r="AD9" s="17">
        <v>0.76131246905813799</v>
      </c>
      <c r="AE9" s="17">
        <v>0.704413026415599</v>
      </c>
      <c r="AF9" s="17"/>
      <c r="AG9" s="17">
        <v>0.77583601664756496</v>
      </c>
      <c r="AH9" s="17">
        <v>0.73278545378010596</v>
      </c>
      <c r="AI9" s="17"/>
      <c r="AJ9" s="17">
        <v>0.77218840368652897</v>
      </c>
      <c r="AK9" s="17">
        <v>0.70829838521731603</v>
      </c>
      <c r="AL9" s="17"/>
      <c r="AM9" s="17">
        <v>0.78622647328905404</v>
      </c>
      <c r="AN9" s="17">
        <v>0.73107937742721896</v>
      </c>
      <c r="AO9" s="17"/>
      <c r="AP9" s="17">
        <v>0.62281350005959202</v>
      </c>
      <c r="AQ9" s="17">
        <v>0.82067548481235297</v>
      </c>
      <c r="AR9" s="17">
        <v>0.56257932558044799</v>
      </c>
      <c r="AS9" s="17">
        <v>0.92714824346610103</v>
      </c>
      <c r="AT9" s="17">
        <v>0.68425532109655396</v>
      </c>
      <c r="AU9" s="17">
        <v>0.72338037704649505</v>
      </c>
    </row>
    <row r="10" spans="2:47" x14ac:dyDescent="0.35">
      <c r="B10" s="18" t="s">
        <v>266</v>
      </c>
      <c r="C10" s="17">
        <v>0.41835370153714901</v>
      </c>
      <c r="D10" s="17">
        <v>0.51308071217084705</v>
      </c>
      <c r="E10" s="17">
        <v>0.31610430887159802</v>
      </c>
      <c r="F10" s="17"/>
      <c r="G10" s="17">
        <v>0.38649393759551298</v>
      </c>
      <c r="H10" s="17">
        <v>0.37820280707028198</v>
      </c>
      <c r="I10" s="17">
        <v>0.464571269107732</v>
      </c>
      <c r="J10" s="17">
        <v>0.45321881166366601</v>
      </c>
      <c r="K10" s="17">
        <v>0.48741742076248001</v>
      </c>
      <c r="L10" s="17">
        <v>0.36179939840534198</v>
      </c>
      <c r="M10" s="17"/>
      <c r="N10" s="17">
        <v>0.40644629053516501</v>
      </c>
      <c r="O10" s="17">
        <v>0.47341721671137199</v>
      </c>
      <c r="P10" s="17"/>
      <c r="Q10" s="17">
        <v>0.44626974231516497</v>
      </c>
      <c r="R10" s="17">
        <v>0.423704692919675</v>
      </c>
      <c r="S10" s="17">
        <v>0.43129645934253202</v>
      </c>
      <c r="T10" s="17">
        <v>0.39067237139630401</v>
      </c>
      <c r="U10" s="17">
        <v>0.43447420161371902</v>
      </c>
      <c r="V10" s="17">
        <v>0.43319838397771199</v>
      </c>
      <c r="W10" s="17">
        <v>0.40815941983846099</v>
      </c>
      <c r="X10" s="17">
        <v>0.44823042486384901</v>
      </c>
      <c r="Y10" s="17">
        <v>0.37888684256433502</v>
      </c>
      <c r="Z10" s="17">
        <v>0.43169737194478702</v>
      </c>
      <c r="AA10" s="17">
        <v>0.36226621201360398</v>
      </c>
      <c r="AB10" s="17">
        <v>0.41888480590600002</v>
      </c>
      <c r="AC10" s="17"/>
      <c r="AD10" s="17">
        <v>0.49261548159294799</v>
      </c>
      <c r="AE10" s="17">
        <v>0.16861359433422499</v>
      </c>
      <c r="AF10" s="17"/>
      <c r="AG10" s="17">
        <v>0.58342001440181701</v>
      </c>
      <c r="AH10" s="17">
        <v>0.33375868548160997</v>
      </c>
      <c r="AI10" s="17"/>
      <c r="AJ10" s="17">
        <v>0.42532729660650498</v>
      </c>
      <c r="AK10" s="17">
        <v>0.411702940867196</v>
      </c>
      <c r="AL10" s="17"/>
      <c r="AM10" s="17">
        <v>0.35992231498969701</v>
      </c>
      <c r="AN10" s="17">
        <v>0.43479093578619699</v>
      </c>
      <c r="AO10" s="17"/>
      <c r="AP10" s="17">
        <v>3.2718162554936203E-2</v>
      </c>
      <c r="AQ10" s="17">
        <v>0.201367191996041</v>
      </c>
      <c r="AR10" s="17">
        <v>0.35495912547716202</v>
      </c>
      <c r="AS10" s="17">
        <v>0.58639606701387603</v>
      </c>
      <c r="AT10" s="17">
        <v>0.565414217849325</v>
      </c>
      <c r="AU10" s="17">
        <v>0.65944542630008696</v>
      </c>
    </row>
    <row r="11" spans="2:47" x14ac:dyDescent="0.35">
      <c r="B11" s="18" t="s">
        <v>267</v>
      </c>
      <c r="C11" s="17">
        <v>0.388088357549012</v>
      </c>
      <c r="D11" s="17">
        <v>0.41922346767125501</v>
      </c>
      <c r="E11" s="17">
        <v>0.35305143648815801</v>
      </c>
      <c r="F11" s="17"/>
      <c r="G11" s="17">
        <v>0.61360328556350197</v>
      </c>
      <c r="H11" s="17">
        <v>0.52559592879726902</v>
      </c>
      <c r="I11" s="17">
        <v>0.49321484747237299</v>
      </c>
      <c r="J11" s="17">
        <v>0.35011538719784002</v>
      </c>
      <c r="K11" s="17">
        <v>0.23751435823105899</v>
      </c>
      <c r="L11" s="17">
        <v>0.15524041819862999</v>
      </c>
      <c r="M11" s="17"/>
      <c r="N11" s="17">
        <v>0.34612544696307301</v>
      </c>
      <c r="O11" s="17">
        <v>0.58213770743861404</v>
      </c>
      <c r="P11" s="17"/>
      <c r="Q11" s="17">
        <v>0.47045184903827802</v>
      </c>
      <c r="R11" s="17">
        <v>0.35445048214608199</v>
      </c>
      <c r="S11" s="17">
        <v>0.36365818252953003</v>
      </c>
      <c r="T11" s="17">
        <v>0.29569833846508597</v>
      </c>
      <c r="U11" s="17">
        <v>0.38840776135981198</v>
      </c>
      <c r="V11" s="17">
        <v>0.46234189565464701</v>
      </c>
      <c r="W11" s="17">
        <v>0.32894940292825497</v>
      </c>
      <c r="X11" s="17">
        <v>0.39735597684344498</v>
      </c>
      <c r="Y11" s="17">
        <v>0.42114344631936701</v>
      </c>
      <c r="Z11" s="17">
        <v>0.37769329443455402</v>
      </c>
      <c r="AA11" s="17">
        <v>0.38070488908410399</v>
      </c>
      <c r="AB11" s="17">
        <v>0.31630334103500002</v>
      </c>
      <c r="AC11" s="17"/>
      <c r="AD11" s="17">
        <v>0.44506830854342999</v>
      </c>
      <c r="AE11" s="17">
        <v>0.213998676396701</v>
      </c>
      <c r="AF11" s="17"/>
      <c r="AG11" s="17">
        <v>0.48844333571395299</v>
      </c>
      <c r="AH11" s="17">
        <v>0.333527271269147</v>
      </c>
      <c r="AI11" s="17"/>
      <c r="AJ11" s="17">
        <v>0.35235364435098998</v>
      </c>
      <c r="AK11" s="17">
        <v>0.43313277141775602</v>
      </c>
      <c r="AL11" s="17"/>
      <c r="AM11" s="17">
        <v>0.29243628092164298</v>
      </c>
      <c r="AN11" s="17">
        <v>0.415208033127695</v>
      </c>
      <c r="AO11" s="17"/>
      <c r="AP11" s="17">
        <v>0.18964594477722899</v>
      </c>
      <c r="AQ11" s="17">
        <v>0.17760007905712399</v>
      </c>
      <c r="AR11" s="17">
        <v>0.55269581650069399</v>
      </c>
      <c r="AS11" s="17">
        <v>0.20824679325818801</v>
      </c>
      <c r="AT11" s="17">
        <v>0.65773535667409</v>
      </c>
      <c r="AU11" s="17">
        <v>0.63200244035461195</v>
      </c>
    </row>
    <row r="12" spans="2:47" x14ac:dyDescent="0.35">
      <c r="B12" s="18" t="s">
        <v>268</v>
      </c>
      <c r="C12" s="17">
        <v>0.34827704470359799</v>
      </c>
      <c r="D12" s="17">
        <v>0.41626457480796603</v>
      </c>
      <c r="E12" s="17">
        <v>0.27499088732353999</v>
      </c>
      <c r="F12" s="17"/>
      <c r="G12" s="17">
        <v>0.46509726325686401</v>
      </c>
      <c r="H12" s="17">
        <v>0.452684543077151</v>
      </c>
      <c r="I12" s="17">
        <v>0.44511703991970403</v>
      </c>
      <c r="J12" s="17">
        <v>0.350764491011824</v>
      </c>
      <c r="K12" s="17">
        <v>0.20856348430111099</v>
      </c>
      <c r="L12" s="17">
        <v>0.18611023310568101</v>
      </c>
      <c r="M12" s="17"/>
      <c r="N12" s="17">
        <v>0.32099293982538502</v>
      </c>
      <c r="O12" s="17">
        <v>0.47444710154686398</v>
      </c>
      <c r="P12" s="17"/>
      <c r="Q12" s="17">
        <v>0.400071806252567</v>
      </c>
      <c r="R12" s="17">
        <v>0.31384064578487098</v>
      </c>
      <c r="S12" s="17">
        <v>0.314962498634409</v>
      </c>
      <c r="T12" s="17">
        <v>0.35090414955500299</v>
      </c>
      <c r="U12" s="17">
        <v>0.344668704689232</v>
      </c>
      <c r="V12" s="17">
        <v>0.35984033629272499</v>
      </c>
      <c r="W12" s="17">
        <v>0.28801610653855297</v>
      </c>
      <c r="X12" s="17">
        <v>0.34958281039919697</v>
      </c>
      <c r="Y12" s="17">
        <v>0.37926450680964002</v>
      </c>
      <c r="Z12" s="17">
        <v>0.32608886123795799</v>
      </c>
      <c r="AA12" s="17">
        <v>0.32316359479791401</v>
      </c>
      <c r="AB12" s="17">
        <v>0.44670118746875698</v>
      </c>
      <c r="AC12" s="17"/>
      <c r="AD12" s="17">
        <v>0.40201141792739897</v>
      </c>
      <c r="AE12" s="17">
        <v>0.18907202491201699</v>
      </c>
      <c r="AF12" s="17"/>
      <c r="AG12" s="17">
        <v>0.47727491102273101</v>
      </c>
      <c r="AH12" s="17">
        <v>0.27385175938237599</v>
      </c>
      <c r="AI12" s="17"/>
      <c r="AJ12" s="17">
        <v>0.330390993481259</v>
      </c>
      <c r="AK12" s="17">
        <v>0.372987800244172</v>
      </c>
      <c r="AL12" s="17"/>
      <c r="AM12" s="17">
        <v>0.32433625413599398</v>
      </c>
      <c r="AN12" s="17">
        <v>0.35493748113072998</v>
      </c>
      <c r="AO12" s="17"/>
      <c r="AP12" s="17">
        <v>8.75273332323529E-2</v>
      </c>
      <c r="AQ12" s="17">
        <v>0.142296483887278</v>
      </c>
      <c r="AR12" s="17">
        <v>0.39547273168413599</v>
      </c>
      <c r="AS12" s="17">
        <v>0.28759518317964899</v>
      </c>
      <c r="AT12" s="17">
        <v>0.56425688468174096</v>
      </c>
      <c r="AU12" s="17">
        <v>0.62049694311188297</v>
      </c>
    </row>
    <row r="13" spans="2:47" x14ac:dyDescent="0.35">
      <c r="B13" s="18" t="s">
        <v>269</v>
      </c>
      <c r="C13" s="17">
        <v>0.22835516768365199</v>
      </c>
      <c r="D13" s="17">
        <v>0.302496090796746</v>
      </c>
      <c r="E13" s="17">
        <v>0.148543988234076</v>
      </c>
      <c r="F13" s="17"/>
      <c r="G13" s="17">
        <v>0.22369220541049301</v>
      </c>
      <c r="H13" s="17">
        <v>0.217127936461497</v>
      </c>
      <c r="I13" s="17">
        <v>0.23065183287184199</v>
      </c>
      <c r="J13" s="17">
        <v>0.222357922533651</v>
      </c>
      <c r="K13" s="17">
        <v>0.27084842425497302</v>
      </c>
      <c r="L13" s="17">
        <v>0.21624579260216401</v>
      </c>
      <c r="M13" s="17"/>
      <c r="N13" s="17">
        <v>0.23832488386620401</v>
      </c>
      <c r="O13" s="17">
        <v>0.18225214678270599</v>
      </c>
      <c r="P13" s="17"/>
      <c r="Q13" s="17">
        <v>0.19207695420179999</v>
      </c>
      <c r="R13" s="17">
        <v>0.24351445662922699</v>
      </c>
      <c r="S13" s="17">
        <v>0.21965960296020101</v>
      </c>
      <c r="T13" s="17">
        <v>0.22871913820776299</v>
      </c>
      <c r="U13" s="17">
        <v>0.22442341112886699</v>
      </c>
      <c r="V13" s="17">
        <v>0.22895316017327699</v>
      </c>
      <c r="W13" s="17">
        <v>0.22338130801994599</v>
      </c>
      <c r="X13" s="17">
        <v>0.24124307513405399</v>
      </c>
      <c r="Y13" s="17">
        <v>0.237783863882462</v>
      </c>
      <c r="Z13" s="17">
        <v>0.243314339583794</v>
      </c>
      <c r="AA13" s="17">
        <v>0.22170167469879301</v>
      </c>
      <c r="AB13" s="17">
        <v>0.29704690779093301</v>
      </c>
      <c r="AC13" s="17"/>
      <c r="AD13" s="17">
        <v>0.27570941993324699</v>
      </c>
      <c r="AE13" s="17">
        <v>7.9827965241017595E-2</v>
      </c>
      <c r="AF13" s="17"/>
      <c r="AG13" s="17">
        <v>0.332231159818691</v>
      </c>
      <c r="AH13" s="17">
        <v>0.17147400306606</v>
      </c>
      <c r="AI13" s="17"/>
      <c r="AJ13" s="17">
        <v>0.246252320631519</v>
      </c>
      <c r="AK13" s="17">
        <v>0.20834363666596001</v>
      </c>
      <c r="AL13" s="17"/>
      <c r="AM13" s="17">
        <v>0.20906121898962601</v>
      </c>
      <c r="AN13" s="17">
        <v>0.233557288714246</v>
      </c>
      <c r="AO13" s="17"/>
      <c r="AP13" s="17">
        <v>3.0112319743550199E-2</v>
      </c>
      <c r="AQ13" s="17">
        <v>8.6580537042478395E-2</v>
      </c>
      <c r="AR13" s="17">
        <v>0.12982627168275199</v>
      </c>
      <c r="AS13" s="17">
        <v>0.33958141698007499</v>
      </c>
      <c r="AT13" s="17">
        <v>0.33442802968706498</v>
      </c>
      <c r="AU13" s="17">
        <v>0.392367761549481</v>
      </c>
    </row>
    <row r="14" spans="2:47" x14ac:dyDescent="0.35">
      <c r="B14" s="18" t="s">
        <v>270</v>
      </c>
      <c r="C14" s="17">
        <v>0.207642069954973</v>
      </c>
      <c r="D14" s="17">
        <v>0.28845106108503099</v>
      </c>
      <c r="E14" s="17">
        <v>0.120368275422379</v>
      </c>
      <c r="F14" s="17"/>
      <c r="G14" s="17">
        <v>0.164699193952905</v>
      </c>
      <c r="H14" s="17">
        <v>0.18261418564416301</v>
      </c>
      <c r="I14" s="17">
        <v>0.252043422706622</v>
      </c>
      <c r="J14" s="17">
        <v>0.254264770750879</v>
      </c>
      <c r="K14" s="17">
        <v>0.24145518490444801</v>
      </c>
      <c r="L14" s="17">
        <v>0.160769178562682</v>
      </c>
      <c r="M14" s="17"/>
      <c r="N14" s="17">
        <v>0.214012114104627</v>
      </c>
      <c r="O14" s="17">
        <v>0.17818503495076399</v>
      </c>
      <c r="P14" s="17"/>
      <c r="Q14" s="17">
        <v>0.20596405087880501</v>
      </c>
      <c r="R14" s="17">
        <v>0.20413607616219101</v>
      </c>
      <c r="S14" s="17">
        <v>0.23989902975333899</v>
      </c>
      <c r="T14" s="17">
        <v>0.194236398271177</v>
      </c>
      <c r="U14" s="17">
        <v>0.20414874532987201</v>
      </c>
      <c r="V14" s="17">
        <v>0.23713684682226199</v>
      </c>
      <c r="W14" s="17">
        <v>0.17825008118154401</v>
      </c>
      <c r="X14" s="17">
        <v>0.22535117747960101</v>
      </c>
      <c r="Y14" s="17">
        <v>0.19466760063411401</v>
      </c>
      <c r="Z14" s="17">
        <v>0.21667173736126399</v>
      </c>
      <c r="AA14" s="17">
        <v>0.17080061058839499</v>
      </c>
      <c r="AB14" s="17">
        <v>0.24179073467772699</v>
      </c>
      <c r="AC14" s="17"/>
      <c r="AD14" s="17">
        <v>0.239144861897819</v>
      </c>
      <c r="AE14" s="17">
        <v>0.107542729831969</v>
      </c>
      <c r="AF14" s="17"/>
      <c r="AG14" s="17">
        <v>0.27201517859954899</v>
      </c>
      <c r="AH14" s="17">
        <v>0.17457389820713501</v>
      </c>
      <c r="AI14" s="17"/>
      <c r="AJ14" s="17">
        <v>0.208663240465184</v>
      </c>
      <c r="AK14" s="17">
        <v>0.20809082044914501</v>
      </c>
      <c r="AL14" s="17"/>
      <c r="AM14" s="17">
        <v>0.16251700407570799</v>
      </c>
      <c r="AN14" s="17">
        <v>0.22211276147290601</v>
      </c>
      <c r="AO14" s="17"/>
      <c r="AP14" s="17">
        <v>4.7817200377989803E-2</v>
      </c>
      <c r="AQ14" s="17">
        <v>6.6691918336448303E-2</v>
      </c>
      <c r="AR14" s="17">
        <v>0.14949877729743899</v>
      </c>
      <c r="AS14" s="17">
        <v>0.232605129507722</v>
      </c>
      <c r="AT14" s="17">
        <v>0.28287023002977602</v>
      </c>
      <c r="AU14" s="17">
        <v>0.41729690104350597</v>
      </c>
    </row>
    <row r="15" spans="2:47" x14ac:dyDescent="0.35">
      <c r="B15" s="18" t="s">
        <v>94</v>
      </c>
      <c r="C15" s="17">
        <v>2.7311207894269201E-2</v>
      </c>
      <c r="D15" s="17">
        <v>2.13406227309615E-2</v>
      </c>
      <c r="E15" s="17">
        <v>3.3003769978981801E-2</v>
      </c>
      <c r="F15" s="17"/>
      <c r="G15" s="17">
        <v>3.2739997972476002E-2</v>
      </c>
      <c r="H15" s="17">
        <v>2.67753542240876E-2</v>
      </c>
      <c r="I15" s="17">
        <v>4.2447528090935903E-2</v>
      </c>
      <c r="J15" s="17">
        <v>1.5555609589614E-2</v>
      </c>
      <c r="K15" s="17">
        <v>2.1032027631846702E-2</v>
      </c>
      <c r="L15" s="17">
        <v>2.56688978098213E-2</v>
      </c>
      <c r="M15" s="17"/>
      <c r="N15" s="17">
        <v>2.7587313960389999E-2</v>
      </c>
      <c r="O15" s="17">
        <v>2.60344088857354E-2</v>
      </c>
      <c r="P15" s="17"/>
      <c r="Q15" s="17">
        <v>1.7837884659829099E-2</v>
      </c>
      <c r="R15" s="17">
        <v>2.2039384952201601E-2</v>
      </c>
      <c r="S15" s="17">
        <v>2.6537559017683201E-2</v>
      </c>
      <c r="T15" s="17">
        <v>2.0205220040533999E-2</v>
      </c>
      <c r="U15" s="17">
        <v>4.2808463867892201E-2</v>
      </c>
      <c r="V15" s="17">
        <v>4.6337870365844303E-2</v>
      </c>
      <c r="W15" s="17">
        <v>4.0322823146605201E-2</v>
      </c>
      <c r="X15" s="17">
        <v>0</v>
      </c>
      <c r="Y15" s="17">
        <v>3.2618294630111899E-2</v>
      </c>
      <c r="Z15" s="17">
        <v>2.0490251630232999E-2</v>
      </c>
      <c r="AA15" s="17">
        <v>1.3369903616927199E-2</v>
      </c>
      <c r="AB15" s="17">
        <v>5.3191949549631697E-2</v>
      </c>
      <c r="AC15" s="17"/>
      <c r="AD15" s="17">
        <v>1.3139924812242699E-2</v>
      </c>
      <c r="AE15" s="17">
        <v>6.1633067941856502E-2</v>
      </c>
      <c r="AF15" s="17"/>
      <c r="AG15" s="17">
        <v>7.9509035902976602E-3</v>
      </c>
      <c r="AH15" s="17">
        <v>3.2297187931254301E-2</v>
      </c>
      <c r="AI15" s="17"/>
      <c r="AJ15" s="17">
        <v>2.3702903901345999E-2</v>
      </c>
      <c r="AK15" s="17">
        <v>2.8358514265949899E-2</v>
      </c>
      <c r="AL15" s="17"/>
      <c r="AM15" s="17">
        <v>3.3495162650894798E-2</v>
      </c>
      <c r="AN15" s="17">
        <v>2.4847240939103898E-2</v>
      </c>
      <c r="AO15" s="17"/>
      <c r="AP15" s="17">
        <v>0.144517698256794</v>
      </c>
      <c r="AQ15" s="17">
        <v>1.4660862259328399E-2</v>
      </c>
      <c r="AR15" s="17">
        <v>1.57314679093867E-2</v>
      </c>
      <c r="AS15" s="17">
        <v>7.6039433492414103E-3</v>
      </c>
      <c r="AT15" s="17">
        <v>0</v>
      </c>
      <c r="AU15" s="17">
        <v>7.5079502415861697E-3</v>
      </c>
    </row>
    <row r="16" spans="2:47" x14ac:dyDescent="0.35">
      <c r="B16" s="18" t="s">
        <v>271</v>
      </c>
      <c r="C16" s="19">
        <v>1.0403876549850701E-2</v>
      </c>
      <c r="D16" s="19">
        <v>1.03903557863157E-2</v>
      </c>
      <c r="E16" s="19">
        <v>1.0490491818052901E-2</v>
      </c>
      <c r="F16" s="19"/>
      <c r="G16" s="19">
        <v>0</v>
      </c>
      <c r="H16" s="19">
        <v>5.6057974240066701E-3</v>
      </c>
      <c r="I16" s="19">
        <v>2.8978208759950401E-3</v>
      </c>
      <c r="J16" s="19">
        <v>1.48265092314004E-2</v>
      </c>
      <c r="K16" s="19">
        <v>1.10127080947273E-2</v>
      </c>
      <c r="L16" s="19">
        <v>2.3951112429715302E-2</v>
      </c>
      <c r="M16" s="19"/>
      <c r="N16" s="19">
        <v>1.0842328603074601E-2</v>
      </c>
      <c r="O16" s="19">
        <v>8.3763399777239504E-3</v>
      </c>
      <c r="P16" s="19"/>
      <c r="Q16" s="19">
        <v>3.7320030668064001E-3</v>
      </c>
      <c r="R16" s="19">
        <v>1.6425515689060401E-2</v>
      </c>
      <c r="S16" s="19">
        <v>6.8668417674333003E-3</v>
      </c>
      <c r="T16" s="19">
        <v>5.9262201986736698E-3</v>
      </c>
      <c r="U16" s="19">
        <v>1.5620868659583001E-2</v>
      </c>
      <c r="V16" s="19">
        <v>1.57309560176257E-2</v>
      </c>
      <c r="W16" s="19">
        <v>1.2175080485664401E-2</v>
      </c>
      <c r="X16" s="19">
        <v>2.5506273884887701E-2</v>
      </c>
      <c r="Y16" s="19">
        <v>0</v>
      </c>
      <c r="Z16" s="19">
        <v>2.50695860464153E-2</v>
      </c>
      <c r="AA16" s="19">
        <v>0</v>
      </c>
      <c r="AB16" s="19">
        <v>0</v>
      </c>
      <c r="AC16" s="19"/>
      <c r="AD16" s="19">
        <v>9.6980019763169105E-3</v>
      </c>
      <c r="AE16" s="19">
        <v>1.1631533401455899E-2</v>
      </c>
      <c r="AF16" s="19"/>
      <c r="AG16" s="19">
        <v>2.8809182941693001E-3</v>
      </c>
      <c r="AH16" s="19">
        <v>1.51382618829548E-2</v>
      </c>
      <c r="AI16" s="19"/>
      <c r="AJ16" s="19">
        <v>1.51884211191936E-2</v>
      </c>
      <c r="AK16" s="19">
        <v>4.6401754588529702E-3</v>
      </c>
      <c r="AL16" s="19"/>
      <c r="AM16" s="19">
        <v>1.9281550612624598E-2</v>
      </c>
      <c r="AN16" s="19">
        <v>8.2110737226990596E-3</v>
      </c>
      <c r="AO16" s="19"/>
      <c r="AP16" s="19">
        <v>1.23922682459828E-2</v>
      </c>
      <c r="AQ16" s="19">
        <v>2.4934502439432099E-2</v>
      </c>
      <c r="AR16" s="19">
        <v>7.16551804944508E-3</v>
      </c>
      <c r="AS16" s="19">
        <v>9.2682448373788105E-3</v>
      </c>
      <c r="AT16" s="19">
        <v>0</v>
      </c>
      <c r="AU16" s="19">
        <v>4.7098637971630698E-3</v>
      </c>
    </row>
    <row r="17" spans="2:2" x14ac:dyDescent="0.35">
      <c r="B17" s="16" t="s">
        <v>748</v>
      </c>
    </row>
    <row r="18" spans="2:2" x14ac:dyDescent="0.35">
      <c r="B18" t="s">
        <v>66</v>
      </c>
    </row>
    <row r="19" spans="2:2" x14ac:dyDescent="0.35">
      <c r="B19" t="s">
        <v>67</v>
      </c>
    </row>
    <row r="21" spans="2:2" x14ac:dyDescent="0.35">
      <c r="B21"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2:AU23"/>
  <sheetViews>
    <sheetView showGridLines="0" topLeftCell="A2" workbookViewId="0">
      <pane xSplit="2" topLeftCell="C1" activePane="topRight" state="frozen"/>
      <selection pane="topRight" activeCell="B23" sqref="B23"/>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282</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1772</v>
      </c>
      <c r="D7" s="10">
        <v>881</v>
      </c>
      <c r="E7" s="10">
        <v>885</v>
      </c>
      <c r="F7" s="10"/>
      <c r="G7" s="10">
        <v>209</v>
      </c>
      <c r="H7" s="10">
        <v>278</v>
      </c>
      <c r="I7" s="10">
        <v>314</v>
      </c>
      <c r="J7" s="10">
        <v>321</v>
      </c>
      <c r="K7" s="10">
        <v>270</v>
      </c>
      <c r="L7" s="10">
        <v>380</v>
      </c>
      <c r="M7" s="10"/>
      <c r="N7" s="10">
        <v>1476</v>
      </c>
      <c r="O7" s="10">
        <v>296</v>
      </c>
      <c r="P7" s="10"/>
      <c r="Q7" s="10">
        <v>246</v>
      </c>
      <c r="R7" s="10">
        <v>236</v>
      </c>
      <c r="S7" s="10">
        <v>138</v>
      </c>
      <c r="T7" s="10">
        <v>174</v>
      </c>
      <c r="U7" s="10">
        <v>123</v>
      </c>
      <c r="V7" s="10">
        <v>164</v>
      </c>
      <c r="W7" s="10">
        <v>149</v>
      </c>
      <c r="X7" s="10">
        <v>75</v>
      </c>
      <c r="Y7" s="10">
        <v>208</v>
      </c>
      <c r="Z7" s="10">
        <v>141</v>
      </c>
      <c r="AA7" s="10">
        <v>83</v>
      </c>
      <c r="AB7" s="10">
        <v>35</v>
      </c>
      <c r="AC7" s="10"/>
      <c r="AD7" s="10">
        <v>1331</v>
      </c>
      <c r="AE7" s="10">
        <v>393</v>
      </c>
      <c r="AF7" s="10"/>
      <c r="AG7" s="10">
        <v>628</v>
      </c>
      <c r="AH7" s="10">
        <v>1113</v>
      </c>
      <c r="AI7" s="10"/>
      <c r="AJ7" s="10">
        <v>1001</v>
      </c>
      <c r="AK7" s="10">
        <v>766</v>
      </c>
      <c r="AL7" s="10"/>
      <c r="AM7" s="10">
        <v>374</v>
      </c>
      <c r="AN7" s="10">
        <v>1374</v>
      </c>
      <c r="AO7" s="10"/>
      <c r="AP7" s="10">
        <v>234</v>
      </c>
      <c r="AQ7" s="10">
        <v>342</v>
      </c>
      <c r="AR7" s="10">
        <v>280</v>
      </c>
      <c r="AS7" s="10">
        <v>409</v>
      </c>
      <c r="AT7" s="10">
        <v>172</v>
      </c>
      <c r="AU7" s="10">
        <v>335</v>
      </c>
    </row>
    <row r="8" spans="2:47" ht="30" customHeight="1" x14ac:dyDescent="0.35">
      <c r="B8" s="11" t="s">
        <v>20</v>
      </c>
      <c r="C8" s="11">
        <v>1780</v>
      </c>
      <c r="D8" s="11">
        <v>928</v>
      </c>
      <c r="E8" s="11">
        <v>846</v>
      </c>
      <c r="F8" s="11"/>
      <c r="G8" s="11">
        <v>255</v>
      </c>
      <c r="H8" s="11">
        <v>315</v>
      </c>
      <c r="I8" s="11">
        <v>298</v>
      </c>
      <c r="J8" s="11">
        <v>308</v>
      </c>
      <c r="K8" s="11">
        <v>242</v>
      </c>
      <c r="L8" s="11">
        <v>361</v>
      </c>
      <c r="M8" s="11"/>
      <c r="N8" s="11">
        <v>1463</v>
      </c>
      <c r="O8" s="11">
        <v>316</v>
      </c>
      <c r="P8" s="11"/>
      <c r="Q8" s="11">
        <v>258</v>
      </c>
      <c r="R8" s="11">
        <v>223</v>
      </c>
      <c r="S8" s="11">
        <v>141</v>
      </c>
      <c r="T8" s="11">
        <v>164</v>
      </c>
      <c r="U8" s="11">
        <v>119</v>
      </c>
      <c r="V8" s="11">
        <v>162</v>
      </c>
      <c r="W8" s="11">
        <v>141</v>
      </c>
      <c r="X8" s="11">
        <v>70</v>
      </c>
      <c r="Y8" s="11">
        <v>198</v>
      </c>
      <c r="Z8" s="11">
        <v>161</v>
      </c>
      <c r="AA8" s="11">
        <v>90</v>
      </c>
      <c r="AB8" s="11">
        <v>53</v>
      </c>
      <c r="AC8" s="11"/>
      <c r="AD8" s="11">
        <v>1340</v>
      </c>
      <c r="AE8" s="11">
        <v>391</v>
      </c>
      <c r="AF8" s="11"/>
      <c r="AG8" s="11">
        <v>644</v>
      </c>
      <c r="AH8" s="11">
        <v>1101</v>
      </c>
      <c r="AI8" s="11"/>
      <c r="AJ8" s="11">
        <v>975</v>
      </c>
      <c r="AK8" s="11">
        <v>798</v>
      </c>
      <c r="AL8" s="11"/>
      <c r="AM8" s="11">
        <v>371</v>
      </c>
      <c r="AN8" s="11">
        <v>1384</v>
      </c>
      <c r="AO8" s="11"/>
      <c r="AP8" s="11">
        <v>231</v>
      </c>
      <c r="AQ8" s="11">
        <v>328</v>
      </c>
      <c r="AR8" s="11">
        <v>298</v>
      </c>
      <c r="AS8" s="11">
        <v>386</v>
      </c>
      <c r="AT8" s="11">
        <v>162</v>
      </c>
      <c r="AU8" s="11">
        <v>375</v>
      </c>
    </row>
    <row r="9" spans="2:47" x14ac:dyDescent="0.35">
      <c r="B9" s="18" t="s">
        <v>274</v>
      </c>
      <c r="C9" s="17">
        <v>0.67782584193670403</v>
      </c>
      <c r="D9" s="17">
        <v>0.71999417413697897</v>
      </c>
      <c r="E9" s="17">
        <v>0.63380619506587199</v>
      </c>
      <c r="F9" s="17"/>
      <c r="G9" s="17">
        <v>0.520817070891889</v>
      </c>
      <c r="H9" s="17">
        <v>0.58007235943178304</v>
      </c>
      <c r="I9" s="17">
        <v>0.62419836337262502</v>
      </c>
      <c r="J9" s="17">
        <v>0.73728674843025099</v>
      </c>
      <c r="K9" s="17">
        <v>0.80133467017681903</v>
      </c>
      <c r="L9" s="17">
        <v>0.78490863372331499</v>
      </c>
      <c r="M9" s="17"/>
      <c r="N9" s="17">
        <v>0.69353958894907797</v>
      </c>
      <c r="O9" s="17">
        <v>0.60516066334199603</v>
      </c>
      <c r="P9" s="17"/>
      <c r="Q9" s="17">
        <v>0.64549521159615997</v>
      </c>
      <c r="R9" s="17">
        <v>0.68692137941253995</v>
      </c>
      <c r="S9" s="17">
        <v>0.69026720597562397</v>
      </c>
      <c r="T9" s="17">
        <v>0.71348247233818896</v>
      </c>
      <c r="U9" s="17">
        <v>0.69573388737427699</v>
      </c>
      <c r="V9" s="17">
        <v>0.64625193191237695</v>
      </c>
      <c r="W9" s="17">
        <v>0.69625281718847498</v>
      </c>
      <c r="X9" s="17">
        <v>0.62928756417395004</v>
      </c>
      <c r="Y9" s="17">
        <v>0.60999942750413605</v>
      </c>
      <c r="Z9" s="17">
        <v>0.70599387825062099</v>
      </c>
      <c r="AA9" s="17">
        <v>0.724596055278794</v>
      </c>
      <c r="AB9" s="17">
        <v>0.81489386049288104</v>
      </c>
      <c r="AC9" s="17"/>
      <c r="AD9" s="17">
        <v>0.72213985204944398</v>
      </c>
      <c r="AE9" s="17">
        <v>0.560430571150487</v>
      </c>
      <c r="AF9" s="17"/>
      <c r="AG9" s="17">
        <v>0.72652439697291704</v>
      </c>
      <c r="AH9" s="17">
        <v>0.66406962168415096</v>
      </c>
      <c r="AI9" s="17"/>
      <c r="AJ9" s="17">
        <v>0.70323256865960604</v>
      </c>
      <c r="AK9" s="17">
        <v>0.64953207517456901</v>
      </c>
      <c r="AL9" s="17"/>
      <c r="AM9" s="17">
        <v>0.70441132243858695</v>
      </c>
      <c r="AN9" s="17">
        <v>0.67196156865974899</v>
      </c>
      <c r="AO9" s="17"/>
      <c r="AP9" s="17">
        <v>0.43493251684008599</v>
      </c>
      <c r="AQ9" s="17">
        <v>0.702573079101808</v>
      </c>
      <c r="AR9" s="17">
        <v>0.511310862440297</v>
      </c>
      <c r="AS9" s="17">
        <v>0.90048156697243598</v>
      </c>
      <c r="AT9" s="17">
        <v>0.720419892484228</v>
      </c>
      <c r="AU9" s="17">
        <v>0.69047702037974801</v>
      </c>
    </row>
    <row r="10" spans="2:47" x14ac:dyDescent="0.35">
      <c r="B10" s="18" t="s">
        <v>275</v>
      </c>
      <c r="C10" s="17">
        <v>0.31686107661820201</v>
      </c>
      <c r="D10" s="17">
        <v>0.34095779069106102</v>
      </c>
      <c r="E10" s="17">
        <v>0.28914090004742599</v>
      </c>
      <c r="F10" s="17"/>
      <c r="G10" s="17">
        <v>0.39516114908545602</v>
      </c>
      <c r="H10" s="17">
        <v>0.37679062009350001</v>
      </c>
      <c r="I10" s="17">
        <v>0.28221146310476902</v>
      </c>
      <c r="J10" s="17">
        <v>0.28000303573212798</v>
      </c>
      <c r="K10" s="17">
        <v>0.30872514000822399</v>
      </c>
      <c r="L10" s="17">
        <v>0.27480694746491402</v>
      </c>
      <c r="M10" s="17"/>
      <c r="N10" s="17">
        <v>0.295375153003755</v>
      </c>
      <c r="O10" s="17">
        <v>0.416218567577334</v>
      </c>
      <c r="P10" s="17"/>
      <c r="Q10" s="17">
        <v>0.37906522728399999</v>
      </c>
      <c r="R10" s="17">
        <v>0.30664206400084199</v>
      </c>
      <c r="S10" s="17">
        <v>0.34053996907408202</v>
      </c>
      <c r="T10" s="17">
        <v>0.32435032791825003</v>
      </c>
      <c r="U10" s="17">
        <v>0.33335774660530498</v>
      </c>
      <c r="V10" s="17">
        <v>0.34577752798380701</v>
      </c>
      <c r="W10" s="17">
        <v>0.22673373406098499</v>
      </c>
      <c r="X10" s="17">
        <v>0.30602328701259301</v>
      </c>
      <c r="Y10" s="17">
        <v>0.30441265150418501</v>
      </c>
      <c r="Z10" s="17">
        <v>0.33385557068267102</v>
      </c>
      <c r="AA10" s="17">
        <v>0.27711749561121402</v>
      </c>
      <c r="AB10" s="17">
        <v>0.160296870507391</v>
      </c>
      <c r="AC10" s="17"/>
      <c r="AD10" s="17">
        <v>0.33492262208409102</v>
      </c>
      <c r="AE10" s="17">
        <v>0.26038945907295102</v>
      </c>
      <c r="AF10" s="17"/>
      <c r="AG10" s="17">
        <v>0.323373732473139</v>
      </c>
      <c r="AH10" s="17">
        <v>0.31885768487044402</v>
      </c>
      <c r="AI10" s="17"/>
      <c r="AJ10" s="17">
        <v>0.29772332123752898</v>
      </c>
      <c r="AK10" s="17">
        <v>0.33948959256640598</v>
      </c>
      <c r="AL10" s="17"/>
      <c r="AM10" s="17">
        <v>0.26792063046820402</v>
      </c>
      <c r="AN10" s="17">
        <v>0.33173498358925801</v>
      </c>
      <c r="AO10" s="17"/>
      <c r="AP10" s="17">
        <v>0.14555629261855199</v>
      </c>
      <c r="AQ10" s="17">
        <v>0.25126178270293598</v>
      </c>
      <c r="AR10" s="17">
        <v>0.38797141892778397</v>
      </c>
      <c r="AS10" s="17">
        <v>0.34448312480901799</v>
      </c>
      <c r="AT10" s="17">
        <v>0.35118834776385099</v>
      </c>
      <c r="AU10" s="17">
        <v>0.37996830007383697</v>
      </c>
    </row>
    <row r="11" spans="2:47" x14ac:dyDescent="0.35">
      <c r="B11" s="18" t="s">
        <v>276</v>
      </c>
      <c r="C11" s="17">
        <v>0.269026414473439</v>
      </c>
      <c r="D11" s="17">
        <v>0.31748266592009999</v>
      </c>
      <c r="E11" s="17">
        <v>0.21663355339860199</v>
      </c>
      <c r="F11" s="17"/>
      <c r="G11" s="17">
        <v>0.25776229545227902</v>
      </c>
      <c r="H11" s="17">
        <v>0.20192905859496599</v>
      </c>
      <c r="I11" s="17">
        <v>0.26750724483303601</v>
      </c>
      <c r="J11" s="17">
        <v>0.30294911005640701</v>
      </c>
      <c r="K11" s="17">
        <v>0.29212300008233399</v>
      </c>
      <c r="L11" s="17">
        <v>0.29236186046166202</v>
      </c>
      <c r="M11" s="17"/>
      <c r="N11" s="17">
        <v>0.265204499978344</v>
      </c>
      <c r="O11" s="17">
        <v>0.28670011757818298</v>
      </c>
      <c r="P11" s="17"/>
      <c r="Q11" s="17">
        <v>0.31797587743952899</v>
      </c>
      <c r="R11" s="17">
        <v>0.28104242202678498</v>
      </c>
      <c r="S11" s="17">
        <v>0.25825314734106403</v>
      </c>
      <c r="T11" s="17">
        <v>0.24793950268492199</v>
      </c>
      <c r="U11" s="17">
        <v>0.27505269342373301</v>
      </c>
      <c r="V11" s="17">
        <v>0.218880057765411</v>
      </c>
      <c r="W11" s="17">
        <v>0.23828813565894599</v>
      </c>
      <c r="X11" s="17">
        <v>0.24747699621730601</v>
      </c>
      <c r="Y11" s="17">
        <v>0.23836132274906799</v>
      </c>
      <c r="Z11" s="17">
        <v>0.31259217812921902</v>
      </c>
      <c r="AA11" s="17">
        <v>0.25388484949967499</v>
      </c>
      <c r="AB11" s="17">
        <v>0.331433194139027</v>
      </c>
      <c r="AC11" s="17"/>
      <c r="AD11" s="17">
        <v>0.30756977560687998</v>
      </c>
      <c r="AE11" s="17">
        <v>0.15159597843755199</v>
      </c>
      <c r="AF11" s="17"/>
      <c r="AG11" s="17">
        <v>0.36870517754081999</v>
      </c>
      <c r="AH11" s="17">
        <v>0.21534271231208801</v>
      </c>
      <c r="AI11" s="17"/>
      <c r="AJ11" s="17">
        <v>0.26805484103294003</v>
      </c>
      <c r="AK11" s="17">
        <v>0.27086755420282199</v>
      </c>
      <c r="AL11" s="17"/>
      <c r="AM11" s="17">
        <v>0.28421156470578401</v>
      </c>
      <c r="AN11" s="17">
        <v>0.26427179290862701</v>
      </c>
      <c r="AO11" s="17"/>
      <c r="AP11" s="17">
        <v>7.1221286766923894E-2</v>
      </c>
      <c r="AQ11" s="17">
        <v>0.22159957246095899</v>
      </c>
      <c r="AR11" s="17">
        <v>0.16246306111282999</v>
      </c>
      <c r="AS11" s="17">
        <v>0.37432853890038997</v>
      </c>
      <c r="AT11" s="17">
        <v>0.30493944345456703</v>
      </c>
      <c r="AU11" s="17">
        <v>0.39306479130608402</v>
      </c>
    </row>
    <row r="12" spans="2:47" x14ac:dyDescent="0.35">
      <c r="B12" s="18" t="s">
        <v>277</v>
      </c>
      <c r="C12" s="17">
        <v>0.18402302026433601</v>
      </c>
      <c r="D12" s="17">
        <v>0.188494368620821</v>
      </c>
      <c r="E12" s="17">
        <v>0.177030853537889</v>
      </c>
      <c r="F12" s="17"/>
      <c r="G12" s="17">
        <v>0.21361585723224299</v>
      </c>
      <c r="H12" s="17">
        <v>0.225398900659082</v>
      </c>
      <c r="I12" s="17">
        <v>0.23193336943224299</v>
      </c>
      <c r="J12" s="17">
        <v>0.17403737773505701</v>
      </c>
      <c r="K12" s="17">
        <v>0.13372845378668799</v>
      </c>
      <c r="L12" s="17">
        <v>0.129641815237833</v>
      </c>
      <c r="M12" s="17"/>
      <c r="N12" s="17">
        <v>0.17658840094970399</v>
      </c>
      <c r="O12" s="17">
        <v>0.218402976862588</v>
      </c>
      <c r="P12" s="17"/>
      <c r="Q12" s="17">
        <v>0.21627721051996299</v>
      </c>
      <c r="R12" s="17">
        <v>0.200496782020334</v>
      </c>
      <c r="S12" s="17">
        <v>0.175557134526763</v>
      </c>
      <c r="T12" s="17">
        <v>0.19186147499141301</v>
      </c>
      <c r="U12" s="17">
        <v>0.17840139774500499</v>
      </c>
      <c r="V12" s="17">
        <v>0.123992880759709</v>
      </c>
      <c r="W12" s="17">
        <v>0.17680976267403301</v>
      </c>
      <c r="X12" s="17">
        <v>0.16486813916024201</v>
      </c>
      <c r="Y12" s="17">
        <v>0.21069945354410399</v>
      </c>
      <c r="Z12" s="17">
        <v>0.187136320120632</v>
      </c>
      <c r="AA12" s="17">
        <v>0.16567672873759401</v>
      </c>
      <c r="AB12" s="17">
        <v>0.11779352959089801</v>
      </c>
      <c r="AC12" s="17"/>
      <c r="AD12" s="17">
        <v>0.19922826286249501</v>
      </c>
      <c r="AE12" s="17">
        <v>0.141392962579346</v>
      </c>
      <c r="AF12" s="17"/>
      <c r="AG12" s="17">
        <v>0.22833226993687</v>
      </c>
      <c r="AH12" s="17">
        <v>0.16152659457847099</v>
      </c>
      <c r="AI12" s="17"/>
      <c r="AJ12" s="17">
        <v>0.173183527966044</v>
      </c>
      <c r="AK12" s="17">
        <v>0.198777465936605</v>
      </c>
      <c r="AL12" s="17"/>
      <c r="AM12" s="17">
        <v>0.18236729990349301</v>
      </c>
      <c r="AN12" s="17">
        <v>0.18710445517431301</v>
      </c>
      <c r="AO12" s="17"/>
      <c r="AP12" s="17">
        <v>8.3246603695636107E-2</v>
      </c>
      <c r="AQ12" s="17">
        <v>0.118430146508927</v>
      </c>
      <c r="AR12" s="17">
        <v>0.26971609599568802</v>
      </c>
      <c r="AS12" s="17">
        <v>0.13676453963569499</v>
      </c>
      <c r="AT12" s="17">
        <v>0.27228190226492399</v>
      </c>
      <c r="AU12" s="17">
        <v>0.24581698904774499</v>
      </c>
    </row>
    <row r="13" spans="2:47" x14ac:dyDescent="0.35">
      <c r="B13" s="18" t="s">
        <v>278</v>
      </c>
      <c r="C13" s="17">
        <v>0.15143326261134299</v>
      </c>
      <c r="D13" s="17">
        <v>0.18859761416339599</v>
      </c>
      <c r="E13" s="17">
        <v>0.111681622757919</v>
      </c>
      <c r="F13" s="17"/>
      <c r="G13" s="17">
        <v>0.131513104772706</v>
      </c>
      <c r="H13" s="17">
        <v>0.155782944692894</v>
      </c>
      <c r="I13" s="17">
        <v>0.185075567668957</v>
      </c>
      <c r="J13" s="17">
        <v>0.167185107239847</v>
      </c>
      <c r="K13" s="17">
        <v>0.130407955945821</v>
      </c>
      <c r="L13" s="17">
        <v>0.134556555786569</v>
      </c>
      <c r="M13" s="17"/>
      <c r="N13" s="17">
        <v>0.14575871821670899</v>
      </c>
      <c r="O13" s="17">
        <v>0.177674093748241</v>
      </c>
      <c r="P13" s="17"/>
      <c r="Q13" s="17">
        <v>0.16190680852404701</v>
      </c>
      <c r="R13" s="17">
        <v>0.133585836822252</v>
      </c>
      <c r="S13" s="17">
        <v>0.113308446822144</v>
      </c>
      <c r="T13" s="17">
        <v>0.186903086475744</v>
      </c>
      <c r="U13" s="17">
        <v>8.5385576148067202E-2</v>
      </c>
      <c r="V13" s="17">
        <v>0.11448366018841</v>
      </c>
      <c r="W13" s="17">
        <v>0.159512380662584</v>
      </c>
      <c r="X13" s="17">
        <v>0.225413632557731</v>
      </c>
      <c r="Y13" s="17">
        <v>0.186764453811258</v>
      </c>
      <c r="Z13" s="17">
        <v>0.13722095472957699</v>
      </c>
      <c r="AA13" s="17">
        <v>0.14982032606080301</v>
      </c>
      <c r="AB13" s="17">
        <v>0.22247451889782999</v>
      </c>
      <c r="AC13" s="17"/>
      <c r="AD13" s="17">
        <v>0.17691123884057999</v>
      </c>
      <c r="AE13" s="17">
        <v>6.62603029594791E-2</v>
      </c>
      <c r="AF13" s="17"/>
      <c r="AG13" s="17">
        <v>0.23668834267755801</v>
      </c>
      <c r="AH13" s="17">
        <v>0.10559383282573299</v>
      </c>
      <c r="AI13" s="17"/>
      <c r="AJ13" s="17">
        <v>0.15332479147448699</v>
      </c>
      <c r="AK13" s="17">
        <v>0.150358675398438</v>
      </c>
      <c r="AL13" s="17"/>
      <c r="AM13" s="17">
        <v>0.14374490594507799</v>
      </c>
      <c r="AN13" s="17">
        <v>0.153900278730455</v>
      </c>
      <c r="AO13" s="17"/>
      <c r="AP13" s="17">
        <v>1.17638464847401E-2</v>
      </c>
      <c r="AQ13" s="17">
        <v>7.7511002921432204E-2</v>
      </c>
      <c r="AR13" s="17">
        <v>0.12299717148785499</v>
      </c>
      <c r="AS13" s="17">
        <v>0.18621484743442901</v>
      </c>
      <c r="AT13" s="17">
        <v>0.22841737629754599</v>
      </c>
      <c r="AU13" s="17">
        <v>0.25558391695003002</v>
      </c>
    </row>
    <row r="14" spans="2:47" x14ac:dyDescent="0.35">
      <c r="B14" s="18" t="s">
        <v>279</v>
      </c>
      <c r="C14" s="17">
        <v>0.10351673035461099</v>
      </c>
      <c r="D14" s="17">
        <v>9.9527921545522799E-2</v>
      </c>
      <c r="E14" s="17">
        <v>0.108609485739248</v>
      </c>
      <c r="F14" s="17"/>
      <c r="G14" s="17">
        <v>0.16378509627572399</v>
      </c>
      <c r="H14" s="17">
        <v>0.14387585051312399</v>
      </c>
      <c r="I14" s="17">
        <v>0.106349563816227</v>
      </c>
      <c r="J14" s="17">
        <v>6.9413039158948295E-2</v>
      </c>
      <c r="K14" s="17">
        <v>6.8113241144787798E-2</v>
      </c>
      <c r="L14" s="17">
        <v>7.6187271486500299E-2</v>
      </c>
      <c r="M14" s="17"/>
      <c r="N14" s="17">
        <v>9.8938185189375596E-2</v>
      </c>
      <c r="O14" s="17">
        <v>0.12468932539981301</v>
      </c>
      <c r="P14" s="17"/>
      <c r="Q14" s="17">
        <v>8.9746189008770794E-2</v>
      </c>
      <c r="R14" s="17">
        <v>0.11324777698572901</v>
      </c>
      <c r="S14" s="17">
        <v>8.4008302764538703E-2</v>
      </c>
      <c r="T14" s="17">
        <v>5.9922990454511799E-2</v>
      </c>
      <c r="U14" s="17">
        <v>0.10864832310929699</v>
      </c>
      <c r="V14" s="17">
        <v>0.133151290043905</v>
      </c>
      <c r="W14" s="17">
        <v>7.2990122295523693E-2</v>
      </c>
      <c r="X14" s="17">
        <v>6.6209002071495396E-2</v>
      </c>
      <c r="Y14" s="17">
        <v>0.108415053192302</v>
      </c>
      <c r="Z14" s="17">
        <v>0.15106909463668</v>
      </c>
      <c r="AA14" s="17">
        <v>0.14081188007656101</v>
      </c>
      <c r="AB14" s="17">
        <v>0.118562546806987</v>
      </c>
      <c r="AC14" s="17"/>
      <c r="AD14" s="17">
        <v>0.121956324621911</v>
      </c>
      <c r="AE14" s="17">
        <v>5.3200875555902097E-2</v>
      </c>
      <c r="AF14" s="17"/>
      <c r="AG14" s="17">
        <v>0.12665408259859101</v>
      </c>
      <c r="AH14" s="17">
        <v>9.0985252508257897E-2</v>
      </c>
      <c r="AI14" s="17"/>
      <c r="AJ14" s="17">
        <v>0.110963145141057</v>
      </c>
      <c r="AK14" s="17">
        <v>9.31641771604E-2</v>
      </c>
      <c r="AL14" s="17"/>
      <c r="AM14" s="17">
        <v>9.9439815928132905E-2</v>
      </c>
      <c r="AN14" s="17">
        <v>0.104543411012746</v>
      </c>
      <c r="AO14" s="17"/>
      <c r="AP14" s="17">
        <v>5.3181538735693298E-2</v>
      </c>
      <c r="AQ14" s="17">
        <v>6.6188667448330296E-2</v>
      </c>
      <c r="AR14" s="17">
        <v>0.12817480248471999</v>
      </c>
      <c r="AS14" s="17">
        <v>7.3071061490556199E-2</v>
      </c>
      <c r="AT14" s="17">
        <v>0.17740786557049501</v>
      </c>
      <c r="AU14" s="17">
        <v>0.14692518567047799</v>
      </c>
    </row>
    <row r="15" spans="2:47" x14ac:dyDescent="0.35">
      <c r="B15" s="18" t="s">
        <v>280</v>
      </c>
      <c r="C15" s="17">
        <v>9.6669332515562104E-2</v>
      </c>
      <c r="D15" s="17">
        <v>0.124946728528278</v>
      </c>
      <c r="E15" s="17">
        <v>6.6295348774334004E-2</v>
      </c>
      <c r="F15" s="17"/>
      <c r="G15" s="17">
        <v>0.12570840265498401</v>
      </c>
      <c r="H15" s="17">
        <v>0.20444754539913801</v>
      </c>
      <c r="I15" s="17">
        <v>0.132796731428479</v>
      </c>
      <c r="J15" s="17">
        <v>5.8690342458980402E-2</v>
      </c>
      <c r="K15" s="17">
        <v>4.3500168332201099E-2</v>
      </c>
      <c r="L15" s="17">
        <v>2.0311472374341302E-2</v>
      </c>
      <c r="M15" s="17"/>
      <c r="N15" s="17">
        <v>8.3401566567553195E-2</v>
      </c>
      <c r="O15" s="17">
        <v>0.158023545575351</v>
      </c>
      <c r="P15" s="17"/>
      <c r="Q15" s="17">
        <v>0.10760752058626299</v>
      </c>
      <c r="R15" s="17">
        <v>7.1644120935376698E-2</v>
      </c>
      <c r="S15" s="17">
        <v>3.8010724912086798E-2</v>
      </c>
      <c r="T15" s="17">
        <v>0.110142327336332</v>
      </c>
      <c r="U15" s="17">
        <v>0.13517819515402901</v>
      </c>
      <c r="V15" s="17">
        <v>8.8358714094044596E-2</v>
      </c>
      <c r="W15" s="17">
        <v>7.8822845040137604E-2</v>
      </c>
      <c r="X15" s="17">
        <v>0.12020118829691299</v>
      </c>
      <c r="Y15" s="17">
        <v>0.10663018940245</v>
      </c>
      <c r="Z15" s="17">
        <v>0.16408224676908201</v>
      </c>
      <c r="AA15" s="17">
        <v>8.2309255414216895E-2</v>
      </c>
      <c r="AB15" s="17">
        <v>0</v>
      </c>
      <c r="AC15" s="17"/>
      <c r="AD15" s="17">
        <v>0.11362225879310001</v>
      </c>
      <c r="AE15" s="17">
        <v>3.7816680313836698E-2</v>
      </c>
      <c r="AF15" s="17"/>
      <c r="AG15" s="17">
        <v>0.153762772615673</v>
      </c>
      <c r="AH15" s="17">
        <v>6.2876350314651899E-2</v>
      </c>
      <c r="AI15" s="17"/>
      <c r="AJ15" s="17">
        <v>8.6159633779866296E-2</v>
      </c>
      <c r="AK15" s="17">
        <v>0.11030669261769099</v>
      </c>
      <c r="AL15" s="17"/>
      <c r="AM15" s="17">
        <v>8.0956809443050198E-2</v>
      </c>
      <c r="AN15" s="17">
        <v>0.10007986735442299</v>
      </c>
      <c r="AO15" s="17"/>
      <c r="AP15" s="17">
        <v>2.2590902297811501E-2</v>
      </c>
      <c r="AQ15" s="17">
        <v>1.1265786023363899E-2</v>
      </c>
      <c r="AR15" s="17">
        <v>9.0102589722139498E-2</v>
      </c>
      <c r="AS15" s="17">
        <v>1.5776546348304499E-2</v>
      </c>
      <c r="AT15" s="17">
        <v>0.211147848624643</v>
      </c>
      <c r="AU15" s="17">
        <v>0.255889424940826</v>
      </c>
    </row>
    <row r="16" spans="2:47" x14ac:dyDescent="0.35">
      <c r="B16" s="18" t="s">
        <v>94</v>
      </c>
      <c r="C16" s="17">
        <v>7.1760119873959902E-2</v>
      </c>
      <c r="D16" s="17">
        <v>4.4649747444452097E-2</v>
      </c>
      <c r="E16" s="17">
        <v>0.100677713527249</v>
      </c>
      <c r="F16" s="17"/>
      <c r="G16" s="17">
        <v>7.8146148024512002E-2</v>
      </c>
      <c r="H16" s="17">
        <v>6.84590378628364E-2</v>
      </c>
      <c r="I16" s="17">
        <v>9.7292846256168797E-2</v>
      </c>
      <c r="J16" s="17">
        <v>5.6603633433669101E-2</v>
      </c>
      <c r="K16" s="17">
        <v>5.7890139988076197E-2</v>
      </c>
      <c r="L16" s="17">
        <v>7.1242964627084696E-2</v>
      </c>
      <c r="M16" s="17"/>
      <c r="N16" s="17">
        <v>7.4737999335359503E-2</v>
      </c>
      <c r="O16" s="17">
        <v>5.7989493254751202E-2</v>
      </c>
      <c r="P16" s="17"/>
      <c r="Q16" s="17">
        <v>7.0164775183530301E-2</v>
      </c>
      <c r="R16" s="17">
        <v>6.8557758817097303E-2</v>
      </c>
      <c r="S16" s="17">
        <v>4.9432166741386403E-2</v>
      </c>
      <c r="T16" s="17">
        <v>7.2203657088867501E-2</v>
      </c>
      <c r="U16" s="17">
        <v>6.4378522093740398E-2</v>
      </c>
      <c r="V16" s="17">
        <v>9.2053781142417496E-2</v>
      </c>
      <c r="W16" s="17">
        <v>7.9444942666914695E-2</v>
      </c>
      <c r="X16" s="17">
        <v>5.1156351251905499E-2</v>
      </c>
      <c r="Y16" s="17">
        <v>8.5524771368649902E-2</v>
      </c>
      <c r="Z16" s="17">
        <v>7.03770297959566E-2</v>
      </c>
      <c r="AA16" s="17">
        <v>6.3317372058207894E-2</v>
      </c>
      <c r="AB16" s="17">
        <v>7.9550853217053699E-2</v>
      </c>
      <c r="AC16" s="17"/>
      <c r="AD16" s="17">
        <v>4.6181653701232901E-2</v>
      </c>
      <c r="AE16" s="17">
        <v>0.139259851438612</v>
      </c>
      <c r="AF16" s="17"/>
      <c r="AG16" s="17">
        <v>2.09113069020118E-2</v>
      </c>
      <c r="AH16" s="17">
        <v>9.0414906736526496E-2</v>
      </c>
      <c r="AI16" s="17"/>
      <c r="AJ16" s="17">
        <v>6.2576663836359694E-2</v>
      </c>
      <c r="AK16" s="17">
        <v>8.2081825232759906E-2</v>
      </c>
      <c r="AL16" s="17"/>
      <c r="AM16" s="17">
        <v>7.3147862543933406E-2</v>
      </c>
      <c r="AN16" s="17">
        <v>7.1379132874071494E-2</v>
      </c>
      <c r="AO16" s="17"/>
      <c r="AP16" s="17">
        <v>0.28837912122336401</v>
      </c>
      <c r="AQ16" s="17">
        <v>9.3214330698522405E-2</v>
      </c>
      <c r="AR16" s="17">
        <v>7.3427834251236695E-2</v>
      </c>
      <c r="AS16" s="17">
        <v>1.1026374289587301E-2</v>
      </c>
      <c r="AT16" s="17">
        <v>7.2168284302697302E-3</v>
      </c>
      <c r="AU16" s="17">
        <v>8.7117469690689599E-3</v>
      </c>
    </row>
    <row r="17" spans="2:47" x14ac:dyDescent="0.35">
      <c r="B17" s="18" t="s">
        <v>281</v>
      </c>
      <c r="C17" s="17">
        <v>6.1092573391444097E-2</v>
      </c>
      <c r="D17" s="17">
        <v>6.9481189211064595E-2</v>
      </c>
      <c r="E17" s="17">
        <v>5.23056178737559E-2</v>
      </c>
      <c r="F17" s="17"/>
      <c r="G17" s="17">
        <v>0.14727682344337401</v>
      </c>
      <c r="H17" s="17">
        <v>7.5383412947990697E-2</v>
      </c>
      <c r="I17" s="17">
        <v>8.0029619681012298E-2</v>
      </c>
      <c r="J17" s="17">
        <v>3.0059579787368101E-2</v>
      </c>
      <c r="K17" s="17">
        <v>3.3008829098518301E-2</v>
      </c>
      <c r="L17" s="17">
        <v>1.73832608626871E-2</v>
      </c>
      <c r="M17" s="17"/>
      <c r="N17" s="17">
        <v>4.8726193243269399E-2</v>
      </c>
      <c r="O17" s="17">
        <v>0.11827850245912599</v>
      </c>
      <c r="P17" s="17"/>
      <c r="Q17" s="17">
        <v>0.100140566504411</v>
      </c>
      <c r="R17" s="17">
        <v>3.09101221609515E-2</v>
      </c>
      <c r="S17" s="17">
        <v>3.5353788414104102E-2</v>
      </c>
      <c r="T17" s="17">
        <v>4.3854736068020102E-2</v>
      </c>
      <c r="U17" s="17">
        <v>2.8228750281640999E-2</v>
      </c>
      <c r="V17" s="17">
        <v>8.2806986407452099E-2</v>
      </c>
      <c r="W17" s="17">
        <v>9.7220152069625296E-2</v>
      </c>
      <c r="X17" s="17">
        <v>2.93646661790385E-2</v>
      </c>
      <c r="Y17" s="17">
        <v>8.7455519299188295E-2</v>
      </c>
      <c r="Z17" s="17">
        <v>5.1946233390878699E-2</v>
      </c>
      <c r="AA17" s="17">
        <v>2.4937750402601402E-2</v>
      </c>
      <c r="AB17" s="17">
        <v>6.3435567051880595E-2</v>
      </c>
      <c r="AC17" s="17"/>
      <c r="AD17" s="17">
        <v>6.3080542759965705E-2</v>
      </c>
      <c r="AE17" s="17">
        <v>4.8521595426278999E-2</v>
      </c>
      <c r="AF17" s="17"/>
      <c r="AG17" s="17">
        <v>7.2317988387682899E-2</v>
      </c>
      <c r="AH17" s="17">
        <v>5.2281070011882702E-2</v>
      </c>
      <c r="AI17" s="17"/>
      <c r="AJ17" s="17">
        <v>4.7551057289628301E-2</v>
      </c>
      <c r="AK17" s="17">
        <v>7.6335013695376097E-2</v>
      </c>
      <c r="AL17" s="17"/>
      <c r="AM17" s="17">
        <v>4.2079819300190002E-2</v>
      </c>
      <c r="AN17" s="17">
        <v>6.5491089098621197E-2</v>
      </c>
      <c r="AO17" s="17"/>
      <c r="AP17" s="17">
        <v>1.6262923865590601E-2</v>
      </c>
      <c r="AQ17" s="17">
        <v>9.5702395201832692E-3</v>
      </c>
      <c r="AR17" s="17">
        <v>0.116324479497983</v>
      </c>
      <c r="AS17" s="17">
        <v>3.2388575587713998E-2</v>
      </c>
      <c r="AT17" s="17">
        <v>0.120670934082964</v>
      </c>
      <c r="AU17" s="17">
        <v>9.3648425902584195E-2</v>
      </c>
    </row>
    <row r="18" spans="2:47" x14ac:dyDescent="0.35">
      <c r="B18" s="18" t="s">
        <v>258</v>
      </c>
      <c r="C18" s="19">
        <v>7.2587466885431001E-3</v>
      </c>
      <c r="D18" s="19">
        <v>8.9035442924269795E-3</v>
      </c>
      <c r="E18" s="19">
        <v>5.5032829599553999E-3</v>
      </c>
      <c r="F18" s="19"/>
      <c r="G18" s="19">
        <v>0</v>
      </c>
      <c r="H18" s="19">
        <v>0</v>
      </c>
      <c r="I18" s="19">
        <v>5.6355737548116798E-3</v>
      </c>
      <c r="J18" s="19">
        <v>1.5497639587697299E-2</v>
      </c>
      <c r="K18" s="19">
        <v>0</v>
      </c>
      <c r="L18" s="19">
        <v>1.7879208199896801E-2</v>
      </c>
      <c r="M18" s="19"/>
      <c r="N18" s="19">
        <v>8.8284408845329503E-3</v>
      </c>
      <c r="O18" s="19">
        <v>0</v>
      </c>
      <c r="P18" s="19"/>
      <c r="Q18" s="19">
        <v>3.7320030668064001E-3</v>
      </c>
      <c r="R18" s="19">
        <v>1.6426792660670601E-2</v>
      </c>
      <c r="S18" s="19">
        <v>1.3662279646279999E-2</v>
      </c>
      <c r="T18" s="19">
        <v>5.0964868627851904E-3</v>
      </c>
      <c r="U18" s="19">
        <v>0</v>
      </c>
      <c r="V18" s="19">
        <v>0</v>
      </c>
      <c r="W18" s="19">
        <v>1.9378895191694102E-2</v>
      </c>
      <c r="X18" s="19">
        <v>2.3255846862509699E-2</v>
      </c>
      <c r="Y18" s="19">
        <v>0</v>
      </c>
      <c r="Z18" s="19">
        <v>0</v>
      </c>
      <c r="AA18" s="19">
        <v>1.3052435486752801E-2</v>
      </c>
      <c r="AB18" s="19">
        <v>0</v>
      </c>
      <c r="AC18" s="19"/>
      <c r="AD18" s="19">
        <v>4.7556376620120503E-3</v>
      </c>
      <c r="AE18" s="19">
        <v>1.42754801375716E-2</v>
      </c>
      <c r="AF18" s="19"/>
      <c r="AG18" s="19">
        <v>2.8809182941693001E-3</v>
      </c>
      <c r="AH18" s="19">
        <v>1.00522073234848E-2</v>
      </c>
      <c r="AI18" s="19"/>
      <c r="AJ18" s="19">
        <v>9.3044285521715897E-3</v>
      </c>
      <c r="AK18" s="19">
        <v>4.81738605744897E-3</v>
      </c>
      <c r="AL18" s="19"/>
      <c r="AM18" s="19">
        <v>1.2107629473780799E-2</v>
      </c>
      <c r="AN18" s="19">
        <v>6.0893432299074096E-3</v>
      </c>
      <c r="AO18" s="19"/>
      <c r="AP18" s="19">
        <v>2.45798099992941E-2</v>
      </c>
      <c r="AQ18" s="19">
        <v>1.38803955117211E-2</v>
      </c>
      <c r="AR18" s="19">
        <v>2.8038662405206901E-3</v>
      </c>
      <c r="AS18" s="19">
        <v>4.8102395789490901E-3</v>
      </c>
      <c r="AT18" s="19">
        <v>0</v>
      </c>
      <c r="AU18" s="19">
        <v>0</v>
      </c>
    </row>
    <row r="19" spans="2:47" x14ac:dyDescent="0.35">
      <c r="B19" s="16" t="s">
        <v>748</v>
      </c>
    </row>
    <row r="20" spans="2:47" x14ac:dyDescent="0.35">
      <c r="B20" t="s">
        <v>66</v>
      </c>
    </row>
    <row r="21" spans="2:47" x14ac:dyDescent="0.35">
      <c r="B21" t="s">
        <v>67</v>
      </c>
    </row>
    <row r="23" spans="2:47" x14ac:dyDescent="0.35">
      <c r="B23"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B2:I24"/>
  <sheetViews>
    <sheetView showGridLines="0" topLeftCell="A18" workbookViewId="0">
      <pane xSplit="2" topLeftCell="C1" activePane="topRight" state="frozen"/>
      <selection pane="topRight"/>
    </sheetView>
  </sheetViews>
  <sheetFormatPr defaultColWidth="10.90625" defaultRowHeight="14.5" x14ac:dyDescent="0.35"/>
  <cols>
    <col min="2" max="2" width="25.7265625" customWidth="1"/>
    <col min="3" max="9" width="20.7265625" customWidth="1"/>
  </cols>
  <sheetData>
    <row r="2" spans="2:9" ht="40" customHeight="1" x14ac:dyDescent="0.35">
      <c r="D2" s="30" t="s">
        <v>295</v>
      </c>
      <c r="E2" s="26"/>
      <c r="F2" s="26"/>
      <c r="G2" s="26"/>
      <c r="H2" s="26"/>
      <c r="I2" s="26"/>
    </row>
    <row r="6" spans="2:9" ht="50" customHeight="1" x14ac:dyDescent="0.35">
      <c r="B6" s="20" t="s">
        <v>15</v>
      </c>
      <c r="C6" s="20" t="s">
        <v>283</v>
      </c>
      <c r="D6" s="20" t="s">
        <v>284</v>
      </c>
      <c r="E6" s="20" t="s">
        <v>285</v>
      </c>
      <c r="F6" s="20" t="s">
        <v>286</v>
      </c>
      <c r="G6" s="20" t="s">
        <v>287</v>
      </c>
      <c r="H6" s="20" t="s">
        <v>288</v>
      </c>
    </row>
    <row r="7" spans="2:9" x14ac:dyDescent="0.35">
      <c r="B7" s="18" t="s">
        <v>289</v>
      </c>
      <c r="C7" s="17">
        <v>8.31111390352504E-2</v>
      </c>
      <c r="D7" s="17">
        <v>9.8519598902213998E-2</v>
      </c>
      <c r="E7" s="17">
        <v>3.74099118232811E-2</v>
      </c>
      <c r="F7" s="17">
        <v>4.4586224785269801E-2</v>
      </c>
      <c r="G7" s="17">
        <v>7.9784451837108493E-3</v>
      </c>
      <c r="H7" s="17">
        <v>3.8121080417406902E-2</v>
      </c>
    </row>
    <row r="8" spans="2:9" x14ac:dyDescent="0.35">
      <c r="B8" s="18" t="s">
        <v>290</v>
      </c>
      <c r="C8" s="17">
        <v>7.3773982943841507E-2</v>
      </c>
      <c r="D8" s="17">
        <v>4.4106802006652901E-2</v>
      </c>
      <c r="E8" s="17">
        <v>3.1427242936688603E-2</v>
      </c>
      <c r="F8" s="17">
        <v>4.7466767242296301E-2</v>
      </c>
      <c r="G8" s="17">
        <v>1.45152833359659E-2</v>
      </c>
      <c r="H8" s="17">
        <v>3.9335700797455297E-2</v>
      </c>
    </row>
    <row r="9" spans="2:9" x14ac:dyDescent="0.35">
      <c r="B9" s="18" t="s">
        <v>215</v>
      </c>
      <c r="C9" s="17">
        <v>0.228814147030103</v>
      </c>
      <c r="D9" s="17">
        <v>0.11863916181952799</v>
      </c>
      <c r="E9" s="17">
        <v>7.9264753889837697E-2</v>
      </c>
      <c r="F9" s="17">
        <v>0.108951559624289</v>
      </c>
      <c r="G9" s="17">
        <v>3.08669226552514E-2</v>
      </c>
      <c r="H9" s="17">
        <v>0.10804043529299499</v>
      </c>
    </row>
    <row r="10" spans="2:9" x14ac:dyDescent="0.35">
      <c r="B10" s="18" t="s">
        <v>216</v>
      </c>
      <c r="C10" s="17">
        <v>0.134250450137023</v>
      </c>
      <c r="D10" s="17">
        <v>5.6782740344469902E-2</v>
      </c>
      <c r="E10" s="17">
        <v>6.5445809292546606E-2</v>
      </c>
      <c r="F10" s="17">
        <v>6.6118048561265505E-2</v>
      </c>
      <c r="G10" s="17">
        <v>2.6474341957515302E-2</v>
      </c>
      <c r="H10" s="17">
        <v>9.6461110686027501E-2</v>
      </c>
    </row>
    <row r="11" spans="2:9" x14ac:dyDescent="0.35">
      <c r="B11" s="18" t="s">
        <v>291</v>
      </c>
      <c r="C11" s="17">
        <v>9.67793921465325E-2</v>
      </c>
      <c r="D11" s="17">
        <v>5.29590979985331E-2</v>
      </c>
      <c r="E11" s="17">
        <v>5.2197578537419999E-2</v>
      </c>
      <c r="F11" s="17">
        <v>5.8198123789076399E-2</v>
      </c>
      <c r="G11" s="17">
        <v>1.6105900662425902E-2</v>
      </c>
      <c r="H11" s="17">
        <v>6.2443553186138701E-2</v>
      </c>
    </row>
    <row r="12" spans="2:9" x14ac:dyDescent="0.35">
      <c r="B12" s="18" t="s">
        <v>218</v>
      </c>
      <c r="C12" s="17">
        <v>4.8082153402015701E-2</v>
      </c>
      <c r="D12" s="17">
        <v>3.33675091326118E-2</v>
      </c>
      <c r="E12" s="17">
        <v>3.6777181265537702E-2</v>
      </c>
      <c r="F12" s="17">
        <v>4.4616610670881997E-2</v>
      </c>
      <c r="G12" s="17">
        <v>1.0481273721501001E-2</v>
      </c>
      <c r="H12" s="17">
        <v>5.1409254755797801E-2</v>
      </c>
    </row>
    <row r="13" spans="2:9" x14ac:dyDescent="0.35">
      <c r="B13" s="18" t="s">
        <v>292</v>
      </c>
      <c r="C13" s="17">
        <v>0.108829510813688</v>
      </c>
      <c r="D13" s="17">
        <v>4.9888290189915203E-2</v>
      </c>
      <c r="E13" s="17">
        <v>4.4219431723605103E-2</v>
      </c>
      <c r="F13" s="17">
        <v>5.3602463788467898E-2</v>
      </c>
      <c r="G13" s="17">
        <v>1.0911137163189401E-2</v>
      </c>
      <c r="H13" s="17">
        <v>7.2959470656802999E-2</v>
      </c>
    </row>
    <row r="14" spans="2:9" x14ac:dyDescent="0.35">
      <c r="B14" s="18" t="s">
        <v>293</v>
      </c>
      <c r="C14" s="17">
        <v>2.8768459072967399E-2</v>
      </c>
      <c r="D14" s="17">
        <v>1.46103969923455E-2</v>
      </c>
      <c r="E14" s="17">
        <v>1.34933850079265E-2</v>
      </c>
      <c r="F14" s="17">
        <v>2.5764828475852701E-2</v>
      </c>
      <c r="G14" s="17">
        <v>9.9123932356573394E-3</v>
      </c>
      <c r="H14" s="17">
        <v>2.5944888296717501E-2</v>
      </c>
    </row>
    <row r="15" spans="2:9" x14ac:dyDescent="0.35">
      <c r="B15" s="18" t="s">
        <v>294</v>
      </c>
      <c r="C15" s="17">
        <v>3.8011116142092398E-2</v>
      </c>
      <c r="D15" s="17">
        <v>7.4626467869402302E-2</v>
      </c>
      <c r="E15" s="17">
        <v>7.9020527363740004E-2</v>
      </c>
      <c r="F15" s="17">
        <v>8.2733615158776003E-2</v>
      </c>
      <c r="G15" s="17">
        <v>3.8130501954106603E-2</v>
      </c>
      <c r="H15" s="17">
        <v>9.26282759584071E-2</v>
      </c>
    </row>
    <row r="16" spans="2:9" x14ac:dyDescent="0.35">
      <c r="B16" s="18" t="s">
        <v>106</v>
      </c>
      <c r="C16" s="17">
        <v>0.15030279918994099</v>
      </c>
      <c r="D16" s="17">
        <v>0.44650194163278101</v>
      </c>
      <c r="E16" s="17">
        <v>0.54929733908367195</v>
      </c>
      <c r="F16" s="17">
        <v>0.45560930379525899</v>
      </c>
      <c r="G16" s="17">
        <v>0.81318764842567803</v>
      </c>
      <c r="H16" s="17">
        <v>0.40182864119108302</v>
      </c>
    </row>
    <row r="17" spans="2:8" x14ac:dyDescent="0.35">
      <c r="B17" s="18" t="s">
        <v>94</v>
      </c>
      <c r="C17" s="17">
        <v>9.2768500865444692E-3</v>
      </c>
      <c r="D17" s="17">
        <v>9.9979931115466193E-3</v>
      </c>
      <c r="E17" s="17">
        <v>1.1446839075744999E-2</v>
      </c>
      <c r="F17" s="17">
        <v>1.2352454108565499E-2</v>
      </c>
      <c r="G17" s="17">
        <v>2.1436151704998199E-2</v>
      </c>
      <c r="H17" s="17">
        <v>1.08275887611681E-2</v>
      </c>
    </row>
    <row r="18" spans="2:8" x14ac:dyDescent="0.35">
      <c r="B18" s="16"/>
      <c r="C18" s="16"/>
      <c r="D18" s="16"/>
      <c r="E18" s="16"/>
      <c r="F18" s="16"/>
      <c r="G18" s="16"/>
      <c r="H18" s="16"/>
    </row>
    <row r="19" spans="2:8" x14ac:dyDescent="0.35">
      <c r="B19" t="s">
        <v>66</v>
      </c>
    </row>
    <row r="20" spans="2:8" x14ac:dyDescent="0.35">
      <c r="B20" t="s">
        <v>67</v>
      </c>
    </row>
    <row r="24" spans="2:8" x14ac:dyDescent="0.35">
      <c r="B24" s="8" t="str">
        <f>HYPERLINK("#'Contents'!A1", "Return to Contents")</f>
        <v>Return to Contents</v>
      </c>
    </row>
  </sheetData>
  <mergeCells count="1">
    <mergeCell ref="D2:I2"/>
  </mergeCells>
  <pageMargins left="0.7" right="0.7" top="0.75" bottom="0.75" header="0.3" footer="0.3"/>
  <pageSetup paperSize="9" orientation="portrait" horizontalDpi="300" verticalDpi="30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B2:AU24"/>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296</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289</v>
      </c>
      <c r="C9" s="17">
        <v>8.31111390352504E-2</v>
      </c>
      <c r="D9" s="17">
        <v>0.116852326122849</v>
      </c>
      <c r="E9" s="17">
        <v>5.0939476136021497E-2</v>
      </c>
      <c r="F9" s="17"/>
      <c r="G9" s="17">
        <v>8.8311300612442301E-2</v>
      </c>
      <c r="H9" s="17">
        <v>7.9119593542934505E-2</v>
      </c>
      <c r="I9" s="17">
        <v>9.20681721405468E-2</v>
      </c>
      <c r="J9" s="17">
        <v>7.8680589000859003E-2</v>
      </c>
      <c r="K9" s="17">
        <v>6.0294314773284501E-2</v>
      </c>
      <c r="L9" s="17">
        <v>9.44315791954978E-2</v>
      </c>
      <c r="M9" s="17"/>
      <c r="N9" s="17">
        <v>7.5830760190556207E-2</v>
      </c>
      <c r="O9" s="17">
        <v>0.11927097023358001</v>
      </c>
      <c r="P9" s="17"/>
      <c r="Q9" s="17">
        <v>8.1053904199052104E-2</v>
      </c>
      <c r="R9" s="17">
        <v>6.6091697209470598E-2</v>
      </c>
      <c r="S9" s="17">
        <v>5.1741531397939203E-2</v>
      </c>
      <c r="T9" s="17">
        <v>9.5466431185998499E-2</v>
      </c>
      <c r="U9" s="17">
        <v>8.9085792996053001E-2</v>
      </c>
      <c r="V9" s="17">
        <v>7.7466835229236697E-2</v>
      </c>
      <c r="W9" s="17">
        <v>9.0871896318146794E-2</v>
      </c>
      <c r="X9" s="17">
        <v>5.8278182704006802E-2</v>
      </c>
      <c r="Y9" s="17">
        <v>8.4484011565430298E-2</v>
      </c>
      <c r="Z9" s="17">
        <v>0.128892455013252</v>
      </c>
      <c r="AA9" s="17">
        <v>9.5392169587368597E-2</v>
      </c>
      <c r="AB9" s="17">
        <v>6.5135221775076899E-2</v>
      </c>
      <c r="AC9" s="17"/>
      <c r="AD9" s="17">
        <v>0.10664890198493</v>
      </c>
      <c r="AE9" s="17">
        <v>2.98496276502144E-2</v>
      </c>
      <c r="AF9" s="17"/>
      <c r="AG9" s="17">
        <v>0.17033016122375899</v>
      </c>
      <c r="AH9" s="17">
        <v>4.2550788452932899E-2</v>
      </c>
      <c r="AI9" s="17"/>
      <c r="AJ9" s="17">
        <v>8.7839095544290993E-2</v>
      </c>
      <c r="AK9" s="17">
        <v>7.8241825258200101E-2</v>
      </c>
      <c r="AL9" s="17"/>
      <c r="AM9" s="17">
        <v>9.1351355246473698E-2</v>
      </c>
      <c r="AN9" s="17">
        <v>8.1300752404872306E-2</v>
      </c>
      <c r="AO9" s="17"/>
      <c r="AP9" s="17">
        <v>1.04161717076301E-2</v>
      </c>
      <c r="AQ9" s="17">
        <v>1.6949496562918501E-2</v>
      </c>
      <c r="AR9" s="17">
        <v>4.63402222918066E-2</v>
      </c>
      <c r="AS9" s="17">
        <v>9.5052697143009901E-2</v>
      </c>
      <c r="AT9" s="17">
        <v>0.16945712170169999</v>
      </c>
      <c r="AU9" s="17">
        <v>0.20925174165463101</v>
      </c>
    </row>
    <row r="10" spans="2:47" x14ac:dyDescent="0.35">
      <c r="B10" s="18" t="s">
        <v>290</v>
      </c>
      <c r="C10" s="17">
        <v>7.3773982943841507E-2</v>
      </c>
      <c r="D10" s="17">
        <v>0.100118172530753</v>
      </c>
      <c r="E10" s="17">
        <v>4.8734155343745499E-2</v>
      </c>
      <c r="F10" s="17"/>
      <c r="G10" s="17">
        <v>9.8084629121634306E-2</v>
      </c>
      <c r="H10" s="17">
        <v>9.0036104590131796E-2</v>
      </c>
      <c r="I10" s="17">
        <v>6.3568825632234205E-2</v>
      </c>
      <c r="J10" s="17">
        <v>6.5030681804085E-2</v>
      </c>
      <c r="K10" s="17">
        <v>7.4010602577275805E-2</v>
      </c>
      <c r="L10" s="17">
        <v>5.9554465220321297E-2</v>
      </c>
      <c r="M10" s="17"/>
      <c r="N10" s="17">
        <v>6.7725500470389596E-2</v>
      </c>
      <c r="O10" s="17">
        <v>0.103815291220741</v>
      </c>
      <c r="P10" s="17"/>
      <c r="Q10" s="17">
        <v>9.2097118195212505E-2</v>
      </c>
      <c r="R10" s="17">
        <v>6.16462851632225E-2</v>
      </c>
      <c r="S10" s="17">
        <v>0.111275835914855</v>
      </c>
      <c r="T10" s="17">
        <v>5.8061877961783602E-2</v>
      </c>
      <c r="U10" s="17">
        <v>0.10653562105640101</v>
      </c>
      <c r="V10" s="17">
        <v>7.7082093109191299E-2</v>
      </c>
      <c r="W10" s="17">
        <v>5.7360571457127002E-2</v>
      </c>
      <c r="X10" s="17">
        <v>6.8113585620334705E-2</v>
      </c>
      <c r="Y10" s="17">
        <v>8.2709836137943304E-2</v>
      </c>
      <c r="Z10" s="17">
        <v>3.78033910933833E-2</v>
      </c>
      <c r="AA10" s="17">
        <v>5.2097348502951099E-2</v>
      </c>
      <c r="AB10" s="17">
        <v>6.4178612959762807E-2</v>
      </c>
      <c r="AC10" s="17"/>
      <c r="AD10" s="17">
        <v>9.50822040987402E-2</v>
      </c>
      <c r="AE10" s="17">
        <v>2.6725422286239E-2</v>
      </c>
      <c r="AF10" s="17"/>
      <c r="AG10" s="17">
        <v>0.15738472391247799</v>
      </c>
      <c r="AH10" s="17">
        <v>3.3671423523515098E-2</v>
      </c>
      <c r="AI10" s="17"/>
      <c r="AJ10" s="17">
        <v>8.3879228209223194E-2</v>
      </c>
      <c r="AK10" s="17">
        <v>6.24400466956632E-2</v>
      </c>
      <c r="AL10" s="17"/>
      <c r="AM10" s="17">
        <v>6.9034941121984994E-2</v>
      </c>
      <c r="AN10" s="17">
        <v>7.6481097149353194E-2</v>
      </c>
      <c r="AO10" s="17"/>
      <c r="AP10" s="17">
        <v>5.7666732894669599E-3</v>
      </c>
      <c r="AQ10" s="17">
        <v>1.91358729065546E-2</v>
      </c>
      <c r="AR10" s="17">
        <v>4.4698260401156799E-2</v>
      </c>
      <c r="AS10" s="17">
        <v>8.3927665378680197E-2</v>
      </c>
      <c r="AT10" s="17">
        <v>0.17549199649865799</v>
      </c>
      <c r="AU10" s="17">
        <v>0.172996353178485</v>
      </c>
    </row>
    <row r="11" spans="2:47" x14ac:dyDescent="0.35">
      <c r="B11" s="18" t="s">
        <v>215</v>
      </c>
      <c r="C11" s="17">
        <v>0.228814147030103</v>
      </c>
      <c r="D11" s="17">
        <v>0.29692187151194899</v>
      </c>
      <c r="E11" s="17">
        <v>0.16441696446596199</v>
      </c>
      <c r="F11" s="17"/>
      <c r="G11" s="17">
        <v>0.150648163380107</v>
      </c>
      <c r="H11" s="17">
        <v>0.235626339363805</v>
      </c>
      <c r="I11" s="17">
        <v>0.26063680060578898</v>
      </c>
      <c r="J11" s="17">
        <v>0.23314860650813499</v>
      </c>
      <c r="K11" s="17">
        <v>0.24384594440113599</v>
      </c>
      <c r="L11" s="17">
        <v>0.23576136416886101</v>
      </c>
      <c r="M11" s="17"/>
      <c r="N11" s="17">
        <v>0.235754650904373</v>
      </c>
      <c r="O11" s="17">
        <v>0.194342390287956</v>
      </c>
      <c r="P11" s="17"/>
      <c r="Q11" s="17">
        <v>0.23657479734966</v>
      </c>
      <c r="R11" s="17">
        <v>0.19032269749420599</v>
      </c>
      <c r="S11" s="17">
        <v>0.24019997202770099</v>
      </c>
      <c r="T11" s="17">
        <v>0.25408280282565499</v>
      </c>
      <c r="U11" s="17">
        <v>0.164591167358382</v>
      </c>
      <c r="V11" s="17">
        <v>0.20067489158910501</v>
      </c>
      <c r="W11" s="17">
        <v>0.23845958733686301</v>
      </c>
      <c r="X11" s="17">
        <v>0.38066247913733697</v>
      </c>
      <c r="Y11" s="17">
        <v>0.26548217887243503</v>
      </c>
      <c r="Z11" s="17">
        <v>0.24155787593795</v>
      </c>
      <c r="AA11" s="17">
        <v>0.20313689839324001</v>
      </c>
      <c r="AB11" s="17">
        <v>0.13030262325057601</v>
      </c>
      <c r="AC11" s="17"/>
      <c r="AD11" s="17">
        <v>0.30131820275110799</v>
      </c>
      <c r="AE11" s="17">
        <v>7.06346396618735E-2</v>
      </c>
      <c r="AF11" s="17"/>
      <c r="AG11" s="17">
        <v>0.36778706792008897</v>
      </c>
      <c r="AH11" s="17">
        <v>0.16611103153912199</v>
      </c>
      <c r="AI11" s="17"/>
      <c r="AJ11" s="17">
        <v>0.25568559782135902</v>
      </c>
      <c r="AK11" s="17">
        <v>0.19896657147008501</v>
      </c>
      <c r="AL11" s="17"/>
      <c r="AM11" s="17">
        <v>0.21387925408067099</v>
      </c>
      <c r="AN11" s="17">
        <v>0.23519237413462801</v>
      </c>
      <c r="AO11" s="17"/>
      <c r="AP11" s="17">
        <v>8.1525098071021599E-3</v>
      </c>
      <c r="AQ11" s="17">
        <v>9.0497591742191602E-2</v>
      </c>
      <c r="AR11" s="17">
        <v>0.12210466025580401</v>
      </c>
      <c r="AS11" s="17">
        <v>0.44756765767299</v>
      </c>
      <c r="AT11" s="17">
        <v>0.42017607339570401</v>
      </c>
      <c r="AU11" s="17">
        <v>0.39514564652832401</v>
      </c>
    </row>
    <row r="12" spans="2:47" x14ac:dyDescent="0.35">
      <c r="B12" s="18" t="s">
        <v>216</v>
      </c>
      <c r="C12" s="17">
        <v>0.134250450137023</v>
      </c>
      <c r="D12" s="17">
        <v>0.15244616231785299</v>
      </c>
      <c r="E12" s="17">
        <v>0.116734730362197</v>
      </c>
      <c r="F12" s="17"/>
      <c r="G12" s="17">
        <v>0.14926900296619999</v>
      </c>
      <c r="H12" s="17">
        <v>0.110137619820582</v>
      </c>
      <c r="I12" s="17">
        <v>0.126314620340685</v>
      </c>
      <c r="J12" s="17">
        <v>0.13725789099129501</v>
      </c>
      <c r="K12" s="17">
        <v>0.14647947470606101</v>
      </c>
      <c r="L12" s="17">
        <v>0.13983494377481201</v>
      </c>
      <c r="M12" s="17"/>
      <c r="N12" s="17">
        <v>0.13678915284266599</v>
      </c>
      <c r="O12" s="17">
        <v>0.12164134513616499</v>
      </c>
      <c r="P12" s="17"/>
      <c r="Q12" s="17">
        <v>0.120002829770801</v>
      </c>
      <c r="R12" s="17">
        <v>0.122337202884949</v>
      </c>
      <c r="S12" s="17">
        <v>0.127199846303232</v>
      </c>
      <c r="T12" s="17">
        <v>0.104772195067144</v>
      </c>
      <c r="U12" s="17">
        <v>0.13796561836264201</v>
      </c>
      <c r="V12" s="17">
        <v>0.16449950528787199</v>
      </c>
      <c r="W12" s="17">
        <v>0.15716047077543599</v>
      </c>
      <c r="X12" s="17">
        <v>0.12639226980547599</v>
      </c>
      <c r="Y12" s="17">
        <v>0.150501112811602</v>
      </c>
      <c r="Z12" s="17">
        <v>0.12532244477547999</v>
      </c>
      <c r="AA12" s="17">
        <v>0.122486666774553</v>
      </c>
      <c r="AB12" s="17">
        <v>0.196526798674723</v>
      </c>
      <c r="AC12" s="17"/>
      <c r="AD12" s="17">
        <v>0.15877124611243801</v>
      </c>
      <c r="AE12" s="17">
        <v>8.4081976955548601E-2</v>
      </c>
      <c r="AF12" s="17"/>
      <c r="AG12" s="17">
        <v>0.13002440628963699</v>
      </c>
      <c r="AH12" s="17">
        <v>0.13910015274205401</v>
      </c>
      <c r="AI12" s="17"/>
      <c r="AJ12" s="17">
        <v>0.13252790668820899</v>
      </c>
      <c r="AK12" s="17">
        <v>0.13749227635096301</v>
      </c>
      <c r="AL12" s="17"/>
      <c r="AM12" s="17">
        <v>0.120583227227155</v>
      </c>
      <c r="AN12" s="17">
        <v>0.138686719828753</v>
      </c>
      <c r="AO12" s="17"/>
      <c r="AP12" s="17">
        <v>1.24869486597292E-2</v>
      </c>
      <c r="AQ12" s="17">
        <v>0.139413106574999</v>
      </c>
      <c r="AR12" s="17">
        <v>0.232728566947043</v>
      </c>
      <c r="AS12" s="17">
        <v>0.22954412861231699</v>
      </c>
      <c r="AT12" s="17">
        <v>0.119476656637109</v>
      </c>
      <c r="AU12" s="17">
        <v>0.10640337627778799</v>
      </c>
    </row>
    <row r="13" spans="2:47" x14ac:dyDescent="0.35">
      <c r="B13" s="18" t="s">
        <v>291</v>
      </c>
      <c r="C13" s="17">
        <v>9.67793921465325E-2</v>
      </c>
      <c r="D13" s="17">
        <v>9.1310346750822599E-2</v>
      </c>
      <c r="E13" s="17">
        <v>0.102091081602045</v>
      </c>
      <c r="F13" s="17"/>
      <c r="G13" s="17">
        <v>0.120351456256501</v>
      </c>
      <c r="H13" s="17">
        <v>8.9545836388828598E-2</v>
      </c>
      <c r="I13" s="17">
        <v>6.6891135386605599E-2</v>
      </c>
      <c r="J13" s="17">
        <v>0.123018011700489</v>
      </c>
      <c r="K13" s="17">
        <v>9.9937289923102995E-2</v>
      </c>
      <c r="L13" s="17">
        <v>8.8010477486520397E-2</v>
      </c>
      <c r="M13" s="17"/>
      <c r="N13" s="17">
        <v>9.7790870116130801E-2</v>
      </c>
      <c r="O13" s="17">
        <v>9.1755632611249596E-2</v>
      </c>
      <c r="P13" s="17"/>
      <c r="Q13" s="17">
        <v>0.12526290639225299</v>
      </c>
      <c r="R13" s="17">
        <v>0.109200561406278</v>
      </c>
      <c r="S13" s="17">
        <v>9.1890671901730697E-2</v>
      </c>
      <c r="T13" s="17">
        <v>0.12991161957928801</v>
      </c>
      <c r="U13" s="17">
        <v>8.8131422326787001E-2</v>
      </c>
      <c r="V13" s="17">
        <v>8.3928255119386105E-2</v>
      </c>
      <c r="W13" s="17">
        <v>7.0988024740976499E-2</v>
      </c>
      <c r="X13" s="17">
        <v>7.0091589634411797E-2</v>
      </c>
      <c r="Y13" s="17">
        <v>0.102775515778069</v>
      </c>
      <c r="Z13" s="17">
        <v>8.3102896820295993E-2</v>
      </c>
      <c r="AA13" s="17">
        <v>5.65191821010326E-2</v>
      </c>
      <c r="AB13" s="17">
        <v>7.3349175204276099E-2</v>
      </c>
      <c r="AC13" s="17"/>
      <c r="AD13" s="17">
        <v>0.109932206486613</v>
      </c>
      <c r="AE13" s="17">
        <v>6.9989575932965106E-2</v>
      </c>
      <c r="AF13" s="17"/>
      <c r="AG13" s="17">
        <v>6.0642128983367398E-2</v>
      </c>
      <c r="AH13" s="17">
        <v>0.113531332169489</v>
      </c>
      <c r="AI13" s="17"/>
      <c r="AJ13" s="17">
        <v>8.0115030767131903E-2</v>
      </c>
      <c r="AK13" s="17">
        <v>0.116346045250297</v>
      </c>
      <c r="AL13" s="17"/>
      <c r="AM13" s="17">
        <v>8.6543397060020996E-2</v>
      </c>
      <c r="AN13" s="17">
        <v>9.8503232917301994E-2</v>
      </c>
      <c r="AO13" s="17"/>
      <c r="AP13" s="17">
        <v>1.0766559819766999E-2</v>
      </c>
      <c r="AQ13" s="17">
        <v>0.20532821105377699</v>
      </c>
      <c r="AR13" s="17">
        <v>0.211101112882396</v>
      </c>
      <c r="AS13" s="17">
        <v>8.0479308085999998E-2</v>
      </c>
      <c r="AT13" s="17">
        <v>5.9291258436972298E-2</v>
      </c>
      <c r="AU13" s="17">
        <v>4.5734754144712501E-2</v>
      </c>
    </row>
    <row r="14" spans="2:47" x14ac:dyDescent="0.35">
      <c r="B14" s="18" t="s">
        <v>218</v>
      </c>
      <c r="C14" s="17">
        <v>4.8082153402015701E-2</v>
      </c>
      <c r="D14" s="17">
        <v>4.1140544379421502E-2</v>
      </c>
      <c r="E14" s="17">
        <v>5.5279952210180297E-2</v>
      </c>
      <c r="F14" s="17"/>
      <c r="G14" s="17">
        <v>5.9039448983154802E-2</v>
      </c>
      <c r="H14" s="17">
        <v>5.33766075354528E-2</v>
      </c>
      <c r="I14" s="17">
        <v>3.7045135457167103E-2</v>
      </c>
      <c r="J14" s="17">
        <v>6.3616435824251194E-2</v>
      </c>
      <c r="K14" s="17">
        <v>4.49436402238396E-2</v>
      </c>
      <c r="L14" s="17">
        <v>3.4970864803962699E-2</v>
      </c>
      <c r="M14" s="17"/>
      <c r="N14" s="17">
        <v>5.20227554297409E-2</v>
      </c>
      <c r="O14" s="17">
        <v>2.8510163100139499E-2</v>
      </c>
      <c r="P14" s="17"/>
      <c r="Q14" s="17">
        <v>6.7665204802288298E-2</v>
      </c>
      <c r="R14" s="17">
        <v>5.3445286761578198E-2</v>
      </c>
      <c r="S14" s="17">
        <v>3.3703360088476401E-2</v>
      </c>
      <c r="T14" s="17">
        <v>5.05958625072115E-2</v>
      </c>
      <c r="U14" s="17">
        <v>4.6190528018665099E-2</v>
      </c>
      <c r="V14" s="17">
        <v>3.7324659136138701E-2</v>
      </c>
      <c r="W14" s="17">
        <v>5.2372136896973502E-2</v>
      </c>
      <c r="X14" s="17">
        <v>6.2375910247457603E-2</v>
      </c>
      <c r="Y14" s="17">
        <v>3.3182702486659298E-2</v>
      </c>
      <c r="Z14" s="17">
        <v>2.4698378879108699E-2</v>
      </c>
      <c r="AA14" s="17">
        <v>8.8843124585239103E-2</v>
      </c>
      <c r="AB14" s="17">
        <v>2.71758319054567E-2</v>
      </c>
      <c r="AC14" s="17"/>
      <c r="AD14" s="17">
        <v>5.1330646744712903E-2</v>
      </c>
      <c r="AE14" s="17">
        <v>3.7724151548137401E-2</v>
      </c>
      <c r="AF14" s="17"/>
      <c r="AG14" s="17">
        <v>2.2364189652658201E-2</v>
      </c>
      <c r="AH14" s="17">
        <v>6.0795294794217802E-2</v>
      </c>
      <c r="AI14" s="17"/>
      <c r="AJ14" s="17">
        <v>4.7413236675867998E-2</v>
      </c>
      <c r="AK14" s="17">
        <v>4.7727006841893599E-2</v>
      </c>
      <c r="AL14" s="17"/>
      <c r="AM14" s="17">
        <v>4.2574833014886897E-2</v>
      </c>
      <c r="AN14" s="17">
        <v>4.6437875264488698E-2</v>
      </c>
      <c r="AO14" s="17"/>
      <c r="AP14" s="17">
        <v>1.46892863600803E-2</v>
      </c>
      <c r="AQ14" s="17">
        <v>0.129169478062195</v>
      </c>
      <c r="AR14" s="17">
        <v>9.3259233716616999E-2</v>
      </c>
      <c r="AS14" s="17">
        <v>2.31563218173488E-2</v>
      </c>
      <c r="AT14" s="17">
        <v>1.7446471336608899E-2</v>
      </c>
      <c r="AU14" s="17">
        <v>1.9072414651807298E-2</v>
      </c>
    </row>
    <row r="15" spans="2:47" x14ac:dyDescent="0.35">
      <c r="B15" s="18" t="s">
        <v>292</v>
      </c>
      <c r="C15" s="17">
        <v>0.108829510813688</v>
      </c>
      <c r="D15" s="17">
        <v>5.65267154602071E-2</v>
      </c>
      <c r="E15" s="17">
        <v>0.158887806340612</v>
      </c>
      <c r="F15" s="17"/>
      <c r="G15" s="17">
        <v>0.107074020582497</v>
      </c>
      <c r="H15" s="17">
        <v>8.9269094964722698E-2</v>
      </c>
      <c r="I15" s="17">
        <v>8.6385554452108396E-2</v>
      </c>
      <c r="J15" s="17">
        <v>0.114982171476035</v>
      </c>
      <c r="K15" s="17">
        <v>0.119841046200068</v>
      </c>
      <c r="L15" s="17">
        <v>0.13195554391141701</v>
      </c>
      <c r="M15" s="17"/>
      <c r="N15" s="17">
        <v>0.116360522121513</v>
      </c>
      <c r="O15" s="17">
        <v>7.1424850499599804E-2</v>
      </c>
      <c r="P15" s="17"/>
      <c r="Q15" s="17">
        <v>9.7002310370201295E-2</v>
      </c>
      <c r="R15" s="17">
        <v>9.8315298301381998E-2</v>
      </c>
      <c r="S15" s="17">
        <v>0.13190707567323201</v>
      </c>
      <c r="T15" s="17">
        <v>9.9990092212154505E-2</v>
      </c>
      <c r="U15" s="17">
        <v>0.11331452553949301</v>
      </c>
      <c r="V15" s="17">
        <v>0.117031736405225</v>
      </c>
      <c r="W15" s="17">
        <v>0.106046153504607</v>
      </c>
      <c r="X15" s="17">
        <v>8.4905872476796401E-2</v>
      </c>
      <c r="Y15" s="17">
        <v>0.107163912589188</v>
      </c>
      <c r="Z15" s="17">
        <v>9.6869361352293903E-2</v>
      </c>
      <c r="AA15" s="17">
        <v>0.15053307591440601</v>
      </c>
      <c r="AB15" s="17">
        <v>0.15079336157107601</v>
      </c>
      <c r="AC15" s="17"/>
      <c r="AD15" s="17">
        <v>8.0975007802566695E-2</v>
      </c>
      <c r="AE15" s="17">
        <v>0.171188787743909</v>
      </c>
      <c r="AF15" s="17"/>
      <c r="AG15" s="17">
        <v>3.3460914668410599E-2</v>
      </c>
      <c r="AH15" s="17">
        <v>0.14635801613086999</v>
      </c>
      <c r="AI15" s="17"/>
      <c r="AJ15" s="17">
        <v>0.108269640118608</v>
      </c>
      <c r="AK15" s="17">
        <v>0.10911789673003899</v>
      </c>
      <c r="AL15" s="17"/>
      <c r="AM15" s="17">
        <v>0.13280309627786399</v>
      </c>
      <c r="AN15" s="17">
        <v>0.10354289664159</v>
      </c>
      <c r="AO15" s="17"/>
      <c r="AP15" s="17">
        <v>0.18619033853495601</v>
      </c>
      <c r="AQ15" s="17">
        <v>0.288285097577412</v>
      </c>
      <c r="AR15" s="17">
        <v>9.1762136554353599E-2</v>
      </c>
      <c r="AS15" s="17">
        <v>8.9421893127141407E-3</v>
      </c>
      <c r="AT15" s="17">
        <v>1.1868838349482901E-2</v>
      </c>
      <c r="AU15" s="17">
        <v>1.4199882554930999E-2</v>
      </c>
    </row>
    <row r="16" spans="2:47" x14ac:dyDescent="0.35">
      <c r="B16" s="18" t="s">
        <v>293</v>
      </c>
      <c r="C16" s="17">
        <v>2.8768459072967399E-2</v>
      </c>
      <c r="D16" s="17">
        <v>1.9547459398620098E-2</v>
      </c>
      <c r="E16" s="17">
        <v>3.8017911102291697E-2</v>
      </c>
      <c r="F16" s="17"/>
      <c r="G16" s="17">
        <v>4.7619397637419798E-2</v>
      </c>
      <c r="H16" s="17">
        <v>2.2791587724028999E-2</v>
      </c>
      <c r="I16" s="17">
        <v>3.35511838661623E-2</v>
      </c>
      <c r="J16" s="17">
        <v>2.2746501643361901E-2</v>
      </c>
      <c r="K16" s="17">
        <v>2.14853329805474E-2</v>
      </c>
      <c r="L16" s="17">
        <v>2.6949521308151699E-2</v>
      </c>
      <c r="M16" s="17"/>
      <c r="N16" s="17">
        <v>2.39681170040183E-2</v>
      </c>
      <c r="O16" s="17">
        <v>5.2610564354884599E-2</v>
      </c>
      <c r="P16" s="17"/>
      <c r="Q16" s="17">
        <v>2.1247084080979198E-2</v>
      </c>
      <c r="R16" s="17">
        <v>5.9882835572963297E-2</v>
      </c>
      <c r="S16" s="17">
        <v>1.2434962728378801E-2</v>
      </c>
      <c r="T16" s="17">
        <v>4.30227551214599E-2</v>
      </c>
      <c r="U16" s="17">
        <v>2.14202507401191E-2</v>
      </c>
      <c r="V16" s="17">
        <v>2.6052584341045199E-2</v>
      </c>
      <c r="W16" s="17">
        <v>2.93095498792907E-2</v>
      </c>
      <c r="X16" s="17">
        <v>1.01809849868607E-2</v>
      </c>
      <c r="Y16" s="17">
        <v>2.69230266839042E-2</v>
      </c>
      <c r="Z16" s="17">
        <v>1.7298849996450399E-2</v>
      </c>
      <c r="AA16" s="17">
        <v>2.69439383545685E-2</v>
      </c>
      <c r="AB16" s="17">
        <v>2.2728207510670801E-2</v>
      </c>
      <c r="AC16" s="17"/>
      <c r="AD16" s="17">
        <v>1.42433965946342E-2</v>
      </c>
      <c r="AE16" s="17">
        <v>5.6861777037550597E-2</v>
      </c>
      <c r="AF16" s="17"/>
      <c r="AG16" s="17">
        <v>1.20060705745909E-2</v>
      </c>
      <c r="AH16" s="17">
        <v>3.42957427754427E-2</v>
      </c>
      <c r="AI16" s="17"/>
      <c r="AJ16" s="17">
        <v>2.6772650431514101E-2</v>
      </c>
      <c r="AK16" s="17">
        <v>2.95667084565851E-2</v>
      </c>
      <c r="AL16" s="17"/>
      <c r="AM16" s="17">
        <v>2.54812771362854E-2</v>
      </c>
      <c r="AN16" s="17">
        <v>2.90142311742441E-2</v>
      </c>
      <c r="AO16" s="17"/>
      <c r="AP16" s="17">
        <v>0.102501952082745</v>
      </c>
      <c r="AQ16" s="17">
        <v>7.4874308955281896E-3</v>
      </c>
      <c r="AR16" s="17">
        <v>1.7368450605082301E-2</v>
      </c>
      <c r="AS16" s="17">
        <v>5.2822535304521698E-3</v>
      </c>
      <c r="AT16" s="17">
        <v>0</v>
      </c>
      <c r="AU16" s="17">
        <v>4.5253165964824404E-3</v>
      </c>
    </row>
    <row r="17" spans="2:47" x14ac:dyDescent="0.35">
      <c r="B17" s="18" t="s">
        <v>294</v>
      </c>
      <c r="C17" s="17">
        <v>3.8011116142092398E-2</v>
      </c>
      <c r="D17" s="17">
        <v>2.23934389350194E-2</v>
      </c>
      <c r="E17" s="17">
        <v>5.3581793998016401E-2</v>
      </c>
      <c r="F17" s="17"/>
      <c r="G17" s="17">
        <v>3.4694244714158697E-2</v>
      </c>
      <c r="H17" s="17">
        <v>5.7518819600411601E-2</v>
      </c>
      <c r="I17" s="17">
        <v>5.19032769171031E-2</v>
      </c>
      <c r="J17" s="17">
        <v>2.8707537005828399E-2</v>
      </c>
      <c r="K17" s="17">
        <v>3.0112399400086001E-2</v>
      </c>
      <c r="L17" s="17">
        <v>2.57553396739079E-2</v>
      </c>
      <c r="M17" s="17"/>
      <c r="N17" s="17">
        <v>3.2609390091433002E-2</v>
      </c>
      <c r="O17" s="17">
        <v>6.4840146105803007E-2</v>
      </c>
      <c r="P17" s="17"/>
      <c r="Q17" s="17">
        <v>3.1681377432552803E-2</v>
      </c>
      <c r="R17" s="17">
        <v>4.1329865311824698E-2</v>
      </c>
      <c r="S17" s="17">
        <v>2.63992195942853E-2</v>
      </c>
      <c r="T17" s="17">
        <v>3.2160060656160699E-2</v>
      </c>
      <c r="U17" s="17">
        <v>6.7536157430076293E-2</v>
      </c>
      <c r="V17" s="17">
        <v>3.3594546720617E-2</v>
      </c>
      <c r="W17" s="17">
        <v>3.2889199621377999E-2</v>
      </c>
      <c r="X17" s="17">
        <v>1.8771022309263301E-2</v>
      </c>
      <c r="Y17" s="17">
        <v>2.3684781566115299E-2</v>
      </c>
      <c r="Z17" s="17">
        <v>6.9983887928824304E-2</v>
      </c>
      <c r="AA17" s="17">
        <v>4.8682878246868101E-2</v>
      </c>
      <c r="AB17" s="17">
        <v>2.3729951560512299E-2</v>
      </c>
      <c r="AC17" s="17"/>
      <c r="AD17" s="17">
        <v>3.0762208997072701E-2</v>
      </c>
      <c r="AE17" s="17">
        <v>5.7379984714954903E-2</v>
      </c>
      <c r="AF17" s="17"/>
      <c r="AG17" s="17">
        <v>1.4383842447390801E-2</v>
      </c>
      <c r="AH17" s="17">
        <v>4.8232311766849202E-2</v>
      </c>
      <c r="AI17" s="17"/>
      <c r="AJ17" s="17">
        <v>3.5539750638370199E-2</v>
      </c>
      <c r="AK17" s="17">
        <v>4.1283028556443502E-2</v>
      </c>
      <c r="AL17" s="17"/>
      <c r="AM17" s="17">
        <v>4.3933328006670602E-2</v>
      </c>
      <c r="AN17" s="17">
        <v>3.7040369104847502E-2</v>
      </c>
      <c r="AO17" s="17"/>
      <c r="AP17" s="17">
        <v>8.6016874616233599E-2</v>
      </c>
      <c r="AQ17" s="17">
        <v>3.0401035038793101E-2</v>
      </c>
      <c r="AR17" s="17">
        <v>5.0376787698922697E-2</v>
      </c>
      <c r="AS17" s="17">
        <v>7.5780761679415699E-3</v>
      </c>
      <c r="AT17" s="17">
        <v>2.0660849023703302E-2</v>
      </c>
      <c r="AU17" s="17">
        <v>1.5846662911051999E-2</v>
      </c>
    </row>
    <row r="18" spans="2:47" x14ac:dyDescent="0.35">
      <c r="B18" s="18" t="s">
        <v>106</v>
      </c>
      <c r="C18" s="17">
        <v>0.15030279918994099</v>
      </c>
      <c r="D18" s="17">
        <v>9.7217411857326894E-2</v>
      </c>
      <c r="E18" s="17">
        <v>0.19829796433049801</v>
      </c>
      <c r="F18" s="17"/>
      <c r="G18" s="17">
        <v>0.12678862617443801</v>
      </c>
      <c r="H18" s="17">
        <v>0.163038584762045</v>
      </c>
      <c r="I18" s="17">
        <v>0.16692962877852699</v>
      </c>
      <c r="J18" s="17">
        <v>0.124501791275858</v>
      </c>
      <c r="K18" s="17">
        <v>0.153718226765586</v>
      </c>
      <c r="L18" s="17">
        <v>0.16060993886653199</v>
      </c>
      <c r="M18" s="17"/>
      <c r="N18" s="17">
        <v>0.15299253969354601</v>
      </c>
      <c r="O18" s="17">
        <v>0.13694352700748399</v>
      </c>
      <c r="P18" s="17"/>
      <c r="Q18" s="17">
        <v>0.113209627357792</v>
      </c>
      <c r="R18" s="17">
        <v>0.178554793676271</v>
      </c>
      <c r="S18" s="17">
        <v>0.17324752437016999</v>
      </c>
      <c r="T18" s="17">
        <v>0.13193630288314401</v>
      </c>
      <c r="U18" s="17">
        <v>0.165228916171382</v>
      </c>
      <c r="V18" s="17">
        <v>0.17381099357605101</v>
      </c>
      <c r="W18" s="17">
        <v>0.15304155626525301</v>
      </c>
      <c r="X18" s="17">
        <v>0.120228103078056</v>
      </c>
      <c r="Y18" s="17">
        <v>0.106297807147305</v>
      </c>
      <c r="Z18" s="17">
        <v>0.16789735238810599</v>
      </c>
      <c r="AA18" s="17">
        <v>0.15536471753977299</v>
      </c>
      <c r="AB18" s="17">
        <v>0.222217688039926</v>
      </c>
      <c r="AC18" s="17"/>
      <c r="AD18" s="17">
        <v>4.5515738105679299E-2</v>
      </c>
      <c r="AE18" s="17">
        <v>0.38376910598281699</v>
      </c>
      <c r="AF18" s="17"/>
      <c r="AG18" s="17">
        <v>2.9035337517155799E-2</v>
      </c>
      <c r="AH18" s="17">
        <v>0.20787692684158501</v>
      </c>
      <c r="AI18" s="17"/>
      <c r="AJ18" s="17">
        <v>0.132284448555369</v>
      </c>
      <c r="AK18" s="17">
        <v>0.17122904588945301</v>
      </c>
      <c r="AL18" s="17"/>
      <c r="AM18" s="17">
        <v>0.173815290827987</v>
      </c>
      <c r="AN18" s="17">
        <v>0.14342255831696399</v>
      </c>
      <c r="AO18" s="17"/>
      <c r="AP18" s="17">
        <v>0.53296306587816</v>
      </c>
      <c r="AQ18" s="17">
        <v>6.8495607122828595E-2</v>
      </c>
      <c r="AR18" s="17">
        <v>8.2181532523718404E-2</v>
      </c>
      <c r="AS18" s="17">
        <v>1.5844591871156301E-2</v>
      </c>
      <c r="AT18" s="17">
        <v>6.1307346200614801E-3</v>
      </c>
      <c r="AU18" s="17">
        <v>1.6823851501785801E-2</v>
      </c>
    </row>
    <row r="19" spans="2:47" x14ac:dyDescent="0.35">
      <c r="B19" s="18" t="s">
        <v>94</v>
      </c>
      <c r="C19" s="19">
        <v>9.2768500865444692E-3</v>
      </c>
      <c r="D19" s="19">
        <v>5.5255507351795298E-3</v>
      </c>
      <c r="E19" s="19">
        <v>1.30181641084308E-2</v>
      </c>
      <c r="F19" s="19"/>
      <c r="G19" s="19">
        <v>1.8119709571448098E-2</v>
      </c>
      <c r="H19" s="19">
        <v>9.5398117070568302E-3</v>
      </c>
      <c r="I19" s="19">
        <v>1.4705666423071501E-2</v>
      </c>
      <c r="J19" s="19">
        <v>8.3097827698029696E-3</v>
      </c>
      <c r="K19" s="19">
        <v>5.3317280490126299E-3</v>
      </c>
      <c r="L19" s="19">
        <v>2.1659615900172899E-3</v>
      </c>
      <c r="M19" s="19"/>
      <c r="N19" s="19">
        <v>8.1557411356326208E-3</v>
      </c>
      <c r="O19" s="19">
        <v>1.4845119442397201E-2</v>
      </c>
      <c r="P19" s="19"/>
      <c r="Q19" s="19">
        <v>1.42028400492069E-2</v>
      </c>
      <c r="R19" s="19">
        <v>1.8873476217855099E-2</v>
      </c>
      <c r="S19" s="19">
        <v>0</v>
      </c>
      <c r="T19" s="19">
        <v>0</v>
      </c>
      <c r="U19" s="19">
        <v>0</v>
      </c>
      <c r="V19" s="19">
        <v>8.5338994861326196E-3</v>
      </c>
      <c r="W19" s="19">
        <v>1.15008532039492E-2</v>
      </c>
      <c r="X19" s="19">
        <v>0</v>
      </c>
      <c r="Y19" s="19">
        <v>1.6795114361348801E-2</v>
      </c>
      <c r="Z19" s="19">
        <v>6.5731058148561401E-3</v>
      </c>
      <c r="AA19" s="19">
        <v>0</v>
      </c>
      <c r="AB19" s="19">
        <v>2.3862527547941999E-2</v>
      </c>
      <c r="AC19" s="19"/>
      <c r="AD19" s="19">
        <v>5.4202403215055303E-3</v>
      </c>
      <c r="AE19" s="19">
        <v>1.1794950485790099E-2</v>
      </c>
      <c r="AF19" s="19"/>
      <c r="AG19" s="19">
        <v>2.5811568104634301E-3</v>
      </c>
      <c r="AH19" s="19">
        <v>7.4769792639220699E-3</v>
      </c>
      <c r="AI19" s="19"/>
      <c r="AJ19" s="19">
        <v>9.6734145500558706E-3</v>
      </c>
      <c r="AK19" s="19">
        <v>7.5895485003775803E-3</v>
      </c>
      <c r="AL19" s="19"/>
      <c r="AM19" s="19">
        <v>0</v>
      </c>
      <c r="AN19" s="19">
        <v>1.0377893062957701E-2</v>
      </c>
      <c r="AO19" s="19"/>
      <c r="AP19" s="19">
        <v>3.00496192441305E-2</v>
      </c>
      <c r="AQ19" s="19">
        <v>4.83707246280229E-3</v>
      </c>
      <c r="AR19" s="19">
        <v>8.0790361230994E-3</v>
      </c>
      <c r="AS19" s="19">
        <v>2.6251104073903098E-3</v>
      </c>
      <c r="AT19" s="19">
        <v>0</v>
      </c>
      <c r="AU19" s="19">
        <v>0</v>
      </c>
    </row>
    <row r="20" spans="2:47" x14ac:dyDescent="0.35">
      <c r="B20" s="16"/>
    </row>
    <row r="21" spans="2:47" x14ac:dyDescent="0.35">
      <c r="B21" t="s">
        <v>66</v>
      </c>
    </row>
    <row r="22" spans="2:47" x14ac:dyDescent="0.35">
      <c r="B22" t="s">
        <v>67</v>
      </c>
    </row>
    <row r="24" spans="2:47" x14ac:dyDescent="0.35">
      <c r="B24"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2:AU24"/>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297</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289</v>
      </c>
      <c r="C9" s="17">
        <v>9.8519598902213998E-2</v>
      </c>
      <c r="D9" s="17">
        <v>0.13336940418797599</v>
      </c>
      <c r="E9" s="17">
        <v>6.5403520482996802E-2</v>
      </c>
      <c r="F9" s="17"/>
      <c r="G9" s="17">
        <v>0.21300743628424701</v>
      </c>
      <c r="H9" s="17">
        <v>0.16243634746728799</v>
      </c>
      <c r="I9" s="17">
        <v>0.114253489336759</v>
      </c>
      <c r="J9" s="17">
        <v>7.6621395138088494E-2</v>
      </c>
      <c r="K9" s="17">
        <v>3.1566450890919202E-2</v>
      </c>
      <c r="L9" s="17">
        <v>1.9694924498555401E-2</v>
      </c>
      <c r="M9" s="17"/>
      <c r="N9" s="17">
        <v>6.8884131917714295E-2</v>
      </c>
      <c r="O9" s="17">
        <v>0.245711593508944</v>
      </c>
      <c r="P9" s="17"/>
      <c r="Q9" s="17">
        <v>0.14493299793980399</v>
      </c>
      <c r="R9" s="17">
        <v>6.7719691815169902E-2</v>
      </c>
      <c r="S9" s="17">
        <v>6.9004437647423297E-2</v>
      </c>
      <c r="T9" s="17">
        <v>8.4545419137609698E-2</v>
      </c>
      <c r="U9" s="17">
        <v>0.10753913890007499</v>
      </c>
      <c r="V9" s="17">
        <v>0.111131916218044</v>
      </c>
      <c r="W9" s="17">
        <v>0.13757851686127001</v>
      </c>
      <c r="X9" s="17">
        <v>6.5970320233779994E-2</v>
      </c>
      <c r="Y9" s="17">
        <v>0.113314730854397</v>
      </c>
      <c r="Z9" s="17">
        <v>7.6025502315306706E-2</v>
      </c>
      <c r="AA9" s="17">
        <v>8.8257221546520201E-2</v>
      </c>
      <c r="AB9" s="17">
        <v>4.6462882192330399E-2</v>
      </c>
      <c r="AC9" s="17"/>
      <c r="AD9" s="17">
        <v>0.123896163484688</v>
      </c>
      <c r="AE9" s="17">
        <v>3.5818394376838002E-2</v>
      </c>
      <c r="AF9" s="17"/>
      <c r="AG9" s="17">
        <v>0.18619432547460399</v>
      </c>
      <c r="AH9" s="17">
        <v>5.4080835683095699E-2</v>
      </c>
      <c r="AI9" s="17"/>
      <c r="AJ9" s="17">
        <v>8.9502675218464306E-2</v>
      </c>
      <c r="AK9" s="17">
        <v>0.110099041314364</v>
      </c>
      <c r="AL9" s="17"/>
      <c r="AM9" s="17">
        <v>8.6248291856772102E-2</v>
      </c>
      <c r="AN9" s="17">
        <v>0.102795902616063</v>
      </c>
      <c r="AO9" s="17"/>
      <c r="AP9" s="17">
        <v>2.2113324452635998E-2</v>
      </c>
      <c r="AQ9" s="17">
        <v>7.8045476349661901E-3</v>
      </c>
      <c r="AR9" s="17">
        <v>0.116879212869663</v>
      </c>
      <c r="AS9" s="17">
        <v>1.2014874209771501E-2</v>
      </c>
      <c r="AT9" s="17">
        <v>0.23997422483450701</v>
      </c>
      <c r="AU9" s="17">
        <v>0.28429442297774099</v>
      </c>
    </row>
    <row r="10" spans="2:47" x14ac:dyDescent="0.35">
      <c r="B10" s="18" t="s">
        <v>290</v>
      </c>
      <c r="C10" s="17">
        <v>4.4106802006652901E-2</v>
      </c>
      <c r="D10" s="17">
        <v>6.15150191641528E-2</v>
      </c>
      <c r="E10" s="17">
        <v>2.7519256122664901E-2</v>
      </c>
      <c r="F10" s="17"/>
      <c r="G10" s="17">
        <v>0.110118724403133</v>
      </c>
      <c r="H10" s="17">
        <v>5.0197175111418899E-2</v>
      </c>
      <c r="I10" s="17">
        <v>5.1690939192487503E-2</v>
      </c>
      <c r="J10" s="17">
        <v>3.2857766871987597E-2</v>
      </c>
      <c r="K10" s="17">
        <v>2.0763072827119498E-2</v>
      </c>
      <c r="L10" s="17">
        <v>1.37109379719419E-2</v>
      </c>
      <c r="M10" s="17"/>
      <c r="N10" s="17">
        <v>3.6509382658244299E-2</v>
      </c>
      <c r="O10" s="17">
        <v>8.1841294543616203E-2</v>
      </c>
      <c r="P10" s="17"/>
      <c r="Q10" s="17">
        <v>5.5794870191330503E-2</v>
      </c>
      <c r="R10" s="17">
        <v>5.7330467149237299E-2</v>
      </c>
      <c r="S10" s="17">
        <v>5.9243336083353096E-3</v>
      </c>
      <c r="T10" s="17">
        <v>3.2901809081255701E-2</v>
      </c>
      <c r="U10" s="17">
        <v>5.23104045215056E-2</v>
      </c>
      <c r="V10" s="17">
        <v>3.9745094597890003E-2</v>
      </c>
      <c r="W10" s="17">
        <v>3.9711806352267197E-2</v>
      </c>
      <c r="X10" s="17">
        <v>0.123925519447322</v>
      </c>
      <c r="Y10" s="17">
        <v>4.1999075763020699E-2</v>
      </c>
      <c r="Z10" s="17">
        <v>1.2867231723397699E-2</v>
      </c>
      <c r="AA10" s="17">
        <v>5.2915541257636103E-2</v>
      </c>
      <c r="AB10" s="17">
        <v>5.4512772353132302E-2</v>
      </c>
      <c r="AC10" s="17"/>
      <c r="AD10" s="17">
        <v>6.1007712131370302E-2</v>
      </c>
      <c r="AE10" s="17">
        <v>7.4625494108101903E-3</v>
      </c>
      <c r="AF10" s="17"/>
      <c r="AG10" s="17">
        <v>8.2644815670884594E-2</v>
      </c>
      <c r="AH10" s="17">
        <v>2.5322831061203799E-2</v>
      </c>
      <c r="AI10" s="17"/>
      <c r="AJ10" s="17">
        <v>3.9074813951829102E-2</v>
      </c>
      <c r="AK10" s="17">
        <v>5.0471831127492497E-2</v>
      </c>
      <c r="AL10" s="17"/>
      <c r="AM10" s="17">
        <v>3.7548521063184598E-2</v>
      </c>
      <c r="AN10" s="17">
        <v>4.4493307562650498E-2</v>
      </c>
      <c r="AO10" s="17"/>
      <c r="AP10" s="17">
        <v>4.1536451908397703E-3</v>
      </c>
      <c r="AQ10" s="17">
        <v>3.7449534161144299E-3</v>
      </c>
      <c r="AR10" s="17">
        <v>3.9966952002355401E-2</v>
      </c>
      <c r="AS10" s="17">
        <v>4.57170341844562E-3</v>
      </c>
      <c r="AT10" s="17">
        <v>0.130723929405061</v>
      </c>
      <c r="AU10" s="17">
        <v>0.13454437004574399</v>
      </c>
    </row>
    <row r="11" spans="2:47" x14ac:dyDescent="0.35">
      <c r="B11" s="18" t="s">
        <v>215</v>
      </c>
      <c r="C11" s="17">
        <v>0.11863916181952799</v>
      </c>
      <c r="D11" s="17">
        <v>0.156509922991942</v>
      </c>
      <c r="E11" s="17">
        <v>8.2755291275534396E-2</v>
      </c>
      <c r="F11" s="17"/>
      <c r="G11" s="17">
        <v>0.17051109019260099</v>
      </c>
      <c r="H11" s="17">
        <v>0.200802031179631</v>
      </c>
      <c r="I11" s="17">
        <v>0.135447440247698</v>
      </c>
      <c r="J11" s="17">
        <v>0.103530207408273</v>
      </c>
      <c r="K11" s="17">
        <v>7.2275022914969095E-2</v>
      </c>
      <c r="L11" s="17">
        <v>4.6448815645188303E-2</v>
      </c>
      <c r="M11" s="17"/>
      <c r="N11" s="17">
        <v>0.109165104748717</v>
      </c>
      <c r="O11" s="17">
        <v>0.16569444723143001</v>
      </c>
      <c r="P11" s="17"/>
      <c r="Q11" s="17">
        <v>0.169177436121832</v>
      </c>
      <c r="R11" s="17">
        <v>0.103701443915483</v>
      </c>
      <c r="S11" s="17">
        <v>0.111342582332739</v>
      </c>
      <c r="T11" s="17">
        <v>0.10981689713686101</v>
      </c>
      <c r="U11" s="17">
        <v>8.6096769977354798E-2</v>
      </c>
      <c r="V11" s="17">
        <v>0.12399208237691201</v>
      </c>
      <c r="W11" s="17">
        <v>5.8391394082360201E-2</v>
      </c>
      <c r="X11" s="17">
        <v>0.17435073430290501</v>
      </c>
      <c r="Y11" s="17">
        <v>0.13098889844822001</v>
      </c>
      <c r="Z11" s="17">
        <v>0.11057548031522001</v>
      </c>
      <c r="AA11" s="17">
        <v>0.13919827788657099</v>
      </c>
      <c r="AB11" s="17">
        <v>8.5081517883741201E-2</v>
      </c>
      <c r="AC11" s="17"/>
      <c r="AD11" s="17">
        <v>0.16134473849570399</v>
      </c>
      <c r="AE11" s="17">
        <v>2.94533057046375E-2</v>
      </c>
      <c r="AF11" s="17"/>
      <c r="AG11" s="17">
        <v>0.18417811120522501</v>
      </c>
      <c r="AH11" s="17">
        <v>8.8801329001032797E-2</v>
      </c>
      <c r="AI11" s="17"/>
      <c r="AJ11" s="17">
        <v>0.118044553309909</v>
      </c>
      <c r="AK11" s="17">
        <v>0.120403178492879</v>
      </c>
      <c r="AL11" s="17"/>
      <c r="AM11" s="17">
        <v>0.103183624006268</v>
      </c>
      <c r="AN11" s="17">
        <v>0.123220189048854</v>
      </c>
      <c r="AO11" s="17"/>
      <c r="AP11" s="17">
        <v>3.7218242027209302E-3</v>
      </c>
      <c r="AQ11" s="17">
        <v>8.3329414195486892E-3</v>
      </c>
      <c r="AR11" s="17">
        <v>0.16468973475487</v>
      </c>
      <c r="AS11" s="17">
        <v>6.7979917602100995E-2</v>
      </c>
      <c r="AT11" s="17">
        <v>0.31595380657722</v>
      </c>
      <c r="AU11" s="17">
        <v>0.28504550830322201</v>
      </c>
    </row>
    <row r="12" spans="2:47" x14ac:dyDescent="0.35">
      <c r="B12" s="18" t="s">
        <v>216</v>
      </c>
      <c r="C12" s="17">
        <v>5.6782740344469902E-2</v>
      </c>
      <c r="D12" s="17">
        <v>7.3274506894751804E-2</v>
      </c>
      <c r="E12" s="17">
        <v>4.12016882562131E-2</v>
      </c>
      <c r="F12" s="17"/>
      <c r="G12" s="17">
        <v>7.8817091434752407E-2</v>
      </c>
      <c r="H12" s="17">
        <v>8.6642984365013206E-2</v>
      </c>
      <c r="I12" s="17">
        <v>7.1229752516947506E-2</v>
      </c>
      <c r="J12" s="17">
        <v>5.8571319376838897E-2</v>
      </c>
      <c r="K12" s="17">
        <v>3.6871130178777703E-2</v>
      </c>
      <c r="L12" s="17">
        <v>1.7771057004249202E-2</v>
      </c>
      <c r="M12" s="17"/>
      <c r="N12" s="17">
        <v>5.7599927232666701E-2</v>
      </c>
      <c r="O12" s="17">
        <v>5.2723976293170598E-2</v>
      </c>
      <c r="P12" s="17"/>
      <c r="Q12" s="17">
        <v>6.0472619007932799E-2</v>
      </c>
      <c r="R12" s="17">
        <v>3.8567120471821599E-2</v>
      </c>
      <c r="S12" s="17">
        <v>6.16463333639031E-2</v>
      </c>
      <c r="T12" s="17">
        <v>4.1178365459858299E-2</v>
      </c>
      <c r="U12" s="17">
        <v>8.9565831581989705E-2</v>
      </c>
      <c r="V12" s="17">
        <v>8.88690727972693E-2</v>
      </c>
      <c r="W12" s="17">
        <v>3.80224392624674E-2</v>
      </c>
      <c r="X12" s="17">
        <v>4.9532962206552997E-2</v>
      </c>
      <c r="Y12" s="17">
        <v>6.9767379373202196E-2</v>
      </c>
      <c r="Z12" s="17">
        <v>5.7845211108875701E-2</v>
      </c>
      <c r="AA12" s="17">
        <v>0</v>
      </c>
      <c r="AB12" s="17">
        <v>8.34786312461991E-2</v>
      </c>
      <c r="AC12" s="17"/>
      <c r="AD12" s="17">
        <v>6.9702262478989196E-2</v>
      </c>
      <c r="AE12" s="17">
        <v>2.6114344820838301E-2</v>
      </c>
      <c r="AF12" s="17"/>
      <c r="AG12" s="17">
        <v>7.2726142957648496E-2</v>
      </c>
      <c r="AH12" s="17">
        <v>4.8113539300719002E-2</v>
      </c>
      <c r="AI12" s="17"/>
      <c r="AJ12" s="17">
        <v>5.5401089446596899E-2</v>
      </c>
      <c r="AK12" s="17">
        <v>5.8928931122994403E-2</v>
      </c>
      <c r="AL12" s="17"/>
      <c r="AM12" s="17">
        <v>4.6797380211107097E-2</v>
      </c>
      <c r="AN12" s="17">
        <v>5.9270997035817903E-2</v>
      </c>
      <c r="AO12" s="17"/>
      <c r="AP12" s="17">
        <v>0</v>
      </c>
      <c r="AQ12" s="17">
        <v>1.0876436482276101E-2</v>
      </c>
      <c r="AR12" s="17">
        <v>0.13689681721785599</v>
      </c>
      <c r="AS12" s="17">
        <v>3.9284175318010199E-2</v>
      </c>
      <c r="AT12" s="17">
        <v>9.5131241038664494E-2</v>
      </c>
      <c r="AU12" s="17">
        <v>0.103570076108884</v>
      </c>
    </row>
    <row r="13" spans="2:47" x14ac:dyDescent="0.35">
      <c r="B13" s="18" t="s">
        <v>291</v>
      </c>
      <c r="C13" s="17">
        <v>5.29590979985331E-2</v>
      </c>
      <c r="D13" s="17">
        <v>5.6229474414434599E-2</v>
      </c>
      <c r="E13" s="17">
        <v>4.9357324642780698E-2</v>
      </c>
      <c r="F13" s="17"/>
      <c r="G13" s="17">
        <v>7.1834995093385798E-2</v>
      </c>
      <c r="H13" s="17">
        <v>6.9544689215987901E-2</v>
      </c>
      <c r="I13" s="17">
        <v>7.1168219679050002E-2</v>
      </c>
      <c r="J13" s="17">
        <v>5.5955198398099398E-2</v>
      </c>
      <c r="K13" s="17">
        <v>3.2895911176112902E-2</v>
      </c>
      <c r="L13" s="17">
        <v>2.29535982295478E-2</v>
      </c>
      <c r="M13" s="17"/>
      <c r="N13" s="17">
        <v>5.0321670732295001E-2</v>
      </c>
      <c r="O13" s="17">
        <v>6.60585433405219E-2</v>
      </c>
      <c r="P13" s="17"/>
      <c r="Q13" s="17">
        <v>6.69937389355688E-2</v>
      </c>
      <c r="R13" s="17">
        <v>4.6709595357218699E-2</v>
      </c>
      <c r="S13" s="17">
        <v>5.7048694725411402E-2</v>
      </c>
      <c r="T13" s="17">
        <v>7.4620991594310196E-2</v>
      </c>
      <c r="U13" s="17">
        <v>6.2072568636017799E-3</v>
      </c>
      <c r="V13" s="17">
        <v>5.0153809354451503E-2</v>
      </c>
      <c r="W13" s="17">
        <v>4.7839650410194702E-2</v>
      </c>
      <c r="X13" s="17">
        <v>2.9143111367306899E-2</v>
      </c>
      <c r="Y13" s="17">
        <v>5.9757789087690902E-2</v>
      </c>
      <c r="Z13" s="17">
        <v>6.7582697559569305E-2</v>
      </c>
      <c r="AA13" s="17">
        <v>4.1404739387824498E-2</v>
      </c>
      <c r="AB13" s="17">
        <v>5.2227393733353299E-2</v>
      </c>
      <c r="AC13" s="17"/>
      <c r="AD13" s="17">
        <v>6.8024945867921502E-2</v>
      </c>
      <c r="AE13" s="17">
        <v>2.1304036475687699E-2</v>
      </c>
      <c r="AF13" s="17"/>
      <c r="AG13" s="17">
        <v>6.2996249251755204E-2</v>
      </c>
      <c r="AH13" s="17">
        <v>4.8915202828013898E-2</v>
      </c>
      <c r="AI13" s="17"/>
      <c r="AJ13" s="17">
        <v>4.44385222123901E-2</v>
      </c>
      <c r="AK13" s="17">
        <v>6.1965163997106401E-2</v>
      </c>
      <c r="AL13" s="17"/>
      <c r="AM13" s="17">
        <v>2.92284911617385E-2</v>
      </c>
      <c r="AN13" s="17">
        <v>5.9632325104203798E-2</v>
      </c>
      <c r="AO13" s="17"/>
      <c r="AP13" s="17">
        <v>0</v>
      </c>
      <c r="AQ13" s="17">
        <v>1.39834090594451E-2</v>
      </c>
      <c r="AR13" s="17">
        <v>0.14164170456870601</v>
      </c>
      <c r="AS13" s="17">
        <v>5.1564993524657501E-2</v>
      </c>
      <c r="AT13" s="17">
        <v>8.8053393662522905E-2</v>
      </c>
      <c r="AU13" s="17">
        <v>6.6968167719000798E-2</v>
      </c>
    </row>
    <row r="14" spans="2:47" x14ac:dyDescent="0.35">
      <c r="B14" s="18" t="s">
        <v>218</v>
      </c>
      <c r="C14" s="17">
        <v>3.33675091326118E-2</v>
      </c>
      <c r="D14" s="17">
        <v>3.1213053629041101E-2</v>
      </c>
      <c r="E14" s="17">
        <v>3.48043974124643E-2</v>
      </c>
      <c r="F14" s="17"/>
      <c r="G14" s="17">
        <v>3.1739742357102599E-2</v>
      </c>
      <c r="H14" s="17">
        <v>4.3565124566858897E-2</v>
      </c>
      <c r="I14" s="17">
        <v>4.4506429178781198E-2</v>
      </c>
      <c r="J14" s="17">
        <v>4.4581874767501598E-2</v>
      </c>
      <c r="K14" s="17">
        <v>2.5844177094953999E-2</v>
      </c>
      <c r="L14" s="17">
        <v>1.2963726246184699E-2</v>
      </c>
      <c r="M14" s="17"/>
      <c r="N14" s="17">
        <v>3.4815134719324403E-2</v>
      </c>
      <c r="O14" s="17">
        <v>2.61775128466274E-2</v>
      </c>
      <c r="P14" s="17"/>
      <c r="Q14" s="17">
        <v>3.06883489060399E-2</v>
      </c>
      <c r="R14" s="17">
        <v>2.4809939701866599E-2</v>
      </c>
      <c r="S14" s="17">
        <v>4.2068302684307203E-2</v>
      </c>
      <c r="T14" s="17">
        <v>2.9468585990817101E-2</v>
      </c>
      <c r="U14" s="17">
        <v>3.6743426630514497E-2</v>
      </c>
      <c r="V14" s="17">
        <v>1.8155685555839001E-2</v>
      </c>
      <c r="W14" s="17">
        <v>3.6108429167825001E-2</v>
      </c>
      <c r="X14" s="17">
        <v>1.8190273180482299E-2</v>
      </c>
      <c r="Y14" s="17">
        <v>3.1171477277546E-2</v>
      </c>
      <c r="Z14" s="17">
        <v>5.17849462187134E-2</v>
      </c>
      <c r="AA14" s="17">
        <v>3.1708469285515503E-2</v>
      </c>
      <c r="AB14" s="17">
        <v>7.7726815786326495E-2</v>
      </c>
      <c r="AC14" s="17"/>
      <c r="AD14" s="17">
        <v>3.5808547772953003E-2</v>
      </c>
      <c r="AE14" s="17">
        <v>2.7933188982112001E-2</v>
      </c>
      <c r="AF14" s="17"/>
      <c r="AG14" s="17">
        <v>2.7735290124724098E-2</v>
      </c>
      <c r="AH14" s="17">
        <v>3.5705554015682497E-2</v>
      </c>
      <c r="AI14" s="17"/>
      <c r="AJ14" s="17">
        <v>3.1928412243618802E-2</v>
      </c>
      <c r="AK14" s="17">
        <v>3.5372984018775401E-2</v>
      </c>
      <c r="AL14" s="17"/>
      <c r="AM14" s="17">
        <v>1.9394079044146698E-2</v>
      </c>
      <c r="AN14" s="17">
        <v>3.7937767189598799E-2</v>
      </c>
      <c r="AO14" s="17"/>
      <c r="AP14" s="17">
        <v>6.5559861066550804E-3</v>
      </c>
      <c r="AQ14" s="17">
        <v>2.28530672869727E-2</v>
      </c>
      <c r="AR14" s="17">
        <v>9.7104856363555994E-2</v>
      </c>
      <c r="AS14" s="17">
        <v>3.34974730836856E-2</v>
      </c>
      <c r="AT14" s="17">
        <v>3.8776473172147698E-2</v>
      </c>
      <c r="AU14" s="17">
        <v>2.1732387518864901E-2</v>
      </c>
    </row>
    <row r="15" spans="2:47" x14ac:dyDescent="0.35">
      <c r="B15" s="18" t="s">
        <v>292</v>
      </c>
      <c r="C15" s="17">
        <v>4.9888290189915203E-2</v>
      </c>
      <c r="D15" s="17">
        <v>3.7513903513275201E-2</v>
      </c>
      <c r="E15" s="17">
        <v>6.1526118184553502E-2</v>
      </c>
      <c r="F15" s="17"/>
      <c r="G15" s="17">
        <v>9.5004992331239199E-2</v>
      </c>
      <c r="H15" s="17">
        <v>6.6110531144377593E-2</v>
      </c>
      <c r="I15" s="17">
        <v>6.1666717020560403E-2</v>
      </c>
      <c r="J15" s="17">
        <v>3.0947022394931301E-2</v>
      </c>
      <c r="K15" s="17">
        <v>3.55945708158893E-2</v>
      </c>
      <c r="L15" s="17">
        <v>2.1887953193540598E-2</v>
      </c>
      <c r="M15" s="17"/>
      <c r="N15" s="17">
        <v>4.6881945771296299E-2</v>
      </c>
      <c r="O15" s="17">
        <v>6.4820055283503306E-2</v>
      </c>
      <c r="P15" s="17"/>
      <c r="Q15" s="17">
        <v>4.3153114904595002E-2</v>
      </c>
      <c r="R15" s="17">
        <v>3.0932741009065502E-2</v>
      </c>
      <c r="S15" s="17">
        <v>6.6404301743448704E-2</v>
      </c>
      <c r="T15" s="17">
        <v>3.9920372553636597E-2</v>
      </c>
      <c r="U15" s="17">
        <v>5.4781120892133099E-2</v>
      </c>
      <c r="V15" s="17">
        <v>5.1031385854351602E-2</v>
      </c>
      <c r="W15" s="17">
        <v>5.08652616495541E-2</v>
      </c>
      <c r="X15" s="17">
        <v>4.0396661125538497E-2</v>
      </c>
      <c r="Y15" s="17">
        <v>5.1049699406771502E-2</v>
      </c>
      <c r="Z15" s="17">
        <v>5.4236156405830502E-2</v>
      </c>
      <c r="AA15" s="17">
        <v>5.2181740650622602E-2</v>
      </c>
      <c r="AB15" s="17">
        <v>0.123478081091089</v>
      </c>
      <c r="AC15" s="17"/>
      <c r="AD15" s="17">
        <v>5.0473298915446198E-2</v>
      </c>
      <c r="AE15" s="17">
        <v>4.8722670452139197E-2</v>
      </c>
      <c r="AF15" s="17"/>
      <c r="AG15" s="17">
        <v>4.2667692699601897E-2</v>
      </c>
      <c r="AH15" s="17">
        <v>5.2246148254901099E-2</v>
      </c>
      <c r="AI15" s="17"/>
      <c r="AJ15" s="17">
        <v>3.8809723126997299E-2</v>
      </c>
      <c r="AK15" s="17">
        <v>6.3480480337655701E-2</v>
      </c>
      <c r="AL15" s="17"/>
      <c r="AM15" s="17">
        <v>4.0670955521847199E-2</v>
      </c>
      <c r="AN15" s="17">
        <v>5.1777985947507599E-2</v>
      </c>
      <c r="AO15" s="17"/>
      <c r="AP15" s="17">
        <v>4.3914492048318599E-2</v>
      </c>
      <c r="AQ15" s="17">
        <v>6.3981487726126995E-2</v>
      </c>
      <c r="AR15" s="17">
        <v>9.9401008991221396E-2</v>
      </c>
      <c r="AS15" s="17">
        <v>4.5323244823308198E-2</v>
      </c>
      <c r="AT15" s="17">
        <v>2.66977787840737E-2</v>
      </c>
      <c r="AU15" s="17">
        <v>1.98188498744594E-2</v>
      </c>
    </row>
    <row r="16" spans="2:47" x14ac:dyDescent="0.35">
      <c r="B16" s="18" t="s">
        <v>293</v>
      </c>
      <c r="C16" s="17">
        <v>1.46103969923455E-2</v>
      </c>
      <c r="D16" s="17">
        <v>1.0569083523289301E-2</v>
      </c>
      <c r="E16" s="17">
        <v>1.8681966545983902E-2</v>
      </c>
      <c r="F16" s="17"/>
      <c r="G16" s="17">
        <v>2.64971625675374E-2</v>
      </c>
      <c r="H16" s="17">
        <v>1.6676168877092501E-2</v>
      </c>
      <c r="I16" s="17">
        <v>1.82760897653984E-2</v>
      </c>
      <c r="J16" s="17">
        <v>1.2821110242578501E-2</v>
      </c>
      <c r="K16" s="17">
        <v>6.18912982242531E-3</v>
      </c>
      <c r="L16" s="17">
        <v>9.0933467628010797E-3</v>
      </c>
      <c r="M16" s="17"/>
      <c r="N16" s="17">
        <v>1.26074811966804E-2</v>
      </c>
      <c r="O16" s="17">
        <v>2.45583816536795E-2</v>
      </c>
      <c r="P16" s="17"/>
      <c r="Q16" s="17">
        <v>1.1278284348514E-2</v>
      </c>
      <c r="R16" s="17">
        <v>3.4423083505555299E-2</v>
      </c>
      <c r="S16" s="17">
        <v>6.7288463721704899E-3</v>
      </c>
      <c r="T16" s="17">
        <v>1.5114014620108701E-2</v>
      </c>
      <c r="U16" s="17">
        <v>1.3406370257127299E-2</v>
      </c>
      <c r="V16" s="17">
        <v>1.49954834111412E-2</v>
      </c>
      <c r="W16" s="17">
        <v>1.1367872124511701E-2</v>
      </c>
      <c r="X16" s="17">
        <v>0</v>
      </c>
      <c r="Y16" s="17">
        <v>8.2503346179165007E-3</v>
      </c>
      <c r="Z16" s="17">
        <v>5.8957398116238E-3</v>
      </c>
      <c r="AA16" s="17">
        <v>2.66142369756311E-2</v>
      </c>
      <c r="AB16" s="17">
        <v>2.3017221435954999E-2</v>
      </c>
      <c r="AC16" s="17"/>
      <c r="AD16" s="17">
        <v>1.3165944875090501E-2</v>
      </c>
      <c r="AE16" s="17">
        <v>1.5924642369752998E-2</v>
      </c>
      <c r="AF16" s="17"/>
      <c r="AG16" s="17">
        <v>9.4916744642719805E-3</v>
      </c>
      <c r="AH16" s="17">
        <v>1.6941686275320899E-2</v>
      </c>
      <c r="AI16" s="17"/>
      <c r="AJ16" s="17">
        <v>1.22180137029966E-2</v>
      </c>
      <c r="AK16" s="17">
        <v>1.75798211692265E-2</v>
      </c>
      <c r="AL16" s="17"/>
      <c r="AM16" s="17">
        <v>1.4405351533522801E-2</v>
      </c>
      <c r="AN16" s="17">
        <v>1.4397411619808301E-2</v>
      </c>
      <c r="AO16" s="17"/>
      <c r="AP16" s="17">
        <v>2.1135112625539399E-2</v>
      </c>
      <c r="AQ16" s="17">
        <v>2.5601239203802799E-2</v>
      </c>
      <c r="AR16" s="17">
        <v>1.6192475438064902E-2</v>
      </c>
      <c r="AS16" s="17">
        <v>1.21980108515591E-2</v>
      </c>
      <c r="AT16" s="17">
        <v>0</v>
      </c>
      <c r="AU16" s="17">
        <v>4.5253165964824404E-3</v>
      </c>
    </row>
    <row r="17" spans="2:47" x14ac:dyDescent="0.35">
      <c r="B17" s="18" t="s">
        <v>294</v>
      </c>
      <c r="C17" s="17">
        <v>7.4626467869402302E-2</v>
      </c>
      <c r="D17" s="17">
        <v>5.7305564414435399E-2</v>
      </c>
      <c r="E17" s="17">
        <v>9.1307190535925495E-2</v>
      </c>
      <c r="F17" s="17"/>
      <c r="G17" s="17">
        <v>4.5060548562040802E-2</v>
      </c>
      <c r="H17" s="17">
        <v>5.4382514214785703E-2</v>
      </c>
      <c r="I17" s="17">
        <v>9.0641006231944501E-2</v>
      </c>
      <c r="J17" s="17">
        <v>8.5515718688577505E-2</v>
      </c>
      <c r="K17" s="17">
        <v>8.8693930705270096E-2</v>
      </c>
      <c r="L17" s="17">
        <v>7.9569497596622296E-2</v>
      </c>
      <c r="M17" s="17"/>
      <c r="N17" s="17">
        <v>7.7570792843220396E-2</v>
      </c>
      <c r="O17" s="17">
        <v>6.00027379348149E-2</v>
      </c>
      <c r="P17" s="17"/>
      <c r="Q17" s="17">
        <v>8.4657214228591099E-2</v>
      </c>
      <c r="R17" s="17">
        <v>8.2097859847367199E-2</v>
      </c>
      <c r="S17" s="17">
        <v>7.0760661803048894E-2</v>
      </c>
      <c r="T17" s="17">
        <v>7.5856023395058106E-2</v>
      </c>
      <c r="U17" s="17">
        <v>7.8897716630718095E-2</v>
      </c>
      <c r="V17" s="17">
        <v>9.7000186225370599E-2</v>
      </c>
      <c r="W17" s="17">
        <v>3.69488744108354E-2</v>
      </c>
      <c r="X17" s="17">
        <v>6.4162671864232204E-2</v>
      </c>
      <c r="Y17" s="17">
        <v>7.0903421971233102E-2</v>
      </c>
      <c r="Z17" s="17">
        <v>8.5003229996945207E-2</v>
      </c>
      <c r="AA17" s="17">
        <v>7.1688873732066005E-2</v>
      </c>
      <c r="AB17" s="17">
        <v>2.6696244027777798E-2</v>
      </c>
      <c r="AC17" s="17"/>
      <c r="AD17" s="17">
        <v>7.5200582170928107E-2</v>
      </c>
      <c r="AE17" s="17">
        <v>6.6279633574806096E-2</v>
      </c>
      <c r="AF17" s="17"/>
      <c r="AG17" s="17">
        <v>7.2747245563137303E-2</v>
      </c>
      <c r="AH17" s="17">
        <v>7.3665281146819597E-2</v>
      </c>
      <c r="AI17" s="17"/>
      <c r="AJ17" s="17">
        <v>8.4611004245970498E-2</v>
      </c>
      <c r="AK17" s="17">
        <v>6.3443384080212897E-2</v>
      </c>
      <c r="AL17" s="17"/>
      <c r="AM17" s="17">
        <v>8.6465376550253104E-2</v>
      </c>
      <c r="AN17" s="17">
        <v>7.1375293291364703E-2</v>
      </c>
      <c r="AO17" s="17"/>
      <c r="AP17" s="17">
        <v>6.5399552787903201E-2</v>
      </c>
      <c r="AQ17" s="17">
        <v>0.118411879677363</v>
      </c>
      <c r="AR17" s="17">
        <v>6.2631021193453207E-2</v>
      </c>
      <c r="AS17" s="17">
        <v>0.12424104639662201</v>
      </c>
      <c r="AT17" s="17">
        <v>3.70100604115624E-2</v>
      </c>
      <c r="AU17" s="17">
        <v>2.1667315888620899E-2</v>
      </c>
    </row>
    <row r="18" spans="2:47" x14ac:dyDescent="0.35">
      <c r="B18" s="18" t="s">
        <v>106</v>
      </c>
      <c r="C18" s="17">
        <v>0.44650194163278101</v>
      </c>
      <c r="D18" s="17">
        <v>0.37629238594191999</v>
      </c>
      <c r="E18" s="17">
        <v>0.51470753671175495</v>
      </c>
      <c r="F18" s="17"/>
      <c r="G18" s="17">
        <v>0.14770435812905899</v>
      </c>
      <c r="H18" s="17">
        <v>0.24457087945008801</v>
      </c>
      <c r="I18" s="17">
        <v>0.311723537538385</v>
      </c>
      <c r="J18" s="17">
        <v>0.48976095504644801</v>
      </c>
      <c r="K18" s="17">
        <v>0.64344234876547002</v>
      </c>
      <c r="L18" s="17">
        <v>0.75380885768257599</v>
      </c>
      <c r="M18" s="17"/>
      <c r="N18" s="17">
        <v>0.49592426037249698</v>
      </c>
      <c r="O18" s="17">
        <v>0.20103357505724301</v>
      </c>
      <c r="P18" s="17"/>
      <c r="Q18" s="17">
        <v>0.31533789510092203</v>
      </c>
      <c r="R18" s="17">
        <v>0.498255501158759</v>
      </c>
      <c r="S18" s="17">
        <v>0.496573092471087</v>
      </c>
      <c r="T18" s="17">
        <v>0.49205327013276501</v>
      </c>
      <c r="U18" s="17">
        <v>0.47445196374498</v>
      </c>
      <c r="V18" s="17">
        <v>0.38628395298414703</v>
      </c>
      <c r="W18" s="17">
        <v>0.53166490247476506</v>
      </c>
      <c r="X18" s="17">
        <v>0.43432774627187998</v>
      </c>
      <c r="Y18" s="17">
        <v>0.414222277854077</v>
      </c>
      <c r="Z18" s="17">
        <v>0.47161069872966199</v>
      </c>
      <c r="AA18" s="17">
        <v>0.49603089927761301</v>
      </c>
      <c r="AB18" s="17">
        <v>0.42731844025009502</v>
      </c>
      <c r="AC18" s="17"/>
      <c r="AD18" s="17">
        <v>0.33354510504881402</v>
      </c>
      <c r="AE18" s="17">
        <v>0.713250199490851</v>
      </c>
      <c r="AF18" s="17"/>
      <c r="AG18" s="17">
        <v>0.25279961745652701</v>
      </c>
      <c r="AH18" s="17">
        <v>0.54765620382059599</v>
      </c>
      <c r="AI18" s="17"/>
      <c r="AJ18" s="17">
        <v>0.473387172535159</v>
      </c>
      <c r="AK18" s="17">
        <v>0.41253633395815598</v>
      </c>
      <c r="AL18" s="17"/>
      <c r="AM18" s="17">
        <v>0.52529297902836203</v>
      </c>
      <c r="AN18" s="17">
        <v>0.42625164720556802</v>
      </c>
      <c r="AO18" s="17"/>
      <c r="AP18" s="17">
        <v>0.80080846984489595</v>
      </c>
      <c r="AQ18" s="17">
        <v>0.71658298497829498</v>
      </c>
      <c r="AR18" s="17">
        <v>0.124596216600254</v>
      </c>
      <c r="AS18" s="17">
        <v>0.60178325512489705</v>
      </c>
      <c r="AT18" s="17">
        <v>2.76790921142403E-2</v>
      </c>
      <c r="AU18" s="17">
        <v>5.7833584966979698E-2</v>
      </c>
    </row>
    <row r="19" spans="2:47" x14ac:dyDescent="0.35">
      <c r="B19" s="18" t="s">
        <v>94</v>
      </c>
      <c r="C19" s="19">
        <v>9.9979931115466193E-3</v>
      </c>
      <c r="D19" s="19">
        <v>6.2076813247817202E-3</v>
      </c>
      <c r="E19" s="19">
        <v>1.2735709829128E-2</v>
      </c>
      <c r="F19" s="19"/>
      <c r="G19" s="19">
        <v>9.7038586449022402E-3</v>
      </c>
      <c r="H19" s="19">
        <v>5.0715544074581096E-3</v>
      </c>
      <c r="I19" s="19">
        <v>2.9396379291987799E-2</v>
      </c>
      <c r="J19" s="19">
        <v>8.8374316666762504E-3</v>
      </c>
      <c r="K19" s="19">
        <v>5.8642548080933303E-3</v>
      </c>
      <c r="L19" s="19">
        <v>2.0972851687925398E-3</v>
      </c>
      <c r="M19" s="19"/>
      <c r="N19" s="19">
        <v>9.7201678073440094E-3</v>
      </c>
      <c r="O19" s="19">
        <v>1.13778823064492E-2</v>
      </c>
      <c r="P19" s="19"/>
      <c r="Q19" s="19">
        <v>1.75134803148707E-2</v>
      </c>
      <c r="R19" s="19">
        <v>1.54525560684562E-2</v>
      </c>
      <c r="S19" s="19">
        <v>1.2498413248125201E-2</v>
      </c>
      <c r="T19" s="19">
        <v>4.5242508977200602E-3</v>
      </c>
      <c r="U19" s="19">
        <v>0</v>
      </c>
      <c r="V19" s="19">
        <v>1.8641330624584802E-2</v>
      </c>
      <c r="W19" s="19">
        <v>1.15008532039492E-2</v>
      </c>
      <c r="X19" s="19">
        <v>0</v>
      </c>
      <c r="Y19" s="19">
        <v>8.5749153459252006E-3</v>
      </c>
      <c r="Z19" s="19">
        <v>6.5731058148561401E-3</v>
      </c>
      <c r="AA19" s="19">
        <v>0</v>
      </c>
      <c r="AB19" s="19">
        <v>0</v>
      </c>
      <c r="AC19" s="19"/>
      <c r="AD19" s="19">
        <v>7.83069875809469E-3</v>
      </c>
      <c r="AE19" s="19">
        <v>7.7370343415265703E-3</v>
      </c>
      <c r="AF19" s="19"/>
      <c r="AG19" s="19">
        <v>5.8188351316205197E-3</v>
      </c>
      <c r="AH19" s="19">
        <v>8.5513886126150195E-3</v>
      </c>
      <c r="AI19" s="19"/>
      <c r="AJ19" s="19">
        <v>1.25840200060691E-2</v>
      </c>
      <c r="AK19" s="19">
        <v>5.7188503811372304E-3</v>
      </c>
      <c r="AL19" s="19"/>
      <c r="AM19" s="19">
        <v>1.0764950022797599E-2</v>
      </c>
      <c r="AN19" s="19">
        <v>8.8471733785631407E-3</v>
      </c>
      <c r="AO19" s="19"/>
      <c r="AP19" s="19">
        <v>3.2197592740490902E-2</v>
      </c>
      <c r="AQ19" s="19">
        <v>7.82705311508918E-3</v>
      </c>
      <c r="AR19" s="19">
        <v>0</v>
      </c>
      <c r="AS19" s="19">
        <v>7.5413056469413797E-3</v>
      </c>
      <c r="AT19" s="19">
        <v>0</v>
      </c>
      <c r="AU19" s="19">
        <v>0</v>
      </c>
    </row>
    <row r="20" spans="2:47" x14ac:dyDescent="0.35">
      <c r="B20" s="16"/>
    </row>
    <row r="21" spans="2:47" x14ac:dyDescent="0.35">
      <c r="B21" t="s">
        <v>66</v>
      </c>
    </row>
    <row r="22" spans="2:47" x14ac:dyDescent="0.35">
      <c r="B22" t="s">
        <v>67</v>
      </c>
    </row>
    <row r="24" spans="2:47" x14ac:dyDescent="0.35">
      <c r="B24"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B2:AU24"/>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298</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289</v>
      </c>
      <c r="C9" s="17">
        <v>3.74099118232811E-2</v>
      </c>
      <c r="D9" s="17">
        <v>4.9933593998069403E-2</v>
      </c>
      <c r="E9" s="17">
        <v>2.5527084360416199E-2</v>
      </c>
      <c r="F9" s="17"/>
      <c r="G9" s="17">
        <v>6.8861885310014095E-2</v>
      </c>
      <c r="H9" s="17">
        <v>6.8594374002421798E-2</v>
      </c>
      <c r="I9" s="17">
        <v>3.3025893444607303E-2</v>
      </c>
      <c r="J9" s="17">
        <v>1.9455569924255699E-2</v>
      </c>
      <c r="K9" s="17">
        <v>2.0715592285309899E-2</v>
      </c>
      <c r="L9" s="17">
        <v>2.0261619457786598E-2</v>
      </c>
      <c r="M9" s="17"/>
      <c r="N9" s="17">
        <v>2.8827913199943499E-2</v>
      </c>
      <c r="O9" s="17">
        <v>8.0034564768415403E-2</v>
      </c>
      <c r="P9" s="17"/>
      <c r="Q9" s="17">
        <v>4.5036827880057598E-2</v>
      </c>
      <c r="R9" s="17">
        <v>2.73902880491507E-2</v>
      </c>
      <c r="S9" s="17">
        <v>6.0148464391025502E-3</v>
      </c>
      <c r="T9" s="17">
        <v>2.02871041751914E-2</v>
      </c>
      <c r="U9" s="17">
        <v>6.90863857778828E-2</v>
      </c>
      <c r="V9" s="17">
        <v>5.83062208419413E-2</v>
      </c>
      <c r="W9" s="17">
        <v>5.0120485970985097E-2</v>
      </c>
      <c r="X9" s="17">
        <v>3.03195906547934E-2</v>
      </c>
      <c r="Y9" s="17">
        <v>3.8947849133241799E-2</v>
      </c>
      <c r="Z9" s="17">
        <v>3.0232901064017801E-2</v>
      </c>
      <c r="AA9" s="17">
        <v>3.92037127947455E-2</v>
      </c>
      <c r="AB9" s="17">
        <v>3.1999916904633399E-2</v>
      </c>
      <c r="AC9" s="17"/>
      <c r="AD9" s="17">
        <v>4.7518082729826501E-2</v>
      </c>
      <c r="AE9" s="17">
        <v>1.18921063258239E-2</v>
      </c>
      <c r="AF9" s="17"/>
      <c r="AG9" s="17">
        <v>7.9554996162931005E-2</v>
      </c>
      <c r="AH9" s="17">
        <v>1.6688338488212499E-2</v>
      </c>
      <c r="AI9" s="17"/>
      <c r="AJ9" s="17">
        <v>4.4196987758623497E-2</v>
      </c>
      <c r="AK9" s="17">
        <v>2.9689301728267999E-2</v>
      </c>
      <c r="AL9" s="17"/>
      <c r="AM9" s="17">
        <v>4.1279172299388898E-2</v>
      </c>
      <c r="AN9" s="17">
        <v>3.70086576893515E-2</v>
      </c>
      <c r="AO9" s="17"/>
      <c r="AP9" s="17">
        <v>3.7489527718385599E-3</v>
      </c>
      <c r="AQ9" s="17">
        <v>8.6789303164926893E-3</v>
      </c>
      <c r="AR9" s="17">
        <v>2.42501145225297E-2</v>
      </c>
      <c r="AS9" s="17">
        <v>8.7665222435836694E-3</v>
      </c>
      <c r="AT9" s="17">
        <v>9.9715500809607394E-2</v>
      </c>
      <c r="AU9" s="17">
        <v>0.11647176563598099</v>
      </c>
    </row>
    <row r="10" spans="2:47" x14ac:dyDescent="0.35">
      <c r="B10" s="18" t="s">
        <v>290</v>
      </c>
      <c r="C10" s="17">
        <v>3.1427242936688603E-2</v>
      </c>
      <c r="D10" s="17">
        <v>3.7829811388866597E-2</v>
      </c>
      <c r="E10" s="17">
        <v>2.5461597870327601E-2</v>
      </c>
      <c r="F10" s="17"/>
      <c r="G10" s="17">
        <v>5.7825925216911399E-2</v>
      </c>
      <c r="H10" s="17">
        <v>3.5856894067105301E-2</v>
      </c>
      <c r="I10" s="17">
        <v>3.7969653249608298E-2</v>
      </c>
      <c r="J10" s="17">
        <v>3.00616377923432E-2</v>
      </c>
      <c r="K10" s="17">
        <v>1.19103773504203E-2</v>
      </c>
      <c r="L10" s="17">
        <v>1.9038003289935899E-2</v>
      </c>
      <c r="M10" s="17"/>
      <c r="N10" s="17">
        <v>2.6994539181513299E-2</v>
      </c>
      <c r="O10" s="17">
        <v>5.34433801403391E-2</v>
      </c>
      <c r="P10" s="17"/>
      <c r="Q10" s="17">
        <v>4.2110085875803997E-2</v>
      </c>
      <c r="R10" s="17">
        <v>1.6897476086658599E-2</v>
      </c>
      <c r="S10" s="17">
        <v>3.6952080619431497E-2</v>
      </c>
      <c r="T10" s="17">
        <v>2.8302708640596901E-2</v>
      </c>
      <c r="U10" s="17">
        <v>3.6775634031018398E-2</v>
      </c>
      <c r="V10" s="17">
        <v>1.9284650376084799E-2</v>
      </c>
      <c r="W10" s="17">
        <v>3.7602393350255399E-2</v>
      </c>
      <c r="X10" s="17">
        <v>4.9280567501853799E-2</v>
      </c>
      <c r="Y10" s="17">
        <v>4.7832157833001501E-2</v>
      </c>
      <c r="Z10" s="17">
        <v>1.87578945160745E-2</v>
      </c>
      <c r="AA10" s="17">
        <v>3.18274154497587E-2</v>
      </c>
      <c r="AB10" s="17">
        <v>0</v>
      </c>
      <c r="AC10" s="17"/>
      <c r="AD10" s="17">
        <v>4.12303878413827E-2</v>
      </c>
      <c r="AE10" s="17">
        <v>1.10171970663418E-2</v>
      </c>
      <c r="AF10" s="17"/>
      <c r="AG10" s="17">
        <v>5.9807616596965298E-2</v>
      </c>
      <c r="AH10" s="17">
        <v>1.8365372021160401E-2</v>
      </c>
      <c r="AI10" s="17"/>
      <c r="AJ10" s="17">
        <v>3.3379208937710597E-2</v>
      </c>
      <c r="AK10" s="17">
        <v>2.9391173256924401E-2</v>
      </c>
      <c r="AL10" s="17"/>
      <c r="AM10" s="17">
        <v>2.7949868051557799E-2</v>
      </c>
      <c r="AN10" s="17">
        <v>3.1266319370831297E-2</v>
      </c>
      <c r="AO10" s="17"/>
      <c r="AP10" s="17">
        <v>0</v>
      </c>
      <c r="AQ10" s="17">
        <v>9.0718825407455107E-3</v>
      </c>
      <c r="AR10" s="17">
        <v>1.11730769290525E-2</v>
      </c>
      <c r="AS10" s="17">
        <v>1.23736278963239E-2</v>
      </c>
      <c r="AT10" s="17">
        <v>0.12781181854944701</v>
      </c>
      <c r="AU10" s="17">
        <v>8.3072620533615596E-2</v>
      </c>
    </row>
    <row r="11" spans="2:47" x14ac:dyDescent="0.35">
      <c r="B11" s="18" t="s">
        <v>215</v>
      </c>
      <c r="C11" s="17">
        <v>7.9264753889837697E-2</v>
      </c>
      <c r="D11" s="17">
        <v>0.106195027199447</v>
      </c>
      <c r="E11" s="17">
        <v>5.37020614025552E-2</v>
      </c>
      <c r="F11" s="17"/>
      <c r="G11" s="17">
        <v>9.3319573496370004E-2</v>
      </c>
      <c r="H11" s="17">
        <v>0.12122725309344499</v>
      </c>
      <c r="I11" s="17">
        <v>0.108449618836073</v>
      </c>
      <c r="J11" s="17">
        <v>7.3004782689000305E-2</v>
      </c>
      <c r="K11" s="17">
        <v>6.0535980308927102E-2</v>
      </c>
      <c r="L11" s="17">
        <v>2.93828943224274E-2</v>
      </c>
      <c r="M11" s="17"/>
      <c r="N11" s="17">
        <v>6.6186071325243206E-2</v>
      </c>
      <c r="O11" s="17">
        <v>0.14422331771195701</v>
      </c>
      <c r="P11" s="17"/>
      <c r="Q11" s="17">
        <v>0.11834176577278301</v>
      </c>
      <c r="R11" s="17">
        <v>8.3397307328267695E-2</v>
      </c>
      <c r="S11" s="17">
        <v>8.9849695765972903E-2</v>
      </c>
      <c r="T11" s="17">
        <v>8.1221639347215602E-2</v>
      </c>
      <c r="U11" s="17">
        <v>6.5442720161986795E-2</v>
      </c>
      <c r="V11" s="17">
        <v>8.3350704600301098E-2</v>
      </c>
      <c r="W11" s="17">
        <v>6.28985549083622E-2</v>
      </c>
      <c r="X11" s="17">
        <v>0.121031982145897</v>
      </c>
      <c r="Y11" s="17">
        <v>5.6629750964171797E-2</v>
      </c>
      <c r="Z11" s="17">
        <v>6.9859969856738993E-2</v>
      </c>
      <c r="AA11" s="17">
        <v>4.3981495182049302E-2</v>
      </c>
      <c r="AB11" s="17">
        <v>2.35043939127813E-2</v>
      </c>
      <c r="AC11" s="17"/>
      <c r="AD11" s="17">
        <v>0.10925344282220301</v>
      </c>
      <c r="AE11" s="17">
        <v>1.8506585503069599E-2</v>
      </c>
      <c r="AF11" s="17"/>
      <c r="AG11" s="17">
        <v>0.15276519823861701</v>
      </c>
      <c r="AH11" s="17">
        <v>4.5370635284145699E-2</v>
      </c>
      <c r="AI11" s="17"/>
      <c r="AJ11" s="17">
        <v>7.9621043093143107E-2</v>
      </c>
      <c r="AK11" s="17">
        <v>7.9549062677711502E-2</v>
      </c>
      <c r="AL11" s="17"/>
      <c r="AM11" s="17">
        <v>5.4444972584657997E-2</v>
      </c>
      <c r="AN11" s="17">
        <v>8.6652475132765805E-2</v>
      </c>
      <c r="AO11" s="17"/>
      <c r="AP11" s="17">
        <v>2.0265815718790501E-3</v>
      </c>
      <c r="AQ11" s="17">
        <v>2.5138170978487801E-3</v>
      </c>
      <c r="AR11" s="17">
        <v>8.1808289723948199E-2</v>
      </c>
      <c r="AS11" s="17">
        <v>6.4092485642829294E-2</v>
      </c>
      <c r="AT11" s="17">
        <v>0.212120327473796</v>
      </c>
      <c r="AU11" s="17">
        <v>0.19658713337835099</v>
      </c>
    </row>
    <row r="12" spans="2:47" x14ac:dyDescent="0.35">
      <c r="B12" s="18" t="s">
        <v>216</v>
      </c>
      <c r="C12" s="17">
        <v>6.5445809292546606E-2</v>
      </c>
      <c r="D12" s="17">
        <v>8.8613870739991593E-2</v>
      </c>
      <c r="E12" s="17">
        <v>4.3429882874192201E-2</v>
      </c>
      <c r="F12" s="17"/>
      <c r="G12" s="17">
        <v>9.8965411434819794E-2</v>
      </c>
      <c r="H12" s="17">
        <v>7.7178647967019495E-2</v>
      </c>
      <c r="I12" s="17">
        <v>7.5229328633397305E-2</v>
      </c>
      <c r="J12" s="17">
        <v>5.18082031885903E-2</v>
      </c>
      <c r="K12" s="17">
        <v>3.45349722235994E-2</v>
      </c>
      <c r="L12" s="17">
        <v>5.7257490515361803E-2</v>
      </c>
      <c r="M12" s="17"/>
      <c r="N12" s="17">
        <v>5.8508455929155899E-2</v>
      </c>
      <c r="O12" s="17">
        <v>9.9901918230639902E-2</v>
      </c>
      <c r="P12" s="17"/>
      <c r="Q12" s="17">
        <v>0.100542172188212</v>
      </c>
      <c r="R12" s="17">
        <v>4.5574309604079301E-2</v>
      </c>
      <c r="S12" s="17">
        <v>5.3320053408408598E-2</v>
      </c>
      <c r="T12" s="17">
        <v>5.4547856519220901E-2</v>
      </c>
      <c r="U12" s="17">
        <v>5.7051366768099201E-2</v>
      </c>
      <c r="V12" s="17">
        <v>8.6118818680672907E-2</v>
      </c>
      <c r="W12" s="17">
        <v>6.7814590851525303E-2</v>
      </c>
      <c r="X12" s="17">
        <v>8.0133071822943006E-2</v>
      </c>
      <c r="Y12" s="17">
        <v>8.1126554172637894E-2</v>
      </c>
      <c r="Z12" s="17">
        <v>5.31793423210844E-2</v>
      </c>
      <c r="AA12" s="17">
        <v>2.1773208668999101E-2</v>
      </c>
      <c r="AB12" s="17">
        <v>3.7114713994984901E-2</v>
      </c>
      <c r="AC12" s="17"/>
      <c r="AD12" s="17">
        <v>8.3612617974893E-2</v>
      </c>
      <c r="AE12" s="17">
        <v>2.61876335998142E-2</v>
      </c>
      <c r="AF12" s="17"/>
      <c r="AG12" s="17">
        <v>9.3571868584828993E-2</v>
      </c>
      <c r="AH12" s="17">
        <v>5.1741668646257802E-2</v>
      </c>
      <c r="AI12" s="17"/>
      <c r="AJ12" s="17">
        <v>6.7175364185485198E-2</v>
      </c>
      <c r="AK12" s="17">
        <v>6.2399255052285198E-2</v>
      </c>
      <c r="AL12" s="17"/>
      <c r="AM12" s="17">
        <v>5.4724752573530301E-2</v>
      </c>
      <c r="AN12" s="17">
        <v>6.7042944151095796E-2</v>
      </c>
      <c r="AO12" s="17"/>
      <c r="AP12" s="17">
        <v>3.4801372641055702E-3</v>
      </c>
      <c r="AQ12" s="17">
        <v>1.03967184896016E-2</v>
      </c>
      <c r="AR12" s="17">
        <v>0.10897594997655501</v>
      </c>
      <c r="AS12" s="17">
        <v>8.4846717881975495E-2</v>
      </c>
      <c r="AT12" s="17">
        <v>0.113555386854219</v>
      </c>
      <c r="AU12" s="17">
        <v>0.113621093074388</v>
      </c>
    </row>
    <row r="13" spans="2:47" x14ac:dyDescent="0.35">
      <c r="B13" s="18" t="s">
        <v>291</v>
      </c>
      <c r="C13" s="17">
        <v>5.2197578537419999E-2</v>
      </c>
      <c r="D13" s="17">
        <v>5.2821964228793199E-2</v>
      </c>
      <c r="E13" s="17">
        <v>5.2052315870430903E-2</v>
      </c>
      <c r="F13" s="17"/>
      <c r="G13" s="17">
        <v>8.5961196977206597E-2</v>
      </c>
      <c r="H13" s="17">
        <v>7.5049246808126899E-2</v>
      </c>
      <c r="I13" s="17">
        <v>6.9644170155467505E-2</v>
      </c>
      <c r="J13" s="17">
        <v>4.4837662963152301E-2</v>
      </c>
      <c r="K13" s="17">
        <v>2.68342806602406E-2</v>
      </c>
      <c r="L13" s="17">
        <v>1.9715748937433698E-2</v>
      </c>
      <c r="M13" s="17"/>
      <c r="N13" s="17">
        <v>4.8701996397462102E-2</v>
      </c>
      <c r="O13" s="17">
        <v>6.9559265726664696E-2</v>
      </c>
      <c r="P13" s="17"/>
      <c r="Q13" s="17">
        <v>4.7338582766620597E-2</v>
      </c>
      <c r="R13" s="17">
        <v>4.3338095101034702E-2</v>
      </c>
      <c r="S13" s="17">
        <v>4.4773116269642699E-2</v>
      </c>
      <c r="T13" s="17">
        <v>5.0650797498312299E-2</v>
      </c>
      <c r="U13" s="17">
        <v>6.2548096403942696E-2</v>
      </c>
      <c r="V13" s="17">
        <v>4.6448847030075902E-2</v>
      </c>
      <c r="W13" s="17">
        <v>4.0808399846282602E-2</v>
      </c>
      <c r="X13" s="17">
        <v>7.11956627424601E-2</v>
      </c>
      <c r="Y13" s="17">
        <v>8.7632211401189194E-2</v>
      </c>
      <c r="Z13" s="17">
        <v>5.2849172395526098E-2</v>
      </c>
      <c r="AA13" s="17">
        <v>5.4472068973247301E-2</v>
      </c>
      <c r="AB13" s="17">
        <v>0</v>
      </c>
      <c r="AC13" s="17"/>
      <c r="AD13" s="17">
        <v>6.7319866732727204E-2</v>
      </c>
      <c r="AE13" s="17">
        <v>2.0961468507837401E-2</v>
      </c>
      <c r="AF13" s="17"/>
      <c r="AG13" s="17">
        <v>8.2706228591219094E-2</v>
      </c>
      <c r="AH13" s="17">
        <v>3.7370476248110997E-2</v>
      </c>
      <c r="AI13" s="17"/>
      <c r="AJ13" s="17">
        <v>5.5062096315363802E-2</v>
      </c>
      <c r="AK13" s="17">
        <v>4.92638601137999E-2</v>
      </c>
      <c r="AL13" s="17"/>
      <c r="AM13" s="17">
        <v>5.1567790029373603E-2</v>
      </c>
      <c r="AN13" s="17">
        <v>5.2614231992851798E-2</v>
      </c>
      <c r="AO13" s="17"/>
      <c r="AP13" s="17">
        <v>4.8839066064211498E-3</v>
      </c>
      <c r="AQ13" s="17">
        <v>2.8422004732574599E-2</v>
      </c>
      <c r="AR13" s="17">
        <v>0.12074273453529499</v>
      </c>
      <c r="AS13" s="17">
        <v>4.0047215472138201E-2</v>
      </c>
      <c r="AT13" s="17">
        <v>8.2615448844228001E-2</v>
      </c>
      <c r="AU13" s="17">
        <v>7.5026827285186906E-2</v>
      </c>
    </row>
    <row r="14" spans="2:47" x14ac:dyDescent="0.35">
      <c r="B14" s="18" t="s">
        <v>218</v>
      </c>
      <c r="C14" s="17">
        <v>3.6777181265537702E-2</v>
      </c>
      <c r="D14" s="17">
        <v>4.5256522931246497E-2</v>
      </c>
      <c r="E14" s="17">
        <v>2.79509869290375E-2</v>
      </c>
      <c r="F14" s="17"/>
      <c r="G14" s="17">
        <v>8.4091627571250202E-2</v>
      </c>
      <c r="H14" s="17">
        <v>3.04433821994812E-2</v>
      </c>
      <c r="I14" s="17">
        <v>2.5403685961544499E-2</v>
      </c>
      <c r="J14" s="17">
        <v>3.16493819232379E-2</v>
      </c>
      <c r="K14" s="17">
        <v>3.0555353916250499E-2</v>
      </c>
      <c r="L14" s="17">
        <v>2.8051867630530799E-2</v>
      </c>
      <c r="M14" s="17"/>
      <c r="N14" s="17">
        <v>3.5033592260716201E-2</v>
      </c>
      <c r="O14" s="17">
        <v>4.54371542475146E-2</v>
      </c>
      <c r="P14" s="17"/>
      <c r="Q14" s="17">
        <v>3.9803009299577502E-2</v>
      </c>
      <c r="R14" s="17">
        <v>3.06610786231231E-2</v>
      </c>
      <c r="S14" s="17">
        <v>2.53696683454399E-2</v>
      </c>
      <c r="T14" s="17">
        <v>4.7640300252467002E-2</v>
      </c>
      <c r="U14" s="17">
        <v>3.9401790086566697E-2</v>
      </c>
      <c r="V14" s="17">
        <v>4.0977741774365799E-2</v>
      </c>
      <c r="W14" s="17">
        <v>2.9220055750143699E-2</v>
      </c>
      <c r="X14" s="17">
        <v>3.4447489088298297E-2</v>
      </c>
      <c r="Y14" s="17">
        <v>1.9714289278759602E-2</v>
      </c>
      <c r="Z14" s="17">
        <v>2.1661469833234699E-2</v>
      </c>
      <c r="AA14" s="17">
        <v>5.6962654303672401E-2</v>
      </c>
      <c r="AB14" s="17">
        <v>0.12607333536368501</v>
      </c>
      <c r="AC14" s="17"/>
      <c r="AD14" s="17">
        <v>3.8164966880073703E-2</v>
      </c>
      <c r="AE14" s="17">
        <v>3.3820165110799397E-2</v>
      </c>
      <c r="AF14" s="17"/>
      <c r="AG14" s="17">
        <v>4.1114389127747099E-2</v>
      </c>
      <c r="AH14" s="17">
        <v>3.3513344334513299E-2</v>
      </c>
      <c r="AI14" s="17"/>
      <c r="AJ14" s="17">
        <v>2.9369333008284398E-2</v>
      </c>
      <c r="AK14" s="17">
        <v>4.5896298664507999E-2</v>
      </c>
      <c r="AL14" s="17"/>
      <c r="AM14" s="17">
        <v>3.6850461712239498E-2</v>
      </c>
      <c r="AN14" s="17">
        <v>3.6418217270022903E-2</v>
      </c>
      <c r="AO14" s="17"/>
      <c r="AP14" s="17">
        <v>4.3366433520335597E-3</v>
      </c>
      <c r="AQ14" s="17">
        <v>2.2428015368502498E-2</v>
      </c>
      <c r="AR14" s="17">
        <v>8.7140428636363204E-2</v>
      </c>
      <c r="AS14" s="17">
        <v>3.5771244277293703E-2</v>
      </c>
      <c r="AT14" s="17">
        <v>3.30225314107696E-2</v>
      </c>
      <c r="AU14" s="17">
        <v>5.1184310695280802E-2</v>
      </c>
    </row>
    <row r="15" spans="2:47" x14ac:dyDescent="0.35">
      <c r="B15" s="18" t="s">
        <v>292</v>
      </c>
      <c r="C15" s="17">
        <v>4.4219431723605103E-2</v>
      </c>
      <c r="D15" s="17">
        <v>4.6633049182876897E-2</v>
      </c>
      <c r="E15" s="17">
        <v>4.2258129919353897E-2</v>
      </c>
      <c r="F15" s="17"/>
      <c r="G15" s="17">
        <v>5.2079431691992001E-2</v>
      </c>
      <c r="H15" s="17">
        <v>4.9682038339255802E-2</v>
      </c>
      <c r="I15" s="17">
        <v>5.6653632028675301E-2</v>
      </c>
      <c r="J15" s="17">
        <v>2.9257615525075099E-2</v>
      </c>
      <c r="K15" s="17">
        <v>3.9444269778975603E-2</v>
      </c>
      <c r="L15" s="17">
        <v>3.9694473844033101E-2</v>
      </c>
      <c r="M15" s="17"/>
      <c r="N15" s="17">
        <v>4.5018877902595303E-2</v>
      </c>
      <c r="O15" s="17">
        <v>4.0248781363081E-2</v>
      </c>
      <c r="P15" s="17"/>
      <c r="Q15" s="17">
        <v>5.49179910939053E-2</v>
      </c>
      <c r="R15" s="17">
        <v>4.2818484003546702E-2</v>
      </c>
      <c r="S15" s="17">
        <v>1.8682872162087302E-2</v>
      </c>
      <c r="T15" s="17">
        <v>3.96161953345949E-2</v>
      </c>
      <c r="U15" s="17">
        <v>4.6631792376799701E-2</v>
      </c>
      <c r="V15" s="17">
        <v>6.5361646360366996E-2</v>
      </c>
      <c r="W15" s="17">
        <v>2.4854336615467099E-2</v>
      </c>
      <c r="X15" s="17">
        <v>3.3886604246767101E-2</v>
      </c>
      <c r="Y15" s="17">
        <v>3.1010333630173699E-2</v>
      </c>
      <c r="Z15" s="17">
        <v>6.7158092036562894E-2</v>
      </c>
      <c r="AA15" s="17">
        <v>7.8900989840373803E-2</v>
      </c>
      <c r="AB15" s="17">
        <v>0</v>
      </c>
      <c r="AC15" s="17"/>
      <c r="AD15" s="17">
        <v>5.33222935013049E-2</v>
      </c>
      <c r="AE15" s="17">
        <v>2.14744577290823E-2</v>
      </c>
      <c r="AF15" s="17"/>
      <c r="AG15" s="17">
        <v>5.22398871090268E-2</v>
      </c>
      <c r="AH15" s="17">
        <v>3.7171672817306399E-2</v>
      </c>
      <c r="AI15" s="17"/>
      <c r="AJ15" s="17">
        <v>3.8862357776320397E-2</v>
      </c>
      <c r="AK15" s="17">
        <v>5.0971250899466698E-2</v>
      </c>
      <c r="AL15" s="17"/>
      <c r="AM15" s="17">
        <v>4.0429859767602903E-2</v>
      </c>
      <c r="AN15" s="17">
        <v>4.6110463714745802E-2</v>
      </c>
      <c r="AO15" s="17"/>
      <c r="AP15" s="17">
        <v>1.63011137953404E-2</v>
      </c>
      <c r="AQ15" s="17">
        <v>4.2635721138036202E-2</v>
      </c>
      <c r="AR15" s="17">
        <v>8.6742942909878898E-2</v>
      </c>
      <c r="AS15" s="17">
        <v>6.3616672397726295E-2</v>
      </c>
      <c r="AT15" s="17">
        <v>3.16037763539447E-2</v>
      </c>
      <c r="AU15" s="17">
        <v>3.09221910271067E-2</v>
      </c>
    </row>
    <row r="16" spans="2:47" x14ac:dyDescent="0.35">
      <c r="B16" s="18" t="s">
        <v>293</v>
      </c>
      <c r="C16" s="17">
        <v>1.34933850079265E-2</v>
      </c>
      <c r="D16" s="17">
        <v>1.2239894936838301E-2</v>
      </c>
      <c r="E16" s="17">
        <v>1.38749318572564E-2</v>
      </c>
      <c r="F16" s="17"/>
      <c r="G16" s="17">
        <v>6.2824427591437696E-3</v>
      </c>
      <c r="H16" s="17">
        <v>2.6651139601679402E-2</v>
      </c>
      <c r="I16" s="17">
        <v>7.9014876951783806E-3</v>
      </c>
      <c r="J16" s="17">
        <v>1.7252171099801501E-2</v>
      </c>
      <c r="K16" s="17">
        <v>5.7665130752779202E-3</v>
      </c>
      <c r="L16" s="17">
        <v>1.42121293529894E-2</v>
      </c>
      <c r="M16" s="17"/>
      <c r="N16" s="17">
        <v>1.06932892524817E-2</v>
      </c>
      <c r="O16" s="17">
        <v>2.74007642825413E-2</v>
      </c>
      <c r="P16" s="17"/>
      <c r="Q16" s="17">
        <v>2.49714133486728E-2</v>
      </c>
      <c r="R16" s="17">
        <v>2.2910567827586999E-2</v>
      </c>
      <c r="S16" s="17">
        <v>0</v>
      </c>
      <c r="T16" s="17">
        <v>4.8224727712393401E-3</v>
      </c>
      <c r="U16" s="17">
        <v>1.40377524754396E-2</v>
      </c>
      <c r="V16" s="17">
        <v>1.0497620251239501E-2</v>
      </c>
      <c r="W16" s="17">
        <v>1.2902291963944299E-2</v>
      </c>
      <c r="X16" s="17">
        <v>8.4492895622469005E-3</v>
      </c>
      <c r="Y16" s="17">
        <v>7.3589163568686302E-3</v>
      </c>
      <c r="Z16" s="17">
        <v>1.26272725068863E-2</v>
      </c>
      <c r="AA16" s="17">
        <v>2.6812665547781101E-2</v>
      </c>
      <c r="AB16" s="17">
        <v>0</v>
      </c>
      <c r="AC16" s="17"/>
      <c r="AD16" s="17">
        <v>1.46617307354072E-2</v>
      </c>
      <c r="AE16" s="17">
        <v>1.05950878393384E-2</v>
      </c>
      <c r="AF16" s="17"/>
      <c r="AG16" s="17">
        <v>1.0242505808632301E-2</v>
      </c>
      <c r="AH16" s="17">
        <v>1.43130676692246E-2</v>
      </c>
      <c r="AI16" s="17"/>
      <c r="AJ16" s="17">
        <v>1.24525433888507E-2</v>
      </c>
      <c r="AK16" s="17">
        <v>1.40530987287583E-2</v>
      </c>
      <c r="AL16" s="17"/>
      <c r="AM16" s="17">
        <v>8.6986307820563196E-3</v>
      </c>
      <c r="AN16" s="17">
        <v>1.50994603834284E-2</v>
      </c>
      <c r="AO16" s="17"/>
      <c r="AP16" s="17">
        <v>1.20541712261589E-2</v>
      </c>
      <c r="AQ16" s="17">
        <v>1.7074410785690799E-2</v>
      </c>
      <c r="AR16" s="17">
        <v>1.5494471673715799E-2</v>
      </c>
      <c r="AS16" s="17">
        <v>1.2550431969051199E-2</v>
      </c>
      <c r="AT16" s="17">
        <v>1.37543985171917E-2</v>
      </c>
      <c r="AU16" s="17">
        <v>1.12995600289028E-2</v>
      </c>
    </row>
    <row r="17" spans="2:47" x14ac:dyDescent="0.35">
      <c r="B17" s="18" t="s">
        <v>294</v>
      </c>
      <c r="C17" s="17">
        <v>7.9020527363740004E-2</v>
      </c>
      <c r="D17" s="17">
        <v>6.9977622743877102E-2</v>
      </c>
      <c r="E17" s="17">
        <v>8.8542729416541496E-2</v>
      </c>
      <c r="F17" s="17"/>
      <c r="G17" s="17">
        <v>8.5327100643869794E-2</v>
      </c>
      <c r="H17" s="17">
        <v>6.6276167863764196E-2</v>
      </c>
      <c r="I17" s="17">
        <v>9.4932769111451196E-2</v>
      </c>
      <c r="J17" s="17">
        <v>8.8896963407745402E-2</v>
      </c>
      <c r="K17" s="17">
        <v>5.5684349435849198E-2</v>
      </c>
      <c r="L17" s="17">
        <v>7.9836914366564302E-2</v>
      </c>
      <c r="M17" s="17"/>
      <c r="N17" s="17">
        <v>7.5129118821843602E-2</v>
      </c>
      <c r="O17" s="17">
        <v>9.8348185855201706E-2</v>
      </c>
      <c r="P17" s="17"/>
      <c r="Q17" s="17">
        <v>8.3454934281813498E-2</v>
      </c>
      <c r="R17" s="17">
        <v>8.2631930093269704E-2</v>
      </c>
      <c r="S17" s="17">
        <v>5.9393522646093301E-2</v>
      </c>
      <c r="T17" s="17">
        <v>7.1459257235325799E-2</v>
      </c>
      <c r="U17" s="17">
        <v>6.5338250742169396E-2</v>
      </c>
      <c r="V17" s="17">
        <v>7.4486761085731504E-2</v>
      </c>
      <c r="W17" s="17">
        <v>5.8896324380619897E-2</v>
      </c>
      <c r="X17" s="17">
        <v>8.0697055743929894E-2</v>
      </c>
      <c r="Y17" s="17">
        <v>6.7886835878085597E-2</v>
      </c>
      <c r="Z17" s="17">
        <v>0.128165865650643</v>
      </c>
      <c r="AA17" s="17">
        <v>7.3305908869799305E-2</v>
      </c>
      <c r="AB17" s="17">
        <v>0.118018146523446</v>
      </c>
      <c r="AC17" s="17"/>
      <c r="AD17" s="17">
        <v>8.7156893604603103E-2</v>
      </c>
      <c r="AE17" s="17">
        <v>6.1389662028082499E-2</v>
      </c>
      <c r="AF17" s="17"/>
      <c r="AG17" s="17">
        <v>8.3432427413174998E-2</v>
      </c>
      <c r="AH17" s="17">
        <v>7.5893173626544103E-2</v>
      </c>
      <c r="AI17" s="17"/>
      <c r="AJ17" s="17">
        <v>8.6510440603534397E-2</v>
      </c>
      <c r="AK17" s="17">
        <v>7.0837057320332603E-2</v>
      </c>
      <c r="AL17" s="17"/>
      <c r="AM17" s="17">
        <v>8.2712222397716903E-2</v>
      </c>
      <c r="AN17" s="17">
        <v>7.8201824847367402E-2</v>
      </c>
      <c r="AO17" s="17"/>
      <c r="AP17" s="17">
        <v>5.1601496239246203E-2</v>
      </c>
      <c r="AQ17" s="17">
        <v>0.11140831855458801</v>
      </c>
      <c r="AR17" s="17">
        <v>8.9350553725123294E-2</v>
      </c>
      <c r="AS17" s="17">
        <v>8.4009856470749503E-2</v>
      </c>
      <c r="AT17" s="17">
        <v>0.101496180913748</v>
      </c>
      <c r="AU17" s="17">
        <v>6.0096600785054202E-2</v>
      </c>
    </row>
    <row r="18" spans="2:47" x14ac:dyDescent="0.35">
      <c r="B18" s="18" t="s">
        <v>106</v>
      </c>
      <c r="C18" s="17">
        <v>0.54929733908367195</v>
      </c>
      <c r="D18" s="17">
        <v>0.47613584487562999</v>
      </c>
      <c r="E18" s="17">
        <v>0.61849587343216195</v>
      </c>
      <c r="F18" s="17"/>
      <c r="G18" s="17">
        <v>0.36137245285723701</v>
      </c>
      <c r="H18" s="17">
        <v>0.43252541804098499</v>
      </c>
      <c r="I18" s="17">
        <v>0.46875761335549199</v>
      </c>
      <c r="J18" s="17">
        <v>0.60024721649627399</v>
      </c>
      <c r="K18" s="17">
        <v>0.71106874428515299</v>
      </c>
      <c r="L18" s="17">
        <v>0.68621042518511499</v>
      </c>
      <c r="M18" s="17"/>
      <c r="N18" s="17">
        <v>0.59326816803461702</v>
      </c>
      <c r="O18" s="17">
        <v>0.33090516658353603</v>
      </c>
      <c r="P18" s="17"/>
      <c r="Q18" s="17">
        <v>0.43428245624786599</v>
      </c>
      <c r="R18" s="17">
        <v>0.59729480609810504</v>
      </c>
      <c r="S18" s="17">
        <v>0.64713088465659396</v>
      </c>
      <c r="T18" s="17">
        <v>0.59608671102239597</v>
      </c>
      <c r="U18" s="17">
        <v>0.54368621117609495</v>
      </c>
      <c r="V18" s="17">
        <v>0.50201109592127002</v>
      </c>
      <c r="W18" s="17">
        <v>0.58405536481608999</v>
      </c>
      <c r="X18" s="17">
        <v>0.48035636688643002</v>
      </c>
      <c r="Y18" s="17">
        <v>0.53801114607067002</v>
      </c>
      <c r="Z18" s="17">
        <v>0.53893491400437499</v>
      </c>
      <c r="AA18" s="17">
        <v>0.57275988036957404</v>
      </c>
      <c r="AB18" s="17">
        <v>0.66328949330046905</v>
      </c>
      <c r="AC18" s="17"/>
      <c r="AD18" s="17">
        <v>0.44572916080708103</v>
      </c>
      <c r="AE18" s="17">
        <v>0.77997393922292901</v>
      </c>
      <c r="AF18" s="17"/>
      <c r="AG18" s="17">
        <v>0.33610672157399402</v>
      </c>
      <c r="AH18" s="17">
        <v>0.66032523351680705</v>
      </c>
      <c r="AI18" s="17"/>
      <c r="AJ18" s="17">
        <v>0.54190845480314898</v>
      </c>
      <c r="AK18" s="17">
        <v>0.55771832897078799</v>
      </c>
      <c r="AL18" s="17"/>
      <c r="AM18" s="17">
        <v>0.59920955397126996</v>
      </c>
      <c r="AN18" s="17">
        <v>0.53641133679564201</v>
      </c>
      <c r="AO18" s="17"/>
      <c r="AP18" s="17">
        <v>0.87496324714700602</v>
      </c>
      <c r="AQ18" s="17">
        <v>0.74263172085017304</v>
      </c>
      <c r="AR18" s="17">
        <v>0.36397145822146798</v>
      </c>
      <c r="AS18" s="17">
        <v>0.58425928972534802</v>
      </c>
      <c r="AT18" s="17">
        <v>0.17835717062590101</v>
      </c>
      <c r="AU18" s="17">
        <v>0.25748555717015298</v>
      </c>
    </row>
    <row r="19" spans="2:47" x14ac:dyDescent="0.35">
      <c r="B19" s="18" t="s">
        <v>94</v>
      </c>
      <c r="C19" s="19">
        <v>1.1446839075744999E-2</v>
      </c>
      <c r="D19" s="19">
        <v>1.43627977743632E-2</v>
      </c>
      <c r="E19" s="19">
        <v>8.7044060677263797E-3</v>
      </c>
      <c r="F19" s="19"/>
      <c r="G19" s="19">
        <v>5.9129520411854803E-3</v>
      </c>
      <c r="H19" s="19">
        <v>1.6515438016715199E-2</v>
      </c>
      <c r="I19" s="19">
        <v>2.2032147528506199E-2</v>
      </c>
      <c r="J19" s="19">
        <v>1.3528794990524701E-2</v>
      </c>
      <c r="K19" s="19">
        <v>2.94956667999628E-3</v>
      </c>
      <c r="L19" s="19">
        <v>6.3384330978223796E-3</v>
      </c>
      <c r="M19" s="19"/>
      <c r="N19" s="19">
        <v>1.1637977694428699E-2</v>
      </c>
      <c r="O19" s="19">
        <v>1.049750109011E-2</v>
      </c>
      <c r="P19" s="19"/>
      <c r="Q19" s="19">
        <v>9.2007612446866806E-3</v>
      </c>
      <c r="R19" s="19">
        <v>7.08565718517717E-3</v>
      </c>
      <c r="S19" s="19">
        <v>1.85132596872278E-2</v>
      </c>
      <c r="T19" s="19">
        <v>5.3649572034399897E-3</v>
      </c>
      <c r="U19" s="19">
        <v>0</v>
      </c>
      <c r="V19" s="19">
        <v>1.31558930779505E-2</v>
      </c>
      <c r="W19" s="19">
        <v>3.0827201546324099E-2</v>
      </c>
      <c r="X19" s="19">
        <v>1.02023196043807E-2</v>
      </c>
      <c r="Y19" s="19">
        <v>2.3849955281200201E-2</v>
      </c>
      <c r="Z19" s="19">
        <v>6.5731058148561401E-3</v>
      </c>
      <c r="AA19" s="19">
        <v>0</v>
      </c>
      <c r="AB19" s="19">
        <v>0</v>
      </c>
      <c r="AC19" s="19"/>
      <c r="AD19" s="19">
        <v>1.20305563704975E-2</v>
      </c>
      <c r="AE19" s="19">
        <v>4.1816970668819096E-3</v>
      </c>
      <c r="AF19" s="19"/>
      <c r="AG19" s="19">
        <v>8.4581607928634703E-3</v>
      </c>
      <c r="AH19" s="19">
        <v>9.2470173477171395E-3</v>
      </c>
      <c r="AI19" s="19"/>
      <c r="AJ19" s="19">
        <v>1.14621701295348E-2</v>
      </c>
      <c r="AK19" s="19">
        <v>1.02313125871571E-2</v>
      </c>
      <c r="AL19" s="19"/>
      <c r="AM19" s="19">
        <v>2.1327158306063201E-3</v>
      </c>
      <c r="AN19" s="19">
        <v>1.3174068651897301E-2</v>
      </c>
      <c r="AO19" s="19"/>
      <c r="AP19" s="19">
        <v>2.6603750025970301E-2</v>
      </c>
      <c r="AQ19" s="19">
        <v>4.7384601257461599E-3</v>
      </c>
      <c r="AR19" s="19">
        <v>1.03499791460703E-2</v>
      </c>
      <c r="AS19" s="19">
        <v>9.6659360229808707E-3</v>
      </c>
      <c r="AT19" s="19">
        <v>5.9474596471487196E-3</v>
      </c>
      <c r="AU19" s="19">
        <v>4.2323403859807198E-3</v>
      </c>
    </row>
    <row r="20" spans="2:47" x14ac:dyDescent="0.35">
      <c r="B20" s="16"/>
    </row>
    <row r="21" spans="2:47" x14ac:dyDescent="0.35">
      <c r="B21" t="s">
        <v>66</v>
      </c>
    </row>
    <row r="22" spans="2:47" x14ac:dyDescent="0.35">
      <c r="B22" t="s">
        <v>67</v>
      </c>
    </row>
    <row r="24" spans="2:47" x14ac:dyDescent="0.35">
      <c r="B24"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2:AU24"/>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299</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289</v>
      </c>
      <c r="C9" s="17">
        <v>4.4586224785269801E-2</v>
      </c>
      <c r="D9" s="17">
        <v>6.8301260363848607E-2</v>
      </c>
      <c r="E9" s="17">
        <v>2.1851473307007201E-2</v>
      </c>
      <c r="F9" s="17"/>
      <c r="G9" s="17">
        <v>7.8193749010941296E-2</v>
      </c>
      <c r="H9" s="17">
        <v>6.85011003512285E-2</v>
      </c>
      <c r="I9" s="17">
        <v>4.57861197923142E-2</v>
      </c>
      <c r="J9" s="17">
        <v>2.62499889821836E-2</v>
      </c>
      <c r="K9" s="17">
        <v>1.75118525127732E-2</v>
      </c>
      <c r="L9" s="17">
        <v>3.4630486428578598E-2</v>
      </c>
      <c r="M9" s="17"/>
      <c r="N9" s="17">
        <v>3.2701820364616302E-2</v>
      </c>
      <c r="O9" s="17">
        <v>0.10361310606586401</v>
      </c>
      <c r="P9" s="17"/>
      <c r="Q9" s="17">
        <v>7.4511984645692697E-2</v>
      </c>
      <c r="R9" s="17">
        <v>2.8814555616373302E-2</v>
      </c>
      <c r="S9" s="17">
        <v>5.9980155606574404E-3</v>
      </c>
      <c r="T9" s="17">
        <v>3.42576814167816E-2</v>
      </c>
      <c r="U9" s="17">
        <v>5.4269501708805401E-2</v>
      </c>
      <c r="V9" s="17">
        <v>2.5995349371019098E-2</v>
      </c>
      <c r="W9" s="17">
        <v>9.2506689863651403E-2</v>
      </c>
      <c r="X9" s="17">
        <v>5.57770255503965E-2</v>
      </c>
      <c r="Y9" s="17">
        <v>4.5916493506516498E-2</v>
      </c>
      <c r="Z9" s="17">
        <v>4.0389659016373397E-2</v>
      </c>
      <c r="AA9" s="17">
        <v>4.7747899748367198E-2</v>
      </c>
      <c r="AB9" s="17">
        <v>0</v>
      </c>
      <c r="AC9" s="17"/>
      <c r="AD9" s="17">
        <v>5.6941307756408099E-2</v>
      </c>
      <c r="AE9" s="17">
        <v>2.0078059529831899E-2</v>
      </c>
      <c r="AF9" s="17"/>
      <c r="AG9" s="17">
        <v>8.0154427698047107E-2</v>
      </c>
      <c r="AH9" s="17">
        <v>2.6198984517486801E-2</v>
      </c>
      <c r="AI9" s="17"/>
      <c r="AJ9" s="17">
        <v>4.4329680473261801E-2</v>
      </c>
      <c r="AK9" s="17">
        <v>4.52884257864377E-2</v>
      </c>
      <c r="AL9" s="17"/>
      <c r="AM9" s="17">
        <v>3.7919470734471099E-2</v>
      </c>
      <c r="AN9" s="17">
        <v>4.7297798542966597E-2</v>
      </c>
      <c r="AO9" s="17"/>
      <c r="AP9" s="17">
        <v>8.74463774153845E-3</v>
      </c>
      <c r="AQ9" s="17">
        <v>1.1424313845779899E-2</v>
      </c>
      <c r="AR9" s="17">
        <v>3.9679005159927901E-2</v>
      </c>
      <c r="AS9" s="17">
        <v>3.0807327256180701E-2</v>
      </c>
      <c r="AT9" s="17">
        <v>8.1596221221968607E-2</v>
      </c>
      <c r="AU9" s="17">
        <v>0.119361822271096</v>
      </c>
    </row>
    <row r="10" spans="2:47" x14ac:dyDescent="0.35">
      <c r="B10" s="18" t="s">
        <v>290</v>
      </c>
      <c r="C10" s="17">
        <v>4.7466767242296301E-2</v>
      </c>
      <c r="D10" s="17">
        <v>6.8364226756428004E-2</v>
      </c>
      <c r="E10" s="17">
        <v>2.6629248400179099E-2</v>
      </c>
      <c r="F10" s="17"/>
      <c r="G10" s="17">
        <v>0.11836628946911799</v>
      </c>
      <c r="H10" s="17">
        <v>7.4271130219060705E-2</v>
      </c>
      <c r="I10" s="17">
        <v>4.34340171789315E-2</v>
      </c>
      <c r="J10" s="17">
        <v>2.89163899928442E-2</v>
      </c>
      <c r="K10" s="17">
        <v>1.90221322527994E-2</v>
      </c>
      <c r="L10" s="17">
        <v>1.5686353578000099E-2</v>
      </c>
      <c r="M10" s="17"/>
      <c r="N10" s="17">
        <v>3.8715435035958298E-2</v>
      </c>
      <c r="O10" s="17">
        <v>9.0932457983418299E-2</v>
      </c>
      <c r="P10" s="17"/>
      <c r="Q10" s="17">
        <v>7.2943177456516295E-2</v>
      </c>
      <c r="R10" s="17">
        <v>4.7511788081828599E-2</v>
      </c>
      <c r="S10" s="17">
        <v>1.19513502309481E-2</v>
      </c>
      <c r="T10" s="17">
        <v>5.1937093649185799E-2</v>
      </c>
      <c r="U10" s="17">
        <v>5.2890593860025502E-2</v>
      </c>
      <c r="V10" s="17">
        <v>6.8918111057088005E-2</v>
      </c>
      <c r="W10" s="17">
        <v>2.4701760767405899E-2</v>
      </c>
      <c r="X10" s="17">
        <v>4.7261832284120502E-2</v>
      </c>
      <c r="Y10" s="17">
        <v>4.4771964520652303E-2</v>
      </c>
      <c r="Z10" s="17">
        <v>4.6733793325800001E-2</v>
      </c>
      <c r="AA10" s="17">
        <v>3.19119226260439E-2</v>
      </c>
      <c r="AB10" s="17">
        <v>3.1999916904633399E-2</v>
      </c>
      <c r="AC10" s="17"/>
      <c r="AD10" s="17">
        <v>6.1250171497012E-2</v>
      </c>
      <c r="AE10" s="17">
        <v>1.1167354429640401E-2</v>
      </c>
      <c r="AF10" s="17"/>
      <c r="AG10" s="17">
        <v>8.9173615121314304E-2</v>
      </c>
      <c r="AH10" s="17">
        <v>2.8311305435107299E-2</v>
      </c>
      <c r="AI10" s="17"/>
      <c r="AJ10" s="17">
        <v>4.4347221511698197E-2</v>
      </c>
      <c r="AK10" s="17">
        <v>5.1592240990938697E-2</v>
      </c>
      <c r="AL10" s="17"/>
      <c r="AM10" s="17">
        <v>4.7355326696302699E-2</v>
      </c>
      <c r="AN10" s="17">
        <v>4.7567711777526098E-2</v>
      </c>
      <c r="AO10" s="17"/>
      <c r="AP10" s="17">
        <v>4.1655829649539398E-3</v>
      </c>
      <c r="AQ10" s="17">
        <v>6.25877051396321E-3</v>
      </c>
      <c r="AR10" s="17">
        <v>3.38402933035356E-2</v>
      </c>
      <c r="AS10" s="17">
        <v>1.39982528711239E-2</v>
      </c>
      <c r="AT10" s="17">
        <v>0.141023611703334</v>
      </c>
      <c r="AU10" s="17">
        <v>0.141007766446996</v>
      </c>
    </row>
    <row r="11" spans="2:47" x14ac:dyDescent="0.35">
      <c r="B11" s="18" t="s">
        <v>215</v>
      </c>
      <c r="C11" s="17">
        <v>0.108951559624289</v>
      </c>
      <c r="D11" s="17">
        <v>0.15025283174302601</v>
      </c>
      <c r="E11" s="17">
        <v>6.9635612329818797E-2</v>
      </c>
      <c r="F11" s="17"/>
      <c r="G11" s="17">
        <v>0.167795410350528</v>
      </c>
      <c r="H11" s="17">
        <v>0.14280324667359601</v>
      </c>
      <c r="I11" s="17">
        <v>0.13441249537674799</v>
      </c>
      <c r="J11" s="17">
        <v>0.113490875908832</v>
      </c>
      <c r="K11" s="17">
        <v>8.38768091277136E-2</v>
      </c>
      <c r="L11" s="17">
        <v>3.4412350196928697E-2</v>
      </c>
      <c r="M11" s="17"/>
      <c r="N11" s="17">
        <v>9.1393255927159994E-2</v>
      </c>
      <c r="O11" s="17">
        <v>0.196159287595737</v>
      </c>
      <c r="P11" s="17"/>
      <c r="Q11" s="17">
        <v>0.15152530860608801</v>
      </c>
      <c r="R11" s="17">
        <v>0.113816948010466</v>
      </c>
      <c r="S11" s="17">
        <v>0.12592072542622099</v>
      </c>
      <c r="T11" s="17">
        <v>0.10519957861096001</v>
      </c>
      <c r="U11" s="17">
        <v>0.13032838323893201</v>
      </c>
      <c r="V11" s="17">
        <v>0.10537646728679199</v>
      </c>
      <c r="W11" s="17">
        <v>7.7723108146867101E-2</v>
      </c>
      <c r="X11" s="17">
        <v>9.9869015113847798E-2</v>
      </c>
      <c r="Y11" s="17">
        <v>0.118088983096654</v>
      </c>
      <c r="Z11" s="17">
        <v>7.0812158229046601E-2</v>
      </c>
      <c r="AA11" s="17">
        <v>0.104216983041102</v>
      </c>
      <c r="AB11" s="17">
        <v>0</v>
      </c>
      <c r="AC11" s="17"/>
      <c r="AD11" s="17">
        <v>0.14540369544506901</v>
      </c>
      <c r="AE11" s="17">
        <v>3.1410849856627697E-2</v>
      </c>
      <c r="AF11" s="17"/>
      <c r="AG11" s="17">
        <v>0.17624677885016299</v>
      </c>
      <c r="AH11" s="17">
        <v>7.8239302835361804E-2</v>
      </c>
      <c r="AI11" s="17"/>
      <c r="AJ11" s="17">
        <v>0.102497740285046</v>
      </c>
      <c r="AK11" s="17">
        <v>0.117582383845601</v>
      </c>
      <c r="AL11" s="17"/>
      <c r="AM11" s="17">
        <v>8.3674717240808202E-2</v>
      </c>
      <c r="AN11" s="17">
        <v>0.116168911574206</v>
      </c>
      <c r="AO11" s="17"/>
      <c r="AP11" s="17">
        <v>7.9264618693795207E-3</v>
      </c>
      <c r="AQ11" s="17">
        <v>8.3469569344738499E-3</v>
      </c>
      <c r="AR11" s="17">
        <v>9.6361110934321398E-2</v>
      </c>
      <c r="AS11" s="17">
        <v>9.4639890564979706E-2</v>
      </c>
      <c r="AT11" s="17">
        <v>0.27284005250299898</v>
      </c>
      <c r="AU11" s="17">
        <v>0.27391323153083902</v>
      </c>
    </row>
    <row r="12" spans="2:47" x14ac:dyDescent="0.35">
      <c r="B12" s="18" t="s">
        <v>216</v>
      </c>
      <c r="C12" s="17">
        <v>6.6118048561265505E-2</v>
      </c>
      <c r="D12" s="17">
        <v>9.0780207481806804E-2</v>
      </c>
      <c r="E12" s="17">
        <v>4.1689853881482997E-2</v>
      </c>
      <c r="F12" s="17"/>
      <c r="G12" s="17">
        <v>6.2122572026476801E-2</v>
      </c>
      <c r="H12" s="17">
        <v>9.4647094273376101E-2</v>
      </c>
      <c r="I12" s="17">
        <v>7.0506061242970403E-2</v>
      </c>
      <c r="J12" s="17">
        <v>7.0835392759076604E-2</v>
      </c>
      <c r="K12" s="17">
        <v>7.0574386410787698E-2</v>
      </c>
      <c r="L12" s="17">
        <v>3.5080206280353701E-2</v>
      </c>
      <c r="M12" s="17"/>
      <c r="N12" s="17">
        <v>6.2268276737098803E-2</v>
      </c>
      <c r="O12" s="17">
        <v>8.5238907830203894E-2</v>
      </c>
      <c r="P12" s="17"/>
      <c r="Q12" s="17">
        <v>8.7035541913130302E-2</v>
      </c>
      <c r="R12" s="17">
        <v>4.6236886779959199E-2</v>
      </c>
      <c r="S12" s="17">
        <v>7.3861794805373499E-2</v>
      </c>
      <c r="T12" s="17">
        <v>5.0703644042436401E-2</v>
      </c>
      <c r="U12" s="17">
        <v>6.1050671570165603E-2</v>
      </c>
      <c r="V12" s="17">
        <v>6.2539327983971299E-2</v>
      </c>
      <c r="W12" s="17">
        <v>5.5795556224190301E-2</v>
      </c>
      <c r="X12" s="17">
        <v>0.10223492947731</v>
      </c>
      <c r="Y12" s="17">
        <v>8.2169253145923299E-2</v>
      </c>
      <c r="Z12" s="17">
        <v>7.3567999668686601E-2</v>
      </c>
      <c r="AA12" s="17">
        <v>2.0501899757466899E-2</v>
      </c>
      <c r="AB12" s="17">
        <v>7.7802064458409106E-2</v>
      </c>
      <c r="AC12" s="17"/>
      <c r="AD12" s="17">
        <v>8.2297594509807295E-2</v>
      </c>
      <c r="AE12" s="17">
        <v>2.7422830030785501E-2</v>
      </c>
      <c r="AF12" s="17"/>
      <c r="AG12" s="17">
        <v>9.8559541487093394E-2</v>
      </c>
      <c r="AH12" s="17">
        <v>5.0354793609576398E-2</v>
      </c>
      <c r="AI12" s="17"/>
      <c r="AJ12" s="17">
        <v>7.1280568986048495E-2</v>
      </c>
      <c r="AK12" s="17">
        <v>6.0581434015984897E-2</v>
      </c>
      <c r="AL12" s="17"/>
      <c r="AM12" s="17">
        <v>5.621439028584E-2</v>
      </c>
      <c r="AN12" s="17">
        <v>6.8233682265782705E-2</v>
      </c>
      <c r="AO12" s="17"/>
      <c r="AP12" s="17">
        <v>1.9139337338090099E-3</v>
      </c>
      <c r="AQ12" s="17">
        <v>2.4548744431190799E-2</v>
      </c>
      <c r="AR12" s="17">
        <v>9.5630570318369995E-2</v>
      </c>
      <c r="AS12" s="17">
        <v>8.2429692645808905E-2</v>
      </c>
      <c r="AT12" s="17">
        <v>0.11106788742144599</v>
      </c>
      <c r="AU12" s="17">
        <v>0.120728517521012</v>
      </c>
    </row>
    <row r="13" spans="2:47" x14ac:dyDescent="0.35">
      <c r="B13" s="18" t="s">
        <v>291</v>
      </c>
      <c r="C13" s="17">
        <v>5.8198123789076399E-2</v>
      </c>
      <c r="D13" s="17">
        <v>7.0718345138193694E-2</v>
      </c>
      <c r="E13" s="17">
        <v>4.6503362136589503E-2</v>
      </c>
      <c r="F13" s="17"/>
      <c r="G13" s="17">
        <v>9.2632434965269198E-2</v>
      </c>
      <c r="H13" s="17">
        <v>8.1601996217765094E-2</v>
      </c>
      <c r="I13" s="17">
        <v>5.9237992106868198E-2</v>
      </c>
      <c r="J13" s="17">
        <v>7.0556645461307396E-2</v>
      </c>
      <c r="K13" s="17">
        <v>2.16232145254058E-2</v>
      </c>
      <c r="L13" s="17">
        <v>2.9706966522214499E-2</v>
      </c>
      <c r="M13" s="17"/>
      <c r="N13" s="17">
        <v>5.4218555072232999E-2</v>
      </c>
      <c r="O13" s="17">
        <v>7.79636519453593E-2</v>
      </c>
      <c r="P13" s="17"/>
      <c r="Q13" s="17">
        <v>7.3694142444438199E-2</v>
      </c>
      <c r="R13" s="17">
        <v>5.48702675918884E-2</v>
      </c>
      <c r="S13" s="17">
        <v>7.4909089583278896E-2</v>
      </c>
      <c r="T13" s="17">
        <v>5.09919559442603E-2</v>
      </c>
      <c r="U13" s="17">
        <v>4.6300125726202401E-2</v>
      </c>
      <c r="V13" s="17">
        <v>6.4124155186319795E-2</v>
      </c>
      <c r="W13" s="17">
        <v>5.2950908426941203E-2</v>
      </c>
      <c r="X13" s="17">
        <v>5.8090968574072602E-2</v>
      </c>
      <c r="Y13" s="17">
        <v>4.6631237079238198E-2</v>
      </c>
      <c r="Z13" s="17">
        <v>4.8372617785628499E-2</v>
      </c>
      <c r="AA13" s="17">
        <v>9.0274981192341106E-2</v>
      </c>
      <c r="AB13" s="17">
        <v>1.9561241272948501E-2</v>
      </c>
      <c r="AC13" s="17"/>
      <c r="AD13" s="17">
        <v>7.5486273843267407E-2</v>
      </c>
      <c r="AE13" s="17">
        <v>2.2121440301044799E-2</v>
      </c>
      <c r="AF13" s="17"/>
      <c r="AG13" s="17">
        <v>8.4561988258150506E-2</v>
      </c>
      <c r="AH13" s="17">
        <v>4.6965135702644698E-2</v>
      </c>
      <c r="AI13" s="17"/>
      <c r="AJ13" s="17">
        <v>4.4897801312278399E-2</v>
      </c>
      <c r="AK13" s="17">
        <v>7.4501043398809599E-2</v>
      </c>
      <c r="AL13" s="17"/>
      <c r="AM13" s="17">
        <v>2.4781939692623399E-2</v>
      </c>
      <c r="AN13" s="17">
        <v>6.6688165130158503E-2</v>
      </c>
      <c r="AO13" s="17"/>
      <c r="AP13" s="17">
        <v>1.6917403400848799E-3</v>
      </c>
      <c r="AQ13" s="17">
        <v>2.71419057466026E-2</v>
      </c>
      <c r="AR13" s="17">
        <v>0.130650581014494</v>
      </c>
      <c r="AS13" s="17">
        <v>4.4176414316561802E-2</v>
      </c>
      <c r="AT13" s="17">
        <v>9.4364138926497698E-2</v>
      </c>
      <c r="AU13" s="17">
        <v>9.4911492013531801E-2</v>
      </c>
    </row>
    <row r="14" spans="2:47" x14ac:dyDescent="0.35">
      <c r="B14" s="18" t="s">
        <v>218</v>
      </c>
      <c r="C14" s="17">
        <v>4.4616610670881997E-2</v>
      </c>
      <c r="D14" s="17">
        <v>4.9494579887068103E-2</v>
      </c>
      <c r="E14" s="17">
        <v>4.0255189233881702E-2</v>
      </c>
      <c r="F14" s="17"/>
      <c r="G14" s="17">
        <v>7.1458378262825001E-2</v>
      </c>
      <c r="H14" s="17">
        <v>4.6218317120438702E-2</v>
      </c>
      <c r="I14" s="17">
        <v>4.2735153654534501E-2</v>
      </c>
      <c r="J14" s="17">
        <v>3.6274272338022197E-2</v>
      </c>
      <c r="K14" s="17">
        <v>2.89569944857134E-2</v>
      </c>
      <c r="L14" s="17">
        <v>4.4194470840401297E-2</v>
      </c>
      <c r="M14" s="17"/>
      <c r="N14" s="17">
        <v>4.5916578593533298E-2</v>
      </c>
      <c r="O14" s="17">
        <v>3.8159993281998199E-2</v>
      </c>
      <c r="P14" s="17"/>
      <c r="Q14" s="17">
        <v>5.4840637008385103E-2</v>
      </c>
      <c r="R14" s="17">
        <v>4.30692166316749E-2</v>
      </c>
      <c r="S14" s="17">
        <v>4.3112436774314998E-2</v>
      </c>
      <c r="T14" s="17">
        <v>4.1336342666803499E-2</v>
      </c>
      <c r="U14" s="17">
        <v>2.8923860641406701E-2</v>
      </c>
      <c r="V14" s="17">
        <v>4.0866817272301799E-2</v>
      </c>
      <c r="W14" s="17">
        <v>2.7566678478208199E-2</v>
      </c>
      <c r="X14" s="17">
        <v>6.1511745241173602E-2</v>
      </c>
      <c r="Y14" s="17">
        <v>6.3679561502927695E-2</v>
      </c>
      <c r="Z14" s="17">
        <v>2.9350396160527498E-2</v>
      </c>
      <c r="AA14" s="17">
        <v>4.6715785360058402E-2</v>
      </c>
      <c r="AB14" s="17">
        <v>6.1111533547575203E-2</v>
      </c>
      <c r="AC14" s="17"/>
      <c r="AD14" s="17">
        <v>5.1955590690492597E-2</v>
      </c>
      <c r="AE14" s="17">
        <v>3.0868996779397799E-2</v>
      </c>
      <c r="AF14" s="17"/>
      <c r="AG14" s="17">
        <v>5.3501202068997798E-2</v>
      </c>
      <c r="AH14" s="17">
        <v>4.1607674827835797E-2</v>
      </c>
      <c r="AI14" s="17"/>
      <c r="AJ14" s="17">
        <v>4.1594811699384601E-2</v>
      </c>
      <c r="AK14" s="17">
        <v>4.8600660235705098E-2</v>
      </c>
      <c r="AL14" s="17"/>
      <c r="AM14" s="17">
        <v>4.5370827930927601E-2</v>
      </c>
      <c r="AN14" s="17">
        <v>4.4129387803771097E-2</v>
      </c>
      <c r="AO14" s="17"/>
      <c r="AP14" s="17">
        <v>3.9387894298074898E-3</v>
      </c>
      <c r="AQ14" s="17">
        <v>4.0399721485820501E-2</v>
      </c>
      <c r="AR14" s="17">
        <v>9.4539630228079694E-2</v>
      </c>
      <c r="AS14" s="17">
        <v>4.4249354851407401E-2</v>
      </c>
      <c r="AT14" s="17">
        <v>4.9826021369172503E-2</v>
      </c>
      <c r="AU14" s="17">
        <v>5.5730420880592602E-2</v>
      </c>
    </row>
    <row r="15" spans="2:47" x14ac:dyDescent="0.35">
      <c r="B15" s="18" t="s">
        <v>292</v>
      </c>
      <c r="C15" s="17">
        <v>5.3602463788467898E-2</v>
      </c>
      <c r="D15" s="17">
        <v>5.9862409657252598E-2</v>
      </c>
      <c r="E15" s="17">
        <v>4.79729410762533E-2</v>
      </c>
      <c r="F15" s="17"/>
      <c r="G15" s="17">
        <v>7.8075877144749603E-2</v>
      </c>
      <c r="H15" s="17">
        <v>7.0180523720254795E-2</v>
      </c>
      <c r="I15" s="17">
        <v>6.8128248398298799E-2</v>
      </c>
      <c r="J15" s="17">
        <v>3.2420981013291099E-2</v>
      </c>
      <c r="K15" s="17">
        <v>4.1958473076548201E-2</v>
      </c>
      <c r="L15" s="17">
        <v>3.6855771208907401E-2</v>
      </c>
      <c r="M15" s="17"/>
      <c r="N15" s="17">
        <v>5.1066447851865697E-2</v>
      </c>
      <c r="O15" s="17">
        <v>6.6198224275662396E-2</v>
      </c>
      <c r="P15" s="17"/>
      <c r="Q15" s="17">
        <v>6.3493520776164505E-2</v>
      </c>
      <c r="R15" s="17">
        <v>6.5516637195336805E-2</v>
      </c>
      <c r="S15" s="17">
        <v>5.0406546199015002E-2</v>
      </c>
      <c r="T15" s="17">
        <v>2.12351085379924E-2</v>
      </c>
      <c r="U15" s="17">
        <v>2.9235911049658999E-2</v>
      </c>
      <c r="V15" s="17">
        <v>4.1336467161533497E-2</v>
      </c>
      <c r="W15" s="17">
        <v>5.13451656573298E-2</v>
      </c>
      <c r="X15" s="17">
        <v>7.4720342716041804E-2</v>
      </c>
      <c r="Y15" s="17">
        <v>4.6058748859607999E-2</v>
      </c>
      <c r="Z15" s="17">
        <v>5.8239598503690503E-2</v>
      </c>
      <c r="AA15" s="17">
        <v>7.8226781942207502E-2</v>
      </c>
      <c r="AB15" s="17">
        <v>0.10619654900445399</v>
      </c>
      <c r="AC15" s="17"/>
      <c r="AD15" s="17">
        <v>6.1433877662635701E-2</v>
      </c>
      <c r="AE15" s="17">
        <v>3.7421918508701503E-2</v>
      </c>
      <c r="AF15" s="17"/>
      <c r="AG15" s="17">
        <v>5.5092385058686202E-2</v>
      </c>
      <c r="AH15" s="17">
        <v>5.1647496913648797E-2</v>
      </c>
      <c r="AI15" s="17"/>
      <c r="AJ15" s="17">
        <v>4.4763322388989002E-2</v>
      </c>
      <c r="AK15" s="17">
        <v>6.2992316824224806E-2</v>
      </c>
      <c r="AL15" s="17"/>
      <c r="AM15" s="17">
        <v>6.7818141472191701E-2</v>
      </c>
      <c r="AN15" s="17">
        <v>4.9999509066478702E-2</v>
      </c>
      <c r="AO15" s="17"/>
      <c r="AP15" s="17">
        <v>2.8489013439784699E-2</v>
      </c>
      <c r="AQ15" s="17">
        <v>6.00159206582885E-2</v>
      </c>
      <c r="AR15" s="17">
        <v>0.108391874871272</v>
      </c>
      <c r="AS15" s="17">
        <v>5.4557989579326303E-2</v>
      </c>
      <c r="AT15" s="17">
        <v>5.08798242326352E-2</v>
      </c>
      <c r="AU15" s="17">
        <v>3.4670991447765698E-2</v>
      </c>
    </row>
    <row r="16" spans="2:47" x14ac:dyDescent="0.35">
      <c r="B16" s="18" t="s">
        <v>293</v>
      </c>
      <c r="C16" s="17">
        <v>2.5764828475852701E-2</v>
      </c>
      <c r="D16" s="17">
        <v>2.0124833636308501E-2</v>
      </c>
      <c r="E16" s="17">
        <v>3.1494799823194697E-2</v>
      </c>
      <c r="F16" s="17"/>
      <c r="G16" s="17">
        <v>3.4852715292772597E-2</v>
      </c>
      <c r="H16" s="17">
        <v>3.35484057056585E-2</v>
      </c>
      <c r="I16" s="17">
        <v>2.4901302204923099E-2</v>
      </c>
      <c r="J16" s="17">
        <v>3.3150568804957002E-2</v>
      </c>
      <c r="K16" s="17">
        <v>2.01023884011357E-2</v>
      </c>
      <c r="L16" s="17">
        <v>1.1853597483706201E-2</v>
      </c>
      <c r="M16" s="17"/>
      <c r="N16" s="17">
        <v>2.4996582160772E-2</v>
      </c>
      <c r="O16" s="17">
        <v>2.9580516871285802E-2</v>
      </c>
      <c r="P16" s="17"/>
      <c r="Q16" s="17">
        <v>3.5711602669682797E-2</v>
      </c>
      <c r="R16" s="17">
        <v>2.4818839229831802E-2</v>
      </c>
      <c r="S16" s="17">
        <v>1.04617201009334E-2</v>
      </c>
      <c r="T16" s="17">
        <v>2.5362079831590199E-2</v>
      </c>
      <c r="U16" s="17">
        <v>2.1112182501690599E-2</v>
      </c>
      <c r="V16" s="17">
        <v>2.6356536324611698E-2</v>
      </c>
      <c r="W16" s="17">
        <v>1.2987329396553201E-2</v>
      </c>
      <c r="X16" s="17">
        <v>2.8655940429567799E-2</v>
      </c>
      <c r="Y16" s="17">
        <v>2.3465387884184299E-2</v>
      </c>
      <c r="Z16" s="17">
        <v>2.4941054429043499E-2</v>
      </c>
      <c r="AA16" s="17">
        <v>4.2844954429423598E-2</v>
      </c>
      <c r="AB16" s="17">
        <v>4.7365661301055698E-2</v>
      </c>
      <c r="AC16" s="17"/>
      <c r="AD16" s="17">
        <v>2.3813391434550898E-2</v>
      </c>
      <c r="AE16" s="17">
        <v>2.7567251216954101E-2</v>
      </c>
      <c r="AF16" s="17"/>
      <c r="AG16" s="17">
        <v>1.8172703217441698E-2</v>
      </c>
      <c r="AH16" s="17">
        <v>2.8575095873870901E-2</v>
      </c>
      <c r="AI16" s="17"/>
      <c r="AJ16" s="17">
        <v>2.3852242111054901E-2</v>
      </c>
      <c r="AK16" s="17">
        <v>2.6917483539115401E-2</v>
      </c>
      <c r="AL16" s="17"/>
      <c r="AM16" s="17">
        <v>2.3058611321130101E-2</v>
      </c>
      <c r="AN16" s="17">
        <v>2.6279043574578099E-2</v>
      </c>
      <c r="AO16" s="17"/>
      <c r="AP16" s="17">
        <v>3.2735248162275001E-2</v>
      </c>
      <c r="AQ16" s="17">
        <v>2.9407874137173901E-2</v>
      </c>
      <c r="AR16" s="17">
        <v>4.7699534658440901E-2</v>
      </c>
      <c r="AS16" s="17">
        <v>1.7975708722934899E-2</v>
      </c>
      <c r="AT16" s="17">
        <v>1.8268168166090198E-2</v>
      </c>
      <c r="AU16" s="17">
        <v>7.8774106279533608E-3</v>
      </c>
    </row>
    <row r="17" spans="2:47" x14ac:dyDescent="0.35">
      <c r="B17" s="18" t="s">
        <v>294</v>
      </c>
      <c r="C17" s="17">
        <v>8.2733615158776003E-2</v>
      </c>
      <c r="D17" s="17">
        <v>7.8896943265134495E-2</v>
      </c>
      <c r="E17" s="17">
        <v>8.6335844772569698E-2</v>
      </c>
      <c r="F17" s="17"/>
      <c r="G17" s="17">
        <v>6.0678388133798597E-2</v>
      </c>
      <c r="H17" s="17">
        <v>7.5867309056184107E-2</v>
      </c>
      <c r="I17" s="17">
        <v>7.6360580078780105E-2</v>
      </c>
      <c r="J17" s="17">
        <v>8.2000294270923202E-2</v>
      </c>
      <c r="K17" s="17">
        <v>8.0814285770636193E-2</v>
      </c>
      <c r="L17" s="17">
        <v>0.110099397967137</v>
      </c>
      <c r="M17" s="17"/>
      <c r="N17" s="17">
        <v>7.8962002054484504E-2</v>
      </c>
      <c r="O17" s="17">
        <v>0.10146627950301899</v>
      </c>
      <c r="P17" s="17"/>
      <c r="Q17" s="17">
        <v>6.0740735169863398E-2</v>
      </c>
      <c r="R17" s="17">
        <v>9.1989507506965495E-2</v>
      </c>
      <c r="S17" s="17">
        <v>9.6775939745849804E-2</v>
      </c>
      <c r="T17" s="17">
        <v>7.98826628877954E-2</v>
      </c>
      <c r="U17" s="17">
        <v>8.8496995799164105E-2</v>
      </c>
      <c r="V17" s="17">
        <v>7.7786020906463901E-2</v>
      </c>
      <c r="W17" s="17">
        <v>7.1747379227616606E-2</v>
      </c>
      <c r="X17" s="17">
        <v>0.116835346891006</v>
      </c>
      <c r="Y17" s="17">
        <v>6.9220913489524194E-2</v>
      </c>
      <c r="Z17" s="17">
        <v>0.13920250193500699</v>
      </c>
      <c r="AA17" s="17">
        <v>5.8678793676603599E-2</v>
      </c>
      <c r="AB17" s="17">
        <v>2.1710483039621101E-2</v>
      </c>
      <c r="AC17" s="17"/>
      <c r="AD17" s="17">
        <v>8.9721660739352602E-2</v>
      </c>
      <c r="AE17" s="17">
        <v>6.8762168191888101E-2</v>
      </c>
      <c r="AF17" s="17"/>
      <c r="AG17" s="17">
        <v>7.20955641787666E-2</v>
      </c>
      <c r="AH17" s="17">
        <v>8.8871983521719503E-2</v>
      </c>
      <c r="AI17" s="17"/>
      <c r="AJ17" s="17">
        <v>8.2762595183879101E-2</v>
      </c>
      <c r="AK17" s="17">
        <v>8.3437293472184704E-2</v>
      </c>
      <c r="AL17" s="17"/>
      <c r="AM17" s="17">
        <v>8.1229727631414297E-2</v>
      </c>
      <c r="AN17" s="17">
        <v>8.4143602448194299E-2</v>
      </c>
      <c r="AO17" s="17"/>
      <c r="AP17" s="17">
        <v>5.6118564669998303E-2</v>
      </c>
      <c r="AQ17" s="17">
        <v>0.12624404809102799</v>
      </c>
      <c r="AR17" s="17">
        <v>7.2674886472637701E-2</v>
      </c>
      <c r="AS17" s="17">
        <v>0.128521746963664</v>
      </c>
      <c r="AT17" s="17">
        <v>4.8955842302237103E-2</v>
      </c>
      <c r="AU17" s="17">
        <v>5.1724103636964197E-2</v>
      </c>
    </row>
    <row r="18" spans="2:47" x14ac:dyDescent="0.35">
      <c r="B18" s="18" t="s">
        <v>106</v>
      </c>
      <c r="C18" s="17">
        <v>0.45560930379525899</v>
      </c>
      <c r="D18" s="17">
        <v>0.33022967532912201</v>
      </c>
      <c r="E18" s="17">
        <v>0.57577638253163799</v>
      </c>
      <c r="F18" s="17"/>
      <c r="G18" s="17">
        <v>0.22991123330233601</v>
      </c>
      <c r="H18" s="17">
        <v>0.29611458597572898</v>
      </c>
      <c r="I18" s="17">
        <v>0.408359059655654</v>
      </c>
      <c r="J18" s="17">
        <v>0.49476014991564699</v>
      </c>
      <c r="K18" s="17">
        <v>0.60896853546890295</v>
      </c>
      <c r="L18" s="17">
        <v>0.64060706418100399</v>
      </c>
      <c r="M18" s="17"/>
      <c r="N18" s="17">
        <v>0.50830652259930098</v>
      </c>
      <c r="O18" s="17">
        <v>0.19387532301975599</v>
      </c>
      <c r="P18" s="17"/>
      <c r="Q18" s="17">
        <v>0.30449905242313302</v>
      </c>
      <c r="R18" s="17">
        <v>0.464054355899647</v>
      </c>
      <c r="S18" s="17">
        <v>0.49410396832528197</v>
      </c>
      <c r="T18" s="17">
        <v>0.53437033897323805</v>
      </c>
      <c r="U18" s="17">
        <v>0.480136553464453</v>
      </c>
      <c r="V18" s="17">
        <v>0.47347194054741398</v>
      </c>
      <c r="W18" s="17">
        <v>0.51296555458056103</v>
      </c>
      <c r="X18" s="17">
        <v>0.35504285372246303</v>
      </c>
      <c r="Y18" s="17">
        <v>0.44533243593208499</v>
      </c>
      <c r="Z18" s="17">
        <v>0.46181711513134099</v>
      </c>
      <c r="AA18" s="17">
        <v>0.47887999822638599</v>
      </c>
      <c r="AB18" s="17">
        <v>0.63425255047130302</v>
      </c>
      <c r="AC18" s="17"/>
      <c r="AD18" s="17">
        <v>0.34155221083318199</v>
      </c>
      <c r="AE18" s="17">
        <v>0.71728800167563</v>
      </c>
      <c r="AF18" s="17"/>
      <c r="AG18" s="17">
        <v>0.265320899145217</v>
      </c>
      <c r="AH18" s="17">
        <v>0.55120338015186598</v>
      </c>
      <c r="AI18" s="17"/>
      <c r="AJ18" s="17">
        <v>0.48298844386564299</v>
      </c>
      <c r="AK18" s="17">
        <v>0.42248570684271097</v>
      </c>
      <c r="AL18" s="17"/>
      <c r="AM18" s="17">
        <v>0.52643526163981502</v>
      </c>
      <c r="AN18" s="17">
        <v>0.436273411974198</v>
      </c>
      <c r="AO18" s="17"/>
      <c r="AP18" s="17">
        <v>0.82694732152575801</v>
      </c>
      <c r="AQ18" s="17">
        <v>0.65462679013255398</v>
      </c>
      <c r="AR18" s="17">
        <v>0.27335808183230897</v>
      </c>
      <c r="AS18" s="17">
        <v>0.48360356453693898</v>
      </c>
      <c r="AT18" s="17">
        <v>0.12057562144053401</v>
      </c>
      <c r="AU18" s="17">
        <v>9.2695147246117895E-2</v>
      </c>
    </row>
    <row r="19" spans="2:47" x14ac:dyDescent="0.35">
      <c r="B19" s="18" t="s">
        <v>94</v>
      </c>
      <c r="C19" s="19">
        <v>1.2352454108565499E-2</v>
      </c>
      <c r="D19" s="19">
        <v>1.29746867418115E-2</v>
      </c>
      <c r="E19" s="19">
        <v>1.18552925073846E-2</v>
      </c>
      <c r="F19" s="19"/>
      <c r="G19" s="19">
        <v>5.9129520411854803E-3</v>
      </c>
      <c r="H19" s="19">
        <v>1.6246290686708999E-2</v>
      </c>
      <c r="I19" s="19">
        <v>2.6138970309977801E-2</v>
      </c>
      <c r="J19" s="19">
        <v>1.1344440552916101E-2</v>
      </c>
      <c r="K19" s="19">
        <v>6.5909279675838098E-3</v>
      </c>
      <c r="L19" s="19">
        <v>6.8733353127684504E-3</v>
      </c>
      <c r="M19" s="19"/>
      <c r="N19" s="19">
        <v>1.1454523602977501E-2</v>
      </c>
      <c r="O19" s="19">
        <v>1.68122516276955E-2</v>
      </c>
      <c r="P19" s="19"/>
      <c r="Q19" s="19">
        <v>2.1004296886906099E-2</v>
      </c>
      <c r="R19" s="19">
        <v>1.9300997456028299E-2</v>
      </c>
      <c r="S19" s="19">
        <v>1.2498413248125201E-2</v>
      </c>
      <c r="T19" s="19">
        <v>4.7235134389563699E-3</v>
      </c>
      <c r="U19" s="19">
        <v>7.2552204394959298E-3</v>
      </c>
      <c r="V19" s="19">
        <v>1.32288069024849E-2</v>
      </c>
      <c r="W19" s="19">
        <v>1.97098692306754E-2</v>
      </c>
      <c r="X19" s="19">
        <v>0</v>
      </c>
      <c r="Y19" s="19">
        <v>1.4665020982686801E-2</v>
      </c>
      <c r="Z19" s="19">
        <v>6.5731058148561401E-3</v>
      </c>
      <c r="AA19" s="19">
        <v>0</v>
      </c>
      <c r="AB19" s="19">
        <v>0</v>
      </c>
      <c r="AC19" s="19"/>
      <c r="AD19" s="19">
        <v>1.01442255882231E-2</v>
      </c>
      <c r="AE19" s="19">
        <v>5.8911294794985296E-3</v>
      </c>
      <c r="AF19" s="19"/>
      <c r="AG19" s="19">
        <v>7.1208949161223403E-3</v>
      </c>
      <c r="AH19" s="19">
        <v>8.0248466108816703E-3</v>
      </c>
      <c r="AI19" s="19"/>
      <c r="AJ19" s="19">
        <v>1.6685572182716199E-2</v>
      </c>
      <c r="AK19" s="19">
        <v>6.0210110482867797E-3</v>
      </c>
      <c r="AL19" s="19"/>
      <c r="AM19" s="19">
        <v>6.1415853544757402E-3</v>
      </c>
      <c r="AN19" s="19">
        <v>1.3218775842139799E-2</v>
      </c>
      <c r="AO19" s="19"/>
      <c r="AP19" s="19">
        <v>2.7328706122610399E-2</v>
      </c>
      <c r="AQ19" s="19">
        <v>1.15849540231244E-2</v>
      </c>
      <c r="AR19" s="19">
        <v>7.1744312066114504E-3</v>
      </c>
      <c r="AS19" s="19">
        <v>5.0400576910740397E-3</v>
      </c>
      <c r="AT19" s="19">
        <v>1.0602610713086101E-2</v>
      </c>
      <c r="AU19" s="19">
        <v>7.3790963771312897E-3</v>
      </c>
    </row>
    <row r="20" spans="2:47" x14ac:dyDescent="0.35">
      <c r="B20" s="16"/>
    </row>
    <row r="21" spans="2:47" x14ac:dyDescent="0.35">
      <c r="B21" t="s">
        <v>66</v>
      </c>
    </row>
    <row r="22" spans="2:47" x14ac:dyDescent="0.35">
      <c r="B22" t="s">
        <v>67</v>
      </c>
    </row>
    <row r="24" spans="2:47" x14ac:dyDescent="0.35">
      <c r="B24"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2:AU24"/>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300</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289</v>
      </c>
      <c r="C9" s="17">
        <v>7.9784451837108493E-3</v>
      </c>
      <c r="D9" s="17">
        <v>1.2234047753896899E-2</v>
      </c>
      <c r="E9" s="17">
        <v>3.8985527354945902E-3</v>
      </c>
      <c r="F9" s="17"/>
      <c r="G9" s="17">
        <v>2.17523894190715E-2</v>
      </c>
      <c r="H9" s="17">
        <v>2.6151091011217601E-2</v>
      </c>
      <c r="I9" s="17">
        <v>0</v>
      </c>
      <c r="J9" s="17">
        <v>0</v>
      </c>
      <c r="K9" s="17">
        <v>0</v>
      </c>
      <c r="L9" s="17">
        <v>2.25888094241422E-3</v>
      </c>
      <c r="M9" s="17"/>
      <c r="N9" s="17">
        <v>6.0833726900996797E-3</v>
      </c>
      <c r="O9" s="17">
        <v>1.7390798982787899E-2</v>
      </c>
      <c r="P9" s="17"/>
      <c r="Q9" s="17">
        <v>1.70890448368647E-2</v>
      </c>
      <c r="R9" s="17">
        <v>6.8679281148377198E-3</v>
      </c>
      <c r="S9" s="17">
        <v>6.6115245528659099E-3</v>
      </c>
      <c r="T9" s="17">
        <v>5.8918326260102198E-3</v>
      </c>
      <c r="U9" s="17">
        <v>1.03708149303598E-2</v>
      </c>
      <c r="V9" s="17">
        <v>7.5476242535375696E-3</v>
      </c>
      <c r="W9" s="17">
        <v>0</v>
      </c>
      <c r="X9" s="17">
        <v>0</v>
      </c>
      <c r="Y9" s="17">
        <v>5.3477528545953102E-3</v>
      </c>
      <c r="Z9" s="17">
        <v>0</v>
      </c>
      <c r="AA9" s="17">
        <v>1.36758508015658E-2</v>
      </c>
      <c r="AB9" s="17">
        <v>3.1999916904633399E-2</v>
      </c>
      <c r="AC9" s="17"/>
      <c r="AD9" s="17">
        <v>6.8451731816954698E-3</v>
      </c>
      <c r="AE9" s="17">
        <v>6.2840879271436403E-3</v>
      </c>
      <c r="AF9" s="17"/>
      <c r="AG9" s="17">
        <v>1.7966116010622101E-2</v>
      </c>
      <c r="AH9" s="17">
        <v>2.4765143110709398E-3</v>
      </c>
      <c r="AI9" s="17"/>
      <c r="AJ9" s="17">
        <v>7.3887137224777997E-3</v>
      </c>
      <c r="AK9" s="17">
        <v>8.7494661106311596E-3</v>
      </c>
      <c r="AL9" s="17"/>
      <c r="AM9" s="17">
        <v>9.6084599820541201E-3</v>
      </c>
      <c r="AN9" s="17">
        <v>6.9748007406669598E-3</v>
      </c>
      <c r="AO9" s="17"/>
      <c r="AP9" s="17">
        <v>0</v>
      </c>
      <c r="AQ9" s="17">
        <v>0</v>
      </c>
      <c r="AR9" s="17">
        <v>1.1443584445260901E-2</v>
      </c>
      <c r="AS9" s="17">
        <v>0</v>
      </c>
      <c r="AT9" s="17">
        <v>1.2166391092862499E-2</v>
      </c>
      <c r="AU9" s="17">
        <v>2.8333681266907801E-2</v>
      </c>
    </row>
    <row r="10" spans="2:47" x14ac:dyDescent="0.35">
      <c r="B10" s="18" t="s">
        <v>290</v>
      </c>
      <c r="C10" s="17">
        <v>1.45152833359659E-2</v>
      </c>
      <c r="D10" s="17">
        <v>2.5741072900397202E-2</v>
      </c>
      <c r="E10" s="17">
        <v>3.69497356468894E-3</v>
      </c>
      <c r="F10" s="17"/>
      <c r="G10" s="17">
        <v>3.8013923143991497E-2</v>
      </c>
      <c r="H10" s="17">
        <v>3.0806889047195501E-2</v>
      </c>
      <c r="I10" s="17">
        <v>2.04027204044127E-2</v>
      </c>
      <c r="J10" s="17">
        <v>2.7299742869230799E-3</v>
      </c>
      <c r="K10" s="17">
        <v>0</v>
      </c>
      <c r="L10" s="17">
        <v>0</v>
      </c>
      <c r="M10" s="17"/>
      <c r="N10" s="17">
        <v>1.1151371655189E-2</v>
      </c>
      <c r="O10" s="17">
        <v>3.1222996098967299E-2</v>
      </c>
      <c r="P10" s="17"/>
      <c r="Q10" s="17">
        <v>2.6926481019036001E-2</v>
      </c>
      <c r="R10" s="17">
        <v>3.8211982597206201E-3</v>
      </c>
      <c r="S10" s="17">
        <v>0</v>
      </c>
      <c r="T10" s="17">
        <v>5.2714156801556998E-3</v>
      </c>
      <c r="U10" s="17">
        <v>2.4701125311826701E-2</v>
      </c>
      <c r="V10" s="17">
        <v>4.0865963512389698E-2</v>
      </c>
      <c r="W10" s="17">
        <v>8.7937738139118992E-3</v>
      </c>
      <c r="X10" s="17">
        <v>3.3394044938709302E-2</v>
      </c>
      <c r="Y10" s="17">
        <v>2.1223497452604701E-2</v>
      </c>
      <c r="Z10" s="17">
        <v>0</v>
      </c>
      <c r="AA10" s="17">
        <v>0</v>
      </c>
      <c r="AB10" s="17">
        <v>0</v>
      </c>
      <c r="AC10" s="17"/>
      <c r="AD10" s="17">
        <v>2.0916641009585402E-2</v>
      </c>
      <c r="AE10" s="17">
        <v>1.6369356424836201E-3</v>
      </c>
      <c r="AF10" s="17"/>
      <c r="AG10" s="17">
        <v>3.1933548330824998E-2</v>
      </c>
      <c r="AH10" s="17">
        <v>6.35040874315616E-3</v>
      </c>
      <c r="AI10" s="17"/>
      <c r="AJ10" s="17">
        <v>1.2026558296512E-2</v>
      </c>
      <c r="AK10" s="17">
        <v>1.6020284860895899E-2</v>
      </c>
      <c r="AL10" s="17"/>
      <c r="AM10" s="17">
        <v>5.8335949935494997E-3</v>
      </c>
      <c r="AN10" s="17">
        <v>1.7239623044460799E-2</v>
      </c>
      <c r="AO10" s="17"/>
      <c r="AP10" s="17">
        <v>2.2037000257613699E-3</v>
      </c>
      <c r="AQ10" s="17">
        <v>0</v>
      </c>
      <c r="AR10" s="17">
        <v>7.9367829008921299E-3</v>
      </c>
      <c r="AS10" s="17">
        <v>0</v>
      </c>
      <c r="AT10" s="17">
        <v>2.29243282600292E-2</v>
      </c>
      <c r="AU10" s="17">
        <v>5.8826437103527598E-2</v>
      </c>
    </row>
    <row r="11" spans="2:47" x14ac:dyDescent="0.35">
      <c r="B11" s="18" t="s">
        <v>215</v>
      </c>
      <c r="C11" s="17">
        <v>3.08669226552514E-2</v>
      </c>
      <c r="D11" s="17">
        <v>3.3561160020688402E-2</v>
      </c>
      <c r="E11" s="17">
        <v>2.8513284673963201E-2</v>
      </c>
      <c r="F11" s="17"/>
      <c r="G11" s="17">
        <v>4.80205473449411E-2</v>
      </c>
      <c r="H11" s="17">
        <v>6.8946418195358003E-2</v>
      </c>
      <c r="I11" s="17">
        <v>4.1313377545692899E-2</v>
      </c>
      <c r="J11" s="17">
        <v>2.35778636121622E-2</v>
      </c>
      <c r="K11" s="17">
        <v>2.80251383894303E-3</v>
      </c>
      <c r="L11" s="17">
        <v>4.4493702696559697E-3</v>
      </c>
      <c r="M11" s="17"/>
      <c r="N11" s="17">
        <v>2.0106308298964801E-2</v>
      </c>
      <c r="O11" s="17">
        <v>8.4312218156215396E-2</v>
      </c>
      <c r="P11" s="17"/>
      <c r="Q11" s="17">
        <v>5.1684873418664901E-2</v>
      </c>
      <c r="R11" s="17">
        <v>1.04477927737191E-2</v>
      </c>
      <c r="S11" s="17">
        <v>3.2172815913472402E-2</v>
      </c>
      <c r="T11" s="17">
        <v>2.46017577802814E-2</v>
      </c>
      <c r="U11" s="17">
        <v>1.9993805755512101E-2</v>
      </c>
      <c r="V11" s="17">
        <v>5.6688376835758399E-2</v>
      </c>
      <c r="W11" s="17">
        <v>2.6856330250798598E-2</v>
      </c>
      <c r="X11" s="17">
        <v>5.8785401927062102E-2</v>
      </c>
      <c r="Y11" s="17">
        <v>4.2889279585502003E-2</v>
      </c>
      <c r="Z11" s="17">
        <v>1.32004235565715E-2</v>
      </c>
      <c r="AA11" s="17">
        <v>1.17300623040241E-2</v>
      </c>
      <c r="AB11" s="17">
        <v>0</v>
      </c>
      <c r="AC11" s="17"/>
      <c r="AD11" s="17">
        <v>4.1742568211305398E-2</v>
      </c>
      <c r="AE11" s="17">
        <v>3.9581079471949897E-3</v>
      </c>
      <c r="AF11" s="17"/>
      <c r="AG11" s="17">
        <v>6.9246186487301395E-2</v>
      </c>
      <c r="AH11" s="17">
        <v>1.1804845728242801E-2</v>
      </c>
      <c r="AI11" s="17"/>
      <c r="AJ11" s="17">
        <v>3.7346961424929402E-2</v>
      </c>
      <c r="AK11" s="17">
        <v>2.3452308860866199E-2</v>
      </c>
      <c r="AL11" s="17"/>
      <c r="AM11" s="17">
        <v>2.7491443843392398E-2</v>
      </c>
      <c r="AN11" s="17">
        <v>3.2393460817760997E-2</v>
      </c>
      <c r="AO11" s="17"/>
      <c r="AP11" s="17">
        <v>0</v>
      </c>
      <c r="AQ11" s="17">
        <v>2.7693405134067502E-3</v>
      </c>
      <c r="AR11" s="17">
        <v>2.08262264101657E-2</v>
      </c>
      <c r="AS11" s="17">
        <v>0</v>
      </c>
      <c r="AT11" s="17">
        <v>0.14848381169477501</v>
      </c>
      <c r="AU11" s="17">
        <v>8.1708339858198004E-2</v>
      </c>
    </row>
    <row r="12" spans="2:47" x14ac:dyDescent="0.35">
      <c r="B12" s="18" t="s">
        <v>216</v>
      </c>
      <c r="C12" s="17">
        <v>2.6474341957515302E-2</v>
      </c>
      <c r="D12" s="17">
        <v>4.1383115675210899E-2</v>
      </c>
      <c r="E12" s="17">
        <v>1.21680183190594E-2</v>
      </c>
      <c r="F12" s="17"/>
      <c r="G12" s="17">
        <v>6.6859510739283395E-2</v>
      </c>
      <c r="H12" s="17">
        <v>5.54822878681559E-2</v>
      </c>
      <c r="I12" s="17">
        <v>2.0024605708087499E-2</v>
      </c>
      <c r="J12" s="17">
        <v>1.40176319239267E-2</v>
      </c>
      <c r="K12" s="17">
        <v>5.8548290266416001E-3</v>
      </c>
      <c r="L12" s="17">
        <v>5.0098618783916199E-3</v>
      </c>
      <c r="M12" s="17"/>
      <c r="N12" s="17">
        <v>1.5917384608097999E-2</v>
      </c>
      <c r="O12" s="17">
        <v>7.8908123751865303E-2</v>
      </c>
      <c r="P12" s="17"/>
      <c r="Q12" s="17">
        <v>6.7321142058724998E-2</v>
      </c>
      <c r="R12" s="17">
        <v>1.0819888966806799E-2</v>
      </c>
      <c r="S12" s="17">
        <v>0</v>
      </c>
      <c r="T12" s="17">
        <v>1.7378331107557501E-2</v>
      </c>
      <c r="U12" s="17">
        <v>3.7819389577556102E-2</v>
      </c>
      <c r="V12" s="17">
        <v>3.4616045919396203E-2</v>
      </c>
      <c r="W12" s="17">
        <v>2.84162743070203E-2</v>
      </c>
      <c r="X12" s="17">
        <v>2.3908244960409501E-2</v>
      </c>
      <c r="Y12" s="17">
        <v>2.0508620731614299E-2</v>
      </c>
      <c r="Z12" s="17">
        <v>2.5915359316573398E-2</v>
      </c>
      <c r="AA12" s="17">
        <v>1.0085159340016799E-2</v>
      </c>
      <c r="AB12" s="17">
        <v>0</v>
      </c>
      <c r="AC12" s="17"/>
      <c r="AD12" s="17">
        <v>3.54883831589827E-2</v>
      </c>
      <c r="AE12" s="17">
        <v>8.8701440032694905E-3</v>
      </c>
      <c r="AF12" s="17"/>
      <c r="AG12" s="17">
        <v>5.4825056675408802E-2</v>
      </c>
      <c r="AH12" s="17">
        <v>1.3273314897745201E-2</v>
      </c>
      <c r="AI12" s="17"/>
      <c r="AJ12" s="17">
        <v>2.6413156132212401E-2</v>
      </c>
      <c r="AK12" s="17">
        <v>2.6783130794621701E-2</v>
      </c>
      <c r="AL12" s="17"/>
      <c r="AM12" s="17">
        <v>1.29306046597301E-2</v>
      </c>
      <c r="AN12" s="17">
        <v>2.87730467039936E-2</v>
      </c>
      <c r="AO12" s="17"/>
      <c r="AP12" s="17">
        <v>0</v>
      </c>
      <c r="AQ12" s="17">
        <v>0</v>
      </c>
      <c r="AR12" s="17">
        <v>2.61063847763463E-2</v>
      </c>
      <c r="AS12" s="17">
        <v>0</v>
      </c>
      <c r="AT12" s="17">
        <v>5.63125571145352E-2</v>
      </c>
      <c r="AU12" s="17">
        <v>9.6547627258280505E-2</v>
      </c>
    </row>
    <row r="13" spans="2:47" x14ac:dyDescent="0.35">
      <c r="B13" s="18" t="s">
        <v>291</v>
      </c>
      <c r="C13" s="17">
        <v>1.6105900662425902E-2</v>
      </c>
      <c r="D13" s="17">
        <v>1.84413176738157E-2</v>
      </c>
      <c r="E13" s="17">
        <v>1.39711019214241E-2</v>
      </c>
      <c r="F13" s="17"/>
      <c r="G13" s="17">
        <v>3.0227599963088901E-2</v>
      </c>
      <c r="H13" s="17">
        <v>4.5439180076598099E-2</v>
      </c>
      <c r="I13" s="17">
        <v>1.8762977250218998E-2</v>
      </c>
      <c r="J13" s="17">
        <v>3.0331728724486699E-3</v>
      </c>
      <c r="K13" s="17">
        <v>2.8636932574199899E-3</v>
      </c>
      <c r="L13" s="17">
        <v>0</v>
      </c>
      <c r="M13" s="17"/>
      <c r="N13" s="17">
        <v>1.3594587465036201E-2</v>
      </c>
      <c r="O13" s="17">
        <v>2.8578968787160701E-2</v>
      </c>
      <c r="P13" s="17"/>
      <c r="Q13" s="17">
        <v>1.5742424960111901E-2</v>
      </c>
      <c r="R13" s="17">
        <v>2.3344222227522499E-2</v>
      </c>
      <c r="S13" s="17">
        <v>1.16948820855376E-2</v>
      </c>
      <c r="T13" s="17">
        <v>1.0159966577505499E-2</v>
      </c>
      <c r="U13" s="17">
        <v>6.1266603832994902E-3</v>
      </c>
      <c r="V13" s="17">
        <v>0</v>
      </c>
      <c r="W13" s="17">
        <v>1.9265101537161201E-2</v>
      </c>
      <c r="X13" s="17">
        <v>4.83367885825738E-2</v>
      </c>
      <c r="Y13" s="17">
        <v>2.9478221905737002E-2</v>
      </c>
      <c r="Z13" s="17">
        <v>7.9432550851618999E-3</v>
      </c>
      <c r="AA13" s="17">
        <v>2.32592912674572E-2</v>
      </c>
      <c r="AB13" s="17">
        <v>0</v>
      </c>
      <c r="AC13" s="17"/>
      <c r="AD13" s="17">
        <v>2.24248177977187E-2</v>
      </c>
      <c r="AE13" s="17">
        <v>3.5496357232973601E-3</v>
      </c>
      <c r="AF13" s="17"/>
      <c r="AG13" s="17">
        <v>3.5651271489680503E-2</v>
      </c>
      <c r="AH13" s="17">
        <v>6.9382856695325897E-3</v>
      </c>
      <c r="AI13" s="17"/>
      <c r="AJ13" s="17">
        <v>1.8629552025615299E-2</v>
      </c>
      <c r="AK13" s="17">
        <v>1.3254719448501699E-2</v>
      </c>
      <c r="AL13" s="17"/>
      <c r="AM13" s="17">
        <v>1.94998420709744E-3</v>
      </c>
      <c r="AN13" s="17">
        <v>2.0407971599824801E-2</v>
      </c>
      <c r="AO13" s="17"/>
      <c r="AP13" s="17">
        <v>0</v>
      </c>
      <c r="AQ13" s="17">
        <v>0</v>
      </c>
      <c r="AR13" s="17">
        <v>3.6858796733363598E-2</v>
      </c>
      <c r="AS13" s="17">
        <v>2.0855122512926198E-3</v>
      </c>
      <c r="AT13" s="17">
        <v>4.9947502781630897E-2</v>
      </c>
      <c r="AU13" s="17">
        <v>3.301683785363E-2</v>
      </c>
    </row>
    <row r="14" spans="2:47" x14ac:dyDescent="0.35">
      <c r="B14" s="18" t="s">
        <v>218</v>
      </c>
      <c r="C14" s="17">
        <v>1.0481273721501001E-2</v>
      </c>
      <c r="D14" s="17">
        <v>1.10146179215915E-2</v>
      </c>
      <c r="E14" s="17">
        <v>1.00541867336181E-2</v>
      </c>
      <c r="F14" s="17"/>
      <c r="G14" s="17">
        <v>3.37224615056569E-2</v>
      </c>
      <c r="H14" s="17">
        <v>1.7059423934271099E-2</v>
      </c>
      <c r="I14" s="17">
        <v>8.0525333231897499E-3</v>
      </c>
      <c r="J14" s="17">
        <v>6.3111171974690704E-3</v>
      </c>
      <c r="K14" s="17">
        <v>0</v>
      </c>
      <c r="L14" s="17">
        <v>1.9954137360908399E-3</v>
      </c>
      <c r="M14" s="17"/>
      <c r="N14" s="17">
        <v>8.6027485118578308E-3</v>
      </c>
      <c r="O14" s="17">
        <v>1.98114412761753E-2</v>
      </c>
      <c r="P14" s="17"/>
      <c r="Q14" s="17">
        <v>1.5709227518840699E-2</v>
      </c>
      <c r="R14" s="17">
        <v>1.01764172201659E-2</v>
      </c>
      <c r="S14" s="17">
        <v>1.24257128970507E-2</v>
      </c>
      <c r="T14" s="17">
        <v>0</v>
      </c>
      <c r="U14" s="17">
        <v>8.3470195226260594E-3</v>
      </c>
      <c r="V14" s="17">
        <v>1.52947214027307E-2</v>
      </c>
      <c r="W14" s="17">
        <v>1.08645749867849E-2</v>
      </c>
      <c r="X14" s="17">
        <v>0</v>
      </c>
      <c r="Y14" s="17">
        <v>1.2082892377726501E-2</v>
      </c>
      <c r="Z14" s="17">
        <v>1.5426511187220099E-2</v>
      </c>
      <c r="AA14" s="17">
        <v>8.3134697777671896E-3</v>
      </c>
      <c r="AB14" s="17">
        <v>0</v>
      </c>
      <c r="AC14" s="17"/>
      <c r="AD14" s="17">
        <v>1.3744756862804E-2</v>
      </c>
      <c r="AE14" s="17">
        <v>2.7448926059729399E-3</v>
      </c>
      <c r="AF14" s="17"/>
      <c r="AG14" s="17">
        <v>1.44453544761356E-2</v>
      </c>
      <c r="AH14" s="17">
        <v>8.8460254911771202E-3</v>
      </c>
      <c r="AI14" s="17"/>
      <c r="AJ14" s="17">
        <v>7.7391273950289498E-3</v>
      </c>
      <c r="AK14" s="17">
        <v>1.3828931940732399E-2</v>
      </c>
      <c r="AL14" s="17"/>
      <c r="AM14" s="17">
        <v>3.9680409413021898E-3</v>
      </c>
      <c r="AN14" s="17">
        <v>1.2517577910599801E-2</v>
      </c>
      <c r="AO14" s="17"/>
      <c r="AP14" s="17">
        <v>0</v>
      </c>
      <c r="AQ14" s="17">
        <v>4.9715698889158198E-3</v>
      </c>
      <c r="AR14" s="17">
        <v>3.8945004831932403E-2</v>
      </c>
      <c r="AS14" s="17">
        <v>0</v>
      </c>
      <c r="AT14" s="17">
        <v>2.4278433575364699E-2</v>
      </c>
      <c r="AU14" s="17">
        <v>1.0096671514923401E-2</v>
      </c>
    </row>
    <row r="15" spans="2:47" x14ac:dyDescent="0.35">
      <c r="B15" s="18" t="s">
        <v>292</v>
      </c>
      <c r="C15" s="17">
        <v>1.0911137163189401E-2</v>
      </c>
      <c r="D15" s="17">
        <v>1.07519452273617E-2</v>
      </c>
      <c r="E15" s="17">
        <v>1.1163346399629501E-2</v>
      </c>
      <c r="F15" s="17"/>
      <c r="G15" s="17">
        <v>3.4047266652195297E-2</v>
      </c>
      <c r="H15" s="17">
        <v>8.8203293542522005E-3</v>
      </c>
      <c r="I15" s="17">
        <v>1.9461276511188601E-2</v>
      </c>
      <c r="J15" s="17">
        <v>5.8397179063211097E-3</v>
      </c>
      <c r="K15" s="17">
        <v>2.46016617257775E-3</v>
      </c>
      <c r="L15" s="17">
        <v>0</v>
      </c>
      <c r="M15" s="17"/>
      <c r="N15" s="17">
        <v>9.1685939216132294E-3</v>
      </c>
      <c r="O15" s="17">
        <v>1.95659160991929E-2</v>
      </c>
      <c r="P15" s="17"/>
      <c r="Q15" s="17">
        <v>1.9992857914646198E-2</v>
      </c>
      <c r="R15" s="17">
        <v>1.7491843987506001E-2</v>
      </c>
      <c r="S15" s="17">
        <v>6.7116763420038599E-3</v>
      </c>
      <c r="T15" s="17">
        <v>1.05479941755916E-2</v>
      </c>
      <c r="U15" s="17">
        <v>7.1792106766841004E-3</v>
      </c>
      <c r="V15" s="17">
        <v>9.3776004818432405E-3</v>
      </c>
      <c r="W15" s="17">
        <v>1.10216782052561E-2</v>
      </c>
      <c r="X15" s="17">
        <v>2.9818928265338499E-2</v>
      </c>
      <c r="Y15" s="17">
        <v>3.9047734907145201E-3</v>
      </c>
      <c r="Z15" s="17">
        <v>5.6672628518484904E-3</v>
      </c>
      <c r="AA15" s="17">
        <v>0</v>
      </c>
      <c r="AB15" s="17">
        <v>0</v>
      </c>
      <c r="AC15" s="17"/>
      <c r="AD15" s="17">
        <v>1.1870920930919101E-2</v>
      </c>
      <c r="AE15" s="17">
        <v>4.8734073661241403E-3</v>
      </c>
      <c r="AF15" s="17"/>
      <c r="AG15" s="17">
        <v>1.2768946361143001E-2</v>
      </c>
      <c r="AH15" s="17">
        <v>9.5371871897442194E-3</v>
      </c>
      <c r="AI15" s="17"/>
      <c r="AJ15" s="17">
        <v>1.08812457688596E-2</v>
      </c>
      <c r="AK15" s="17">
        <v>1.1043948449521E-2</v>
      </c>
      <c r="AL15" s="17"/>
      <c r="AM15" s="17">
        <v>1.5730856088807098E-2</v>
      </c>
      <c r="AN15" s="17">
        <v>9.7501344324503296E-3</v>
      </c>
      <c r="AO15" s="17"/>
      <c r="AP15" s="17">
        <v>6.9647904046139597E-3</v>
      </c>
      <c r="AQ15" s="17">
        <v>3.23236059896864E-3</v>
      </c>
      <c r="AR15" s="17">
        <v>3.1931737610759202E-2</v>
      </c>
      <c r="AS15" s="17">
        <v>0</v>
      </c>
      <c r="AT15" s="17">
        <v>2.4542189597591999E-2</v>
      </c>
      <c r="AU15" s="17">
        <v>1.10271496336513E-2</v>
      </c>
    </row>
    <row r="16" spans="2:47" x14ac:dyDescent="0.35">
      <c r="B16" s="18" t="s">
        <v>293</v>
      </c>
      <c r="C16" s="17">
        <v>9.9123932356573394E-3</v>
      </c>
      <c r="D16" s="17">
        <v>7.4103330601136804E-3</v>
      </c>
      <c r="E16" s="17">
        <v>1.24408865170471E-2</v>
      </c>
      <c r="F16" s="17"/>
      <c r="G16" s="17">
        <v>3.8748166808372703E-2</v>
      </c>
      <c r="H16" s="17">
        <v>1.01883123692875E-2</v>
      </c>
      <c r="I16" s="17">
        <v>7.8362575372629192E-3</v>
      </c>
      <c r="J16" s="17">
        <v>3.0671244005589901E-3</v>
      </c>
      <c r="K16" s="17">
        <v>2.94956667999628E-3</v>
      </c>
      <c r="L16" s="17">
        <v>2.3855312230889902E-3</v>
      </c>
      <c r="M16" s="17"/>
      <c r="N16" s="17">
        <v>5.8890840991610502E-3</v>
      </c>
      <c r="O16" s="17">
        <v>2.9895169178756498E-2</v>
      </c>
      <c r="P16" s="17"/>
      <c r="Q16" s="17">
        <v>1.8728359528227399E-2</v>
      </c>
      <c r="R16" s="17">
        <v>6.99857653679884E-3</v>
      </c>
      <c r="S16" s="17">
        <v>5.6968665248801802E-3</v>
      </c>
      <c r="T16" s="17">
        <v>0</v>
      </c>
      <c r="U16" s="17">
        <v>1.77885774529579E-2</v>
      </c>
      <c r="V16" s="17">
        <v>9.3546513355271897E-3</v>
      </c>
      <c r="W16" s="17">
        <v>4.9990856786157603E-3</v>
      </c>
      <c r="X16" s="17">
        <v>1.2095498886542501E-2</v>
      </c>
      <c r="Y16" s="17">
        <v>1.3868561355892201E-2</v>
      </c>
      <c r="Z16" s="17">
        <v>0</v>
      </c>
      <c r="AA16" s="17">
        <v>2.8499583876304701E-2</v>
      </c>
      <c r="AB16" s="17">
        <v>0</v>
      </c>
      <c r="AC16" s="17"/>
      <c r="AD16" s="17">
        <v>1.01526599148058E-2</v>
      </c>
      <c r="AE16" s="17">
        <v>1.02523295112933E-2</v>
      </c>
      <c r="AF16" s="17"/>
      <c r="AG16" s="17">
        <v>9.4149745741857107E-3</v>
      </c>
      <c r="AH16" s="17">
        <v>8.8032578140217702E-3</v>
      </c>
      <c r="AI16" s="17"/>
      <c r="AJ16" s="17">
        <v>4.3875607028776601E-3</v>
      </c>
      <c r="AK16" s="17">
        <v>1.5761393552690899E-2</v>
      </c>
      <c r="AL16" s="17"/>
      <c r="AM16" s="17">
        <v>1.28108629079066E-2</v>
      </c>
      <c r="AN16" s="17">
        <v>9.2762693515903907E-3</v>
      </c>
      <c r="AO16" s="17"/>
      <c r="AP16" s="17">
        <v>7.9730218273900196E-3</v>
      </c>
      <c r="AQ16" s="17">
        <v>2.4806614969778802E-3</v>
      </c>
      <c r="AR16" s="17">
        <v>2.34857392039616E-2</v>
      </c>
      <c r="AS16" s="17">
        <v>2.6019316891638901E-3</v>
      </c>
      <c r="AT16" s="17">
        <v>2.5559041167756699E-2</v>
      </c>
      <c r="AU16" s="17">
        <v>8.7482639912159193E-3</v>
      </c>
    </row>
    <row r="17" spans="2:47" x14ac:dyDescent="0.35">
      <c r="B17" s="18" t="s">
        <v>294</v>
      </c>
      <c r="C17" s="17">
        <v>3.8130501954106603E-2</v>
      </c>
      <c r="D17" s="17">
        <v>4.1010492538162802E-2</v>
      </c>
      <c r="E17" s="17">
        <v>3.4699271945113998E-2</v>
      </c>
      <c r="F17" s="17"/>
      <c r="G17" s="17">
        <v>6.6291989085183897E-2</v>
      </c>
      <c r="H17" s="17">
        <v>4.4220724928004503E-2</v>
      </c>
      <c r="I17" s="17">
        <v>4.56988126223523E-2</v>
      </c>
      <c r="J17" s="17">
        <v>3.1839645067450198E-2</v>
      </c>
      <c r="K17" s="17">
        <v>2.7367376658752302E-2</v>
      </c>
      <c r="L17" s="17">
        <v>2.0520767784581999E-2</v>
      </c>
      <c r="M17" s="17"/>
      <c r="N17" s="17">
        <v>2.8586701927005301E-2</v>
      </c>
      <c r="O17" s="17">
        <v>8.5532183285855296E-2</v>
      </c>
      <c r="P17" s="17"/>
      <c r="Q17" s="17">
        <v>5.11278876722287E-2</v>
      </c>
      <c r="R17" s="17">
        <v>4.7937198556342799E-2</v>
      </c>
      <c r="S17" s="17">
        <v>3.0943204841100101E-2</v>
      </c>
      <c r="T17" s="17">
        <v>3.2428046997765497E-2</v>
      </c>
      <c r="U17" s="17">
        <v>6.3151146175862802E-2</v>
      </c>
      <c r="V17" s="17">
        <v>3.1446432938313701E-2</v>
      </c>
      <c r="W17" s="17">
        <v>2.12023645346253E-2</v>
      </c>
      <c r="X17" s="17">
        <v>3.9964153222291798E-2</v>
      </c>
      <c r="Y17" s="17">
        <v>4.0547339782251897E-2</v>
      </c>
      <c r="Z17" s="17">
        <v>4.17489816987857E-2</v>
      </c>
      <c r="AA17" s="17">
        <v>1.1762977732601401E-2</v>
      </c>
      <c r="AB17" s="17">
        <v>0</v>
      </c>
      <c r="AC17" s="17"/>
      <c r="AD17" s="17">
        <v>4.6542355859376203E-2</v>
      </c>
      <c r="AE17" s="17">
        <v>2.1298491487880999E-2</v>
      </c>
      <c r="AF17" s="17"/>
      <c r="AG17" s="17">
        <v>6.2637320468220001E-2</v>
      </c>
      <c r="AH17" s="17">
        <v>2.6308874958764099E-2</v>
      </c>
      <c r="AI17" s="17"/>
      <c r="AJ17" s="17">
        <v>4.2811947724992999E-2</v>
      </c>
      <c r="AK17" s="17">
        <v>3.2915109494447099E-2</v>
      </c>
      <c r="AL17" s="17"/>
      <c r="AM17" s="17">
        <v>2.5635270475822401E-2</v>
      </c>
      <c r="AN17" s="17">
        <v>4.2370926902492098E-2</v>
      </c>
      <c r="AO17" s="17"/>
      <c r="AP17" s="17">
        <v>1.54009799608162E-2</v>
      </c>
      <c r="AQ17" s="17">
        <v>1.10655139588392E-2</v>
      </c>
      <c r="AR17" s="17">
        <v>6.2347032446735298E-2</v>
      </c>
      <c r="AS17" s="17">
        <v>1.32360149749316E-2</v>
      </c>
      <c r="AT17" s="17">
        <v>0.10069359241404501</v>
      </c>
      <c r="AU17" s="17">
        <v>6.8715208078818493E-2</v>
      </c>
    </row>
    <row r="18" spans="2:47" x14ac:dyDescent="0.35">
      <c r="B18" s="18" t="s">
        <v>106</v>
      </c>
      <c r="C18" s="17">
        <v>0.81318764842567803</v>
      </c>
      <c r="D18" s="17">
        <v>0.77609934006500503</v>
      </c>
      <c r="E18" s="17">
        <v>0.84866361070473095</v>
      </c>
      <c r="F18" s="17"/>
      <c r="G18" s="17">
        <v>0.59666143572059605</v>
      </c>
      <c r="H18" s="17">
        <v>0.67613357378991201</v>
      </c>
      <c r="I18" s="17">
        <v>0.77045237163267499</v>
      </c>
      <c r="J18" s="17">
        <v>0.89296493207300798</v>
      </c>
      <c r="K18" s="17">
        <v>0.94339198887918496</v>
      </c>
      <c r="L18" s="17">
        <v>0.95258994536503405</v>
      </c>
      <c r="M18" s="17"/>
      <c r="N18" s="17">
        <v>0.86331899801325196</v>
      </c>
      <c r="O18" s="17">
        <v>0.56419770195438701</v>
      </c>
      <c r="P18" s="17"/>
      <c r="Q18" s="17">
        <v>0.68467894221960202</v>
      </c>
      <c r="R18" s="17">
        <v>0.85444192966719801</v>
      </c>
      <c r="S18" s="17">
        <v>0.88130294636362605</v>
      </c>
      <c r="T18" s="17">
        <v>0.870404017000314</v>
      </c>
      <c r="U18" s="17">
        <v>0.79113602526395799</v>
      </c>
      <c r="V18" s="17">
        <v>0.78627468383437105</v>
      </c>
      <c r="W18" s="17">
        <v>0.82448600526168903</v>
      </c>
      <c r="X18" s="17">
        <v>0.72985372200877496</v>
      </c>
      <c r="Y18" s="17">
        <v>0.77417508848578998</v>
      </c>
      <c r="Z18" s="17">
        <v>0.88352510048898303</v>
      </c>
      <c r="AA18" s="17">
        <v>0.86100344278034802</v>
      </c>
      <c r="AB18" s="17">
        <v>0.94504159481581695</v>
      </c>
      <c r="AC18" s="17"/>
      <c r="AD18" s="17">
        <v>0.76989176518197</v>
      </c>
      <c r="AE18" s="17">
        <v>0.92317446731102204</v>
      </c>
      <c r="AF18" s="17"/>
      <c r="AG18" s="17">
        <v>0.67238821878492105</v>
      </c>
      <c r="AH18" s="17">
        <v>0.88843089388432495</v>
      </c>
      <c r="AI18" s="17"/>
      <c r="AJ18" s="17">
        <v>0.80996823414458297</v>
      </c>
      <c r="AK18" s="17">
        <v>0.81901482773774703</v>
      </c>
      <c r="AL18" s="17"/>
      <c r="AM18" s="17">
        <v>0.86770283645891699</v>
      </c>
      <c r="AN18" s="17">
        <v>0.79876539242379496</v>
      </c>
      <c r="AO18" s="17"/>
      <c r="AP18" s="17">
        <v>0.94549176388321299</v>
      </c>
      <c r="AQ18" s="17">
        <v>0.96489171417716002</v>
      </c>
      <c r="AR18" s="17">
        <v>0.70494869777872005</v>
      </c>
      <c r="AS18" s="17">
        <v>0.97077399571294198</v>
      </c>
      <c r="AT18" s="17">
        <v>0.491658959513879</v>
      </c>
      <c r="AU18" s="17">
        <v>0.58263348466660103</v>
      </c>
    </row>
    <row r="19" spans="2:47" x14ac:dyDescent="0.35">
      <c r="B19" s="18" t="s">
        <v>94</v>
      </c>
      <c r="C19" s="19">
        <v>2.1436151704998199E-2</v>
      </c>
      <c r="D19" s="19">
        <v>2.2352557163756E-2</v>
      </c>
      <c r="E19" s="19">
        <v>2.0732766485229599E-2</v>
      </c>
      <c r="F19" s="19"/>
      <c r="G19" s="19">
        <v>2.56547096176186E-2</v>
      </c>
      <c r="H19" s="19">
        <v>1.67517694257481E-2</v>
      </c>
      <c r="I19" s="19">
        <v>4.7995067464919702E-2</v>
      </c>
      <c r="J19" s="19">
        <v>1.6618820659732199E-2</v>
      </c>
      <c r="K19" s="19">
        <v>1.2309865486484399E-2</v>
      </c>
      <c r="L19" s="19">
        <v>1.0790228800741901E-2</v>
      </c>
      <c r="M19" s="19"/>
      <c r="N19" s="19">
        <v>1.7580848809723101E-2</v>
      </c>
      <c r="O19" s="19">
        <v>4.0584482428635799E-2</v>
      </c>
      <c r="P19" s="19"/>
      <c r="Q19" s="19">
        <v>3.0998758853052401E-2</v>
      </c>
      <c r="R19" s="19">
        <v>7.6530036893820404E-3</v>
      </c>
      <c r="S19" s="19">
        <v>1.2440370479463199E-2</v>
      </c>
      <c r="T19" s="19">
        <v>2.33166380548183E-2</v>
      </c>
      <c r="U19" s="19">
        <v>1.33862249493567E-2</v>
      </c>
      <c r="V19" s="19">
        <v>8.5338994861326196E-3</v>
      </c>
      <c r="W19" s="19">
        <v>4.4094811424136397E-2</v>
      </c>
      <c r="X19" s="19">
        <v>2.3843217208297299E-2</v>
      </c>
      <c r="Y19" s="19">
        <v>3.5973971977571899E-2</v>
      </c>
      <c r="Z19" s="19">
        <v>6.5731058148561401E-3</v>
      </c>
      <c r="AA19" s="19">
        <v>3.16701621199144E-2</v>
      </c>
      <c r="AB19" s="19">
        <v>2.2958488279549199E-2</v>
      </c>
      <c r="AC19" s="19"/>
      <c r="AD19" s="19">
        <v>2.03799578908367E-2</v>
      </c>
      <c r="AE19" s="19">
        <v>1.3357500474317399E-2</v>
      </c>
      <c r="AF19" s="19"/>
      <c r="AG19" s="19">
        <v>1.87230063415573E-2</v>
      </c>
      <c r="AH19" s="19">
        <v>1.7230391312220199E-2</v>
      </c>
      <c r="AI19" s="19"/>
      <c r="AJ19" s="19">
        <v>2.2406942661910699E-2</v>
      </c>
      <c r="AK19" s="19">
        <v>1.9175878749344601E-2</v>
      </c>
      <c r="AL19" s="19"/>
      <c r="AM19" s="19">
        <v>1.6338045441420899E-2</v>
      </c>
      <c r="AN19" s="19">
        <v>2.15307960723655E-2</v>
      </c>
      <c r="AO19" s="19"/>
      <c r="AP19" s="19">
        <v>2.19657438982057E-2</v>
      </c>
      <c r="AQ19" s="19">
        <v>1.05888393657316E-2</v>
      </c>
      <c r="AR19" s="19">
        <v>3.5170012861863199E-2</v>
      </c>
      <c r="AS19" s="19">
        <v>1.1302545371669699E-2</v>
      </c>
      <c r="AT19" s="19">
        <v>4.3433192787530203E-2</v>
      </c>
      <c r="AU19" s="19">
        <v>2.03462987742461E-2</v>
      </c>
    </row>
    <row r="20" spans="2:47" x14ac:dyDescent="0.35">
      <c r="B20" s="16"/>
    </row>
    <row r="21" spans="2:47" x14ac:dyDescent="0.35">
      <c r="B21" t="s">
        <v>66</v>
      </c>
    </row>
    <row r="22" spans="2:47" x14ac:dyDescent="0.35">
      <c r="B22" t="s">
        <v>67</v>
      </c>
    </row>
    <row r="24" spans="2:47" x14ac:dyDescent="0.35">
      <c r="B24"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AU25"/>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70</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68</v>
      </c>
      <c r="C9" s="17">
        <v>2.0825314609552E-2</v>
      </c>
      <c r="D9" s="17">
        <v>2.17475437848982E-2</v>
      </c>
      <c r="E9" s="17">
        <v>1.8901251944199102E-2</v>
      </c>
      <c r="F9" s="17"/>
      <c r="G9" s="17">
        <v>2.4127730046449199E-2</v>
      </c>
      <c r="H9" s="17">
        <v>2.5006920184348101E-2</v>
      </c>
      <c r="I9" s="17">
        <v>3.1722934892145699E-2</v>
      </c>
      <c r="J9" s="17">
        <v>2.6245088161409202E-2</v>
      </c>
      <c r="K9" s="17">
        <v>1.29913362474779E-2</v>
      </c>
      <c r="L9" s="17">
        <v>7.15809727154894E-3</v>
      </c>
      <c r="M9" s="17"/>
      <c r="N9" s="17">
        <v>1.9949851417550599E-2</v>
      </c>
      <c r="O9" s="17">
        <v>2.51735225693882E-2</v>
      </c>
      <c r="P9" s="17"/>
      <c r="Q9" s="17">
        <v>3.35448308781423E-2</v>
      </c>
      <c r="R9" s="17">
        <v>9.0439708684299392E-3</v>
      </c>
      <c r="S9" s="17">
        <v>2.6524383392026101E-2</v>
      </c>
      <c r="T9" s="17">
        <v>1.5171585889638199E-2</v>
      </c>
      <c r="U9" s="17">
        <v>1.65018194402206E-2</v>
      </c>
      <c r="V9" s="17">
        <v>2.00606303982225E-2</v>
      </c>
      <c r="W9" s="17">
        <v>2.0046218822212501E-2</v>
      </c>
      <c r="X9" s="17">
        <v>2.3095003538360699E-2</v>
      </c>
      <c r="Y9" s="17">
        <v>2.5086249473847199E-2</v>
      </c>
      <c r="Z9" s="17">
        <v>1.8270843011967498E-2</v>
      </c>
      <c r="AA9" s="17">
        <v>3.1407306416825202E-2</v>
      </c>
      <c r="AB9" s="17">
        <v>0</v>
      </c>
      <c r="AC9" s="17"/>
      <c r="AD9" s="17">
        <v>1.6031902554897001E-2</v>
      </c>
      <c r="AE9" s="17">
        <v>2.6889849853294599E-2</v>
      </c>
      <c r="AF9" s="17"/>
      <c r="AG9" s="17">
        <v>1.6540502367481801E-2</v>
      </c>
      <c r="AH9" s="17">
        <v>2.2145036051759701E-2</v>
      </c>
      <c r="AI9" s="17"/>
      <c r="AJ9" s="17">
        <v>1.28910058583317E-2</v>
      </c>
      <c r="AK9" s="17">
        <v>3.04268850031492E-2</v>
      </c>
      <c r="AL9" s="17"/>
      <c r="AM9" s="17">
        <v>2.8590687585229702E-2</v>
      </c>
      <c r="AN9" s="17">
        <v>1.7272224608327901E-2</v>
      </c>
      <c r="AO9" s="17"/>
      <c r="AP9" s="17">
        <v>3.1621300251029903E-2</v>
      </c>
      <c r="AQ9" s="17">
        <v>1.99784945904391E-2</v>
      </c>
      <c r="AR9" s="17">
        <v>2.9569610621778101E-2</v>
      </c>
      <c r="AS9" s="17">
        <v>9.9731776740420493E-3</v>
      </c>
      <c r="AT9" s="17">
        <v>1.56702161931076E-2</v>
      </c>
      <c r="AU9" s="17">
        <v>1.4979955642737301E-2</v>
      </c>
    </row>
    <row r="10" spans="2:47" x14ac:dyDescent="0.35">
      <c r="B10" s="18" t="s">
        <v>43</v>
      </c>
      <c r="C10" s="17">
        <v>7.7462724046083202E-3</v>
      </c>
      <c r="D10" s="17">
        <v>8.2414425544281595E-3</v>
      </c>
      <c r="E10" s="17">
        <v>7.3321203676699198E-3</v>
      </c>
      <c r="F10" s="17"/>
      <c r="G10" s="17">
        <v>0</v>
      </c>
      <c r="H10" s="17">
        <v>1.5549233591923201E-2</v>
      </c>
      <c r="I10" s="17">
        <v>7.2224105942359897E-3</v>
      </c>
      <c r="J10" s="17">
        <v>2.2704887248341799E-2</v>
      </c>
      <c r="K10" s="17">
        <v>0</v>
      </c>
      <c r="L10" s="17">
        <v>0</v>
      </c>
      <c r="M10" s="17"/>
      <c r="N10" s="17">
        <v>7.4640582474404596E-3</v>
      </c>
      <c r="O10" s="17">
        <v>9.1479599407460407E-3</v>
      </c>
      <c r="P10" s="17"/>
      <c r="Q10" s="17">
        <v>1.09675537245483E-2</v>
      </c>
      <c r="R10" s="17">
        <v>4.5920632996646199E-3</v>
      </c>
      <c r="S10" s="17">
        <v>0</v>
      </c>
      <c r="T10" s="17">
        <v>1.93765354087326E-2</v>
      </c>
      <c r="U10" s="17">
        <v>6.9635827725660496E-3</v>
      </c>
      <c r="V10" s="17">
        <v>0</v>
      </c>
      <c r="W10" s="17">
        <v>1.1766136156088E-2</v>
      </c>
      <c r="X10" s="17">
        <v>9.8405126852576207E-3</v>
      </c>
      <c r="Y10" s="17">
        <v>8.4737475358596208E-3</v>
      </c>
      <c r="Z10" s="17">
        <v>1.2411161781646999E-2</v>
      </c>
      <c r="AA10" s="17">
        <v>0</v>
      </c>
      <c r="AB10" s="17">
        <v>0</v>
      </c>
      <c r="AC10" s="17"/>
      <c r="AD10" s="17">
        <v>5.6298086478784202E-3</v>
      </c>
      <c r="AE10" s="17">
        <v>1.31068120549785E-2</v>
      </c>
      <c r="AF10" s="17"/>
      <c r="AG10" s="17">
        <v>1.00799595083753E-2</v>
      </c>
      <c r="AH10" s="17">
        <v>6.8325310925787001E-3</v>
      </c>
      <c r="AI10" s="17"/>
      <c r="AJ10" s="17">
        <v>3.2963312565207799E-3</v>
      </c>
      <c r="AK10" s="17">
        <v>1.30962024448599E-2</v>
      </c>
      <c r="AL10" s="17"/>
      <c r="AM10" s="17">
        <v>1.7636213743749098E-2</v>
      </c>
      <c r="AN10" s="17">
        <v>4.4977003891500302E-3</v>
      </c>
      <c r="AO10" s="17"/>
      <c r="AP10" s="17">
        <v>1.22323367653133E-2</v>
      </c>
      <c r="AQ10" s="17">
        <v>5.1074154446117404E-3</v>
      </c>
      <c r="AR10" s="17">
        <v>4.1798670972246202E-3</v>
      </c>
      <c r="AS10" s="17">
        <v>5.0285984644078303E-3</v>
      </c>
      <c r="AT10" s="17">
        <v>1.02107964456943E-2</v>
      </c>
      <c r="AU10" s="17">
        <v>9.2522034599209699E-3</v>
      </c>
    </row>
    <row r="11" spans="2:47" x14ac:dyDescent="0.35">
      <c r="B11" s="18" t="s">
        <v>44</v>
      </c>
      <c r="C11" s="17">
        <v>2.53736183435311E-2</v>
      </c>
      <c r="D11" s="17">
        <v>2.7922668005184701E-2</v>
      </c>
      <c r="E11" s="17">
        <v>2.3112787146844602E-2</v>
      </c>
      <c r="F11" s="17"/>
      <c r="G11" s="17">
        <v>2.5988355992412299E-2</v>
      </c>
      <c r="H11" s="17">
        <v>2.5577375968529499E-2</v>
      </c>
      <c r="I11" s="17">
        <v>3.3358513184250198E-2</v>
      </c>
      <c r="J11" s="17">
        <v>3.29989462244131E-2</v>
      </c>
      <c r="K11" s="17">
        <v>2.4983881094353001E-2</v>
      </c>
      <c r="L11" s="17">
        <v>1.23646268038683E-2</v>
      </c>
      <c r="M11" s="17"/>
      <c r="N11" s="17">
        <v>2.66681177741716E-2</v>
      </c>
      <c r="O11" s="17">
        <v>1.8944161594531401E-2</v>
      </c>
      <c r="P11" s="17"/>
      <c r="Q11" s="17">
        <v>1.28550991712994E-2</v>
      </c>
      <c r="R11" s="17">
        <v>3.8867332909128097E-2</v>
      </c>
      <c r="S11" s="17">
        <v>2.15879815725733E-2</v>
      </c>
      <c r="T11" s="17">
        <v>2.7072788647398899E-2</v>
      </c>
      <c r="U11" s="17">
        <v>6.9458137643795496E-3</v>
      </c>
      <c r="V11" s="17">
        <v>5.0509151012405898E-2</v>
      </c>
      <c r="W11" s="17">
        <v>1.51404479133136E-2</v>
      </c>
      <c r="X11" s="17">
        <v>2.0575265328821601E-2</v>
      </c>
      <c r="Y11" s="17">
        <v>2.9541678676407699E-2</v>
      </c>
      <c r="Z11" s="17">
        <v>2.0094757554615501E-2</v>
      </c>
      <c r="AA11" s="17">
        <v>3.1022896329720599E-2</v>
      </c>
      <c r="AB11" s="17">
        <v>2.2728207510670801E-2</v>
      </c>
      <c r="AC11" s="17"/>
      <c r="AD11" s="17">
        <v>2.4239636166672698E-2</v>
      </c>
      <c r="AE11" s="17">
        <v>2.5114160051542201E-2</v>
      </c>
      <c r="AF11" s="17"/>
      <c r="AG11" s="17">
        <v>2.7289636986863999E-2</v>
      </c>
      <c r="AH11" s="17">
        <v>2.4404468181306298E-2</v>
      </c>
      <c r="AI11" s="17"/>
      <c r="AJ11" s="17">
        <v>2.2604479160242701E-2</v>
      </c>
      <c r="AK11" s="17">
        <v>2.7308259962197701E-2</v>
      </c>
      <c r="AL11" s="17"/>
      <c r="AM11" s="17">
        <v>4.5147923970902601E-2</v>
      </c>
      <c r="AN11" s="17">
        <v>1.95605425758557E-2</v>
      </c>
      <c r="AO11" s="17"/>
      <c r="AP11" s="17">
        <v>1.73788178565044E-2</v>
      </c>
      <c r="AQ11" s="17">
        <v>2.1830460046921601E-2</v>
      </c>
      <c r="AR11" s="17">
        <v>4.61329327444936E-2</v>
      </c>
      <c r="AS11" s="17">
        <v>2.1902048261135398E-2</v>
      </c>
      <c r="AT11" s="17">
        <v>1.54287749037814E-2</v>
      </c>
      <c r="AU11" s="17">
        <v>2.9511262422191199E-2</v>
      </c>
    </row>
    <row r="12" spans="2:47" x14ac:dyDescent="0.35">
      <c r="B12" s="18" t="s">
        <v>45</v>
      </c>
      <c r="C12" s="17">
        <v>3.9013525695594402E-2</v>
      </c>
      <c r="D12" s="17">
        <v>4.1102751205046598E-2</v>
      </c>
      <c r="E12" s="17">
        <v>3.64425143425249E-2</v>
      </c>
      <c r="F12" s="17"/>
      <c r="G12" s="17">
        <v>5.2038309900467802E-2</v>
      </c>
      <c r="H12" s="17">
        <v>3.94990150980217E-2</v>
      </c>
      <c r="I12" s="17">
        <v>4.90705041988947E-2</v>
      </c>
      <c r="J12" s="17">
        <v>4.2498513322717001E-2</v>
      </c>
      <c r="K12" s="17">
        <v>4.0819979054140899E-2</v>
      </c>
      <c r="L12" s="17">
        <v>1.7713648434168599E-2</v>
      </c>
      <c r="M12" s="17"/>
      <c r="N12" s="17">
        <v>4.1615857948658297E-2</v>
      </c>
      <c r="O12" s="17">
        <v>2.6088388556428099E-2</v>
      </c>
      <c r="P12" s="17"/>
      <c r="Q12" s="17">
        <v>4.0388411581499403E-2</v>
      </c>
      <c r="R12" s="17">
        <v>5.1046619323995603E-2</v>
      </c>
      <c r="S12" s="17">
        <v>1.8983671767197102E-2</v>
      </c>
      <c r="T12" s="17">
        <v>2.1238691631438999E-2</v>
      </c>
      <c r="U12" s="17">
        <v>4.1304401784764098E-2</v>
      </c>
      <c r="V12" s="17">
        <v>5.3433637213372E-2</v>
      </c>
      <c r="W12" s="17">
        <v>3.4264120278439301E-2</v>
      </c>
      <c r="X12" s="17">
        <v>4.1581865392727499E-2</v>
      </c>
      <c r="Y12" s="17">
        <v>4.6850489674539503E-2</v>
      </c>
      <c r="Z12" s="17">
        <v>3.6473197417734499E-2</v>
      </c>
      <c r="AA12" s="17">
        <v>4.1521461783468501E-2</v>
      </c>
      <c r="AB12" s="17">
        <v>2.26019336049758E-2</v>
      </c>
      <c r="AC12" s="17"/>
      <c r="AD12" s="17">
        <v>3.4572637331595199E-2</v>
      </c>
      <c r="AE12" s="17">
        <v>4.9235734968496897E-2</v>
      </c>
      <c r="AF12" s="17"/>
      <c r="AG12" s="17">
        <v>2.335041122647E-2</v>
      </c>
      <c r="AH12" s="17">
        <v>4.2469846297608603E-2</v>
      </c>
      <c r="AI12" s="17"/>
      <c r="AJ12" s="17">
        <v>3.1424338653841297E-2</v>
      </c>
      <c r="AK12" s="17">
        <v>4.65409345224349E-2</v>
      </c>
      <c r="AL12" s="17"/>
      <c r="AM12" s="17">
        <v>5.1873234161173599E-2</v>
      </c>
      <c r="AN12" s="17">
        <v>3.3873606922356803E-2</v>
      </c>
      <c r="AO12" s="17"/>
      <c r="AP12" s="17">
        <v>5.9466788498986199E-2</v>
      </c>
      <c r="AQ12" s="17">
        <v>3.0268298306679702E-2</v>
      </c>
      <c r="AR12" s="17">
        <v>3.7600752821414798E-2</v>
      </c>
      <c r="AS12" s="17">
        <v>3.7776446167477697E-2</v>
      </c>
      <c r="AT12" s="17">
        <v>2.4191162819545899E-2</v>
      </c>
      <c r="AU12" s="17">
        <v>3.0973323627839999E-2</v>
      </c>
    </row>
    <row r="13" spans="2:47" x14ac:dyDescent="0.35">
      <c r="B13" s="18" t="s">
        <v>46</v>
      </c>
      <c r="C13" s="17">
        <v>6.5632138111313298E-2</v>
      </c>
      <c r="D13" s="17">
        <v>6.6536306408659304E-2</v>
      </c>
      <c r="E13" s="17">
        <v>6.4297779027094798E-2</v>
      </c>
      <c r="F13" s="17"/>
      <c r="G13" s="17">
        <v>8.7508954377008397E-2</v>
      </c>
      <c r="H13" s="17">
        <v>8.5480102592681295E-2</v>
      </c>
      <c r="I13" s="17">
        <v>5.3605634474842602E-2</v>
      </c>
      <c r="J13" s="17">
        <v>6.12133211756389E-2</v>
      </c>
      <c r="K13" s="17">
        <v>9.1084872422470806E-2</v>
      </c>
      <c r="L13" s="17">
        <v>3.12458298560663E-2</v>
      </c>
      <c r="M13" s="17"/>
      <c r="N13" s="17">
        <v>6.4773205162599407E-2</v>
      </c>
      <c r="O13" s="17">
        <v>6.9898244463568807E-2</v>
      </c>
      <c r="P13" s="17"/>
      <c r="Q13" s="17">
        <v>4.1156347896578599E-2</v>
      </c>
      <c r="R13" s="17">
        <v>5.19448751993902E-2</v>
      </c>
      <c r="S13" s="17">
        <v>5.3711682529107102E-2</v>
      </c>
      <c r="T13" s="17">
        <v>8.18445426643995E-2</v>
      </c>
      <c r="U13" s="17">
        <v>0.106058437124511</v>
      </c>
      <c r="V13" s="17">
        <v>0.107362036095401</v>
      </c>
      <c r="W13" s="17">
        <v>6.5504947159430296E-2</v>
      </c>
      <c r="X13" s="17">
        <v>3.20696491795988E-2</v>
      </c>
      <c r="Y13" s="17">
        <v>7.2045688868662805E-2</v>
      </c>
      <c r="Z13" s="17">
        <v>3.4850106418833598E-2</v>
      </c>
      <c r="AA13" s="17">
        <v>5.0265623272274601E-2</v>
      </c>
      <c r="AB13" s="17">
        <v>0.142159134336277</v>
      </c>
      <c r="AC13" s="17"/>
      <c r="AD13" s="17">
        <v>6.2645193643535102E-2</v>
      </c>
      <c r="AE13" s="17">
        <v>6.6314589158793499E-2</v>
      </c>
      <c r="AF13" s="17"/>
      <c r="AG13" s="17">
        <v>5.3406769847223798E-2</v>
      </c>
      <c r="AH13" s="17">
        <v>7.1085781050176697E-2</v>
      </c>
      <c r="AI13" s="17"/>
      <c r="AJ13" s="17">
        <v>5.02329169761793E-2</v>
      </c>
      <c r="AK13" s="17">
        <v>8.3145283112871698E-2</v>
      </c>
      <c r="AL13" s="17"/>
      <c r="AM13" s="17">
        <v>9.5299808985502998E-2</v>
      </c>
      <c r="AN13" s="17">
        <v>5.7898400221773998E-2</v>
      </c>
      <c r="AO13" s="17"/>
      <c r="AP13" s="17">
        <v>7.3900367782291296E-2</v>
      </c>
      <c r="AQ13" s="17">
        <v>6.6250091178311807E-2</v>
      </c>
      <c r="AR13" s="17">
        <v>6.6676826963062596E-2</v>
      </c>
      <c r="AS13" s="17">
        <v>5.2982832816905599E-2</v>
      </c>
      <c r="AT13" s="17">
        <v>4.4926024123541998E-2</v>
      </c>
      <c r="AU13" s="17">
        <v>7.6297593612842093E-2</v>
      </c>
    </row>
    <row r="14" spans="2:47" x14ac:dyDescent="0.35">
      <c r="B14" s="18" t="s">
        <v>47</v>
      </c>
      <c r="C14" s="17">
        <v>0.103353379304016</v>
      </c>
      <c r="D14" s="17">
        <v>8.8523035813498796E-2</v>
      </c>
      <c r="E14" s="17">
        <v>0.117854179319602</v>
      </c>
      <c r="F14" s="17"/>
      <c r="G14" s="17">
        <v>0.108297278579219</v>
      </c>
      <c r="H14" s="17">
        <v>0.102250800248656</v>
      </c>
      <c r="I14" s="17">
        <v>0.12924259325988199</v>
      </c>
      <c r="J14" s="17">
        <v>0.11732060066929</v>
      </c>
      <c r="K14" s="17">
        <v>6.78320535193319E-2</v>
      </c>
      <c r="L14" s="17">
        <v>9.2242972152209293E-2</v>
      </c>
      <c r="M14" s="17"/>
      <c r="N14" s="17">
        <v>0.10755393519982</v>
      </c>
      <c r="O14" s="17">
        <v>8.2490262786099999E-2</v>
      </c>
      <c r="P14" s="17"/>
      <c r="Q14" s="17">
        <v>0.104464852163621</v>
      </c>
      <c r="R14" s="17">
        <v>8.5818061293467099E-2</v>
      </c>
      <c r="S14" s="17">
        <v>0.122436521468045</v>
      </c>
      <c r="T14" s="17">
        <v>0.113692869442446</v>
      </c>
      <c r="U14" s="17">
        <v>8.5026710290763099E-2</v>
      </c>
      <c r="V14" s="17">
        <v>9.9548953822150302E-2</v>
      </c>
      <c r="W14" s="17">
        <v>0.14669083526778301</v>
      </c>
      <c r="X14" s="17">
        <v>0.108526507536181</v>
      </c>
      <c r="Y14" s="17">
        <v>8.5709840374839294E-2</v>
      </c>
      <c r="Z14" s="17">
        <v>0.102077315624423</v>
      </c>
      <c r="AA14" s="17">
        <v>7.52213817778873E-2</v>
      </c>
      <c r="AB14" s="17">
        <v>0.139585429158959</v>
      </c>
      <c r="AC14" s="17"/>
      <c r="AD14" s="17">
        <v>9.5976190886245497E-2</v>
      </c>
      <c r="AE14" s="17">
        <v>0.11549631053889101</v>
      </c>
      <c r="AF14" s="17"/>
      <c r="AG14" s="17">
        <v>8.9978714580367894E-2</v>
      </c>
      <c r="AH14" s="17">
        <v>0.11008240760071999</v>
      </c>
      <c r="AI14" s="17"/>
      <c r="AJ14" s="17">
        <v>8.2298532274116903E-2</v>
      </c>
      <c r="AK14" s="17">
        <v>0.12926156440356901</v>
      </c>
      <c r="AL14" s="17"/>
      <c r="AM14" s="17">
        <v>0.123554176816281</v>
      </c>
      <c r="AN14" s="17">
        <v>9.7212053862897899E-2</v>
      </c>
      <c r="AO14" s="17"/>
      <c r="AP14" s="17">
        <v>0.12011562616577</v>
      </c>
      <c r="AQ14" s="17">
        <v>0.11160052831681699</v>
      </c>
      <c r="AR14" s="17">
        <v>0.12237164177767999</v>
      </c>
      <c r="AS14" s="17">
        <v>8.3938458244807806E-2</v>
      </c>
      <c r="AT14" s="17">
        <v>0.135689800214088</v>
      </c>
      <c r="AU14" s="17">
        <v>6.6491882439786099E-2</v>
      </c>
    </row>
    <row r="15" spans="2:47" x14ac:dyDescent="0.35">
      <c r="B15" s="18" t="s">
        <v>48</v>
      </c>
      <c r="C15" s="17">
        <v>0.12869907720183199</v>
      </c>
      <c r="D15" s="17">
        <v>0.123854005750059</v>
      </c>
      <c r="E15" s="17">
        <v>0.134568212490353</v>
      </c>
      <c r="F15" s="17"/>
      <c r="G15" s="17">
        <v>0.16670396045434299</v>
      </c>
      <c r="H15" s="17">
        <v>0.16450723645790599</v>
      </c>
      <c r="I15" s="17">
        <v>0.15785241888059801</v>
      </c>
      <c r="J15" s="17">
        <v>0.12152681514154499</v>
      </c>
      <c r="K15" s="17">
        <v>0.114958563051553</v>
      </c>
      <c r="L15" s="17">
        <v>6.5342076001713795E-2</v>
      </c>
      <c r="M15" s="17"/>
      <c r="N15" s="17">
        <v>0.122029957941475</v>
      </c>
      <c r="O15" s="17">
        <v>0.16182293405603801</v>
      </c>
      <c r="P15" s="17"/>
      <c r="Q15" s="17">
        <v>0.12765165346009699</v>
      </c>
      <c r="R15" s="17">
        <v>0.14001477094283701</v>
      </c>
      <c r="S15" s="17">
        <v>0.17186000502518201</v>
      </c>
      <c r="T15" s="17">
        <v>0.129700956944581</v>
      </c>
      <c r="U15" s="17">
        <v>9.3844684353494204E-2</v>
      </c>
      <c r="V15" s="17">
        <v>0.107709767750244</v>
      </c>
      <c r="W15" s="17">
        <v>0.137375257387055</v>
      </c>
      <c r="X15" s="17">
        <v>0.116932104424657</v>
      </c>
      <c r="Y15" s="17">
        <v>0.103427472632163</v>
      </c>
      <c r="Z15" s="17">
        <v>0.16249549395683699</v>
      </c>
      <c r="AA15" s="17">
        <v>0.129187001250301</v>
      </c>
      <c r="AB15" s="17">
        <v>9.3514226490097996E-2</v>
      </c>
      <c r="AC15" s="17"/>
      <c r="AD15" s="17">
        <v>0.130985017575379</v>
      </c>
      <c r="AE15" s="17">
        <v>0.12751270469354001</v>
      </c>
      <c r="AF15" s="17"/>
      <c r="AG15" s="17">
        <v>0.126664844559713</v>
      </c>
      <c r="AH15" s="17">
        <v>0.12864216438904799</v>
      </c>
      <c r="AI15" s="17"/>
      <c r="AJ15" s="17">
        <v>0.12520261902417601</v>
      </c>
      <c r="AK15" s="17">
        <v>0.133996515972892</v>
      </c>
      <c r="AL15" s="17"/>
      <c r="AM15" s="17">
        <v>0.121794321676154</v>
      </c>
      <c r="AN15" s="17">
        <v>0.13055187940165899</v>
      </c>
      <c r="AO15" s="17"/>
      <c r="AP15" s="17">
        <v>0.13132328497922599</v>
      </c>
      <c r="AQ15" s="17">
        <v>9.7476360125556397E-2</v>
      </c>
      <c r="AR15" s="17">
        <v>0.17611673752204801</v>
      </c>
      <c r="AS15" s="17">
        <v>8.9197599985005593E-2</v>
      </c>
      <c r="AT15" s="17">
        <v>0.13017289706523799</v>
      </c>
      <c r="AU15" s="17">
        <v>0.15549624711913601</v>
      </c>
    </row>
    <row r="16" spans="2:47" x14ac:dyDescent="0.35">
      <c r="B16" s="18" t="s">
        <v>59</v>
      </c>
      <c r="C16" s="17">
        <v>0.17716877630806799</v>
      </c>
      <c r="D16" s="17">
        <v>0.17736105832892099</v>
      </c>
      <c r="E16" s="17">
        <v>0.17855526423057899</v>
      </c>
      <c r="F16" s="17"/>
      <c r="G16" s="17">
        <v>0.193198085856542</v>
      </c>
      <c r="H16" s="17">
        <v>0.17266921850007799</v>
      </c>
      <c r="I16" s="17">
        <v>0.18246599956537299</v>
      </c>
      <c r="J16" s="17">
        <v>0.19624400746357701</v>
      </c>
      <c r="K16" s="17">
        <v>0.14911226790137999</v>
      </c>
      <c r="L16" s="17">
        <v>0.169130566088316</v>
      </c>
      <c r="M16" s="17"/>
      <c r="N16" s="17">
        <v>0.17568100178523599</v>
      </c>
      <c r="O16" s="17">
        <v>0.18455818237530699</v>
      </c>
      <c r="P16" s="17"/>
      <c r="Q16" s="17">
        <v>0.19118685026643401</v>
      </c>
      <c r="R16" s="17">
        <v>0.168083829242899</v>
      </c>
      <c r="S16" s="17">
        <v>0.187822414802432</v>
      </c>
      <c r="T16" s="17">
        <v>0.18369897815365099</v>
      </c>
      <c r="U16" s="17">
        <v>0.171289686028267</v>
      </c>
      <c r="V16" s="17">
        <v>0.15156335926238099</v>
      </c>
      <c r="W16" s="17">
        <v>0.13243520028109501</v>
      </c>
      <c r="X16" s="17">
        <v>0.15923029955203299</v>
      </c>
      <c r="Y16" s="17">
        <v>0.19379979082200899</v>
      </c>
      <c r="Z16" s="17">
        <v>0.171262156713963</v>
      </c>
      <c r="AA16" s="17">
        <v>0.22112346315669601</v>
      </c>
      <c r="AB16" s="17">
        <v>0.22034677285787799</v>
      </c>
      <c r="AC16" s="17"/>
      <c r="AD16" s="17">
        <v>0.17636001034715301</v>
      </c>
      <c r="AE16" s="17">
        <v>0.18116653901913299</v>
      </c>
      <c r="AF16" s="17"/>
      <c r="AG16" s="17">
        <v>0.17136529779875001</v>
      </c>
      <c r="AH16" s="17">
        <v>0.18017172663387701</v>
      </c>
      <c r="AI16" s="17"/>
      <c r="AJ16" s="17">
        <v>0.18037895818375099</v>
      </c>
      <c r="AK16" s="17">
        <v>0.17493972443681099</v>
      </c>
      <c r="AL16" s="17"/>
      <c r="AM16" s="17">
        <v>0.190330888534333</v>
      </c>
      <c r="AN16" s="17">
        <v>0.17438115928883999</v>
      </c>
      <c r="AO16" s="17"/>
      <c r="AP16" s="17">
        <v>0.17539179230865501</v>
      </c>
      <c r="AQ16" s="17">
        <v>0.18762851556921001</v>
      </c>
      <c r="AR16" s="17">
        <v>0.138750229360453</v>
      </c>
      <c r="AS16" s="17">
        <v>0.18088799525900201</v>
      </c>
      <c r="AT16" s="17">
        <v>0.15769577949861599</v>
      </c>
      <c r="AU16" s="17">
        <v>0.20531097006469401</v>
      </c>
    </row>
    <row r="17" spans="2:47" x14ac:dyDescent="0.35">
      <c r="B17" s="18" t="s">
        <v>60</v>
      </c>
      <c r="C17" s="17">
        <v>0.20186026153188</v>
      </c>
      <c r="D17" s="17">
        <v>0.201888625570217</v>
      </c>
      <c r="E17" s="17">
        <v>0.19874908128798799</v>
      </c>
      <c r="F17" s="17"/>
      <c r="G17" s="17">
        <v>0.17244736790455201</v>
      </c>
      <c r="H17" s="17">
        <v>0.17649957020908399</v>
      </c>
      <c r="I17" s="17">
        <v>0.170333620408641</v>
      </c>
      <c r="J17" s="17">
        <v>0.19023446784717199</v>
      </c>
      <c r="K17" s="17">
        <v>0.219903943973801</v>
      </c>
      <c r="L17" s="17">
        <v>0.26525715067024802</v>
      </c>
      <c r="M17" s="17"/>
      <c r="N17" s="17">
        <v>0.208446816575977</v>
      </c>
      <c r="O17" s="17">
        <v>0.16914648060733201</v>
      </c>
      <c r="P17" s="17"/>
      <c r="Q17" s="17">
        <v>0.20972987309726099</v>
      </c>
      <c r="R17" s="17">
        <v>0.20806967665628501</v>
      </c>
      <c r="S17" s="17">
        <v>0.18369707087100801</v>
      </c>
      <c r="T17" s="17">
        <v>0.202722556773347</v>
      </c>
      <c r="U17" s="17">
        <v>0.19130812676827</v>
      </c>
      <c r="V17" s="17">
        <v>0.194369055369604</v>
      </c>
      <c r="W17" s="17">
        <v>0.17631596566073299</v>
      </c>
      <c r="X17" s="17">
        <v>0.20826348183496701</v>
      </c>
      <c r="Y17" s="17">
        <v>0.21573276496632299</v>
      </c>
      <c r="Z17" s="17">
        <v>0.192595320740683</v>
      </c>
      <c r="AA17" s="17">
        <v>0.226167770998741</v>
      </c>
      <c r="AB17" s="17">
        <v>0.227468866200874</v>
      </c>
      <c r="AC17" s="17"/>
      <c r="AD17" s="17">
        <v>0.20491699356367399</v>
      </c>
      <c r="AE17" s="17">
        <v>0.19912176150657801</v>
      </c>
      <c r="AF17" s="17"/>
      <c r="AG17" s="17">
        <v>0.22916592590276599</v>
      </c>
      <c r="AH17" s="17">
        <v>0.18997551741548099</v>
      </c>
      <c r="AI17" s="17"/>
      <c r="AJ17" s="17">
        <v>0.21860921265859401</v>
      </c>
      <c r="AK17" s="17">
        <v>0.18298893530805499</v>
      </c>
      <c r="AL17" s="17"/>
      <c r="AM17" s="17">
        <v>0.17795696222486501</v>
      </c>
      <c r="AN17" s="17">
        <v>0.21046381245249601</v>
      </c>
      <c r="AO17" s="17"/>
      <c r="AP17" s="17">
        <v>0.18118578199964799</v>
      </c>
      <c r="AQ17" s="17">
        <v>0.19599019441145499</v>
      </c>
      <c r="AR17" s="17">
        <v>0.21432566749290699</v>
      </c>
      <c r="AS17" s="17">
        <v>0.236981222132229</v>
      </c>
      <c r="AT17" s="17">
        <v>0.21896572301457801</v>
      </c>
      <c r="AU17" s="17">
        <v>0.17851309075668101</v>
      </c>
    </row>
    <row r="18" spans="2:47" x14ac:dyDescent="0.35">
      <c r="B18" s="18" t="s">
        <v>61</v>
      </c>
      <c r="C18" s="17">
        <v>0.109673841180371</v>
      </c>
      <c r="D18" s="17">
        <v>0.108352423727148</v>
      </c>
      <c r="E18" s="17">
        <v>0.11193709199951</v>
      </c>
      <c r="F18" s="17"/>
      <c r="G18" s="17">
        <v>8.8358012493487501E-2</v>
      </c>
      <c r="H18" s="17">
        <v>9.3532191102087395E-2</v>
      </c>
      <c r="I18" s="17">
        <v>9.6247577901035997E-2</v>
      </c>
      <c r="J18" s="17">
        <v>8.7619644278754197E-2</v>
      </c>
      <c r="K18" s="17">
        <v>0.12911461551645501</v>
      </c>
      <c r="L18" s="17">
        <v>0.15290020384704101</v>
      </c>
      <c r="M18" s="17"/>
      <c r="N18" s="17">
        <v>0.111834815246833</v>
      </c>
      <c r="O18" s="17">
        <v>9.8940820394759404E-2</v>
      </c>
      <c r="P18" s="17"/>
      <c r="Q18" s="17">
        <v>9.5910585257469594E-2</v>
      </c>
      <c r="R18" s="17">
        <v>0.106841958676995</v>
      </c>
      <c r="S18" s="17">
        <v>0.13366738786795901</v>
      </c>
      <c r="T18" s="17">
        <v>9.6993790286932793E-2</v>
      </c>
      <c r="U18" s="17">
        <v>0.13273034988922</v>
      </c>
      <c r="V18" s="17">
        <v>0.11648974625002401</v>
      </c>
      <c r="W18" s="17">
        <v>0.121909082080844</v>
      </c>
      <c r="X18" s="17">
        <v>0.110957844047499</v>
      </c>
      <c r="Y18" s="17">
        <v>0.12669035374944801</v>
      </c>
      <c r="Z18" s="17">
        <v>0.104162554973514</v>
      </c>
      <c r="AA18" s="17">
        <v>7.6381639580868799E-2</v>
      </c>
      <c r="AB18" s="17">
        <v>6.0998778825379497E-2</v>
      </c>
      <c r="AC18" s="17"/>
      <c r="AD18" s="17">
        <v>0.121753894933464</v>
      </c>
      <c r="AE18" s="17">
        <v>8.6394375830720696E-2</v>
      </c>
      <c r="AF18" s="17"/>
      <c r="AG18" s="17">
        <v>0.117601562729701</v>
      </c>
      <c r="AH18" s="17">
        <v>0.10819815627379099</v>
      </c>
      <c r="AI18" s="17"/>
      <c r="AJ18" s="17">
        <v>0.12064323939324199</v>
      </c>
      <c r="AK18" s="17">
        <v>9.6562046081197395E-2</v>
      </c>
      <c r="AL18" s="17"/>
      <c r="AM18" s="17">
        <v>6.1489809198772699E-2</v>
      </c>
      <c r="AN18" s="17">
        <v>0.12533349811334701</v>
      </c>
      <c r="AO18" s="17"/>
      <c r="AP18" s="17">
        <v>7.4885552563908095E-2</v>
      </c>
      <c r="AQ18" s="17">
        <v>0.14725095292329499</v>
      </c>
      <c r="AR18" s="17">
        <v>8.7390173944271399E-2</v>
      </c>
      <c r="AS18" s="17">
        <v>0.124384212427015</v>
      </c>
      <c r="AT18" s="17">
        <v>0.118087537988328</v>
      </c>
      <c r="AU18" s="17">
        <v>0.11717284657190299</v>
      </c>
    </row>
    <row r="19" spans="2:47" x14ac:dyDescent="0.35">
      <c r="B19" s="18" t="s">
        <v>69</v>
      </c>
      <c r="C19" s="17">
        <v>0.11665306414558201</v>
      </c>
      <c r="D19" s="17">
        <v>0.13199993314797201</v>
      </c>
      <c r="E19" s="17">
        <v>0.10272061808211599</v>
      </c>
      <c r="F19" s="17"/>
      <c r="G19" s="17">
        <v>7.74109237343312E-2</v>
      </c>
      <c r="H19" s="17">
        <v>9.57909363407905E-2</v>
      </c>
      <c r="I19" s="17">
        <v>8.2551597837043494E-2</v>
      </c>
      <c r="J19" s="17">
        <v>9.8705382131500596E-2</v>
      </c>
      <c r="K19" s="17">
        <v>0.14337940536216501</v>
      </c>
      <c r="L19" s="17">
        <v>0.184341468863289</v>
      </c>
      <c r="M19" s="17"/>
      <c r="N19" s="17">
        <v>0.111128130372165</v>
      </c>
      <c r="O19" s="17">
        <v>0.14409403622828099</v>
      </c>
      <c r="P19" s="17"/>
      <c r="Q19" s="17">
        <v>0.12442864356187899</v>
      </c>
      <c r="R19" s="17">
        <v>0.127707786540708</v>
      </c>
      <c r="S19" s="17">
        <v>7.3688850215556406E-2</v>
      </c>
      <c r="T19" s="17">
        <v>0.108486704157433</v>
      </c>
      <c r="U19" s="17">
        <v>0.14802638778354399</v>
      </c>
      <c r="V19" s="17">
        <v>9.4375463090573306E-2</v>
      </c>
      <c r="W19" s="17">
        <v>0.133544586448896</v>
      </c>
      <c r="X19" s="17">
        <v>0.16892746647989701</v>
      </c>
      <c r="Y19" s="17">
        <v>9.2641923225900993E-2</v>
      </c>
      <c r="Z19" s="17">
        <v>0.13873398599092601</v>
      </c>
      <c r="AA19" s="17">
        <v>0.117701455433217</v>
      </c>
      <c r="AB19" s="17">
        <v>7.0596651014887504E-2</v>
      </c>
      <c r="AC19" s="17"/>
      <c r="AD19" s="17">
        <v>0.126169271638845</v>
      </c>
      <c r="AE19" s="17">
        <v>0.10281991458904199</v>
      </c>
      <c r="AF19" s="17"/>
      <c r="AG19" s="17">
        <v>0.134556374492287</v>
      </c>
      <c r="AH19" s="17">
        <v>0.11142044987038301</v>
      </c>
      <c r="AI19" s="17"/>
      <c r="AJ19" s="17">
        <v>0.150622431272811</v>
      </c>
      <c r="AK19" s="17">
        <v>7.7381670594325297E-2</v>
      </c>
      <c r="AL19" s="17"/>
      <c r="AM19" s="17">
        <v>8.2008586494036403E-2</v>
      </c>
      <c r="AN19" s="17">
        <v>0.12683829501237801</v>
      </c>
      <c r="AO19" s="17"/>
      <c r="AP19" s="17">
        <v>0.10927581048379099</v>
      </c>
      <c r="AQ19" s="17">
        <v>0.110460399548187</v>
      </c>
      <c r="AR19" s="17">
        <v>7.6885559654666993E-2</v>
      </c>
      <c r="AS19" s="17">
        <v>0.15694740856797301</v>
      </c>
      <c r="AT19" s="17">
        <v>0.12896128773348001</v>
      </c>
      <c r="AU19" s="17">
        <v>0.116000624282268</v>
      </c>
    </row>
    <row r="20" spans="2:47" x14ac:dyDescent="0.35">
      <c r="B20" s="18" t="s">
        <v>63</v>
      </c>
      <c r="C20" s="19">
        <v>4.0007311636513498E-3</v>
      </c>
      <c r="D20" s="19">
        <v>2.47020570396655E-3</v>
      </c>
      <c r="E20" s="19">
        <v>5.5290997615182903E-3</v>
      </c>
      <c r="F20" s="19"/>
      <c r="G20" s="19">
        <v>3.9210206611867103E-3</v>
      </c>
      <c r="H20" s="19">
        <v>3.6373997058948E-3</v>
      </c>
      <c r="I20" s="19">
        <v>6.3261948030580396E-3</v>
      </c>
      <c r="J20" s="19">
        <v>2.6883263356405301E-3</v>
      </c>
      <c r="K20" s="19">
        <v>5.8190818568718402E-3</v>
      </c>
      <c r="L20" s="19">
        <v>2.3033600115309901E-3</v>
      </c>
      <c r="M20" s="19"/>
      <c r="N20" s="19">
        <v>2.85425232807385E-3</v>
      </c>
      <c r="O20" s="19">
        <v>9.6950064275207297E-3</v>
      </c>
      <c r="P20" s="19"/>
      <c r="Q20" s="19">
        <v>7.7152989411695804E-3</v>
      </c>
      <c r="R20" s="19">
        <v>7.9690550462003795E-3</v>
      </c>
      <c r="S20" s="19">
        <v>6.0200304889130698E-3</v>
      </c>
      <c r="T20" s="19">
        <v>0</v>
      </c>
      <c r="U20" s="19">
        <v>0</v>
      </c>
      <c r="V20" s="19">
        <v>4.5781997356206501E-3</v>
      </c>
      <c r="W20" s="19">
        <v>5.0072025441101498E-3</v>
      </c>
      <c r="X20" s="19">
        <v>0</v>
      </c>
      <c r="Y20" s="19">
        <v>0</v>
      </c>
      <c r="Z20" s="19">
        <v>6.5731058148561401E-3</v>
      </c>
      <c r="AA20" s="19">
        <v>0</v>
      </c>
      <c r="AB20" s="19">
        <v>0</v>
      </c>
      <c r="AC20" s="19"/>
      <c r="AD20" s="19">
        <v>7.1944271066106801E-4</v>
      </c>
      <c r="AE20" s="19">
        <v>6.8272477349887103E-3</v>
      </c>
      <c r="AF20" s="19"/>
      <c r="AG20" s="19">
        <v>0</v>
      </c>
      <c r="AH20" s="19">
        <v>4.5719151432699204E-3</v>
      </c>
      <c r="AI20" s="19"/>
      <c r="AJ20" s="19">
        <v>1.7959352881929799E-3</v>
      </c>
      <c r="AK20" s="19">
        <v>4.3519781576365603E-3</v>
      </c>
      <c r="AL20" s="19"/>
      <c r="AM20" s="19">
        <v>4.3173866090001796E-3</v>
      </c>
      <c r="AN20" s="19">
        <v>2.1168271509170999E-3</v>
      </c>
      <c r="AO20" s="19"/>
      <c r="AP20" s="19">
        <v>1.3222540344877E-2</v>
      </c>
      <c r="AQ20" s="19">
        <v>6.1582895385166002E-3</v>
      </c>
      <c r="AR20" s="19">
        <v>0</v>
      </c>
      <c r="AS20" s="19">
        <v>0</v>
      </c>
      <c r="AT20" s="19">
        <v>0</v>
      </c>
      <c r="AU20" s="19">
        <v>0</v>
      </c>
    </row>
    <row r="21" spans="2:47" x14ac:dyDescent="0.35">
      <c r="B21" s="16"/>
    </row>
    <row r="22" spans="2:47" x14ac:dyDescent="0.35">
      <c r="B22" t="s">
        <v>66</v>
      </c>
    </row>
    <row r="23" spans="2:47" x14ac:dyDescent="0.35">
      <c r="B23" t="s">
        <v>67</v>
      </c>
    </row>
    <row r="25" spans="2:47" x14ac:dyDescent="0.35">
      <c r="B25"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2:AU24"/>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301</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289</v>
      </c>
      <c r="C9" s="17">
        <v>3.8121080417406902E-2</v>
      </c>
      <c r="D9" s="17">
        <v>5.4734535405398202E-2</v>
      </c>
      <c r="E9" s="17">
        <v>2.2255540244475201E-2</v>
      </c>
      <c r="F9" s="17"/>
      <c r="G9" s="17">
        <v>3.9953348549926403E-2</v>
      </c>
      <c r="H9" s="17">
        <v>3.9159748948275702E-2</v>
      </c>
      <c r="I9" s="17">
        <v>5.9196175103962398E-2</v>
      </c>
      <c r="J9" s="17">
        <v>4.1471590712548398E-2</v>
      </c>
      <c r="K9" s="17">
        <v>3.5561987438026597E-2</v>
      </c>
      <c r="L9" s="17">
        <v>1.7854257767318901E-2</v>
      </c>
      <c r="M9" s="17"/>
      <c r="N9" s="17">
        <v>3.1882109304394599E-2</v>
      </c>
      <c r="O9" s="17">
        <v>6.9108498395276705E-2</v>
      </c>
      <c r="P9" s="17"/>
      <c r="Q9" s="17">
        <v>5.0086187160742902E-2</v>
      </c>
      <c r="R9" s="17">
        <v>2.74442517164682E-2</v>
      </c>
      <c r="S9" s="17">
        <v>3.1567980404125201E-2</v>
      </c>
      <c r="T9" s="17">
        <v>4.8242486692539999E-2</v>
      </c>
      <c r="U9" s="17">
        <v>6.7099682662006901E-2</v>
      </c>
      <c r="V9" s="17">
        <v>3.1500562701554401E-2</v>
      </c>
      <c r="W9" s="17">
        <v>3.9450981082956998E-2</v>
      </c>
      <c r="X9" s="17">
        <v>2.0995062189029901E-2</v>
      </c>
      <c r="Y9" s="17">
        <v>5.0390306597074802E-2</v>
      </c>
      <c r="Z9" s="17">
        <v>1.89555150936031E-2</v>
      </c>
      <c r="AA9" s="17">
        <v>2.3761010141582599E-2</v>
      </c>
      <c r="AB9" s="17">
        <v>2.35043939127813E-2</v>
      </c>
      <c r="AC9" s="17"/>
      <c r="AD9" s="17">
        <v>4.9011667306325502E-2</v>
      </c>
      <c r="AE9" s="17">
        <v>1.6282856044474801E-2</v>
      </c>
      <c r="AF9" s="17"/>
      <c r="AG9" s="17">
        <v>6.8056345044683594E-2</v>
      </c>
      <c r="AH9" s="17">
        <v>2.4498001851845402E-2</v>
      </c>
      <c r="AI9" s="17"/>
      <c r="AJ9" s="17">
        <v>4.1117997855864799E-2</v>
      </c>
      <c r="AK9" s="17">
        <v>3.49046640082726E-2</v>
      </c>
      <c r="AL9" s="17"/>
      <c r="AM9" s="17">
        <v>5.2969809637336301E-2</v>
      </c>
      <c r="AN9" s="17">
        <v>3.4627705713887298E-2</v>
      </c>
      <c r="AO9" s="17"/>
      <c r="AP9" s="17">
        <v>5.7666732894669599E-3</v>
      </c>
      <c r="AQ9" s="17">
        <v>5.6728117119755096E-3</v>
      </c>
      <c r="AR9" s="17">
        <v>3.9986671290879301E-2</v>
      </c>
      <c r="AS9" s="17">
        <v>8.0842488539385506E-3</v>
      </c>
      <c r="AT9" s="17">
        <v>8.1509948634642101E-2</v>
      </c>
      <c r="AU9" s="17">
        <v>0.116594995083555</v>
      </c>
    </row>
    <row r="10" spans="2:47" x14ac:dyDescent="0.35">
      <c r="B10" s="18" t="s">
        <v>290</v>
      </c>
      <c r="C10" s="17">
        <v>3.9335700797455297E-2</v>
      </c>
      <c r="D10" s="17">
        <v>5.1010687368827599E-2</v>
      </c>
      <c r="E10" s="17">
        <v>2.8297772770485501E-2</v>
      </c>
      <c r="F10" s="17"/>
      <c r="G10" s="17">
        <v>6.6177705423161301E-2</v>
      </c>
      <c r="H10" s="17">
        <v>4.6568194609579602E-2</v>
      </c>
      <c r="I10" s="17">
        <v>2.7324661807274199E-2</v>
      </c>
      <c r="J10" s="17">
        <v>3.6448283225055798E-2</v>
      </c>
      <c r="K10" s="17">
        <v>4.1841998894554797E-2</v>
      </c>
      <c r="L10" s="17">
        <v>2.6023753615415101E-2</v>
      </c>
      <c r="M10" s="17"/>
      <c r="N10" s="17">
        <v>3.7714157484861101E-2</v>
      </c>
      <c r="O10" s="17">
        <v>4.7389503177109799E-2</v>
      </c>
      <c r="P10" s="17"/>
      <c r="Q10" s="17">
        <v>4.0092281046886301E-2</v>
      </c>
      <c r="R10" s="17">
        <v>4.0690534938461601E-2</v>
      </c>
      <c r="S10" s="17">
        <v>3.1346832407797703E-2</v>
      </c>
      <c r="T10" s="17">
        <v>4.3700964232487302E-2</v>
      </c>
      <c r="U10" s="17">
        <v>6.7512093557719893E-2</v>
      </c>
      <c r="V10" s="17">
        <v>1.49492713461628E-2</v>
      </c>
      <c r="W10" s="17">
        <v>4.2447323686018099E-2</v>
      </c>
      <c r="X10" s="17">
        <v>2.7654248495737301E-2</v>
      </c>
      <c r="Y10" s="17">
        <v>5.8162856834063303E-2</v>
      </c>
      <c r="Z10" s="17">
        <v>1.7064784754509899E-2</v>
      </c>
      <c r="AA10" s="17">
        <v>3.7468000893820699E-2</v>
      </c>
      <c r="AB10" s="17">
        <v>5.37103999442545E-2</v>
      </c>
      <c r="AC10" s="17"/>
      <c r="AD10" s="17">
        <v>5.0759753464657699E-2</v>
      </c>
      <c r="AE10" s="17">
        <v>1.27205005816884E-2</v>
      </c>
      <c r="AF10" s="17"/>
      <c r="AG10" s="17">
        <v>7.7349728341992205E-2</v>
      </c>
      <c r="AH10" s="17">
        <v>2.1754304656814799E-2</v>
      </c>
      <c r="AI10" s="17"/>
      <c r="AJ10" s="17">
        <v>4.5478031163596902E-2</v>
      </c>
      <c r="AK10" s="17">
        <v>3.2397401907207198E-2</v>
      </c>
      <c r="AL10" s="17"/>
      <c r="AM10" s="17">
        <v>3.8054199973422902E-2</v>
      </c>
      <c r="AN10" s="17">
        <v>4.0426902168233803E-2</v>
      </c>
      <c r="AO10" s="17"/>
      <c r="AP10" s="17">
        <v>6.3918400437466098E-3</v>
      </c>
      <c r="AQ10" s="17">
        <v>5.4625734422164302E-3</v>
      </c>
      <c r="AR10" s="17">
        <v>4.4343945683741698E-2</v>
      </c>
      <c r="AS10" s="17">
        <v>2.4688009032413801E-2</v>
      </c>
      <c r="AT10" s="17">
        <v>8.5131992682900295E-2</v>
      </c>
      <c r="AU10" s="17">
        <v>0.10040209473921</v>
      </c>
    </row>
    <row r="11" spans="2:47" x14ac:dyDescent="0.35">
      <c r="B11" s="18" t="s">
        <v>215</v>
      </c>
      <c r="C11" s="17">
        <v>0.10804043529299499</v>
      </c>
      <c r="D11" s="17">
        <v>0.14375140664976099</v>
      </c>
      <c r="E11" s="17">
        <v>7.4168990242548902E-2</v>
      </c>
      <c r="F11" s="17"/>
      <c r="G11" s="17">
        <v>0.10118244344402801</v>
      </c>
      <c r="H11" s="17">
        <v>0.13375258822526401</v>
      </c>
      <c r="I11" s="17">
        <v>0.118225369198181</v>
      </c>
      <c r="J11" s="17">
        <v>0.1274617477759</v>
      </c>
      <c r="K11" s="17">
        <v>0.120695613994781</v>
      </c>
      <c r="L11" s="17">
        <v>5.9090246829928299E-2</v>
      </c>
      <c r="M11" s="17"/>
      <c r="N11" s="17">
        <v>0.10038902309693699</v>
      </c>
      <c r="O11" s="17">
        <v>0.14604309687700201</v>
      </c>
      <c r="P11" s="17"/>
      <c r="Q11" s="17">
        <v>0.116689550216122</v>
      </c>
      <c r="R11" s="17">
        <v>8.60102978247584E-2</v>
      </c>
      <c r="S11" s="17">
        <v>9.3052733162303503E-2</v>
      </c>
      <c r="T11" s="17">
        <v>9.0255231284204804E-2</v>
      </c>
      <c r="U11" s="17">
        <v>6.3467657170113503E-2</v>
      </c>
      <c r="V11" s="17">
        <v>0.136184971162085</v>
      </c>
      <c r="W11" s="17">
        <v>9.7575445902859395E-2</v>
      </c>
      <c r="X11" s="17">
        <v>0.15625202134631</v>
      </c>
      <c r="Y11" s="17">
        <v>0.13359266064377301</v>
      </c>
      <c r="Z11" s="17">
        <v>0.13313802944859099</v>
      </c>
      <c r="AA11" s="17">
        <v>0.10531990104217499</v>
      </c>
      <c r="AB11" s="17">
        <v>7.5631029339282604E-2</v>
      </c>
      <c r="AC11" s="17"/>
      <c r="AD11" s="17">
        <v>0.14748326878793799</v>
      </c>
      <c r="AE11" s="17">
        <v>1.7508624694072199E-2</v>
      </c>
      <c r="AF11" s="17"/>
      <c r="AG11" s="17">
        <v>0.178967699783911</v>
      </c>
      <c r="AH11" s="17">
        <v>7.4466343325034004E-2</v>
      </c>
      <c r="AI11" s="17"/>
      <c r="AJ11" s="17">
        <v>0.12415763691482</v>
      </c>
      <c r="AK11" s="17">
        <v>8.8299789769958698E-2</v>
      </c>
      <c r="AL11" s="17"/>
      <c r="AM11" s="17">
        <v>7.4045250040597699E-2</v>
      </c>
      <c r="AN11" s="17">
        <v>0.118049700303527</v>
      </c>
      <c r="AO11" s="17"/>
      <c r="AP11" s="17">
        <v>2.61767585395563E-3</v>
      </c>
      <c r="AQ11" s="17">
        <v>2.3398352815775202E-2</v>
      </c>
      <c r="AR11" s="17">
        <v>7.6331742273975198E-2</v>
      </c>
      <c r="AS11" s="17">
        <v>0.112715227643111</v>
      </c>
      <c r="AT11" s="17">
        <v>0.32403096400495601</v>
      </c>
      <c r="AU11" s="17">
        <v>0.237131202355675</v>
      </c>
    </row>
    <row r="12" spans="2:47" x14ac:dyDescent="0.35">
      <c r="B12" s="18" t="s">
        <v>216</v>
      </c>
      <c r="C12" s="17">
        <v>9.6461110686027501E-2</v>
      </c>
      <c r="D12" s="17">
        <v>0.13433347529911699</v>
      </c>
      <c r="E12" s="17">
        <v>6.0378638114497903E-2</v>
      </c>
      <c r="F12" s="17"/>
      <c r="G12" s="17">
        <v>8.3953981437632497E-2</v>
      </c>
      <c r="H12" s="17">
        <v>0.10725024729627999</v>
      </c>
      <c r="I12" s="17">
        <v>0.109684802986938</v>
      </c>
      <c r="J12" s="17">
        <v>0.122976805760974</v>
      </c>
      <c r="K12" s="17">
        <v>6.8922630016092806E-2</v>
      </c>
      <c r="L12" s="17">
        <v>8.2076862319646504E-2</v>
      </c>
      <c r="M12" s="17"/>
      <c r="N12" s="17">
        <v>9.5391746638329403E-2</v>
      </c>
      <c r="O12" s="17">
        <v>0.101772375975815</v>
      </c>
      <c r="P12" s="17"/>
      <c r="Q12" s="17">
        <v>9.6143538052676794E-2</v>
      </c>
      <c r="R12" s="17">
        <v>6.2774178147640206E-2</v>
      </c>
      <c r="S12" s="17">
        <v>0.11600705532903</v>
      </c>
      <c r="T12" s="17">
        <v>0.103293139543729</v>
      </c>
      <c r="U12" s="17">
        <v>0.123186370832623</v>
      </c>
      <c r="V12" s="17">
        <v>7.3844565227917297E-2</v>
      </c>
      <c r="W12" s="17">
        <v>0.112431821838106</v>
      </c>
      <c r="X12" s="17">
        <v>0.102402917295161</v>
      </c>
      <c r="Y12" s="17">
        <v>0.122095846183448</v>
      </c>
      <c r="Z12" s="17">
        <v>0.121737928703177</v>
      </c>
      <c r="AA12" s="17">
        <v>4.7913723182111803E-2</v>
      </c>
      <c r="AB12" s="17">
        <v>3.7114713994984901E-2</v>
      </c>
      <c r="AC12" s="17"/>
      <c r="AD12" s="17">
        <v>0.12152613352092601</v>
      </c>
      <c r="AE12" s="17">
        <v>3.97698340961107E-2</v>
      </c>
      <c r="AF12" s="17"/>
      <c r="AG12" s="17">
        <v>0.151619718793647</v>
      </c>
      <c r="AH12" s="17">
        <v>7.2173593253809107E-2</v>
      </c>
      <c r="AI12" s="17"/>
      <c r="AJ12" s="17">
        <v>0.112203469603344</v>
      </c>
      <c r="AK12" s="17">
        <v>7.86399028245236E-2</v>
      </c>
      <c r="AL12" s="17"/>
      <c r="AM12" s="17">
        <v>8.5636930598394001E-2</v>
      </c>
      <c r="AN12" s="17">
        <v>9.8745608974135396E-2</v>
      </c>
      <c r="AO12" s="17"/>
      <c r="AP12" s="17">
        <v>1.9451852950062799E-3</v>
      </c>
      <c r="AQ12" s="17">
        <v>2.7431680095673799E-2</v>
      </c>
      <c r="AR12" s="17">
        <v>7.6878859102644206E-2</v>
      </c>
      <c r="AS12" s="17">
        <v>0.15200019202573201</v>
      </c>
      <c r="AT12" s="17">
        <v>0.19132971958294401</v>
      </c>
      <c r="AU12" s="17">
        <v>0.189210428382074</v>
      </c>
    </row>
    <row r="13" spans="2:47" x14ac:dyDescent="0.35">
      <c r="B13" s="18" t="s">
        <v>291</v>
      </c>
      <c r="C13" s="17">
        <v>6.2443553186138701E-2</v>
      </c>
      <c r="D13" s="17">
        <v>7.0451489928067101E-2</v>
      </c>
      <c r="E13" s="17">
        <v>5.5187644732126902E-2</v>
      </c>
      <c r="F13" s="17"/>
      <c r="G13" s="17">
        <v>7.9290818562373896E-2</v>
      </c>
      <c r="H13" s="17">
        <v>8.8498079691996995E-2</v>
      </c>
      <c r="I13" s="17">
        <v>7.4985886566002302E-2</v>
      </c>
      <c r="J13" s="17">
        <v>5.6772303392066799E-2</v>
      </c>
      <c r="K13" s="17">
        <v>4.73159269601258E-2</v>
      </c>
      <c r="L13" s="17">
        <v>3.4400202415417198E-2</v>
      </c>
      <c r="M13" s="17"/>
      <c r="N13" s="17">
        <v>6.2875932488407699E-2</v>
      </c>
      <c r="O13" s="17">
        <v>6.0296032718149199E-2</v>
      </c>
      <c r="P13" s="17"/>
      <c r="Q13" s="17">
        <v>8.2403455876583195E-2</v>
      </c>
      <c r="R13" s="17">
        <v>9.69513144824031E-2</v>
      </c>
      <c r="S13" s="17">
        <v>3.5621363763726002E-2</v>
      </c>
      <c r="T13" s="17">
        <v>4.4483343787141097E-2</v>
      </c>
      <c r="U13" s="17">
        <v>4.5459225160683001E-2</v>
      </c>
      <c r="V13" s="17">
        <v>5.46895682077259E-2</v>
      </c>
      <c r="W13" s="17">
        <v>7.7223984641159496E-2</v>
      </c>
      <c r="X13" s="17">
        <v>9.9469717134161306E-2</v>
      </c>
      <c r="Y13" s="17">
        <v>6.9388189189774699E-2</v>
      </c>
      <c r="Z13" s="17">
        <v>4.9749121357249501E-2</v>
      </c>
      <c r="AA13" s="17">
        <v>2.2041528419574099E-2</v>
      </c>
      <c r="AB13" s="17">
        <v>0</v>
      </c>
      <c r="AC13" s="17"/>
      <c r="AD13" s="17">
        <v>7.3816605366957694E-2</v>
      </c>
      <c r="AE13" s="17">
        <v>3.3716079001519503E-2</v>
      </c>
      <c r="AF13" s="17"/>
      <c r="AG13" s="17">
        <v>8.4462206682247007E-2</v>
      </c>
      <c r="AH13" s="17">
        <v>5.2858083057890699E-2</v>
      </c>
      <c r="AI13" s="17"/>
      <c r="AJ13" s="17">
        <v>5.8740780149440799E-2</v>
      </c>
      <c r="AK13" s="17">
        <v>6.7394761702713801E-2</v>
      </c>
      <c r="AL13" s="17"/>
      <c r="AM13" s="17">
        <v>3.8859054306642403E-2</v>
      </c>
      <c r="AN13" s="17">
        <v>6.9711921692035397E-2</v>
      </c>
      <c r="AO13" s="17"/>
      <c r="AP13" s="17">
        <v>2.23763411700908E-3</v>
      </c>
      <c r="AQ13" s="17">
        <v>2.60733017410874E-2</v>
      </c>
      <c r="AR13" s="17">
        <v>0.120712150504168</v>
      </c>
      <c r="AS13" s="17">
        <v>7.7469339363855805E-2</v>
      </c>
      <c r="AT13" s="17">
        <v>8.9913009765176993E-2</v>
      </c>
      <c r="AU13" s="17">
        <v>9.3579726859011295E-2</v>
      </c>
    </row>
    <row r="14" spans="2:47" x14ac:dyDescent="0.35">
      <c r="B14" s="18" t="s">
        <v>218</v>
      </c>
      <c r="C14" s="17">
        <v>5.1409254755797801E-2</v>
      </c>
      <c r="D14" s="17">
        <v>6.7196792056963897E-2</v>
      </c>
      <c r="E14" s="17">
        <v>3.6467344854282997E-2</v>
      </c>
      <c r="F14" s="17"/>
      <c r="G14" s="17">
        <v>4.4006066866897502E-2</v>
      </c>
      <c r="H14" s="17">
        <v>5.74870003108763E-2</v>
      </c>
      <c r="I14" s="17">
        <v>4.7223065141807102E-2</v>
      </c>
      <c r="J14" s="17">
        <v>5.6827457279058302E-2</v>
      </c>
      <c r="K14" s="17">
        <v>4.86979003406912E-2</v>
      </c>
      <c r="L14" s="17">
        <v>5.2202592925940997E-2</v>
      </c>
      <c r="M14" s="17"/>
      <c r="N14" s="17">
        <v>5.2528411073972603E-2</v>
      </c>
      <c r="O14" s="17">
        <v>4.5850683641159101E-2</v>
      </c>
      <c r="P14" s="17"/>
      <c r="Q14" s="17">
        <v>4.0398798154390902E-2</v>
      </c>
      <c r="R14" s="17">
        <v>4.2993128146435002E-2</v>
      </c>
      <c r="S14" s="17">
        <v>4.1179496234380601E-2</v>
      </c>
      <c r="T14" s="17">
        <v>6.7467124013427596E-2</v>
      </c>
      <c r="U14" s="17">
        <v>6.5255685977084199E-2</v>
      </c>
      <c r="V14" s="17">
        <v>4.4029923166490702E-2</v>
      </c>
      <c r="W14" s="17">
        <v>4.4088324927207601E-2</v>
      </c>
      <c r="X14" s="17">
        <v>6.3234397176240797E-2</v>
      </c>
      <c r="Y14" s="17">
        <v>3.9088531591189801E-2</v>
      </c>
      <c r="Z14" s="17">
        <v>8.4398059150625801E-2</v>
      </c>
      <c r="AA14" s="17">
        <v>2.77561280559603E-2</v>
      </c>
      <c r="AB14" s="17">
        <v>9.7888502517120196E-2</v>
      </c>
      <c r="AC14" s="17"/>
      <c r="AD14" s="17">
        <v>6.2971884638904102E-2</v>
      </c>
      <c r="AE14" s="17">
        <v>3.0361363414645699E-2</v>
      </c>
      <c r="AF14" s="17"/>
      <c r="AG14" s="17">
        <v>5.5326379958763598E-2</v>
      </c>
      <c r="AH14" s="17">
        <v>5.10683678863263E-2</v>
      </c>
      <c r="AI14" s="17"/>
      <c r="AJ14" s="17">
        <v>5.15297978927306E-2</v>
      </c>
      <c r="AK14" s="17">
        <v>5.1724827777633202E-2</v>
      </c>
      <c r="AL14" s="17"/>
      <c r="AM14" s="17">
        <v>3.6048732552953003E-2</v>
      </c>
      <c r="AN14" s="17">
        <v>5.6079496212147098E-2</v>
      </c>
      <c r="AO14" s="17"/>
      <c r="AP14" s="17">
        <v>1.1727360979598899E-2</v>
      </c>
      <c r="AQ14" s="17">
        <v>3.9656931519129898E-2</v>
      </c>
      <c r="AR14" s="17">
        <v>8.7212853647760297E-2</v>
      </c>
      <c r="AS14" s="17">
        <v>9.3586735808075597E-2</v>
      </c>
      <c r="AT14" s="17">
        <v>2.43415313647493E-2</v>
      </c>
      <c r="AU14" s="17">
        <v>4.9587857649477797E-2</v>
      </c>
    </row>
    <row r="15" spans="2:47" x14ac:dyDescent="0.35">
      <c r="B15" s="18" t="s">
        <v>292</v>
      </c>
      <c r="C15" s="17">
        <v>7.2959470656802999E-2</v>
      </c>
      <c r="D15" s="17">
        <v>7.9308935816669507E-2</v>
      </c>
      <c r="E15" s="17">
        <v>6.7414608621757799E-2</v>
      </c>
      <c r="F15" s="17"/>
      <c r="G15" s="17">
        <v>0.10570975205747001</v>
      </c>
      <c r="H15" s="17">
        <v>8.8113064736455304E-2</v>
      </c>
      <c r="I15" s="17">
        <v>7.6142065402886705E-2</v>
      </c>
      <c r="J15" s="17">
        <v>5.8250080354228503E-2</v>
      </c>
      <c r="K15" s="17">
        <v>6.8236553101320999E-2</v>
      </c>
      <c r="L15" s="17">
        <v>5.1254912006624999E-2</v>
      </c>
      <c r="M15" s="17"/>
      <c r="N15" s="17">
        <v>7.5908515494519005E-2</v>
      </c>
      <c r="O15" s="17">
        <v>5.8312298331995603E-2</v>
      </c>
      <c r="P15" s="17"/>
      <c r="Q15" s="17">
        <v>7.5595961329185099E-2</v>
      </c>
      <c r="R15" s="17">
        <v>6.2508704493038497E-2</v>
      </c>
      <c r="S15" s="17">
        <v>8.0912986204805998E-2</v>
      </c>
      <c r="T15" s="17">
        <v>5.5241441750618299E-2</v>
      </c>
      <c r="U15" s="17">
        <v>5.6308240719575402E-2</v>
      </c>
      <c r="V15" s="17">
        <v>5.9248568641358398E-2</v>
      </c>
      <c r="W15" s="17">
        <v>6.0347027979584598E-2</v>
      </c>
      <c r="X15" s="17">
        <v>0.12494298492938399</v>
      </c>
      <c r="Y15" s="17">
        <v>4.2457763149237798E-2</v>
      </c>
      <c r="Z15" s="17">
        <v>8.10396966137827E-2</v>
      </c>
      <c r="AA15" s="17">
        <v>0.11509409007256199</v>
      </c>
      <c r="AB15" s="17">
        <v>0.20027914165050401</v>
      </c>
      <c r="AC15" s="17"/>
      <c r="AD15" s="17">
        <v>8.3048749184641904E-2</v>
      </c>
      <c r="AE15" s="17">
        <v>5.2453496944583199E-2</v>
      </c>
      <c r="AF15" s="17"/>
      <c r="AG15" s="17">
        <v>7.0561042117584599E-2</v>
      </c>
      <c r="AH15" s="17">
        <v>7.3188063236876599E-2</v>
      </c>
      <c r="AI15" s="17"/>
      <c r="AJ15" s="17">
        <v>6.3561067983820496E-2</v>
      </c>
      <c r="AK15" s="17">
        <v>8.4763598269023493E-2</v>
      </c>
      <c r="AL15" s="17"/>
      <c r="AM15" s="17">
        <v>8.0295095451386606E-2</v>
      </c>
      <c r="AN15" s="17">
        <v>6.9674788905370294E-2</v>
      </c>
      <c r="AO15" s="17"/>
      <c r="AP15" s="17">
        <v>3.2167533308851803E-2</v>
      </c>
      <c r="AQ15" s="17">
        <v>9.8908296451266101E-2</v>
      </c>
      <c r="AR15" s="17">
        <v>0.10796557584302501</v>
      </c>
      <c r="AS15" s="17">
        <v>8.5385688838389096E-2</v>
      </c>
      <c r="AT15" s="17">
        <v>5.0149592510675099E-2</v>
      </c>
      <c r="AU15" s="17">
        <v>6.8282304218820505E-2</v>
      </c>
    </row>
    <row r="16" spans="2:47" x14ac:dyDescent="0.35">
      <c r="B16" s="18" t="s">
        <v>293</v>
      </c>
      <c r="C16" s="17">
        <v>2.5944888296717501E-2</v>
      </c>
      <c r="D16" s="17">
        <v>1.7331764846013099E-2</v>
      </c>
      <c r="E16" s="17">
        <v>3.4576352029256102E-2</v>
      </c>
      <c r="F16" s="17"/>
      <c r="G16" s="17">
        <v>4.59023815578379E-2</v>
      </c>
      <c r="H16" s="17">
        <v>3.4238500338997301E-2</v>
      </c>
      <c r="I16" s="17">
        <v>7.4055271128319698E-3</v>
      </c>
      <c r="J16" s="17">
        <v>2.3465722827048899E-2</v>
      </c>
      <c r="K16" s="17">
        <v>3.01917979874806E-2</v>
      </c>
      <c r="L16" s="17">
        <v>2.0179904698213898E-2</v>
      </c>
      <c r="M16" s="17"/>
      <c r="N16" s="17">
        <v>2.36239272201632E-2</v>
      </c>
      <c r="O16" s="17">
        <v>3.7472524775038901E-2</v>
      </c>
      <c r="P16" s="17"/>
      <c r="Q16" s="17">
        <v>2.9822198050171601E-2</v>
      </c>
      <c r="R16" s="17">
        <v>3.9964443478493698E-2</v>
      </c>
      <c r="S16" s="17">
        <v>2.58503387243008E-2</v>
      </c>
      <c r="T16" s="17">
        <v>2.5108347833647699E-2</v>
      </c>
      <c r="U16" s="17">
        <v>1.6600854714935099E-2</v>
      </c>
      <c r="V16" s="17">
        <v>2.4098894007719199E-2</v>
      </c>
      <c r="W16" s="17">
        <v>2.7273774523761299E-2</v>
      </c>
      <c r="X16" s="17">
        <v>8.4492895622469005E-3</v>
      </c>
      <c r="Y16" s="17">
        <v>4.1862134809063497E-3</v>
      </c>
      <c r="Z16" s="17">
        <v>3.5672468398320903E-2</v>
      </c>
      <c r="AA16" s="17">
        <v>4.0229646180328801E-2</v>
      </c>
      <c r="AB16" s="17">
        <v>2.3635709740543399E-2</v>
      </c>
      <c r="AC16" s="17"/>
      <c r="AD16" s="17">
        <v>2.75056620502072E-2</v>
      </c>
      <c r="AE16" s="17">
        <v>2.1624885436608399E-2</v>
      </c>
      <c r="AF16" s="17"/>
      <c r="AG16" s="17">
        <v>2.7871322619814599E-2</v>
      </c>
      <c r="AH16" s="17">
        <v>2.2605611689274802E-2</v>
      </c>
      <c r="AI16" s="17"/>
      <c r="AJ16" s="17">
        <v>2.4609056991284201E-2</v>
      </c>
      <c r="AK16" s="17">
        <v>2.7761598599493099E-2</v>
      </c>
      <c r="AL16" s="17"/>
      <c r="AM16" s="17">
        <v>3.9459477250164E-2</v>
      </c>
      <c r="AN16" s="17">
        <v>2.26032614962275E-2</v>
      </c>
      <c r="AO16" s="17"/>
      <c r="AP16" s="17">
        <v>2.0381709835169098E-2</v>
      </c>
      <c r="AQ16" s="17">
        <v>2.5958139955274202E-2</v>
      </c>
      <c r="AR16" s="17">
        <v>4.3876218999628999E-2</v>
      </c>
      <c r="AS16" s="17">
        <v>3.02730507734753E-2</v>
      </c>
      <c r="AT16" s="17">
        <v>3.1573877031532298E-2</v>
      </c>
      <c r="AU16" s="17">
        <v>1.1432031334734799E-2</v>
      </c>
    </row>
    <row r="17" spans="2:47" x14ac:dyDescent="0.35">
      <c r="B17" s="18" t="s">
        <v>294</v>
      </c>
      <c r="C17" s="17">
        <v>9.26282759584071E-2</v>
      </c>
      <c r="D17" s="17">
        <v>7.6407747468289197E-2</v>
      </c>
      <c r="E17" s="17">
        <v>0.10831124777711799</v>
      </c>
      <c r="F17" s="17"/>
      <c r="G17" s="17">
        <v>6.9154302461085504E-2</v>
      </c>
      <c r="H17" s="17">
        <v>6.3600192607928999E-2</v>
      </c>
      <c r="I17" s="17">
        <v>0.10737848029805799</v>
      </c>
      <c r="J17" s="17">
        <v>8.4562729735294204E-2</v>
      </c>
      <c r="K17" s="17">
        <v>8.5225696792643496E-2</v>
      </c>
      <c r="L17" s="17">
        <v>0.13142549139568299</v>
      </c>
      <c r="M17" s="17"/>
      <c r="N17" s="17">
        <v>9.5369528003287102E-2</v>
      </c>
      <c r="O17" s="17">
        <v>7.9013158760601401E-2</v>
      </c>
      <c r="P17" s="17"/>
      <c r="Q17" s="17">
        <v>8.5136351549972594E-2</v>
      </c>
      <c r="R17" s="17">
        <v>7.8897638454281702E-2</v>
      </c>
      <c r="S17" s="17">
        <v>0.11941663575289101</v>
      </c>
      <c r="T17" s="17">
        <v>0.115478468638221</v>
      </c>
      <c r="U17" s="17">
        <v>9.1971846209582403E-2</v>
      </c>
      <c r="V17" s="17">
        <v>9.6628611080800994E-2</v>
      </c>
      <c r="W17" s="17">
        <v>8.7065306697730105E-2</v>
      </c>
      <c r="X17" s="17">
        <v>7.1662704694169799E-2</v>
      </c>
      <c r="Y17" s="17">
        <v>0.106674178115876</v>
      </c>
      <c r="Z17" s="17">
        <v>7.8869153515497906E-2</v>
      </c>
      <c r="AA17" s="17">
        <v>0.11921084211376699</v>
      </c>
      <c r="AB17" s="17">
        <v>2.39968195525904E-2</v>
      </c>
      <c r="AC17" s="17"/>
      <c r="AD17" s="17">
        <v>0.101888654298372</v>
      </c>
      <c r="AE17" s="17">
        <v>7.3951075428470597E-2</v>
      </c>
      <c r="AF17" s="17"/>
      <c r="AG17" s="17">
        <v>8.0138570938228099E-2</v>
      </c>
      <c r="AH17" s="17">
        <v>9.8251530254942099E-2</v>
      </c>
      <c r="AI17" s="17"/>
      <c r="AJ17" s="17">
        <v>9.59387449530959E-2</v>
      </c>
      <c r="AK17" s="17">
        <v>8.9526022841466296E-2</v>
      </c>
      <c r="AL17" s="17"/>
      <c r="AM17" s="17">
        <v>7.2598434772457296E-2</v>
      </c>
      <c r="AN17" s="17">
        <v>9.8732714892457996E-2</v>
      </c>
      <c r="AO17" s="17"/>
      <c r="AP17" s="17">
        <v>6.5948827833338303E-2</v>
      </c>
      <c r="AQ17" s="17">
        <v>0.16661261994943499</v>
      </c>
      <c r="AR17" s="17">
        <v>8.4936347314017002E-2</v>
      </c>
      <c r="AS17" s="17">
        <v>0.130745414358165</v>
      </c>
      <c r="AT17" s="17">
        <v>6.9993596539881506E-2</v>
      </c>
      <c r="AU17" s="17">
        <v>3.5700549022411703E-2</v>
      </c>
    </row>
    <row r="18" spans="2:47" x14ac:dyDescent="0.35">
      <c r="B18" s="18" t="s">
        <v>106</v>
      </c>
      <c r="C18" s="17">
        <v>0.40182864119108302</v>
      </c>
      <c r="D18" s="17">
        <v>0.30011430436165298</v>
      </c>
      <c r="E18" s="17">
        <v>0.49668405664346199</v>
      </c>
      <c r="F18" s="17"/>
      <c r="G18" s="17">
        <v>0.34375068650306401</v>
      </c>
      <c r="H18" s="17">
        <v>0.33748948958890901</v>
      </c>
      <c r="I18" s="17">
        <v>0.35184414920160401</v>
      </c>
      <c r="J18" s="17">
        <v>0.38317891717160701</v>
      </c>
      <c r="K18" s="17">
        <v>0.44671896650669901</v>
      </c>
      <c r="L18" s="17">
        <v>0.51898763956882699</v>
      </c>
      <c r="M18" s="17"/>
      <c r="N18" s="17">
        <v>0.41407577219855801</v>
      </c>
      <c r="O18" s="17">
        <v>0.34100018715852198</v>
      </c>
      <c r="P18" s="17"/>
      <c r="Q18" s="17">
        <v>0.37314739550206399</v>
      </c>
      <c r="R18" s="17">
        <v>0.45521227983887502</v>
      </c>
      <c r="S18" s="17">
        <v>0.40725662471756502</v>
      </c>
      <c r="T18" s="17">
        <v>0.40183932856724702</v>
      </c>
      <c r="U18" s="17">
        <v>0.39588312255618102</v>
      </c>
      <c r="V18" s="17">
        <v>0.444650398542069</v>
      </c>
      <c r="W18" s="17">
        <v>0.392386139489941</v>
      </c>
      <c r="X18" s="17">
        <v>0.32493665717755899</v>
      </c>
      <c r="Y18" s="17">
        <v>0.36538853886873002</v>
      </c>
      <c r="Z18" s="17">
        <v>0.37280213714978599</v>
      </c>
      <c r="AA18" s="17">
        <v>0.45136822665981102</v>
      </c>
      <c r="AB18" s="17">
        <v>0.44037676179999602</v>
      </c>
      <c r="AC18" s="17"/>
      <c r="AD18" s="17">
        <v>0.27318780099488699</v>
      </c>
      <c r="AE18" s="17">
        <v>0.69357012750332003</v>
      </c>
      <c r="AF18" s="17"/>
      <c r="AG18" s="17">
        <v>0.19526326374223699</v>
      </c>
      <c r="AH18" s="17">
        <v>0.50311588206939495</v>
      </c>
      <c r="AI18" s="17"/>
      <c r="AJ18" s="17">
        <v>0.37184231640262899</v>
      </c>
      <c r="AK18" s="17">
        <v>0.435750847239679</v>
      </c>
      <c r="AL18" s="17"/>
      <c r="AM18" s="17">
        <v>0.47990029958603903</v>
      </c>
      <c r="AN18" s="17">
        <v>0.378979694963269</v>
      </c>
      <c r="AO18" s="17"/>
      <c r="AP18" s="17">
        <v>0.82611200727713296</v>
      </c>
      <c r="AQ18" s="17">
        <v>0.57271812887012097</v>
      </c>
      <c r="AR18" s="17">
        <v>0.30421780937279802</v>
      </c>
      <c r="AS18" s="17">
        <v>0.27514247625392602</v>
      </c>
      <c r="AT18" s="17">
        <v>5.20257678825422E-2</v>
      </c>
      <c r="AU18" s="17">
        <v>9.8078810355029605E-2</v>
      </c>
    </row>
    <row r="19" spans="2:47" x14ac:dyDescent="0.35">
      <c r="B19" s="18" t="s">
        <v>94</v>
      </c>
      <c r="C19" s="19">
        <v>1.08275887611681E-2</v>
      </c>
      <c r="D19" s="19">
        <v>5.3588607992406702E-3</v>
      </c>
      <c r="E19" s="19">
        <v>1.6257803969989298E-2</v>
      </c>
      <c r="F19" s="19"/>
      <c r="G19" s="19">
        <v>2.0918513136523199E-2</v>
      </c>
      <c r="H19" s="19">
        <v>3.8428936454363801E-3</v>
      </c>
      <c r="I19" s="19">
        <v>2.05898171804553E-2</v>
      </c>
      <c r="J19" s="19">
        <v>8.5843617662179402E-3</v>
      </c>
      <c r="K19" s="19">
        <v>6.5909279675838098E-3</v>
      </c>
      <c r="L19" s="19">
        <v>6.5041364569836096E-3</v>
      </c>
      <c r="M19" s="19"/>
      <c r="N19" s="19">
        <v>1.024087699657E-2</v>
      </c>
      <c r="O19" s="19">
        <v>1.37416401893302E-2</v>
      </c>
      <c r="P19" s="19"/>
      <c r="Q19" s="19">
        <v>1.0484283061205E-2</v>
      </c>
      <c r="R19" s="19">
        <v>6.55322847914504E-3</v>
      </c>
      <c r="S19" s="19">
        <v>1.7787953299073601E-2</v>
      </c>
      <c r="T19" s="19">
        <v>4.8901236567354001E-3</v>
      </c>
      <c r="U19" s="19">
        <v>7.2552204394959298E-3</v>
      </c>
      <c r="V19" s="19">
        <v>2.0174665916116399E-2</v>
      </c>
      <c r="W19" s="19">
        <v>1.97098692306754E-2</v>
      </c>
      <c r="X19" s="19">
        <v>0</v>
      </c>
      <c r="Y19" s="19">
        <v>8.5749153459252006E-3</v>
      </c>
      <c r="Z19" s="19">
        <v>6.5731058148561401E-3</v>
      </c>
      <c r="AA19" s="19">
        <v>9.8369032383063496E-3</v>
      </c>
      <c r="AB19" s="19">
        <v>2.3862527547941999E-2</v>
      </c>
      <c r="AC19" s="19"/>
      <c r="AD19" s="19">
        <v>8.7998203861832103E-3</v>
      </c>
      <c r="AE19" s="19">
        <v>8.0411568545068896E-3</v>
      </c>
      <c r="AF19" s="19"/>
      <c r="AG19" s="19">
        <v>1.03837219768915E-2</v>
      </c>
      <c r="AH19" s="19">
        <v>6.0202187177907001E-3</v>
      </c>
      <c r="AI19" s="19"/>
      <c r="AJ19" s="19">
        <v>1.08211000893732E-2</v>
      </c>
      <c r="AK19" s="19">
        <v>8.8365850600291597E-3</v>
      </c>
      <c r="AL19" s="19"/>
      <c r="AM19" s="19">
        <v>2.1327158306063201E-3</v>
      </c>
      <c r="AN19" s="19">
        <v>1.23682046787094E-2</v>
      </c>
      <c r="AO19" s="19"/>
      <c r="AP19" s="19">
        <v>2.47035521667247E-2</v>
      </c>
      <c r="AQ19" s="19">
        <v>8.1071634480449593E-3</v>
      </c>
      <c r="AR19" s="19">
        <v>1.35378259673618E-2</v>
      </c>
      <c r="AS19" s="19">
        <v>9.9096170489186702E-3</v>
      </c>
      <c r="AT19" s="19">
        <v>0</v>
      </c>
      <c r="AU19" s="19">
        <v>0</v>
      </c>
    </row>
    <row r="20" spans="2:47" x14ac:dyDescent="0.35">
      <c r="B20" s="16"/>
    </row>
    <row r="21" spans="2:47" x14ac:dyDescent="0.35">
      <c r="B21" t="s">
        <v>66</v>
      </c>
    </row>
    <row r="22" spans="2:47" x14ac:dyDescent="0.35">
      <c r="B22" t="s">
        <v>67</v>
      </c>
    </row>
    <row r="24" spans="2:47" x14ac:dyDescent="0.35">
      <c r="B24"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B2:J24"/>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0" width="20.7265625" customWidth="1"/>
  </cols>
  <sheetData>
    <row r="2" spans="2:10" ht="40" customHeight="1" x14ac:dyDescent="0.35">
      <c r="D2" s="30" t="s">
        <v>309</v>
      </c>
      <c r="E2" s="26"/>
      <c r="F2" s="26"/>
      <c r="G2" s="26"/>
      <c r="H2" s="26"/>
      <c r="I2" s="26"/>
      <c r="J2" s="26"/>
    </row>
    <row r="6" spans="2:10" ht="50" customHeight="1" x14ac:dyDescent="0.35">
      <c r="B6" s="20" t="s">
        <v>15</v>
      </c>
      <c r="C6" s="20" t="s">
        <v>302</v>
      </c>
      <c r="D6" s="20" t="s">
        <v>303</v>
      </c>
      <c r="E6" s="20" t="s">
        <v>304</v>
      </c>
      <c r="F6" s="20" t="s">
        <v>305</v>
      </c>
      <c r="G6" s="20" t="s">
        <v>306</v>
      </c>
      <c r="H6" s="20" t="s">
        <v>307</v>
      </c>
      <c r="I6" s="20" t="s">
        <v>308</v>
      </c>
    </row>
    <row r="7" spans="2:10" x14ac:dyDescent="0.35">
      <c r="B7" s="18" t="s">
        <v>289</v>
      </c>
      <c r="C7" s="17">
        <v>3.6027131228754297E-2</v>
      </c>
      <c r="D7" s="17">
        <v>7.7976487157332394E-2</v>
      </c>
      <c r="E7" s="17">
        <v>1.7863799957558799E-2</v>
      </c>
      <c r="F7" s="17">
        <v>1.61728041231727E-2</v>
      </c>
      <c r="G7" s="17">
        <v>2.2749464190632201E-2</v>
      </c>
      <c r="H7" s="17">
        <v>1.7144914161888701E-2</v>
      </c>
      <c r="I7" s="17">
        <v>7.2380920465850096E-2</v>
      </c>
    </row>
    <row r="8" spans="2:10" x14ac:dyDescent="0.35">
      <c r="B8" s="18" t="s">
        <v>290</v>
      </c>
      <c r="C8" s="17">
        <v>4.9941314224654199E-2</v>
      </c>
      <c r="D8" s="17">
        <v>5.4937113175670502E-2</v>
      </c>
      <c r="E8" s="17">
        <v>3.1247784505214E-2</v>
      </c>
      <c r="F8" s="17">
        <v>2.97022967682227E-2</v>
      </c>
      <c r="G8" s="17">
        <v>3.0122274200351899E-2</v>
      </c>
      <c r="H8" s="17">
        <v>2.2319327415249501E-2</v>
      </c>
      <c r="I8" s="17">
        <v>5.2257691775609197E-2</v>
      </c>
    </row>
    <row r="9" spans="2:10" x14ac:dyDescent="0.35">
      <c r="B9" s="18" t="s">
        <v>215</v>
      </c>
      <c r="C9" s="17">
        <v>0.175359417375856</v>
      </c>
      <c r="D9" s="17">
        <v>0.15391855345972599</v>
      </c>
      <c r="E9" s="17">
        <v>6.4993938875413895E-2</v>
      </c>
      <c r="F9" s="17">
        <v>7.2330569839327702E-2</v>
      </c>
      <c r="G9" s="17">
        <v>5.6256354720222702E-2</v>
      </c>
      <c r="H9" s="17">
        <v>8.1457242860037901E-2</v>
      </c>
      <c r="I9" s="17">
        <v>0.15299349529278</v>
      </c>
    </row>
    <row r="10" spans="2:10" x14ac:dyDescent="0.35">
      <c r="B10" s="18" t="s">
        <v>216</v>
      </c>
      <c r="C10" s="17">
        <v>0.17055573342786301</v>
      </c>
      <c r="D10" s="17">
        <v>8.41699995564794E-2</v>
      </c>
      <c r="E10" s="17">
        <v>5.6059784137101103E-2</v>
      </c>
      <c r="F10" s="17">
        <v>5.99068377153135E-2</v>
      </c>
      <c r="G10" s="17">
        <v>4.8163665001794899E-2</v>
      </c>
      <c r="H10" s="17">
        <v>6.7491929865219E-2</v>
      </c>
      <c r="I10" s="17">
        <v>7.9725348315779099E-2</v>
      </c>
    </row>
    <row r="11" spans="2:10" x14ac:dyDescent="0.35">
      <c r="B11" s="18" t="s">
        <v>291</v>
      </c>
      <c r="C11" s="17">
        <v>0.10674382471603901</v>
      </c>
      <c r="D11" s="17">
        <v>0.106084881902721</v>
      </c>
      <c r="E11" s="17">
        <v>4.8129446966523097E-2</v>
      </c>
      <c r="F11" s="17">
        <v>4.6526842927229098E-2</v>
      </c>
      <c r="G11" s="17">
        <v>6.6320897401683301E-2</v>
      </c>
      <c r="H11" s="17">
        <v>7.7933241858244198E-2</v>
      </c>
      <c r="I11" s="17">
        <v>8.3424553347228494E-2</v>
      </c>
    </row>
    <row r="12" spans="2:10" x14ac:dyDescent="0.35">
      <c r="B12" s="18" t="s">
        <v>218</v>
      </c>
      <c r="C12" s="17">
        <v>6.1689049076968899E-2</v>
      </c>
      <c r="D12" s="17">
        <v>5.64259241575382E-2</v>
      </c>
      <c r="E12" s="17">
        <v>3.1491821237285701E-2</v>
      </c>
      <c r="F12" s="17">
        <v>3.93994035379817E-2</v>
      </c>
      <c r="G12" s="17">
        <v>3.7131217771933199E-2</v>
      </c>
      <c r="H12" s="17">
        <v>6.9940933098008695E-2</v>
      </c>
      <c r="I12" s="17">
        <v>4.7168950140256002E-2</v>
      </c>
    </row>
    <row r="13" spans="2:10" x14ac:dyDescent="0.35">
      <c r="B13" s="18" t="s">
        <v>292</v>
      </c>
      <c r="C13" s="17">
        <v>0.11508465307117401</v>
      </c>
      <c r="D13" s="17">
        <v>0.102543145132954</v>
      </c>
      <c r="E13" s="17">
        <v>4.3364351977431999E-2</v>
      </c>
      <c r="F13" s="17">
        <v>4.59224694529363E-2</v>
      </c>
      <c r="G13" s="17">
        <v>5.3536655214083503E-2</v>
      </c>
      <c r="H13" s="17">
        <v>9.8948981546520307E-2</v>
      </c>
      <c r="I13" s="17">
        <v>5.8203578514134803E-2</v>
      </c>
    </row>
    <row r="14" spans="2:10" x14ac:dyDescent="0.35">
      <c r="B14" s="18" t="s">
        <v>293</v>
      </c>
      <c r="C14" s="17">
        <v>4.2844776143476197E-2</v>
      </c>
      <c r="D14" s="17">
        <v>2.67824640134731E-2</v>
      </c>
      <c r="E14" s="17">
        <v>1.7022705997380701E-2</v>
      </c>
      <c r="F14" s="17">
        <v>1.4535767914428999E-2</v>
      </c>
      <c r="G14" s="17">
        <v>2.6013910090457198E-2</v>
      </c>
      <c r="H14" s="17">
        <v>3.5894885614925903E-2</v>
      </c>
      <c r="I14" s="17">
        <v>1.48612209569503E-2</v>
      </c>
    </row>
    <row r="15" spans="2:10" x14ac:dyDescent="0.35">
      <c r="B15" s="18" t="s">
        <v>294</v>
      </c>
      <c r="C15" s="17">
        <v>5.3555850862399099E-2</v>
      </c>
      <c r="D15" s="17">
        <v>7.7749594236117603E-2</v>
      </c>
      <c r="E15" s="17">
        <v>8.6029788028517198E-2</v>
      </c>
      <c r="F15" s="17">
        <v>9.9883640117641406E-2</v>
      </c>
      <c r="G15" s="17">
        <v>9.8948703119409703E-2</v>
      </c>
      <c r="H15" s="17">
        <v>0.13725372748779499</v>
      </c>
      <c r="I15" s="17">
        <v>7.6606788856694599E-2</v>
      </c>
    </row>
    <row r="16" spans="2:10" x14ac:dyDescent="0.35">
      <c r="B16" s="18" t="s">
        <v>106</v>
      </c>
      <c r="C16" s="17">
        <v>0.17167506552061801</v>
      </c>
      <c r="D16" s="17">
        <v>0.240937728716939</v>
      </c>
      <c r="E16" s="17">
        <v>0.59092716944249701</v>
      </c>
      <c r="F16" s="17">
        <v>0.55949264368880203</v>
      </c>
      <c r="G16" s="17">
        <v>0.54748537764639504</v>
      </c>
      <c r="H16" s="17">
        <v>0.376204742187565</v>
      </c>
      <c r="I16" s="17">
        <v>0.35158424325861298</v>
      </c>
    </row>
    <row r="17" spans="2:9" x14ac:dyDescent="0.35">
      <c r="B17" s="18" t="s">
        <v>94</v>
      </c>
      <c r="C17" s="17">
        <v>1.6523184352198499E-2</v>
      </c>
      <c r="D17" s="17">
        <v>1.8474108491049301E-2</v>
      </c>
      <c r="E17" s="17">
        <v>1.28694088750766E-2</v>
      </c>
      <c r="F17" s="17">
        <v>1.6126723914943599E-2</v>
      </c>
      <c r="G17" s="17">
        <v>1.32714806430369E-2</v>
      </c>
      <c r="H17" s="17">
        <v>1.54100739045459E-2</v>
      </c>
      <c r="I17" s="17">
        <v>1.07932090761047E-2</v>
      </c>
    </row>
    <row r="18" spans="2:9" x14ac:dyDescent="0.35">
      <c r="B18" s="16"/>
      <c r="C18" s="16"/>
      <c r="D18" s="16"/>
      <c r="E18" s="16"/>
      <c r="F18" s="16"/>
      <c r="G18" s="16"/>
      <c r="H18" s="16"/>
      <c r="I18" s="16"/>
    </row>
    <row r="19" spans="2:9" x14ac:dyDescent="0.35">
      <c r="B19" t="s">
        <v>66</v>
      </c>
    </row>
    <row r="20" spans="2:9" x14ac:dyDescent="0.35">
      <c r="B20" t="s">
        <v>67</v>
      </c>
    </row>
    <row r="24" spans="2:9" x14ac:dyDescent="0.35">
      <c r="B24" s="8" t="str">
        <f>HYPERLINK("#'Contents'!A1", "Return to Contents")</f>
        <v>Return to Contents</v>
      </c>
    </row>
  </sheetData>
  <mergeCells count="1">
    <mergeCell ref="D2:J2"/>
  </mergeCells>
  <pageMargins left="0.7" right="0.7" top="0.75" bottom="0.75" header="0.3" footer="0.3"/>
  <pageSetup paperSize="9" orientation="portrait" horizontalDpi="300" verticalDpi="30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2:AU24"/>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310</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289</v>
      </c>
      <c r="C9" s="17">
        <v>3.6027131228754297E-2</v>
      </c>
      <c r="D9" s="17">
        <v>5.1411068137537902E-2</v>
      </c>
      <c r="E9" s="17">
        <v>2.1342219458389301E-2</v>
      </c>
      <c r="F9" s="17"/>
      <c r="G9" s="17">
        <v>9.9575092868998502E-2</v>
      </c>
      <c r="H9" s="17">
        <v>5.80311701469663E-2</v>
      </c>
      <c r="I9" s="17">
        <v>2.2244414812722501E-2</v>
      </c>
      <c r="J9" s="17">
        <v>1.33826494098677E-2</v>
      </c>
      <c r="K9" s="17">
        <v>1.4443623407088499E-2</v>
      </c>
      <c r="L9" s="17">
        <v>1.9753566868531001E-2</v>
      </c>
      <c r="M9" s="17"/>
      <c r="N9" s="17">
        <v>2.5343714509663901E-2</v>
      </c>
      <c r="O9" s="17">
        <v>8.9089005263683199E-2</v>
      </c>
      <c r="P9" s="17"/>
      <c r="Q9" s="17">
        <v>4.4936616404189701E-2</v>
      </c>
      <c r="R9" s="17">
        <v>2.38691909921405E-2</v>
      </c>
      <c r="S9" s="17">
        <v>1.40311012097054E-2</v>
      </c>
      <c r="T9" s="17">
        <v>4.52551932825409E-2</v>
      </c>
      <c r="U9" s="17">
        <v>3.8225262296809101E-2</v>
      </c>
      <c r="V9" s="17">
        <v>8.1744494363716003E-2</v>
      </c>
      <c r="W9" s="17">
        <v>6.0355336372125097E-2</v>
      </c>
      <c r="X9" s="17">
        <v>1.3860841287624199E-2</v>
      </c>
      <c r="Y9" s="17">
        <v>2.3420028265168299E-2</v>
      </c>
      <c r="Z9" s="17">
        <v>1.19350521132719E-2</v>
      </c>
      <c r="AA9" s="17">
        <v>4.7118170055806999E-2</v>
      </c>
      <c r="AB9" s="17">
        <v>0</v>
      </c>
      <c r="AC9" s="17"/>
      <c r="AD9" s="17">
        <v>4.9128443465599698E-2</v>
      </c>
      <c r="AE9" s="17">
        <v>7.09348016056233E-3</v>
      </c>
      <c r="AF9" s="17"/>
      <c r="AG9" s="17">
        <v>8.7250660485656106E-2</v>
      </c>
      <c r="AH9" s="17">
        <v>1.1809092540685601E-2</v>
      </c>
      <c r="AI9" s="17"/>
      <c r="AJ9" s="17">
        <v>3.1270304579104798E-2</v>
      </c>
      <c r="AK9" s="17">
        <v>4.19935423347121E-2</v>
      </c>
      <c r="AL9" s="17"/>
      <c r="AM9" s="17">
        <v>3.5157040433962498E-2</v>
      </c>
      <c r="AN9" s="17">
        <v>3.6940677896890699E-2</v>
      </c>
      <c r="AO9" s="17"/>
      <c r="AP9" s="17">
        <v>0</v>
      </c>
      <c r="AQ9" s="17">
        <v>2.6812707219304199E-3</v>
      </c>
      <c r="AR9" s="17">
        <v>2.0323694538312901E-2</v>
      </c>
      <c r="AS9" s="17">
        <v>1.8704691059914898E-2</v>
      </c>
      <c r="AT9" s="17">
        <v>0.103443689795403</v>
      </c>
      <c r="AU9" s="17">
        <v>0.11021401189244499</v>
      </c>
    </row>
    <row r="10" spans="2:47" x14ac:dyDescent="0.35">
      <c r="B10" s="18" t="s">
        <v>290</v>
      </c>
      <c r="C10" s="17">
        <v>4.9941314224654199E-2</v>
      </c>
      <c r="D10" s="17">
        <v>7.2912621398407804E-2</v>
      </c>
      <c r="E10" s="17">
        <v>2.79795477859709E-2</v>
      </c>
      <c r="F10" s="17"/>
      <c r="G10" s="17">
        <v>7.8060346961513802E-2</v>
      </c>
      <c r="H10" s="17">
        <v>9.0400518631844895E-2</v>
      </c>
      <c r="I10" s="17">
        <v>2.9817130105378099E-2</v>
      </c>
      <c r="J10" s="17">
        <v>2.15738864193031E-2</v>
      </c>
      <c r="K10" s="17">
        <v>4.11520133882433E-2</v>
      </c>
      <c r="L10" s="17">
        <v>4.3431315586955503E-2</v>
      </c>
      <c r="M10" s="17"/>
      <c r="N10" s="17">
        <v>3.9951909285627397E-2</v>
      </c>
      <c r="O10" s="17">
        <v>9.9556204338541704E-2</v>
      </c>
      <c r="P10" s="17"/>
      <c r="Q10" s="17">
        <v>6.4497957280270898E-2</v>
      </c>
      <c r="R10" s="17">
        <v>6.1607031411555699E-2</v>
      </c>
      <c r="S10" s="17">
        <v>3.8320574319663701E-2</v>
      </c>
      <c r="T10" s="17">
        <v>4.9979476687863698E-2</v>
      </c>
      <c r="U10" s="17">
        <v>5.0401601534927599E-2</v>
      </c>
      <c r="V10" s="17">
        <v>3.8383656632222103E-2</v>
      </c>
      <c r="W10" s="17">
        <v>3.7253993185817999E-2</v>
      </c>
      <c r="X10" s="17">
        <v>4.7972086896843E-2</v>
      </c>
      <c r="Y10" s="17">
        <v>6.4808259357576101E-2</v>
      </c>
      <c r="Z10" s="17">
        <v>4.5756066202723801E-2</v>
      </c>
      <c r="AA10" s="17">
        <v>2.5232527876454702E-2</v>
      </c>
      <c r="AB10" s="17">
        <v>3.1999916904633399E-2</v>
      </c>
      <c r="AC10" s="17"/>
      <c r="AD10" s="17">
        <v>6.4281956148032796E-2</v>
      </c>
      <c r="AE10" s="17">
        <v>1.23746541685015E-2</v>
      </c>
      <c r="AF10" s="17"/>
      <c r="AG10" s="17">
        <v>9.3359934162747904E-2</v>
      </c>
      <c r="AH10" s="17">
        <v>2.92065336763867E-2</v>
      </c>
      <c r="AI10" s="17"/>
      <c r="AJ10" s="17">
        <v>5.3963948319546699E-2</v>
      </c>
      <c r="AK10" s="17">
        <v>4.5613110105297998E-2</v>
      </c>
      <c r="AL10" s="17"/>
      <c r="AM10" s="17">
        <v>4.3520910425709297E-2</v>
      </c>
      <c r="AN10" s="17">
        <v>5.0265318472152001E-2</v>
      </c>
      <c r="AO10" s="17"/>
      <c r="AP10" s="17">
        <v>0</v>
      </c>
      <c r="AQ10" s="17">
        <v>9.98426497595074E-3</v>
      </c>
      <c r="AR10" s="17">
        <v>1.8565049961329901E-2</v>
      </c>
      <c r="AS10" s="17">
        <v>4.4782302052985397E-2</v>
      </c>
      <c r="AT10" s="17">
        <v>0.103113396097229</v>
      </c>
      <c r="AU10" s="17">
        <v>0.15300793756207101</v>
      </c>
    </row>
    <row r="11" spans="2:47" x14ac:dyDescent="0.35">
      <c r="B11" s="18" t="s">
        <v>215</v>
      </c>
      <c r="C11" s="17">
        <v>0.175359417375856</v>
      </c>
      <c r="D11" s="17">
        <v>0.24417730756445599</v>
      </c>
      <c r="E11" s="17">
        <v>0.10979465057710699</v>
      </c>
      <c r="F11" s="17"/>
      <c r="G11" s="17">
        <v>0.124519504398833</v>
      </c>
      <c r="H11" s="17">
        <v>0.20434471225610901</v>
      </c>
      <c r="I11" s="17">
        <v>0.20436615677549899</v>
      </c>
      <c r="J11" s="17">
        <v>0.20066191437797401</v>
      </c>
      <c r="K11" s="17">
        <v>0.14937381753627099</v>
      </c>
      <c r="L11" s="17">
        <v>0.158686228822985</v>
      </c>
      <c r="M11" s="17"/>
      <c r="N11" s="17">
        <v>0.17269753632666199</v>
      </c>
      <c r="O11" s="17">
        <v>0.18858031857648599</v>
      </c>
      <c r="P11" s="17"/>
      <c r="Q11" s="17">
        <v>0.19163657103082299</v>
      </c>
      <c r="R11" s="17">
        <v>0.14455306437014001</v>
      </c>
      <c r="S11" s="17">
        <v>0.19396468228641001</v>
      </c>
      <c r="T11" s="17">
        <v>0.176471447961869</v>
      </c>
      <c r="U11" s="17">
        <v>0.17384175779247399</v>
      </c>
      <c r="V11" s="17">
        <v>0.186745093514389</v>
      </c>
      <c r="W11" s="17">
        <v>0.15749535329209099</v>
      </c>
      <c r="X11" s="17">
        <v>0.271431246840802</v>
      </c>
      <c r="Y11" s="17">
        <v>0.16959979056952501</v>
      </c>
      <c r="Z11" s="17">
        <v>0.15485758100943001</v>
      </c>
      <c r="AA11" s="17">
        <v>0.18897433082791801</v>
      </c>
      <c r="AB11" s="17">
        <v>0.12905461801064799</v>
      </c>
      <c r="AC11" s="17"/>
      <c r="AD11" s="17">
        <v>0.24471306111215699</v>
      </c>
      <c r="AE11" s="17">
        <v>3.5007869563636503E-2</v>
      </c>
      <c r="AF11" s="17"/>
      <c r="AG11" s="17">
        <v>0.34810217475521099</v>
      </c>
      <c r="AH11" s="17">
        <v>9.3255360261329606E-2</v>
      </c>
      <c r="AI11" s="17"/>
      <c r="AJ11" s="17">
        <v>0.184024089759662</v>
      </c>
      <c r="AK11" s="17">
        <v>0.166641282062476</v>
      </c>
      <c r="AL11" s="17"/>
      <c r="AM11" s="17">
        <v>0.164043228025014</v>
      </c>
      <c r="AN11" s="17">
        <v>0.18023032439971101</v>
      </c>
      <c r="AO11" s="17"/>
      <c r="AP11" s="17">
        <v>0</v>
      </c>
      <c r="AQ11" s="17">
        <v>2.66641608876786E-2</v>
      </c>
      <c r="AR11" s="17">
        <v>3.79486391790693E-2</v>
      </c>
      <c r="AS11" s="17">
        <v>0.31441106701771698</v>
      </c>
      <c r="AT11" s="17">
        <v>0.39705364632017498</v>
      </c>
      <c r="AU11" s="17">
        <v>0.38955415358814999</v>
      </c>
    </row>
    <row r="12" spans="2:47" x14ac:dyDescent="0.35">
      <c r="B12" s="18" t="s">
        <v>216</v>
      </c>
      <c r="C12" s="17">
        <v>0.17055573342786301</v>
      </c>
      <c r="D12" s="17">
        <v>0.21815742822253401</v>
      </c>
      <c r="E12" s="17">
        <v>0.12379846382620099</v>
      </c>
      <c r="F12" s="17"/>
      <c r="G12" s="17">
        <v>0.165565700790619</v>
      </c>
      <c r="H12" s="17">
        <v>0.125274550633351</v>
      </c>
      <c r="I12" s="17">
        <v>0.17997813525968101</v>
      </c>
      <c r="J12" s="17">
        <v>0.206626291797251</v>
      </c>
      <c r="K12" s="17">
        <v>0.189420240516563</v>
      </c>
      <c r="L12" s="17">
        <v>0.16137313287177901</v>
      </c>
      <c r="M12" s="17"/>
      <c r="N12" s="17">
        <v>0.17583474533718499</v>
      </c>
      <c r="O12" s="17">
        <v>0.14433619408697199</v>
      </c>
      <c r="P12" s="17"/>
      <c r="Q12" s="17">
        <v>0.12716114710374299</v>
      </c>
      <c r="R12" s="17">
        <v>0.12697673389168701</v>
      </c>
      <c r="S12" s="17">
        <v>0.171660810344715</v>
      </c>
      <c r="T12" s="17">
        <v>0.18341964545652101</v>
      </c>
      <c r="U12" s="17">
        <v>0.20115024443163401</v>
      </c>
      <c r="V12" s="17">
        <v>0.165031098187229</v>
      </c>
      <c r="W12" s="17">
        <v>0.16927686571695399</v>
      </c>
      <c r="X12" s="17">
        <v>0.158119053581742</v>
      </c>
      <c r="Y12" s="17">
        <v>0.21448091132216299</v>
      </c>
      <c r="Z12" s="17">
        <v>0.20895211088320201</v>
      </c>
      <c r="AA12" s="17">
        <v>0.16111354477428999</v>
      </c>
      <c r="AB12" s="17">
        <v>0.22462753425919099</v>
      </c>
      <c r="AC12" s="17"/>
      <c r="AD12" s="17">
        <v>0.22055014584674201</v>
      </c>
      <c r="AE12" s="17">
        <v>5.7132372157245301E-2</v>
      </c>
      <c r="AF12" s="17"/>
      <c r="AG12" s="17">
        <v>0.23398964958864699</v>
      </c>
      <c r="AH12" s="17">
        <v>0.14352657409977099</v>
      </c>
      <c r="AI12" s="17"/>
      <c r="AJ12" s="17">
        <v>0.187843871420313</v>
      </c>
      <c r="AK12" s="17">
        <v>0.151561122389653</v>
      </c>
      <c r="AL12" s="17"/>
      <c r="AM12" s="17">
        <v>0.13429100570975999</v>
      </c>
      <c r="AN12" s="17">
        <v>0.182703275181446</v>
      </c>
      <c r="AO12" s="17"/>
      <c r="AP12" s="17">
        <v>0</v>
      </c>
      <c r="AQ12" s="17">
        <v>9.3022930844941107E-2</v>
      </c>
      <c r="AR12" s="17">
        <v>0.200595944672782</v>
      </c>
      <c r="AS12" s="17">
        <v>0.34358513484040099</v>
      </c>
      <c r="AT12" s="17">
        <v>0.26650695206507002</v>
      </c>
      <c r="AU12" s="17">
        <v>0.20170391129215501</v>
      </c>
    </row>
    <row r="13" spans="2:47" x14ac:dyDescent="0.35">
      <c r="B13" s="18" t="s">
        <v>291</v>
      </c>
      <c r="C13" s="17">
        <v>0.10674382471603901</v>
      </c>
      <c r="D13" s="17">
        <v>0.11888698362796001</v>
      </c>
      <c r="E13" s="17">
        <v>9.5848135591146799E-2</v>
      </c>
      <c r="F13" s="17"/>
      <c r="G13" s="17">
        <v>0.113207000367247</v>
      </c>
      <c r="H13" s="17">
        <v>0.115381933631653</v>
      </c>
      <c r="I13" s="17">
        <v>0.10776002279232801</v>
      </c>
      <c r="J13" s="17">
        <v>0.11319178914599</v>
      </c>
      <c r="K13" s="17">
        <v>0.108853881743743</v>
      </c>
      <c r="L13" s="17">
        <v>8.7918055355980199E-2</v>
      </c>
      <c r="M13" s="17"/>
      <c r="N13" s="17">
        <v>0.107741896244147</v>
      </c>
      <c r="O13" s="17">
        <v>0.101786651641655</v>
      </c>
      <c r="P13" s="17"/>
      <c r="Q13" s="17">
        <v>0.13692388124847499</v>
      </c>
      <c r="R13" s="17">
        <v>0.13963068361236</v>
      </c>
      <c r="S13" s="17">
        <v>0.10510304768122899</v>
      </c>
      <c r="T13" s="17">
        <v>0.110564460312728</v>
      </c>
      <c r="U13" s="17">
        <v>7.4994403628061396E-2</v>
      </c>
      <c r="V13" s="17">
        <v>9.80267006202859E-2</v>
      </c>
      <c r="W13" s="17">
        <v>8.9942857111682595E-2</v>
      </c>
      <c r="X13" s="17">
        <v>0.176091349303162</v>
      </c>
      <c r="Y13" s="17">
        <v>9.1278257583358405E-2</v>
      </c>
      <c r="Z13" s="17">
        <v>0.100806979979049</v>
      </c>
      <c r="AA13" s="17">
        <v>7.3255588238883507E-2</v>
      </c>
      <c r="AB13" s="17">
        <v>0</v>
      </c>
      <c r="AC13" s="17"/>
      <c r="AD13" s="17">
        <v>0.131864090871019</v>
      </c>
      <c r="AE13" s="17">
        <v>5.6102670441899302E-2</v>
      </c>
      <c r="AF13" s="17"/>
      <c r="AG13" s="17">
        <v>9.8175496456853195E-2</v>
      </c>
      <c r="AH13" s="17">
        <v>0.112468659171747</v>
      </c>
      <c r="AI13" s="17"/>
      <c r="AJ13" s="17">
        <v>0.111684246200699</v>
      </c>
      <c r="AK13" s="17">
        <v>0.101833202930287</v>
      </c>
      <c r="AL13" s="17"/>
      <c r="AM13" s="17">
        <v>0.108647575890157</v>
      </c>
      <c r="AN13" s="17">
        <v>0.105619017485202</v>
      </c>
      <c r="AO13" s="17"/>
      <c r="AP13" s="17">
        <v>2.5384863093484001E-3</v>
      </c>
      <c r="AQ13" s="17">
        <v>0.12935558055583299</v>
      </c>
      <c r="AR13" s="17">
        <v>0.22251836652798199</v>
      </c>
      <c r="AS13" s="17">
        <v>0.12654879846869199</v>
      </c>
      <c r="AT13" s="17">
        <v>9.0054912129323705E-2</v>
      </c>
      <c r="AU13" s="17">
        <v>0.106851142818241</v>
      </c>
    </row>
    <row r="14" spans="2:47" x14ac:dyDescent="0.35">
      <c r="B14" s="18" t="s">
        <v>218</v>
      </c>
      <c r="C14" s="17">
        <v>6.1689049076968899E-2</v>
      </c>
      <c r="D14" s="17">
        <v>5.64980102550941E-2</v>
      </c>
      <c r="E14" s="17">
        <v>6.73002875530678E-2</v>
      </c>
      <c r="F14" s="17"/>
      <c r="G14" s="17">
        <v>7.6962012017457296E-2</v>
      </c>
      <c r="H14" s="17">
        <v>7.5254250963029706E-2</v>
      </c>
      <c r="I14" s="17">
        <v>4.1618094923188201E-2</v>
      </c>
      <c r="J14" s="17">
        <v>5.8103131244906299E-2</v>
      </c>
      <c r="K14" s="17">
        <v>4.9760465837025598E-2</v>
      </c>
      <c r="L14" s="17">
        <v>6.7679570425511801E-2</v>
      </c>
      <c r="M14" s="17"/>
      <c r="N14" s="17">
        <v>6.4293680057452798E-2</v>
      </c>
      <c r="O14" s="17">
        <v>4.8752494730366899E-2</v>
      </c>
      <c r="P14" s="17"/>
      <c r="Q14" s="17">
        <v>6.4229511193795302E-2</v>
      </c>
      <c r="R14" s="17">
        <v>5.0179767333075401E-2</v>
      </c>
      <c r="S14" s="17">
        <v>5.83188470620606E-2</v>
      </c>
      <c r="T14" s="17">
        <v>5.64301363837071E-2</v>
      </c>
      <c r="U14" s="17">
        <v>2.5963515516458199E-2</v>
      </c>
      <c r="V14" s="17">
        <v>5.9367826572887299E-2</v>
      </c>
      <c r="W14" s="17">
        <v>4.8777321971864497E-2</v>
      </c>
      <c r="X14" s="17">
        <v>6.2066860662041201E-2</v>
      </c>
      <c r="Y14" s="17">
        <v>7.9221365512705005E-2</v>
      </c>
      <c r="Z14" s="17">
        <v>8.7585877167003404E-2</v>
      </c>
      <c r="AA14" s="17">
        <v>9.8545644831982596E-2</v>
      </c>
      <c r="AB14" s="17">
        <v>4.5136195926453397E-2</v>
      </c>
      <c r="AC14" s="17"/>
      <c r="AD14" s="17">
        <v>7.1634589973544799E-2</v>
      </c>
      <c r="AE14" s="17">
        <v>3.9040514111657702E-2</v>
      </c>
      <c r="AF14" s="17"/>
      <c r="AG14" s="17">
        <v>2.7135775404092798E-2</v>
      </c>
      <c r="AH14" s="17">
        <v>7.9253442274631103E-2</v>
      </c>
      <c r="AI14" s="17"/>
      <c r="AJ14" s="17">
        <v>5.6576908473599301E-2</v>
      </c>
      <c r="AK14" s="17">
        <v>6.6728143872913995E-2</v>
      </c>
      <c r="AL14" s="17"/>
      <c r="AM14" s="17">
        <v>5.0714611975271599E-2</v>
      </c>
      <c r="AN14" s="17">
        <v>6.4321280087229801E-2</v>
      </c>
      <c r="AO14" s="17"/>
      <c r="AP14" s="17">
        <v>1.2966540124551401E-2</v>
      </c>
      <c r="AQ14" s="17">
        <v>9.5573919152007303E-2</v>
      </c>
      <c r="AR14" s="17">
        <v>0.17136896238056101</v>
      </c>
      <c r="AS14" s="17">
        <v>6.4577250090736393E-2</v>
      </c>
      <c r="AT14" s="17">
        <v>2.3689803996676299E-2</v>
      </c>
      <c r="AU14" s="17">
        <v>1.6339386019035E-2</v>
      </c>
    </row>
    <row r="15" spans="2:47" x14ac:dyDescent="0.35">
      <c r="B15" s="18" t="s">
        <v>292</v>
      </c>
      <c r="C15" s="17">
        <v>0.11508465307117401</v>
      </c>
      <c r="D15" s="17">
        <v>7.8277058425419904E-2</v>
      </c>
      <c r="E15" s="17">
        <v>0.152008035269041</v>
      </c>
      <c r="F15" s="17"/>
      <c r="G15" s="17">
        <v>6.9974205869806502E-2</v>
      </c>
      <c r="H15" s="17">
        <v>0.100137096785989</v>
      </c>
      <c r="I15" s="17">
        <v>0.100238082706501</v>
      </c>
      <c r="J15" s="17">
        <v>0.12611553114349</v>
      </c>
      <c r="K15" s="17">
        <v>0.14998118396965099</v>
      </c>
      <c r="L15" s="17">
        <v>0.13719643432088799</v>
      </c>
      <c r="M15" s="17"/>
      <c r="N15" s="17">
        <v>0.120152391592624</v>
      </c>
      <c r="O15" s="17">
        <v>8.9914456107254501E-2</v>
      </c>
      <c r="P15" s="17"/>
      <c r="Q15" s="17">
        <v>0.119035933734216</v>
      </c>
      <c r="R15" s="17">
        <v>0.11651821106541201</v>
      </c>
      <c r="S15" s="17">
        <v>0.13560406847746601</v>
      </c>
      <c r="T15" s="17">
        <v>0.103389169232827</v>
      </c>
      <c r="U15" s="17">
        <v>0.10866428202427</v>
      </c>
      <c r="V15" s="17">
        <v>0.102171773941057</v>
      </c>
      <c r="W15" s="17">
        <v>0.12548353142692001</v>
      </c>
      <c r="X15" s="17">
        <v>6.0610993903364802E-2</v>
      </c>
      <c r="Y15" s="17">
        <v>0.105395409225744</v>
      </c>
      <c r="Z15" s="17">
        <v>0.10220699748959</v>
      </c>
      <c r="AA15" s="17">
        <v>0.136779645777691</v>
      </c>
      <c r="AB15" s="17">
        <v>0.20736311510383801</v>
      </c>
      <c r="AC15" s="17"/>
      <c r="AD15" s="17">
        <v>0.107505683350997</v>
      </c>
      <c r="AE15" s="17">
        <v>0.13520999549113599</v>
      </c>
      <c r="AF15" s="17"/>
      <c r="AG15" s="17">
        <v>4.2674885878881103E-2</v>
      </c>
      <c r="AH15" s="17">
        <v>0.15141707465365301</v>
      </c>
      <c r="AI15" s="17"/>
      <c r="AJ15" s="17">
        <v>0.108679562110698</v>
      </c>
      <c r="AK15" s="17">
        <v>0.121292852591473</v>
      </c>
      <c r="AL15" s="17"/>
      <c r="AM15" s="17">
        <v>0.151991477946439</v>
      </c>
      <c r="AN15" s="17">
        <v>0.104674023941566</v>
      </c>
      <c r="AO15" s="17"/>
      <c r="AP15" s="17">
        <v>8.6190017377818201E-2</v>
      </c>
      <c r="AQ15" s="17">
        <v>0.38329780541095998</v>
      </c>
      <c r="AR15" s="17">
        <v>0.15199547276849201</v>
      </c>
      <c r="AS15" s="17">
        <v>4.0263992927771899E-2</v>
      </c>
      <c r="AT15" s="17">
        <v>0</v>
      </c>
      <c r="AU15" s="17">
        <v>8.6458587898710897E-3</v>
      </c>
    </row>
    <row r="16" spans="2:47" x14ac:dyDescent="0.35">
      <c r="B16" s="18" t="s">
        <v>293</v>
      </c>
      <c r="C16" s="17">
        <v>4.2844776143476197E-2</v>
      </c>
      <c r="D16" s="17">
        <v>2.0426322754573401E-2</v>
      </c>
      <c r="E16" s="17">
        <v>6.5091653291477605E-2</v>
      </c>
      <c r="F16" s="17"/>
      <c r="G16" s="17">
        <v>4.1014070985165699E-2</v>
      </c>
      <c r="H16" s="17">
        <v>2.9350073646648898E-2</v>
      </c>
      <c r="I16" s="17">
        <v>4.9972824749761599E-2</v>
      </c>
      <c r="J16" s="17">
        <v>3.5486903036913903E-2</v>
      </c>
      <c r="K16" s="17">
        <v>4.1424878995428203E-2</v>
      </c>
      <c r="L16" s="17">
        <v>5.6190168651072403E-2</v>
      </c>
      <c r="M16" s="17"/>
      <c r="N16" s="17">
        <v>4.5483483284475601E-2</v>
      </c>
      <c r="O16" s="17">
        <v>2.97389739818344E-2</v>
      </c>
      <c r="P16" s="17"/>
      <c r="Q16" s="17">
        <v>3.5030044904417398E-2</v>
      </c>
      <c r="R16" s="17">
        <v>5.63349828755213E-2</v>
      </c>
      <c r="S16" s="17">
        <v>3.7192597672015701E-2</v>
      </c>
      <c r="T16" s="17">
        <v>6.8137618739244593E-2</v>
      </c>
      <c r="U16" s="17">
        <v>3.9449727647226901E-2</v>
      </c>
      <c r="V16" s="17">
        <v>4.5067177220318597E-2</v>
      </c>
      <c r="W16" s="17">
        <v>2.7497914494603998E-2</v>
      </c>
      <c r="X16" s="17">
        <v>2.3044601756260202E-2</v>
      </c>
      <c r="Y16" s="17">
        <v>4.4368428909847601E-2</v>
      </c>
      <c r="Z16" s="17">
        <v>4.0731308507179202E-2</v>
      </c>
      <c r="AA16" s="17">
        <v>3.2674864867117098E-2</v>
      </c>
      <c r="AB16" s="17">
        <v>4.63639172512142E-2</v>
      </c>
      <c r="AC16" s="17"/>
      <c r="AD16" s="17">
        <v>2.5493202005230399E-2</v>
      </c>
      <c r="AE16" s="17">
        <v>7.8336068564283795E-2</v>
      </c>
      <c r="AF16" s="17"/>
      <c r="AG16" s="17">
        <v>9.8568951845646301E-3</v>
      </c>
      <c r="AH16" s="17">
        <v>5.9707735631252097E-2</v>
      </c>
      <c r="AI16" s="17"/>
      <c r="AJ16" s="17">
        <v>4.6549690963090903E-2</v>
      </c>
      <c r="AK16" s="17">
        <v>3.8830306747623299E-2</v>
      </c>
      <c r="AL16" s="17"/>
      <c r="AM16" s="17">
        <v>3.9555107394820599E-2</v>
      </c>
      <c r="AN16" s="17">
        <v>4.3840441149079201E-2</v>
      </c>
      <c r="AO16" s="17"/>
      <c r="AP16" s="17">
        <v>9.34478043085534E-2</v>
      </c>
      <c r="AQ16" s="17">
        <v>8.0446996622921305E-2</v>
      </c>
      <c r="AR16" s="17">
        <v>3.99756751198126E-2</v>
      </c>
      <c r="AS16" s="17">
        <v>8.2962568178956107E-3</v>
      </c>
      <c r="AT16" s="17">
        <v>0</v>
      </c>
      <c r="AU16" s="17">
        <v>4.76290526359877E-3</v>
      </c>
    </row>
    <row r="17" spans="2:47" x14ac:dyDescent="0.35">
      <c r="B17" s="18" t="s">
        <v>294</v>
      </c>
      <c r="C17" s="17">
        <v>5.3555850862399099E-2</v>
      </c>
      <c r="D17" s="17">
        <v>1.9782838885540499E-2</v>
      </c>
      <c r="E17" s="17">
        <v>8.5049728283788303E-2</v>
      </c>
      <c r="F17" s="17"/>
      <c r="G17" s="17">
        <v>6.34506647364773E-2</v>
      </c>
      <c r="H17" s="17">
        <v>3.0877833045373799E-2</v>
      </c>
      <c r="I17" s="17">
        <v>6.4361969997286494E-2</v>
      </c>
      <c r="J17" s="17">
        <v>5.5747935481017599E-2</v>
      </c>
      <c r="K17" s="17">
        <v>4.5041737634608899E-2</v>
      </c>
      <c r="L17" s="17">
        <v>6.0600107715091799E-2</v>
      </c>
      <c r="M17" s="17"/>
      <c r="N17" s="17">
        <v>5.1406528584453902E-2</v>
      </c>
      <c r="O17" s="17">
        <v>6.4231000112076705E-2</v>
      </c>
      <c r="P17" s="17"/>
      <c r="Q17" s="17">
        <v>5.5719233789007498E-2</v>
      </c>
      <c r="R17" s="17">
        <v>6.95756689686826E-2</v>
      </c>
      <c r="S17" s="17">
        <v>3.6050929687663401E-2</v>
      </c>
      <c r="T17" s="17">
        <v>4.6017241165084398E-2</v>
      </c>
      <c r="U17" s="17">
        <v>7.1995829114004595E-2</v>
      </c>
      <c r="V17" s="17">
        <v>4.43545632334355E-2</v>
      </c>
      <c r="W17" s="17">
        <v>6.4588629655162905E-2</v>
      </c>
      <c r="X17" s="17">
        <v>4.4285836850021E-2</v>
      </c>
      <c r="Y17" s="17">
        <v>2.4681853965193699E-2</v>
      </c>
      <c r="Z17" s="17">
        <v>6.8444769041806894E-2</v>
      </c>
      <c r="AA17" s="17">
        <v>5.5042235903415997E-2</v>
      </c>
      <c r="AB17" s="17">
        <v>6.9578877611522899E-2</v>
      </c>
      <c r="AC17" s="17"/>
      <c r="AD17" s="17">
        <v>3.5282861661444599E-2</v>
      </c>
      <c r="AE17" s="17">
        <v>9.4470917930399995E-2</v>
      </c>
      <c r="AF17" s="17"/>
      <c r="AG17" s="17">
        <v>1.4542279416961099E-2</v>
      </c>
      <c r="AH17" s="17">
        <v>7.1653420638559506E-2</v>
      </c>
      <c r="AI17" s="17"/>
      <c r="AJ17" s="17">
        <v>5.2687363007373998E-2</v>
      </c>
      <c r="AK17" s="17">
        <v>5.5064274626742897E-2</v>
      </c>
      <c r="AL17" s="17"/>
      <c r="AM17" s="17">
        <v>6.2808249938320307E-2</v>
      </c>
      <c r="AN17" s="17">
        <v>5.0740264961508699E-2</v>
      </c>
      <c r="AO17" s="17"/>
      <c r="AP17" s="17">
        <v>0.130199979472399</v>
      </c>
      <c r="AQ17" s="17">
        <v>7.1922358626869506E-2</v>
      </c>
      <c r="AR17" s="17">
        <v>6.2549531728755894E-2</v>
      </c>
      <c r="AS17" s="17">
        <v>4.4721769397956098E-3</v>
      </c>
      <c r="AT17" s="17">
        <v>1.08003225166822E-2</v>
      </c>
      <c r="AU17" s="17">
        <v>6.6276275115785101E-3</v>
      </c>
    </row>
    <row r="18" spans="2:47" x14ac:dyDescent="0.35">
      <c r="B18" s="18" t="s">
        <v>106</v>
      </c>
      <c r="C18" s="17">
        <v>0.17167506552061801</v>
      </c>
      <c r="D18" s="17">
        <v>0.110512389658489</v>
      </c>
      <c r="E18" s="17">
        <v>0.227738433609848</v>
      </c>
      <c r="F18" s="17"/>
      <c r="G18" s="17">
        <v>0.146333977889057</v>
      </c>
      <c r="H18" s="17">
        <v>0.16504097543580501</v>
      </c>
      <c r="I18" s="17">
        <v>0.179234450494593</v>
      </c>
      <c r="J18" s="17">
        <v>0.15789036121584299</v>
      </c>
      <c r="K18" s="17">
        <v>0.194574898377327</v>
      </c>
      <c r="L18" s="17">
        <v>0.183678906346255</v>
      </c>
      <c r="M18" s="17"/>
      <c r="N18" s="17">
        <v>0.181112816016995</v>
      </c>
      <c r="O18" s="17">
        <v>0.124800105835014</v>
      </c>
      <c r="P18" s="17"/>
      <c r="Q18" s="17">
        <v>0.13706120811174599</v>
      </c>
      <c r="R18" s="17">
        <v>0.19260543014027801</v>
      </c>
      <c r="S18" s="17">
        <v>0.20396660435295</v>
      </c>
      <c r="T18" s="17">
        <v>0.150171120741276</v>
      </c>
      <c r="U18" s="17">
        <v>0.208058155574638</v>
      </c>
      <c r="V18" s="17">
        <v>0.15865916168906799</v>
      </c>
      <c r="W18" s="17">
        <v>0.201816605087005</v>
      </c>
      <c r="X18" s="17">
        <v>0.14251712891814</v>
      </c>
      <c r="Y18" s="17">
        <v>0.15325128493072501</v>
      </c>
      <c r="Z18" s="17">
        <v>0.15921542370922101</v>
      </c>
      <c r="AA18" s="17">
        <v>0.181263446846439</v>
      </c>
      <c r="AB18" s="17">
        <v>0.222013297384557</v>
      </c>
      <c r="AC18" s="17"/>
      <c r="AD18" s="17">
        <v>3.3339166104885701E-2</v>
      </c>
      <c r="AE18" s="17">
        <v>0.47803877769215902</v>
      </c>
      <c r="AF18" s="17"/>
      <c r="AG18" s="17">
        <v>3.32047298210143E-2</v>
      </c>
      <c r="AH18" s="17">
        <v>0.23293998498344801</v>
      </c>
      <c r="AI18" s="17"/>
      <c r="AJ18" s="17">
        <v>0.14468927353771699</v>
      </c>
      <c r="AK18" s="17">
        <v>0.201606941964179</v>
      </c>
      <c r="AL18" s="17"/>
      <c r="AM18" s="17">
        <v>0.19813933395291899</v>
      </c>
      <c r="AN18" s="17">
        <v>0.16414557478071701</v>
      </c>
      <c r="AO18" s="17"/>
      <c r="AP18" s="17">
        <v>0.64871758508121002</v>
      </c>
      <c r="AQ18" s="17">
        <v>7.2242184095867898E-2</v>
      </c>
      <c r="AR18" s="17">
        <v>5.0999353705712902E-2</v>
      </c>
      <c r="AS18" s="17">
        <v>2.68096950229985E-2</v>
      </c>
      <c r="AT18" s="17">
        <v>5.33727707944061E-3</v>
      </c>
      <c r="AU18" s="17">
        <v>2.29306526285426E-3</v>
      </c>
    </row>
    <row r="19" spans="2:47" x14ac:dyDescent="0.35">
      <c r="B19" s="18" t="s">
        <v>94</v>
      </c>
      <c r="C19" s="19">
        <v>1.6523184352198499E-2</v>
      </c>
      <c r="D19" s="19">
        <v>8.9579710699865395E-3</v>
      </c>
      <c r="E19" s="19">
        <v>2.40488447539625E-2</v>
      </c>
      <c r="F19" s="19"/>
      <c r="G19" s="19">
        <v>2.1337423114825602E-2</v>
      </c>
      <c r="H19" s="19">
        <v>5.9068848232295204E-3</v>
      </c>
      <c r="I19" s="19">
        <v>2.0408717383060802E-2</v>
      </c>
      <c r="J19" s="19">
        <v>1.1219606727441701E-2</v>
      </c>
      <c r="K19" s="19">
        <v>1.5973258594050799E-2</v>
      </c>
      <c r="L19" s="19">
        <v>2.3492513034950001E-2</v>
      </c>
      <c r="M19" s="19"/>
      <c r="N19" s="19">
        <v>1.5981298760714201E-2</v>
      </c>
      <c r="O19" s="19">
        <v>1.9214595326115198E-2</v>
      </c>
      <c r="P19" s="19"/>
      <c r="Q19" s="19">
        <v>2.37678951993162E-2</v>
      </c>
      <c r="R19" s="19">
        <v>1.8149235339146998E-2</v>
      </c>
      <c r="S19" s="19">
        <v>5.7867369061213496E-3</v>
      </c>
      <c r="T19" s="19">
        <v>1.0164490036338399E-2</v>
      </c>
      <c r="U19" s="19">
        <v>7.2552204394959298E-3</v>
      </c>
      <c r="V19" s="19">
        <v>2.04484540253911E-2</v>
      </c>
      <c r="W19" s="19">
        <v>1.75115916857723E-2</v>
      </c>
      <c r="X19" s="19">
        <v>0</v>
      </c>
      <c r="Y19" s="19">
        <v>2.9494410357993502E-2</v>
      </c>
      <c r="Z19" s="19">
        <v>1.95078338975232E-2</v>
      </c>
      <c r="AA19" s="19">
        <v>0</v>
      </c>
      <c r="AB19" s="19">
        <v>2.3862527547941999E-2</v>
      </c>
      <c r="AC19" s="19"/>
      <c r="AD19" s="19">
        <v>1.62067994603468E-2</v>
      </c>
      <c r="AE19" s="19">
        <v>7.19267971851881E-3</v>
      </c>
      <c r="AF19" s="19"/>
      <c r="AG19" s="19">
        <v>1.17075188453712E-2</v>
      </c>
      <c r="AH19" s="19">
        <v>1.4762122068536301E-2</v>
      </c>
      <c r="AI19" s="19"/>
      <c r="AJ19" s="19">
        <v>2.2030741628195599E-2</v>
      </c>
      <c r="AK19" s="19">
        <v>8.8352203746415708E-3</v>
      </c>
      <c r="AL19" s="19"/>
      <c r="AM19" s="19">
        <v>1.1131458307626199E-2</v>
      </c>
      <c r="AN19" s="19">
        <v>1.6519801644498001E-2</v>
      </c>
      <c r="AO19" s="19"/>
      <c r="AP19" s="19">
        <v>2.59395873261201E-2</v>
      </c>
      <c r="AQ19" s="19">
        <v>3.4808528105040197E-2</v>
      </c>
      <c r="AR19" s="19">
        <v>2.31593094171893E-2</v>
      </c>
      <c r="AS19" s="19">
        <v>7.5486347610916197E-3</v>
      </c>
      <c r="AT19" s="19">
        <v>0</v>
      </c>
      <c r="AU19" s="19">
        <v>0</v>
      </c>
    </row>
    <row r="20" spans="2:47" x14ac:dyDescent="0.35">
      <c r="B20" s="16"/>
    </row>
    <row r="21" spans="2:47" x14ac:dyDescent="0.35">
      <c r="B21" t="s">
        <v>66</v>
      </c>
    </row>
    <row r="22" spans="2:47" x14ac:dyDescent="0.35">
      <c r="B22" t="s">
        <v>67</v>
      </c>
    </row>
    <row r="24" spans="2:47" x14ac:dyDescent="0.35">
      <c r="B24"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2:AU24"/>
  <sheetViews>
    <sheetView showGridLines="0" topLeftCell="A1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311</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289</v>
      </c>
      <c r="C9" s="17">
        <v>7.7976487157332394E-2</v>
      </c>
      <c r="D9" s="17">
        <v>8.73070936751493E-2</v>
      </c>
      <c r="E9" s="17">
        <v>6.95684901309888E-2</v>
      </c>
      <c r="F9" s="17"/>
      <c r="G9" s="17">
        <v>0.13630495494799599</v>
      </c>
      <c r="H9" s="17">
        <v>8.2266711117623001E-2</v>
      </c>
      <c r="I9" s="17">
        <v>8.0053442883170706E-2</v>
      </c>
      <c r="J9" s="17">
        <v>7.1881832397433607E-2</v>
      </c>
      <c r="K9" s="17">
        <v>5.2302731695511598E-2</v>
      </c>
      <c r="L9" s="17">
        <v>5.6036472107937399E-2</v>
      </c>
      <c r="M9" s="17"/>
      <c r="N9" s="17">
        <v>6.9812716324549703E-2</v>
      </c>
      <c r="O9" s="17">
        <v>0.118523906673887</v>
      </c>
      <c r="P9" s="17"/>
      <c r="Q9" s="17">
        <v>7.7050173468732303E-2</v>
      </c>
      <c r="R9" s="17">
        <v>6.0960734366337199E-2</v>
      </c>
      <c r="S9" s="17">
        <v>8.0569742700202507E-2</v>
      </c>
      <c r="T9" s="17">
        <v>7.6080331390223799E-2</v>
      </c>
      <c r="U9" s="17">
        <v>6.5340722008721805E-2</v>
      </c>
      <c r="V9" s="17">
        <v>7.3974649126702499E-2</v>
      </c>
      <c r="W9" s="17">
        <v>0.12757883280521301</v>
      </c>
      <c r="X9" s="17">
        <v>5.9316754434343498E-2</v>
      </c>
      <c r="Y9" s="17">
        <v>0.102663546844918</v>
      </c>
      <c r="Z9" s="17">
        <v>4.2099726671647103E-2</v>
      </c>
      <c r="AA9" s="17">
        <v>9.4570118386069699E-2</v>
      </c>
      <c r="AB9" s="17">
        <v>7.7982388857639001E-2</v>
      </c>
      <c r="AC9" s="17"/>
      <c r="AD9" s="17">
        <v>9.5375559548625796E-2</v>
      </c>
      <c r="AE9" s="17">
        <v>3.5429415146630498E-2</v>
      </c>
      <c r="AF9" s="17"/>
      <c r="AG9" s="17">
        <v>0.14187650728742601</v>
      </c>
      <c r="AH9" s="17">
        <v>4.6901547493151403E-2</v>
      </c>
      <c r="AI9" s="17"/>
      <c r="AJ9" s="17">
        <v>7.6808136640308097E-2</v>
      </c>
      <c r="AK9" s="17">
        <v>8.0058620679068396E-2</v>
      </c>
      <c r="AL9" s="17"/>
      <c r="AM9" s="17">
        <v>7.9354831219510896E-2</v>
      </c>
      <c r="AN9" s="17">
        <v>7.7780314332687603E-2</v>
      </c>
      <c r="AO9" s="17"/>
      <c r="AP9" s="17">
        <v>9.1497695741713393E-3</v>
      </c>
      <c r="AQ9" s="17">
        <v>5.8177856579522798E-2</v>
      </c>
      <c r="AR9" s="17">
        <v>7.6329969783677204E-2</v>
      </c>
      <c r="AS9" s="17">
        <v>4.5956510695276398E-2</v>
      </c>
      <c r="AT9" s="17">
        <v>0.17416294854616701</v>
      </c>
      <c r="AU9" s="17">
        <v>0.171054803338343</v>
      </c>
    </row>
    <row r="10" spans="2:47" x14ac:dyDescent="0.35">
      <c r="B10" s="18" t="s">
        <v>290</v>
      </c>
      <c r="C10" s="17">
        <v>5.4937113175670502E-2</v>
      </c>
      <c r="D10" s="17">
        <v>6.8241861754023803E-2</v>
      </c>
      <c r="E10" s="17">
        <v>4.244817721896E-2</v>
      </c>
      <c r="F10" s="17"/>
      <c r="G10" s="17">
        <v>6.4687865306051306E-2</v>
      </c>
      <c r="H10" s="17">
        <v>8.7943093341686193E-2</v>
      </c>
      <c r="I10" s="17">
        <v>6.1302331465108099E-2</v>
      </c>
      <c r="J10" s="17">
        <v>5.5677386367677301E-2</v>
      </c>
      <c r="K10" s="17">
        <v>2.61342495173142E-2</v>
      </c>
      <c r="L10" s="17">
        <v>3.4908345813475399E-2</v>
      </c>
      <c r="M10" s="17"/>
      <c r="N10" s="17">
        <v>4.7029775779851402E-2</v>
      </c>
      <c r="O10" s="17">
        <v>9.42108915820562E-2</v>
      </c>
      <c r="P10" s="17"/>
      <c r="Q10" s="17">
        <v>6.5799938883298298E-2</v>
      </c>
      <c r="R10" s="17">
        <v>5.4688350944260701E-2</v>
      </c>
      <c r="S10" s="17">
        <v>3.9012543406551803E-2</v>
      </c>
      <c r="T10" s="17">
        <v>3.2239325423755502E-2</v>
      </c>
      <c r="U10" s="17">
        <v>9.3551558509524693E-2</v>
      </c>
      <c r="V10" s="17">
        <v>7.1122659701119195E-2</v>
      </c>
      <c r="W10" s="17">
        <v>3.0106148831727901E-2</v>
      </c>
      <c r="X10" s="17">
        <v>3.2709044154190299E-2</v>
      </c>
      <c r="Y10" s="17">
        <v>6.8157404331960297E-2</v>
      </c>
      <c r="Z10" s="17">
        <v>4.5693385999535097E-2</v>
      </c>
      <c r="AA10" s="17">
        <v>5.91025414851633E-2</v>
      </c>
      <c r="AB10" s="17">
        <v>4.5214876952402401E-2</v>
      </c>
      <c r="AC10" s="17"/>
      <c r="AD10" s="17">
        <v>6.9018409683082996E-2</v>
      </c>
      <c r="AE10" s="17">
        <v>2.4443807408521399E-2</v>
      </c>
      <c r="AF10" s="17"/>
      <c r="AG10" s="17">
        <v>9.09764410540293E-2</v>
      </c>
      <c r="AH10" s="17">
        <v>3.8817019614668803E-2</v>
      </c>
      <c r="AI10" s="17"/>
      <c r="AJ10" s="17">
        <v>6.04804884288387E-2</v>
      </c>
      <c r="AK10" s="17">
        <v>4.8848785838874899E-2</v>
      </c>
      <c r="AL10" s="17"/>
      <c r="AM10" s="17">
        <v>3.95613300102092E-2</v>
      </c>
      <c r="AN10" s="17">
        <v>5.8474039246141599E-2</v>
      </c>
      <c r="AO10" s="17"/>
      <c r="AP10" s="17">
        <v>1.9125774195120301E-3</v>
      </c>
      <c r="AQ10" s="17">
        <v>2.4796533735812198E-2</v>
      </c>
      <c r="AR10" s="17">
        <v>3.7643616634915597E-2</v>
      </c>
      <c r="AS10" s="17">
        <v>3.1580436500076303E-2</v>
      </c>
      <c r="AT10" s="17">
        <v>0.14668566380251799</v>
      </c>
      <c r="AU10" s="17">
        <v>0.14366523610168999</v>
      </c>
    </row>
    <row r="11" spans="2:47" x14ac:dyDescent="0.35">
      <c r="B11" s="18" t="s">
        <v>215</v>
      </c>
      <c r="C11" s="17">
        <v>0.15391855345972599</v>
      </c>
      <c r="D11" s="17">
        <v>0.19709657140273101</v>
      </c>
      <c r="E11" s="17">
        <v>0.113171593062333</v>
      </c>
      <c r="F11" s="17"/>
      <c r="G11" s="17">
        <v>0.19110631152479299</v>
      </c>
      <c r="H11" s="17">
        <v>0.159199349794306</v>
      </c>
      <c r="I11" s="17">
        <v>0.177967158662893</v>
      </c>
      <c r="J11" s="17">
        <v>0.158835119943875</v>
      </c>
      <c r="K11" s="17">
        <v>0.145900232216541</v>
      </c>
      <c r="L11" s="17">
        <v>0.106603663386408</v>
      </c>
      <c r="M11" s="17"/>
      <c r="N11" s="17">
        <v>0.149048422364981</v>
      </c>
      <c r="O11" s="17">
        <v>0.17810728347726801</v>
      </c>
      <c r="P11" s="17"/>
      <c r="Q11" s="17">
        <v>0.191297902447985</v>
      </c>
      <c r="R11" s="17">
        <v>0.11723255776863201</v>
      </c>
      <c r="S11" s="17">
        <v>0.134815269428953</v>
      </c>
      <c r="T11" s="17">
        <v>0.18508441060402001</v>
      </c>
      <c r="U11" s="17">
        <v>0.17888979100088501</v>
      </c>
      <c r="V11" s="17">
        <v>0.158657750341647</v>
      </c>
      <c r="W11" s="17">
        <v>0.130312539307089</v>
      </c>
      <c r="X11" s="17">
        <v>0.20146331571394899</v>
      </c>
      <c r="Y11" s="17">
        <v>0.123330030447089</v>
      </c>
      <c r="Z11" s="17">
        <v>0.202654312700385</v>
      </c>
      <c r="AA11" s="17">
        <v>0.119311714334614</v>
      </c>
      <c r="AB11" s="17">
        <v>4.6590735058612803E-2</v>
      </c>
      <c r="AC11" s="17"/>
      <c r="AD11" s="17">
        <v>0.19933302539042899</v>
      </c>
      <c r="AE11" s="17">
        <v>5.9548809404341603E-2</v>
      </c>
      <c r="AF11" s="17"/>
      <c r="AG11" s="17">
        <v>0.265463276242771</v>
      </c>
      <c r="AH11" s="17">
        <v>0.101396407215676</v>
      </c>
      <c r="AI11" s="17"/>
      <c r="AJ11" s="17">
        <v>0.159620050270324</v>
      </c>
      <c r="AK11" s="17">
        <v>0.145875075771359</v>
      </c>
      <c r="AL11" s="17"/>
      <c r="AM11" s="17">
        <v>0.14262695510416701</v>
      </c>
      <c r="AN11" s="17">
        <v>0.158298084570104</v>
      </c>
      <c r="AO11" s="17"/>
      <c r="AP11" s="17">
        <v>8.9764176009899405E-3</v>
      </c>
      <c r="AQ11" s="17">
        <v>5.4999696256083697E-2</v>
      </c>
      <c r="AR11" s="17">
        <v>0.176833194042056</v>
      </c>
      <c r="AS11" s="17">
        <v>0.16118845732092801</v>
      </c>
      <c r="AT11" s="17">
        <v>0.291233896237095</v>
      </c>
      <c r="AU11" s="17">
        <v>0.33141036566515503</v>
      </c>
    </row>
    <row r="12" spans="2:47" x14ac:dyDescent="0.35">
      <c r="B12" s="18" t="s">
        <v>216</v>
      </c>
      <c r="C12" s="17">
        <v>8.41699995564794E-2</v>
      </c>
      <c r="D12" s="17">
        <v>9.0340729594278496E-2</v>
      </c>
      <c r="E12" s="17">
        <v>7.7938121705330904E-2</v>
      </c>
      <c r="F12" s="17"/>
      <c r="G12" s="17">
        <v>8.2068298098678105E-2</v>
      </c>
      <c r="H12" s="17">
        <v>8.4199331823371498E-2</v>
      </c>
      <c r="I12" s="17">
        <v>8.8818659629304603E-2</v>
      </c>
      <c r="J12" s="17">
        <v>9.3982942943295705E-2</v>
      </c>
      <c r="K12" s="17">
        <v>6.9989063641602803E-2</v>
      </c>
      <c r="L12" s="17">
        <v>8.3268270298711894E-2</v>
      </c>
      <c r="M12" s="17"/>
      <c r="N12" s="17">
        <v>8.2925330953714099E-2</v>
      </c>
      <c r="O12" s="17">
        <v>9.0351958975617902E-2</v>
      </c>
      <c r="P12" s="17"/>
      <c r="Q12" s="17">
        <v>0.10735444504870501</v>
      </c>
      <c r="R12" s="17">
        <v>8.6918140475785693E-2</v>
      </c>
      <c r="S12" s="17">
        <v>7.0552439359911803E-2</v>
      </c>
      <c r="T12" s="17">
        <v>7.0523595090473901E-2</v>
      </c>
      <c r="U12" s="17">
        <v>4.7459652182401398E-2</v>
      </c>
      <c r="V12" s="17">
        <v>7.6908949928567505E-2</v>
      </c>
      <c r="W12" s="17">
        <v>9.6372540989534405E-2</v>
      </c>
      <c r="X12" s="17">
        <v>0.11604749058059401</v>
      </c>
      <c r="Y12" s="17">
        <v>0.110160817227363</v>
      </c>
      <c r="Z12" s="17">
        <v>6.5080344190873898E-2</v>
      </c>
      <c r="AA12" s="17">
        <v>6.6691982415554296E-2</v>
      </c>
      <c r="AB12" s="17">
        <v>6.5536950988452594E-2</v>
      </c>
      <c r="AC12" s="17"/>
      <c r="AD12" s="17">
        <v>0.105428094317842</v>
      </c>
      <c r="AE12" s="17">
        <v>3.8949058858185698E-2</v>
      </c>
      <c r="AF12" s="17"/>
      <c r="AG12" s="17">
        <v>0.103655788624182</v>
      </c>
      <c r="AH12" s="17">
        <v>7.5758368486012806E-2</v>
      </c>
      <c r="AI12" s="17"/>
      <c r="AJ12" s="17">
        <v>7.8964910666429897E-2</v>
      </c>
      <c r="AK12" s="17">
        <v>9.1097855720488105E-2</v>
      </c>
      <c r="AL12" s="17"/>
      <c r="AM12" s="17">
        <v>8.6948008546907707E-2</v>
      </c>
      <c r="AN12" s="17">
        <v>8.3401751303466901E-2</v>
      </c>
      <c r="AO12" s="17"/>
      <c r="AP12" s="17">
        <v>3.89403112964572E-3</v>
      </c>
      <c r="AQ12" s="17">
        <v>5.2189365550787001E-2</v>
      </c>
      <c r="AR12" s="17">
        <v>0.146969376449089</v>
      </c>
      <c r="AS12" s="17">
        <v>0.121180077827275</v>
      </c>
      <c r="AT12" s="17">
        <v>0.16353469677219801</v>
      </c>
      <c r="AU12" s="17">
        <v>8.6790133962866695E-2</v>
      </c>
    </row>
    <row r="13" spans="2:47" x14ac:dyDescent="0.35">
      <c r="B13" s="18" t="s">
        <v>291</v>
      </c>
      <c r="C13" s="17">
        <v>0.106084881902721</v>
      </c>
      <c r="D13" s="17">
        <v>0.112155354900715</v>
      </c>
      <c r="E13" s="17">
        <v>0.10110643823882901</v>
      </c>
      <c r="F13" s="17"/>
      <c r="G13" s="17">
        <v>0.10202845072199999</v>
      </c>
      <c r="H13" s="17">
        <v>0.15903870966478201</v>
      </c>
      <c r="I13" s="17">
        <v>0.10861987388383</v>
      </c>
      <c r="J13" s="17">
        <v>0.110270222871111</v>
      </c>
      <c r="K13" s="17">
        <v>9.0384749762817101E-2</v>
      </c>
      <c r="L13" s="17">
        <v>7.0524415970013701E-2</v>
      </c>
      <c r="M13" s="17"/>
      <c r="N13" s="17">
        <v>0.108159623228208</v>
      </c>
      <c r="O13" s="17">
        <v>9.5780157696712095E-2</v>
      </c>
      <c r="P13" s="17"/>
      <c r="Q13" s="17">
        <v>0.103978828654009</v>
      </c>
      <c r="R13" s="17">
        <v>8.1271934389381698E-2</v>
      </c>
      <c r="S13" s="17">
        <v>9.28036345283689E-2</v>
      </c>
      <c r="T13" s="17">
        <v>0.14301932262088901</v>
      </c>
      <c r="U13" s="17">
        <v>0.100924173522982</v>
      </c>
      <c r="V13" s="17">
        <v>0.11329912178752501</v>
      </c>
      <c r="W13" s="17">
        <v>7.8584366792579102E-2</v>
      </c>
      <c r="X13" s="17">
        <v>0.151077414949427</v>
      </c>
      <c r="Y13" s="17">
        <v>9.1003484217935804E-2</v>
      </c>
      <c r="Z13" s="17">
        <v>8.7967399572891805E-2</v>
      </c>
      <c r="AA13" s="17">
        <v>0.16519812524916599</v>
      </c>
      <c r="AB13" s="17">
        <v>0.162974426906104</v>
      </c>
      <c r="AC13" s="17"/>
      <c r="AD13" s="17">
        <v>0.126811172741603</v>
      </c>
      <c r="AE13" s="17">
        <v>5.9992419697217303E-2</v>
      </c>
      <c r="AF13" s="17"/>
      <c r="AG13" s="17">
        <v>0.119638812408407</v>
      </c>
      <c r="AH13" s="17">
        <v>9.9517661060417803E-2</v>
      </c>
      <c r="AI13" s="17"/>
      <c r="AJ13" s="17">
        <v>0.107562841523376</v>
      </c>
      <c r="AK13" s="17">
        <v>0.105277347497687</v>
      </c>
      <c r="AL13" s="17"/>
      <c r="AM13" s="17">
        <v>9.5463587388441101E-2</v>
      </c>
      <c r="AN13" s="17">
        <v>0.10797330316621299</v>
      </c>
      <c r="AO13" s="17"/>
      <c r="AP13" s="17">
        <v>2.4694027639291301E-2</v>
      </c>
      <c r="AQ13" s="17">
        <v>9.8232135472366006E-2</v>
      </c>
      <c r="AR13" s="17">
        <v>0.17369530825382301</v>
      </c>
      <c r="AS13" s="17">
        <v>0.13351887371166599</v>
      </c>
      <c r="AT13" s="17">
        <v>0.12961327156771901</v>
      </c>
      <c r="AU13" s="17">
        <v>0.118879232527674</v>
      </c>
    </row>
    <row r="14" spans="2:47" x14ac:dyDescent="0.35">
      <c r="B14" s="18" t="s">
        <v>218</v>
      </c>
      <c r="C14" s="17">
        <v>5.64259241575382E-2</v>
      </c>
      <c r="D14" s="17">
        <v>5.9383941016005498E-2</v>
      </c>
      <c r="E14" s="17">
        <v>5.31596167027426E-2</v>
      </c>
      <c r="F14" s="17"/>
      <c r="G14" s="17">
        <v>7.8277753871536196E-2</v>
      </c>
      <c r="H14" s="17">
        <v>6.4001678355958394E-2</v>
      </c>
      <c r="I14" s="17">
        <v>4.9424387877791798E-2</v>
      </c>
      <c r="J14" s="17">
        <v>5.7892909478383402E-2</v>
      </c>
      <c r="K14" s="17">
        <v>5.4292123088525698E-2</v>
      </c>
      <c r="L14" s="17">
        <v>4.1637314389540797E-2</v>
      </c>
      <c r="M14" s="17"/>
      <c r="N14" s="17">
        <v>5.5936119051108402E-2</v>
      </c>
      <c r="O14" s="17">
        <v>5.8858664313840701E-2</v>
      </c>
      <c r="P14" s="17"/>
      <c r="Q14" s="17">
        <v>6.8220182834649104E-2</v>
      </c>
      <c r="R14" s="17">
        <v>5.4782004483161097E-2</v>
      </c>
      <c r="S14" s="17">
        <v>7.3360315392005701E-2</v>
      </c>
      <c r="T14" s="17">
        <v>6.6778175767898199E-2</v>
      </c>
      <c r="U14" s="17">
        <v>3.4707101862020001E-2</v>
      </c>
      <c r="V14" s="17">
        <v>6.0414452332568903E-2</v>
      </c>
      <c r="W14" s="17">
        <v>1.7372910540468901E-2</v>
      </c>
      <c r="X14" s="17">
        <v>3.0546665956070199E-2</v>
      </c>
      <c r="Y14" s="17">
        <v>7.3120342555067497E-2</v>
      </c>
      <c r="Z14" s="17">
        <v>8.2648976949134798E-2</v>
      </c>
      <c r="AA14" s="17">
        <v>1.17300623040241E-2</v>
      </c>
      <c r="AB14" s="17">
        <v>4.4631829938997301E-2</v>
      </c>
      <c r="AC14" s="17"/>
      <c r="AD14" s="17">
        <v>6.06352635471957E-2</v>
      </c>
      <c r="AE14" s="17">
        <v>4.7502891528408399E-2</v>
      </c>
      <c r="AF14" s="17"/>
      <c r="AG14" s="17">
        <v>5.8172984442842399E-2</v>
      </c>
      <c r="AH14" s="17">
        <v>5.2344034620607299E-2</v>
      </c>
      <c r="AI14" s="17"/>
      <c r="AJ14" s="17">
        <v>5.3965527879723398E-2</v>
      </c>
      <c r="AK14" s="17">
        <v>5.9849098330699901E-2</v>
      </c>
      <c r="AL14" s="17"/>
      <c r="AM14" s="17">
        <v>3.1254432127026201E-2</v>
      </c>
      <c r="AN14" s="17">
        <v>6.4590497043354206E-2</v>
      </c>
      <c r="AO14" s="17"/>
      <c r="AP14" s="17">
        <v>6.1680208411336703E-3</v>
      </c>
      <c r="AQ14" s="17">
        <v>7.5988882888239198E-2</v>
      </c>
      <c r="AR14" s="17">
        <v>0.12846256845991</v>
      </c>
      <c r="AS14" s="17">
        <v>6.91944889425707E-2</v>
      </c>
      <c r="AT14" s="17">
        <v>2.27412520456493E-2</v>
      </c>
      <c r="AU14" s="17">
        <v>4.3688913014253698E-2</v>
      </c>
    </row>
    <row r="15" spans="2:47" x14ac:dyDescent="0.35">
      <c r="B15" s="18" t="s">
        <v>292</v>
      </c>
      <c r="C15" s="17">
        <v>0.102543145132954</v>
      </c>
      <c r="D15" s="17">
        <v>6.9263347256123806E-2</v>
      </c>
      <c r="E15" s="17">
        <v>0.13486615033353899</v>
      </c>
      <c r="F15" s="17"/>
      <c r="G15" s="17">
        <v>8.3515325505767402E-2</v>
      </c>
      <c r="H15" s="17">
        <v>9.1293269291702395E-2</v>
      </c>
      <c r="I15" s="17">
        <v>7.4921255060685699E-2</v>
      </c>
      <c r="J15" s="17">
        <v>0.13025971253979901</v>
      </c>
      <c r="K15" s="17">
        <v>0.14067053576723901</v>
      </c>
      <c r="L15" s="17">
        <v>9.9014150086435604E-2</v>
      </c>
      <c r="M15" s="17"/>
      <c r="N15" s="17">
        <v>0.11114640789569601</v>
      </c>
      <c r="O15" s="17">
        <v>5.9812878495473398E-2</v>
      </c>
      <c r="P15" s="17"/>
      <c r="Q15" s="17">
        <v>0.12127663353316499</v>
      </c>
      <c r="R15" s="17">
        <v>0.12324066784089301</v>
      </c>
      <c r="S15" s="17">
        <v>0.10955494401570701</v>
      </c>
      <c r="T15" s="17">
        <v>9.3803370812072698E-2</v>
      </c>
      <c r="U15" s="17">
        <v>0.10290778033985</v>
      </c>
      <c r="V15" s="17">
        <v>9.0239550915536704E-2</v>
      </c>
      <c r="W15" s="17">
        <v>0.105302675753442</v>
      </c>
      <c r="X15" s="17">
        <v>0.107783396524402</v>
      </c>
      <c r="Y15" s="17">
        <v>6.9029882454851699E-2</v>
      </c>
      <c r="Z15" s="17">
        <v>8.3337325035658494E-2</v>
      </c>
      <c r="AA15" s="17">
        <v>7.6129496921384293E-2</v>
      </c>
      <c r="AB15" s="17">
        <v>0.18004731779295399</v>
      </c>
      <c r="AC15" s="17"/>
      <c r="AD15" s="17">
        <v>9.2954495183142499E-2</v>
      </c>
      <c r="AE15" s="17">
        <v>0.119745619147614</v>
      </c>
      <c r="AF15" s="17"/>
      <c r="AG15" s="17">
        <v>5.0912452914878198E-2</v>
      </c>
      <c r="AH15" s="17">
        <v>0.12858403485282899</v>
      </c>
      <c r="AI15" s="17"/>
      <c r="AJ15" s="17">
        <v>0.101213506942225</v>
      </c>
      <c r="AK15" s="17">
        <v>0.104239994922652</v>
      </c>
      <c r="AL15" s="17"/>
      <c r="AM15" s="17">
        <v>0.11602002125140901</v>
      </c>
      <c r="AN15" s="17">
        <v>9.7679252822572504E-2</v>
      </c>
      <c r="AO15" s="17"/>
      <c r="AP15" s="17">
        <v>0.115103912946616</v>
      </c>
      <c r="AQ15" s="17">
        <v>0.25362515760566601</v>
      </c>
      <c r="AR15" s="17">
        <v>8.2178012212197907E-2</v>
      </c>
      <c r="AS15" s="17">
        <v>7.5487831552762799E-2</v>
      </c>
      <c r="AT15" s="17">
        <v>2.2070664153284202E-2</v>
      </c>
      <c r="AU15" s="17">
        <v>3.1921110325320502E-2</v>
      </c>
    </row>
    <row r="16" spans="2:47" x14ac:dyDescent="0.35">
      <c r="B16" s="18" t="s">
        <v>293</v>
      </c>
      <c r="C16" s="17">
        <v>2.67824640134731E-2</v>
      </c>
      <c r="D16" s="17">
        <v>1.6878195569910999E-2</v>
      </c>
      <c r="E16" s="17">
        <v>3.66807097913334E-2</v>
      </c>
      <c r="F16" s="17"/>
      <c r="G16" s="17">
        <v>4.5809965515144199E-2</v>
      </c>
      <c r="H16" s="17">
        <v>2.2430048245899802E-2</v>
      </c>
      <c r="I16" s="17">
        <v>2.7644970728310701E-2</v>
      </c>
      <c r="J16" s="17">
        <v>3.0381664069247499E-2</v>
      </c>
      <c r="K16" s="17">
        <v>1.8091294097334499E-2</v>
      </c>
      <c r="L16" s="17">
        <v>1.9858668119972001E-2</v>
      </c>
      <c r="M16" s="17"/>
      <c r="N16" s="17">
        <v>2.6510014920819201E-2</v>
      </c>
      <c r="O16" s="17">
        <v>2.8135650902598199E-2</v>
      </c>
      <c r="P16" s="17"/>
      <c r="Q16" s="17">
        <v>1.83597999668485E-2</v>
      </c>
      <c r="R16" s="17">
        <v>3.1387508441001098E-2</v>
      </c>
      <c r="S16" s="17">
        <v>1.94908679615062E-2</v>
      </c>
      <c r="T16" s="17">
        <v>1.9896774277181999E-2</v>
      </c>
      <c r="U16" s="17">
        <v>2.7573406260709601E-2</v>
      </c>
      <c r="V16" s="17">
        <v>2.4380225805595401E-2</v>
      </c>
      <c r="W16" s="17">
        <v>2.56799499571168E-2</v>
      </c>
      <c r="X16" s="17">
        <v>3.2674397376973599E-2</v>
      </c>
      <c r="Y16" s="17">
        <v>3.8213595702760103E-2</v>
      </c>
      <c r="Z16" s="17">
        <v>3.0950935895889198E-2</v>
      </c>
      <c r="AA16" s="17">
        <v>3.1818205406629302E-2</v>
      </c>
      <c r="AB16" s="17">
        <v>2.3862527547941999E-2</v>
      </c>
      <c r="AC16" s="17"/>
      <c r="AD16" s="17">
        <v>1.83094869722502E-2</v>
      </c>
      <c r="AE16" s="17">
        <v>4.2659822467807598E-2</v>
      </c>
      <c r="AF16" s="17"/>
      <c r="AG16" s="17">
        <v>1.40405503801318E-2</v>
      </c>
      <c r="AH16" s="17">
        <v>3.3281834738822701E-2</v>
      </c>
      <c r="AI16" s="17"/>
      <c r="AJ16" s="17">
        <v>2.2225920471241702E-2</v>
      </c>
      <c r="AK16" s="17">
        <v>3.1081829022748701E-2</v>
      </c>
      <c r="AL16" s="17"/>
      <c r="AM16" s="17">
        <v>2.8750733272205301E-2</v>
      </c>
      <c r="AN16" s="17">
        <v>2.6721971841739502E-2</v>
      </c>
      <c r="AO16" s="17"/>
      <c r="AP16" s="17">
        <v>5.5024382887574302E-2</v>
      </c>
      <c r="AQ16" s="17">
        <v>4.03232478169828E-2</v>
      </c>
      <c r="AR16" s="17">
        <v>3.88356580346364E-2</v>
      </c>
      <c r="AS16" s="17">
        <v>6.27318480236372E-3</v>
      </c>
      <c r="AT16" s="17">
        <v>0</v>
      </c>
      <c r="AU16" s="17">
        <v>3.7756370590296801E-3</v>
      </c>
    </row>
    <row r="17" spans="2:47" x14ac:dyDescent="0.35">
      <c r="B17" s="18" t="s">
        <v>294</v>
      </c>
      <c r="C17" s="17">
        <v>7.7749594236117603E-2</v>
      </c>
      <c r="D17" s="17">
        <v>6.7994990761815199E-2</v>
      </c>
      <c r="E17" s="17">
        <v>8.7079701374014301E-2</v>
      </c>
      <c r="F17" s="17"/>
      <c r="G17" s="17">
        <v>7.4936911494453404E-2</v>
      </c>
      <c r="H17" s="17">
        <v>6.19615028595807E-2</v>
      </c>
      <c r="I17" s="17">
        <v>7.9151669145358095E-2</v>
      </c>
      <c r="J17" s="17">
        <v>5.8773535254553998E-2</v>
      </c>
      <c r="K17" s="17">
        <v>9.8342574663384502E-2</v>
      </c>
      <c r="L17" s="17">
        <v>9.3012203709992206E-2</v>
      </c>
      <c r="M17" s="17"/>
      <c r="N17" s="17">
        <v>7.1787534329401007E-2</v>
      </c>
      <c r="O17" s="17">
        <v>0.107361663116065</v>
      </c>
      <c r="P17" s="17"/>
      <c r="Q17" s="17">
        <v>7.2515900524093305E-2</v>
      </c>
      <c r="R17" s="17">
        <v>7.3136099875741906E-2</v>
      </c>
      <c r="S17" s="17">
        <v>8.3272418171859403E-2</v>
      </c>
      <c r="T17" s="17">
        <v>7.2997718015092999E-2</v>
      </c>
      <c r="U17" s="17">
        <v>9.8413723569566097E-2</v>
      </c>
      <c r="V17" s="17">
        <v>6.2231018175018402E-2</v>
      </c>
      <c r="W17" s="17">
        <v>7.4743495417085096E-2</v>
      </c>
      <c r="X17" s="17">
        <v>3.2395018970667398E-2</v>
      </c>
      <c r="Y17" s="17">
        <v>8.6038891463439404E-2</v>
      </c>
      <c r="Z17" s="17">
        <v>8.8824835395538704E-2</v>
      </c>
      <c r="AA17" s="17">
        <v>0.12354141097604</v>
      </c>
      <c r="AB17" s="17">
        <v>4.7614016390906899E-2</v>
      </c>
      <c r="AC17" s="17"/>
      <c r="AD17" s="17">
        <v>6.96429486489578E-2</v>
      </c>
      <c r="AE17" s="17">
        <v>9.9408441853355206E-2</v>
      </c>
      <c r="AF17" s="17"/>
      <c r="AG17" s="17">
        <v>5.6017335437766297E-2</v>
      </c>
      <c r="AH17" s="17">
        <v>8.7622075964323698E-2</v>
      </c>
      <c r="AI17" s="17"/>
      <c r="AJ17" s="17">
        <v>7.9579260314441999E-2</v>
      </c>
      <c r="AK17" s="17">
        <v>7.6271903368228894E-2</v>
      </c>
      <c r="AL17" s="17"/>
      <c r="AM17" s="17">
        <v>8.3363828025602493E-2</v>
      </c>
      <c r="AN17" s="17">
        <v>7.6427466678503905E-2</v>
      </c>
      <c r="AO17" s="17"/>
      <c r="AP17" s="17">
        <v>0.111987962391632</v>
      </c>
      <c r="AQ17" s="17">
        <v>0.103556458753723</v>
      </c>
      <c r="AR17" s="17">
        <v>6.12730487741006E-2</v>
      </c>
      <c r="AS17" s="17">
        <v>7.9904828978140205E-2</v>
      </c>
      <c r="AT17" s="17">
        <v>3.9250497718514799E-2</v>
      </c>
      <c r="AU17" s="17">
        <v>4.1134399619431702E-2</v>
      </c>
    </row>
    <row r="18" spans="2:47" x14ac:dyDescent="0.35">
      <c r="B18" s="18" t="s">
        <v>106</v>
      </c>
      <c r="C18" s="17">
        <v>0.240937728716939</v>
      </c>
      <c r="D18" s="17">
        <v>0.21546889508745901</v>
      </c>
      <c r="E18" s="17">
        <v>0.26280184274428098</v>
      </c>
      <c r="F18" s="17"/>
      <c r="G18" s="17">
        <v>0.119123096395054</v>
      </c>
      <c r="H18" s="17">
        <v>0.17791652703642399</v>
      </c>
      <c r="I18" s="17">
        <v>0.23147596509433599</v>
      </c>
      <c r="J18" s="17">
        <v>0.22064059053089199</v>
      </c>
      <c r="K18" s="17">
        <v>0.287629916689632</v>
      </c>
      <c r="L18" s="17">
        <v>0.36651598517717798</v>
      </c>
      <c r="M18" s="17"/>
      <c r="N18" s="17">
        <v>0.25906798766002898</v>
      </c>
      <c r="O18" s="17">
        <v>0.150889241275665</v>
      </c>
      <c r="P18" s="17"/>
      <c r="Q18" s="17">
        <v>0.15242228875118199</v>
      </c>
      <c r="R18" s="17">
        <v>0.29120520222813401</v>
      </c>
      <c r="S18" s="17">
        <v>0.27294985452466802</v>
      </c>
      <c r="T18" s="17">
        <v>0.22402650841430399</v>
      </c>
      <c r="U18" s="17">
        <v>0.23723930059075299</v>
      </c>
      <c r="V18" s="17">
        <v>0.24289033811519001</v>
      </c>
      <c r="W18" s="17">
        <v>0.28895400347906203</v>
      </c>
      <c r="X18" s="17">
        <v>0.21379548146527599</v>
      </c>
      <c r="Y18" s="17">
        <v>0.22841977359156901</v>
      </c>
      <c r="Z18" s="17">
        <v>0.25831195455426298</v>
      </c>
      <c r="AA18" s="17">
        <v>0.24106386384081599</v>
      </c>
      <c r="AB18" s="17">
        <v>0.305544929565989</v>
      </c>
      <c r="AC18" s="17"/>
      <c r="AD18" s="17">
        <v>0.144110474077256</v>
      </c>
      <c r="AE18" s="17">
        <v>0.46204902111936502</v>
      </c>
      <c r="AF18" s="17"/>
      <c r="AG18" s="17">
        <v>8.7456256861329698E-2</v>
      </c>
      <c r="AH18" s="17">
        <v>0.31901113634811201</v>
      </c>
      <c r="AI18" s="17"/>
      <c r="AJ18" s="17">
        <v>0.238369698880118</v>
      </c>
      <c r="AK18" s="17">
        <v>0.243306348528599</v>
      </c>
      <c r="AL18" s="17"/>
      <c r="AM18" s="17">
        <v>0.28377478780446702</v>
      </c>
      <c r="AN18" s="17">
        <v>0.230591247885096</v>
      </c>
      <c r="AO18" s="17"/>
      <c r="AP18" s="17">
        <v>0.62868864573759198</v>
      </c>
      <c r="AQ18" s="17">
        <v>0.21785745554213401</v>
      </c>
      <c r="AR18" s="17">
        <v>6.2831424274795294E-2</v>
      </c>
      <c r="AS18" s="17">
        <v>0.25143940079404797</v>
      </c>
      <c r="AT18" s="17">
        <v>1.07071091568547E-2</v>
      </c>
      <c r="AU18" s="17">
        <v>2.51224669159342E-2</v>
      </c>
    </row>
    <row r="19" spans="2:47" x14ac:dyDescent="0.35">
      <c r="B19" s="18" t="s">
        <v>94</v>
      </c>
      <c r="C19" s="19">
        <v>1.8474108491049301E-2</v>
      </c>
      <c r="D19" s="19">
        <v>1.5869018981787799E-2</v>
      </c>
      <c r="E19" s="19">
        <v>2.11791586976489E-2</v>
      </c>
      <c r="F19" s="19"/>
      <c r="G19" s="19">
        <v>2.2141066618526901E-2</v>
      </c>
      <c r="H19" s="19">
        <v>9.7497784686659001E-3</v>
      </c>
      <c r="I19" s="19">
        <v>2.06202855692111E-2</v>
      </c>
      <c r="J19" s="19">
        <v>1.1404083603731499E-2</v>
      </c>
      <c r="K19" s="19">
        <v>1.6262528860098401E-2</v>
      </c>
      <c r="L19" s="19">
        <v>2.8620510940334801E-2</v>
      </c>
      <c r="M19" s="19"/>
      <c r="N19" s="19">
        <v>1.8576067491641101E-2</v>
      </c>
      <c r="O19" s="19">
        <v>1.79677034908153E-2</v>
      </c>
      <c r="P19" s="19"/>
      <c r="Q19" s="19">
        <v>2.1723905887332501E-2</v>
      </c>
      <c r="R19" s="19">
        <v>2.5176799186670599E-2</v>
      </c>
      <c r="S19" s="19">
        <v>2.3617970510265901E-2</v>
      </c>
      <c r="T19" s="19">
        <v>1.55504675840879E-2</v>
      </c>
      <c r="U19" s="19">
        <v>1.29927901525865E-2</v>
      </c>
      <c r="V19" s="19">
        <v>2.5881283770529399E-2</v>
      </c>
      <c r="W19" s="19">
        <v>2.4992536126682501E-2</v>
      </c>
      <c r="X19" s="19">
        <v>2.2191019874107001E-2</v>
      </c>
      <c r="Y19" s="19">
        <v>9.8622311630463307E-3</v>
      </c>
      <c r="Z19" s="19">
        <v>1.24308030341826E-2</v>
      </c>
      <c r="AA19" s="19">
        <v>1.08424786805394E-2</v>
      </c>
      <c r="AB19" s="19">
        <v>0</v>
      </c>
      <c r="AC19" s="19"/>
      <c r="AD19" s="19">
        <v>1.8381069889615201E-2</v>
      </c>
      <c r="AE19" s="19">
        <v>1.0270693368553E-2</v>
      </c>
      <c r="AF19" s="19"/>
      <c r="AG19" s="19">
        <v>1.1789594346236301E-2</v>
      </c>
      <c r="AH19" s="19">
        <v>1.6765879605378099E-2</v>
      </c>
      <c r="AI19" s="19"/>
      <c r="AJ19" s="19">
        <v>2.1209657982972599E-2</v>
      </c>
      <c r="AK19" s="19">
        <v>1.40931403195938E-2</v>
      </c>
      <c r="AL19" s="19"/>
      <c r="AM19" s="19">
        <v>1.2881485250054199E-2</v>
      </c>
      <c r="AN19" s="19">
        <v>1.80620711101208E-2</v>
      </c>
      <c r="AO19" s="19"/>
      <c r="AP19" s="19">
        <v>3.44002518318424E-2</v>
      </c>
      <c r="AQ19" s="19">
        <v>2.0253209798683398E-2</v>
      </c>
      <c r="AR19" s="19">
        <v>1.4947823080799999E-2</v>
      </c>
      <c r="AS19" s="19">
        <v>2.42759088748929E-2</v>
      </c>
      <c r="AT19" s="19">
        <v>0</v>
      </c>
      <c r="AU19" s="19">
        <v>2.55770147030096E-3</v>
      </c>
    </row>
    <row r="20" spans="2:47" x14ac:dyDescent="0.35">
      <c r="B20" s="16"/>
    </row>
    <row r="21" spans="2:47" x14ac:dyDescent="0.35">
      <c r="B21" t="s">
        <v>66</v>
      </c>
    </row>
    <row r="22" spans="2:47" x14ac:dyDescent="0.35">
      <c r="B22" t="s">
        <v>67</v>
      </c>
    </row>
    <row r="24" spans="2:47" x14ac:dyDescent="0.35">
      <c r="B24"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B2:AU24"/>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312</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289</v>
      </c>
      <c r="C9" s="17">
        <v>1.7863799957558799E-2</v>
      </c>
      <c r="D9" s="17">
        <v>1.87853927986068E-2</v>
      </c>
      <c r="E9" s="17">
        <v>1.7123617028075602E-2</v>
      </c>
      <c r="F9" s="17"/>
      <c r="G9" s="17">
        <v>5.7491515941391499E-2</v>
      </c>
      <c r="H9" s="17">
        <v>1.9418168601428198E-2</v>
      </c>
      <c r="I9" s="17">
        <v>2.5773676884667401E-2</v>
      </c>
      <c r="J9" s="17">
        <v>5.0373632139473802E-3</v>
      </c>
      <c r="K9" s="17">
        <v>5.7086025166292699E-3</v>
      </c>
      <c r="L9" s="17">
        <v>2.2778431066276801E-3</v>
      </c>
      <c r="M9" s="17"/>
      <c r="N9" s="17">
        <v>1.216773259582E-2</v>
      </c>
      <c r="O9" s="17">
        <v>4.6154750015040498E-2</v>
      </c>
      <c r="P9" s="17"/>
      <c r="Q9" s="17">
        <v>1.63830399585492E-2</v>
      </c>
      <c r="R9" s="17">
        <v>1.49575701619328E-2</v>
      </c>
      <c r="S9" s="17">
        <v>6.0146019700267799E-3</v>
      </c>
      <c r="T9" s="17">
        <v>0</v>
      </c>
      <c r="U9" s="17">
        <v>5.24692505858999E-2</v>
      </c>
      <c r="V9" s="17">
        <v>1.6652446952136E-2</v>
      </c>
      <c r="W9" s="17">
        <v>3.9109777816758201E-2</v>
      </c>
      <c r="X9" s="17">
        <v>9.8447779722822398E-3</v>
      </c>
      <c r="Y9" s="17">
        <v>2.7784495117984798E-2</v>
      </c>
      <c r="Z9" s="17">
        <v>7.7965596858873996E-3</v>
      </c>
      <c r="AA9" s="17">
        <v>1.36758508015658E-2</v>
      </c>
      <c r="AB9" s="17">
        <v>0</v>
      </c>
      <c r="AC9" s="17"/>
      <c r="AD9" s="17">
        <v>2.3399527528830899E-2</v>
      </c>
      <c r="AE9" s="17">
        <v>3.9895195290801204E-3</v>
      </c>
      <c r="AF9" s="17"/>
      <c r="AG9" s="17">
        <v>3.6054684386218401E-2</v>
      </c>
      <c r="AH9" s="17">
        <v>9.4207583009039402E-3</v>
      </c>
      <c r="AI9" s="17"/>
      <c r="AJ9" s="17">
        <v>1.3500342369249499E-2</v>
      </c>
      <c r="AK9" s="17">
        <v>2.3201357212212202E-2</v>
      </c>
      <c r="AL9" s="17"/>
      <c r="AM9" s="17">
        <v>1.89971146259134E-2</v>
      </c>
      <c r="AN9" s="17">
        <v>1.7874223222767799E-2</v>
      </c>
      <c r="AO9" s="17"/>
      <c r="AP9" s="17">
        <v>1.9069345809121199E-3</v>
      </c>
      <c r="AQ9" s="17">
        <v>0</v>
      </c>
      <c r="AR9" s="17">
        <v>2.3448569807265202E-2</v>
      </c>
      <c r="AS9" s="17">
        <v>0</v>
      </c>
      <c r="AT9" s="17">
        <v>8.4238387648234797E-2</v>
      </c>
      <c r="AU9" s="17">
        <v>3.80563754667229E-2</v>
      </c>
    </row>
    <row r="10" spans="2:47" x14ac:dyDescent="0.35">
      <c r="B10" s="18" t="s">
        <v>290</v>
      </c>
      <c r="C10" s="17">
        <v>3.1247784505214E-2</v>
      </c>
      <c r="D10" s="17">
        <v>4.4807796241266899E-2</v>
      </c>
      <c r="E10" s="17">
        <v>1.8299408353439701E-2</v>
      </c>
      <c r="F10" s="17"/>
      <c r="G10" s="17">
        <v>8.02162364826359E-2</v>
      </c>
      <c r="H10" s="17">
        <v>5.60129923566966E-2</v>
      </c>
      <c r="I10" s="17">
        <v>1.9305601496425899E-2</v>
      </c>
      <c r="J10" s="17">
        <v>1.99169826223323E-2</v>
      </c>
      <c r="K10" s="17">
        <v>1.3014294298969E-2</v>
      </c>
      <c r="L10" s="17">
        <v>9.5133232433462101E-3</v>
      </c>
      <c r="M10" s="17"/>
      <c r="N10" s="17">
        <v>2.3676302565147699E-2</v>
      </c>
      <c r="O10" s="17">
        <v>6.8853452385193595E-2</v>
      </c>
      <c r="P10" s="17"/>
      <c r="Q10" s="17">
        <v>3.6819681777853303E-2</v>
      </c>
      <c r="R10" s="17">
        <v>3.52822781743867E-2</v>
      </c>
      <c r="S10" s="17">
        <v>1.8210272342994299E-2</v>
      </c>
      <c r="T10" s="17">
        <v>1.9208281697190799E-2</v>
      </c>
      <c r="U10" s="17">
        <v>3.2640687781677703E-2</v>
      </c>
      <c r="V10" s="17">
        <v>4.4219939089257997E-2</v>
      </c>
      <c r="W10" s="17">
        <v>3.3542157472536097E-2</v>
      </c>
      <c r="X10" s="17">
        <v>1.9974150293056301E-2</v>
      </c>
      <c r="Y10" s="17">
        <v>3.4680462888852202E-2</v>
      </c>
      <c r="Z10" s="17">
        <v>3.0141497969473401E-2</v>
      </c>
      <c r="AA10" s="17">
        <v>2.1782308604937999E-2</v>
      </c>
      <c r="AB10" s="17">
        <v>3.1999916904633399E-2</v>
      </c>
      <c r="AC10" s="17"/>
      <c r="AD10" s="17">
        <v>4.11009517767583E-2</v>
      </c>
      <c r="AE10" s="17">
        <v>7.4137697553726201E-3</v>
      </c>
      <c r="AF10" s="17"/>
      <c r="AG10" s="17">
        <v>6.4551069823082993E-2</v>
      </c>
      <c r="AH10" s="17">
        <v>1.5745294253425302E-2</v>
      </c>
      <c r="AI10" s="17"/>
      <c r="AJ10" s="17">
        <v>2.79343573568724E-2</v>
      </c>
      <c r="AK10" s="17">
        <v>3.5458650719206203E-2</v>
      </c>
      <c r="AL10" s="17"/>
      <c r="AM10" s="17">
        <v>2.2773880282312298E-2</v>
      </c>
      <c r="AN10" s="17">
        <v>3.2496692275548397E-2</v>
      </c>
      <c r="AO10" s="17"/>
      <c r="AP10" s="17">
        <v>0</v>
      </c>
      <c r="AQ10" s="17">
        <v>3.7449534161144299E-3</v>
      </c>
      <c r="AR10" s="17">
        <v>1.0616174224063E-2</v>
      </c>
      <c r="AS10" s="17">
        <v>5.5422011439056201E-3</v>
      </c>
      <c r="AT10" s="17">
        <v>0.101835233318432</v>
      </c>
      <c r="AU10" s="17">
        <v>0.105638519925272</v>
      </c>
    </row>
    <row r="11" spans="2:47" x14ac:dyDescent="0.35">
      <c r="B11" s="18" t="s">
        <v>215</v>
      </c>
      <c r="C11" s="17">
        <v>6.4993938875413895E-2</v>
      </c>
      <c r="D11" s="17">
        <v>8.85001762792227E-2</v>
      </c>
      <c r="E11" s="17">
        <v>4.2644152074779999E-2</v>
      </c>
      <c r="F11" s="17"/>
      <c r="G11" s="17">
        <v>8.8822944291137795E-2</v>
      </c>
      <c r="H11" s="17">
        <v>0.11527250439082</v>
      </c>
      <c r="I11" s="17">
        <v>9.3561887990632794E-2</v>
      </c>
      <c r="J11" s="17">
        <v>6.2339696497758501E-2</v>
      </c>
      <c r="K11" s="17">
        <v>2.10784090671687E-2</v>
      </c>
      <c r="L11" s="17">
        <v>1.6207415639536999E-2</v>
      </c>
      <c r="M11" s="17"/>
      <c r="N11" s="17">
        <v>4.7374292157664102E-2</v>
      </c>
      <c r="O11" s="17">
        <v>0.15250634237517899</v>
      </c>
      <c r="P11" s="17"/>
      <c r="Q11" s="17">
        <v>9.4366013678637103E-2</v>
      </c>
      <c r="R11" s="17">
        <v>3.3183953020128998E-2</v>
      </c>
      <c r="S11" s="17">
        <v>3.7336404869014503E-2</v>
      </c>
      <c r="T11" s="17">
        <v>9.5097687485192303E-2</v>
      </c>
      <c r="U11" s="17">
        <v>5.06244484500439E-2</v>
      </c>
      <c r="V11" s="17">
        <v>7.2788496630780103E-2</v>
      </c>
      <c r="W11" s="17">
        <v>4.8956850493134599E-2</v>
      </c>
      <c r="X11" s="17">
        <v>9.9640715687942902E-2</v>
      </c>
      <c r="Y11" s="17">
        <v>8.4736462236042198E-2</v>
      </c>
      <c r="Z11" s="17">
        <v>6.8952338498177806E-2</v>
      </c>
      <c r="AA11" s="17">
        <v>4.8148785968327001E-2</v>
      </c>
      <c r="AB11" s="17">
        <v>0</v>
      </c>
      <c r="AC11" s="17"/>
      <c r="AD11" s="17">
        <v>8.9641459842734694E-2</v>
      </c>
      <c r="AE11" s="17">
        <v>1.1296285890648799E-2</v>
      </c>
      <c r="AF11" s="17"/>
      <c r="AG11" s="17">
        <v>0.143860739449689</v>
      </c>
      <c r="AH11" s="17">
        <v>2.8002210235096098E-2</v>
      </c>
      <c r="AI11" s="17"/>
      <c r="AJ11" s="17">
        <v>7.2350265556502702E-2</v>
      </c>
      <c r="AK11" s="17">
        <v>5.5265962098071497E-2</v>
      </c>
      <c r="AL11" s="17"/>
      <c r="AM11" s="17">
        <v>5.1307145915220301E-2</v>
      </c>
      <c r="AN11" s="17">
        <v>7.0069058957587596E-2</v>
      </c>
      <c r="AO11" s="17"/>
      <c r="AP11" s="17">
        <v>0</v>
      </c>
      <c r="AQ11" s="17">
        <v>0</v>
      </c>
      <c r="AR11" s="17">
        <v>4.1971503722290401E-2</v>
      </c>
      <c r="AS11" s="17">
        <v>1.7534399379894702E-2</v>
      </c>
      <c r="AT11" s="17">
        <v>0.219742936221615</v>
      </c>
      <c r="AU11" s="17">
        <v>0.20115446133394499</v>
      </c>
    </row>
    <row r="12" spans="2:47" x14ac:dyDescent="0.35">
      <c r="B12" s="18" t="s">
        <v>216</v>
      </c>
      <c r="C12" s="17">
        <v>5.6059784137101103E-2</v>
      </c>
      <c r="D12" s="17">
        <v>7.7545811678286197E-2</v>
      </c>
      <c r="E12" s="17">
        <v>3.5601069773843502E-2</v>
      </c>
      <c r="F12" s="17"/>
      <c r="G12" s="17">
        <v>9.0329001829619907E-2</v>
      </c>
      <c r="H12" s="17">
        <v>0.10131486460814</v>
      </c>
      <c r="I12" s="17">
        <v>5.6210435712727103E-2</v>
      </c>
      <c r="J12" s="17">
        <v>4.2510363739682901E-2</v>
      </c>
      <c r="K12" s="17">
        <v>3.9094935645289403E-2</v>
      </c>
      <c r="L12" s="17">
        <v>1.84470490473242E-2</v>
      </c>
      <c r="M12" s="17"/>
      <c r="N12" s="17">
        <v>4.9465262614429198E-2</v>
      </c>
      <c r="O12" s="17">
        <v>8.8813132579586507E-2</v>
      </c>
      <c r="P12" s="17"/>
      <c r="Q12" s="17">
        <v>7.6073894008489407E-2</v>
      </c>
      <c r="R12" s="17">
        <v>5.36762644195364E-2</v>
      </c>
      <c r="S12" s="17">
        <v>7.4141528874882706E-2</v>
      </c>
      <c r="T12" s="17">
        <v>4.84239147500257E-2</v>
      </c>
      <c r="U12" s="17">
        <v>9.02248391978627E-2</v>
      </c>
      <c r="V12" s="17">
        <v>4.7889095807220103E-2</v>
      </c>
      <c r="W12" s="17">
        <v>3.6136858224123901E-2</v>
      </c>
      <c r="X12" s="17">
        <v>6.8628979745452096E-2</v>
      </c>
      <c r="Y12" s="17">
        <v>5.4143951484304002E-2</v>
      </c>
      <c r="Z12" s="17">
        <v>4.6524016413031902E-2</v>
      </c>
      <c r="AA12" s="17">
        <v>3.47288012790044E-2</v>
      </c>
      <c r="AB12" s="17">
        <v>0</v>
      </c>
      <c r="AC12" s="17"/>
      <c r="AD12" s="17">
        <v>7.2046861633555601E-2</v>
      </c>
      <c r="AE12" s="17">
        <v>2.3584379147890199E-2</v>
      </c>
      <c r="AF12" s="17"/>
      <c r="AG12" s="17">
        <v>9.3650021433844405E-2</v>
      </c>
      <c r="AH12" s="17">
        <v>3.7220820873546098E-2</v>
      </c>
      <c r="AI12" s="17"/>
      <c r="AJ12" s="17">
        <v>5.9841803269306597E-2</v>
      </c>
      <c r="AK12" s="17">
        <v>5.2071705206869198E-2</v>
      </c>
      <c r="AL12" s="17"/>
      <c r="AM12" s="17">
        <v>5.3667446892674803E-2</v>
      </c>
      <c r="AN12" s="17">
        <v>5.6515306915133803E-2</v>
      </c>
      <c r="AO12" s="17"/>
      <c r="AP12" s="17">
        <v>0</v>
      </c>
      <c r="AQ12" s="17">
        <v>5.5653606922696202E-3</v>
      </c>
      <c r="AR12" s="17">
        <v>9.1520060307246798E-2</v>
      </c>
      <c r="AS12" s="17">
        <v>3.5446302089998001E-2</v>
      </c>
      <c r="AT12" s="17">
        <v>0.104328243418745</v>
      </c>
      <c r="AU12" s="17">
        <v>0.14058699459305299</v>
      </c>
    </row>
    <row r="13" spans="2:47" x14ac:dyDescent="0.35">
      <c r="B13" s="18" t="s">
        <v>291</v>
      </c>
      <c r="C13" s="17">
        <v>4.8129446966523097E-2</v>
      </c>
      <c r="D13" s="17">
        <v>6.3055618316297399E-2</v>
      </c>
      <c r="E13" s="17">
        <v>3.3998546280487603E-2</v>
      </c>
      <c r="F13" s="17"/>
      <c r="G13" s="17">
        <v>7.1806367884445096E-2</v>
      </c>
      <c r="H13" s="17">
        <v>8.0342667820506003E-2</v>
      </c>
      <c r="I13" s="17">
        <v>6.0997937989486897E-2</v>
      </c>
      <c r="J13" s="17">
        <v>3.5165600620058503E-2</v>
      </c>
      <c r="K13" s="17">
        <v>3.0498315581557901E-2</v>
      </c>
      <c r="L13" s="17">
        <v>1.7822487105119598E-2</v>
      </c>
      <c r="M13" s="17"/>
      <c r="N13" s="17">
        <v>4.1735444095860399E-2</v>
      </c>
      <c r="O13" s="17">
        <v>7.9886869130521704E-2</v>
      </c>
      <c r="P13" s="17"/>
      <c r="Q13" s="17">
        <v>5.5120785799048798E-2</v>
      </c>
      <c r="R13" s="17">
        <v>3.4617353879632197E-2</v>
      </c>
      <c r="S13" s="17">
        <v>3.83808091978265E-2</v>
      </c>
      <c r="T13" s="17">
        <v>5.2251236453018102E-2</v>
      </c>
      <c r="U13" s="17">
        <v>2.8702664303872801E-2</v>
      </c>
      <c r="V13" s="17">
        <v>6.3851323403582003E-2</v>
      </c>
      <c r="W13" s="17">
        <v>1.05561025402346E-2</v>
      </c>
      <c r="X13" s="17">
        <v>0.107270695292165</v>
      </c>
      <c r="Y13" s="17">
        <v>5.8162936259411199E-2</v>
      </c>
      <c r="Z13" s="17">
        <v>6.4069563667839502E-2</v>
      </c>
      <c r="AA13" s="17">
        <v>4.2703388910654901E-2</v>
      </c>
      <c r="AB13" s="17">
        <v>3.2178696055129401E-2</v>
      </c>
      <c r="AC13" s="17"/>
      <c r="AD13" s="17">
        <v>6.2874730491144198E-2</v>
      </c>
      <c r="AE13" s="17">
        <v>1.28176086532019E-2</v>
      </c>
      <c r="AF13" s="17"/>
      <c r="AG13" s="17">
        <v>7.3492473590695495E-2</v>
      </c>
      <c r="AH13" s="17">
        <v>3.4353135408440399E-2</v>
      </c>
      <c r="AI13" s="17"/>
      <c r="AJ13" s="17">
        <v>4.2808466912218797E-2</v>
      </c>
      <c r="AK13" s="17">
        <v>5.4873314250429399E-2</v>
      </c>
      <c r="AL13" s="17"/>
      <c r="AM13" s="17">
        <v>2.4590721898928799E-2</v>
      </c>
      <c r="AN13" s="17">
        <v>5.3271057020127299E-2</v>
      </c>
      <c r="AO13" s="17"/>
      <c r="AP13" s="17">
        <v>1.84855849520893E-3</v>
      </c>
      <c r="AQ13" s="17">
        <v>2.1880960272340801E-3</v>
      </c>
      <c r="AR13" s="17">
        <v>9.5022236494072404E-2</v>
      </c>
      <c r="AS13" s="17">
        <v>4.3038306981542901E-2</v>
      </c>
      <c r="AT13" s="17">
        <v>8.4384923042191098E-2</v>
      </c>
      <c r="AU13" s="17">
        <v>9.69356670915337E-2</v>
      </c>
    </row>
    <row r="14" spans="2:47" x14ac:dyDescent="0.35">
      <c r="B14" s="18" t="s">
        <v>218</v>
      </c>
      <c r="C14" s="17">
        <v>3.1491821237285701E-2</v>
      </c>
      <c r="D14" s="17">
        <v>3.7729478048119797E-2</v>
      </c>
      <c r="E14" s="17">
        <v>2.5687599344347101E-2</v>
      </c>
      <c r="F14" s="17"/>
      <c r="G14" s="17">
        <v>4.63126256471681E-2</v>
      </c>
      <c r="H14" s="17">
        <v>5.7924311558198001E-2</v>
      </c>
      <c r="I14" s="17">
        <v>2.6116531630611999E-2</v>
      </c>
      <c r="J14" s="17">
        <v>2.94802449779809E-2</v>
      </c>
      <c r="K14" s="17">
        <v>1.9789137254486201E-2</v>
      </c>
      <c r="L14" s="17">
        <v>1.38513960815579E-2</v>
      </c>
      <c r="M14" s="17"/>
      <c r="N14" s="17">
        <v>2.8134758367732899E-2</v>
      </c>
      <c r="O14" s="17">
        <v>4.8165517658136203E-2</v>
      </c>
      <c r="P14" s="17"/>
      <c r="Q14" s="17">
        <v>3.5960623117362901E-2</v>
      </c>
      <c r="R14" s="17">
        <v>2.6081408568357702E-2</v>
      </c>
      <c r="S14" s="17">
        <v>1.8688348374569199E-2</v>
      </c>
      <c r="T14" s="17">
        <v>2.52268974637695E-2</v>
      </c>
      <c r="U14" s="17">
        <v>2.0344040530023099E-2</v>
      </c>
      <c r="V14" s="17">
        <v>3.8239005344879201E-2</v>
      </c>
      <c r="W14" s="17">
        <v>3.1175862843567499E-2</v>
      </c>
      <c r="X14" s="17">
        <v>2.9818928265338499E-2</v>
      </c>
      <c r="Y14" s="17">
        <v>4.1185051175039802E-2</v>
      </c>
      <c r="Z14" s="17">
        <v>4.85199074387496E-2</v>
      </c>
      <c r="AA14" s="17">
        <v>2.3460124608048201E-2</v>
      </c>
      <c r="AB14" s="17">
        <v>2.2728207510670801E-2</v>
      </c>
      <c r="AC14" s="17"/>
      <c r="AD14" s="17">
        <v>4.0861694744197902E-2</v>
      </c>
      <c r="AE14" s="17">
        <v>1.17915106216135E-2</v>
      </c>
      <c r="AF14" s="17"/>
      <c r="AG14" s="17">
        <v>4.6186472349353601E-2</v>
      </c>
      <c r="AH14" s="17">
        <v>2.4391927028344699E-2</v>
      </c>
      <c r="AI14" s="17"/>
      <c r="AJ14" s="17">
        <v>2.5244630133306099E-2</v>
      </c>
      <c r="AK14" s="17">
        <v>3.9186415017079403E-2</v>
      </c>
      <c r="AL14" s="17"/>
      <c r="AM14" s="17">
        <v>2.28242515009572E-2</v>
      </c>
      <c r="AN14" s="17">
        <v>3.3836240705138798E-2</v>
      </c>
      <c r="AO14" s="17"/>
      <c r="AP14" s="17">
        <v>2.2662307524655301E-3</v>
      </c>
      <c r="AQ14" s="17">
        <v>5.04340902258168E-3</v>
      </c>
      <c r="AR14" s="17">
        <v>8.9757589934451806E-2</v>
      </c>
      <c r="AS14" s="17">
        <v>3.19677804151971E-2</v>
      </c>
      <c r="AT14" s="17">
        <v>3.7689599553165198E-2</v>
      </c>
      <c r="AU14" s="17">
        <v>4.0632211490443902E-2</v>
      </c>
    </row>
    <row r="15" spans="2:47" x14ac:dyDescent="0.35">
      <c r="B15" s="18" t="s">
        <v>292</v>
      </c>
      <c r="C15" s="17">
        <v>4.3364351977431999E-2</v>
      </c>
      <c r="D15" s="17">
        <v>5.5761496112901099E-2</v>
      </c>
      <c r="E15" s="17">
        <v>3.1657847059272597E-2</v>
      </c>
      <c r="F15" s="17"/>
      <c r="G15" s="17">
        <v>7.24364901344033E-2</v>
      </c>
      <c r="H15" s="17">
        <v>4.5382910114033198E-2</v>
      </c>
      <c r="I15" s="17">
        <v>5.2368239335863501E-2</v>
      </c>
      <c r="J15" s="17">
        <v>5.4348697294197001E-2</v>
      </c>
      <c r="K15" s="17">
        <v>2.37363493614813E-2</v>
      </c>
      <c r="L15" s="17">
        <v>1.92237499603931E-2</v>
      </c>
      <c r="M15" s="17"/>
      <c r="N15" s="17">
        <v>4.1002321525346698E-2</v>
      </c>
      <c r="O15" s="17">
        <v>5.5095969830665802E-2</v>
      </c>
      <c r="P15" s="17"/>
      <c r="Q15" s="17">
        <v>4.4583623431138399E-2</v>
      </c>
      <c r="R15" s="17">
        <v>5.5649979030251803E-2</v>
      </c>
      <c r="S15" s="17">
        <v>4.01938774803507E-2</v>
      </c>
      <c r="T15" s="17">
        <v>3.31142963932477E-2</v>
      </c>
      <c r="U15" s="17">
        <v>4.3871054242601001E-2</v>
      </c>
      <c r="V15" s="17">
        <v>6.7048411876955302E-2</v>
      </c>
      <c r="W15" s="17">
        <v>2.17801979952566E-2</v>
      </c>
      <c r="X15" s="17">
        <v>4.6701878208514201E-2</v>
      </c>
      <c r="Y15" s="17">
        <v>4.2286825039331503E-2</v>
      </c>
      <c r="Z15" s="17">
        <v>4.45418430038E-2</v>
      </c>
      <c r="AA15" s="17">
        <v>3.2303141972381197E-2</v>
      </c>
      <c r="AB15" s="17">
        <v>2.35043939127813E-2</v>
      </c>
      <c r="AC15" s="17"/>
      <c r="AD15" s="17">
        <v>5.66505891126819E-2</v>
      </c>
      <c r="AE15" s="17">
        <v>1.60817024587732E-2</v>
      </c>
      <c r="AF15" s="17"/>
      <c r="AG15" s="17">
        <v>4.7816629100432301E-2</v>
      </c>
      <c r="AH15" s="17">
        <v>3.9969748086780998E-2</v>
      </c>
      <c r="AI15" s="17"/>
      <c r="AJ15" s="17">
        <v>4.16030550428097E-2</v>
      </c>
      <c r="AK15" s="17">
        <v>4.5841369638044797E-2</v>
      </c>
      <c r="AL15" s="17"/>
      <c r="AM15" s="17">
        <v>5.1897668582912601E-2</v>
      </c>
      <c r="AN15" s="17">
        <v>4.1159353481261998E-2</v>
      </c>
      <c r="AO15" s="17"/>
      <c r="AP15" s="17">
        <v>6.5842926514891303E-3</v>
      </c>
      <c r="AQ15" s="17">
        <v>2.2534761905948001E-2</v>
      </c>
      <c r="AR15" s="17">
        <v>8.4680289131799397E-2</v>
      </c>
      <c r="AS15" s="17">
        <v>3.0844965685584699E-2</v>
      </c>
      <c r="AT15" s="17">
        <v>6.0512527952929399E-2</v>
      </c>
      <c r="AU15" s="17">
        <v>7.8746283855952004E-2</v>
      </c>
    </row>
    <row r="16" spans="2:47" x14ac:dyDescent="0.35">
      <c r="B16" s="18" t="s">
        <v>293</v>
      </c>
      <c r="C16" s="17">
        <v>1.7022705997380701E-2</v>
      </c>
      <c r="D16" s="17">
        <v>1.64566053214611E-2</v>
      </c>
      <c r="E16" s="17">
        <v>1.7726098204458699E-2</v>
      </c>
      <c r="F16" s="17"/>
      <c r="G16" s="17">
        <v>4.6257968139615302E-2</v>
      </c>
      <c r="H16" s="17">
        <v>1.88948416395169E-2</v>
      </c>
      <c r="I16" s="17">
        <v>1.52760350136288E-2</v>
      </c>
      <c r="J16" s="17">
        <v>1.4452205896768201E-2</v>
      </c>
      <c r="K16" s="17">
        <v>5.88192434850627E-3</v>
      </c>
      <c r="L16" s="17">
        <v>6.9815657216512001E-3</v>
      </c>
      <c r="M16" s="17"/>
      <c r="N16" s="17">
        <v>1.55045601275745E-2</v>
      </c>
      <c r="O16" s="17">
        <v>2.45629589921325E-2</v>
      </c>
      <c r="P16" s="17"/>
      <c r="Q16" s="17">
        <v>1.9475378491245799E-2</v>
      </c>
      <c r="R16" s="17">
        <v>3.0414381557684399E-2</v>
      </c>
      <c r="S16" s="17">
        <v>3.5759243881881203E-2</v>
      </c>
      <c r="T16" s="17">
        <v>1.6195328271905798E-2</v>
      </c>
      <c r="U16" s="17">
        <v>7.6474541394328703E-3</v>
      </c>
      <c r="V16" s="17">
        <v>2.89512836286051E-2</v>
      </c>
      <c r="W16" s="17">
        <v>8.7444255951622408E-3</v>
      </c>
      <c r="X16" s="17">
        <v>1.03651948331734E-2</v>
      </c>
      <c r="Y16" s="17">
        <v>0</v>
      </c>
      <c r="Z16" s="17">
        <v>6.89307674041496E-3</v>
      </c>
      <c r="AA16" s="17">
        <v>2.2904095757181699E-2</v>
      </c>
      <c r="AB16" s="17">
        <v>0</v>
      </c>
      <c r="AC16" s="17"/>
      <c r="AD16" s="17">
        <v>1.6677484533383601E-2</v>
      </c>
      <c r="AE16" s="17">
        <v>1.55718374326499E-2</v>
      </c>
      <c r="AF16" s="17"/>
      <c r="AG16" s="17">
        <v>1.14802680444479E-2</v>
      </c>
      <c r="AH16" s="17">
        <v>1.9224195339541599E-2</v>
      </c>
      <c r="AI16" s="17"/>
      <c r="AJ16" s="17">
        <v>9.1032296629654195E-3</v>
      </c>
      <c r="AK16" s="17">
        <v>2.6572751292485298E-2</v>
      </c>
      <c r="AL16" s="17"/>
      <c r="AM16" s="17">
        <v>1.6366036724234801E-2</v>
      </c>
      <c r="AN16" s="17">
        <v>1.6795290517538801E-2</v>
      </c>
      <c r="AO16" s="17"/>
      <c r="AP16" s="17">
        <v>1.1161327480717201E-2</v>
      </c>
      <c r="AQ16" s="17">
        <v>1.35519923311774E-2</v>
      </c>
      <c r="AR16" s="17">
        <v>3.7520574432310799E-2</v>
      </c>
      <c r="AS16" s="17">
        <v>1.11802166588353E-2</v>
      </c>
      <c r="AT16" s="17">
        <v>1.30598949075181E-2</v>
      </c>
      <c r="AU16" s="17">
        <v>1.8564293647621102E-2</v>
      </c>
    </row>
    <row r="17" spans="2:47" x14ac:dyDescent="0.35">
      <c r="B17" s="18" t="s">
        <v>294</v>
      </c>
      <c r="C17" s="17">
        <v>8.6029788028517198E-2</v>
      </c>
      <c r="D17" s="17">
        <v>9.6473936294889706E-2</v>
      </c>
      <c r="E17" s="17">
        <v>7.6607227234043604E-2</v>
      </c>
      <c r="F17" s="17"/>
      <c r="G17" s="17">
        <v>5.2622687750972001E-2</v>
      </c>
      <c r="H17" s="17">
        <v>7.8534294371841395E-2</v>
      </c>
      <c r="I17" s="17">
        <v>0.115687733510539</v>
      </c>
      <c r="J17" s="17">
        <v>0.13286955011933199</v>
      </c>
      <c r="K17" s="17">
        <v>6.3605875758994707E-2</v>
      </c>
      <c r="L17" s="17">
        <v>6.7208300812779898E-2</v>
      </c>
      <c r="M17" s="17"/>
      <c r="N17" s="17">
        <v>7.9029780849121697E-2</v>
      </c>
      <c r="O17" s="17">
        <v>0.120797082889623</v>
      </c>
      <c r="P17" s="17"/>
      <c r="Q17" s="17">
        <v>0.13031742613275199</v>
      </c>
      <c r="R17" s="17">
        <v>9.0353387583184896E-2</v>
      </c>
      <c r="S17" s="17">
        <v>7.45057967301819E-2</v>
      </c>
      <c r="T17" s="17">
        <v>4.8415824210579501E-2</v>
      </c>
      <c r="U17" s="17">
        <v>7.1460624826406499E-2</v>
      </c>
      <c r="V17" s="17">
        <v>8.1771756951213206E-2</v>
      </c>
      <c r="W17" s="17">
        <v>7.8559067322240703E-2</v>
      </c>
      <c r="X17" s="17">
        <v>0.10170253043401201</v>
      </c>
      <c r="Y17" s="17">
        <v>8.5114395573718096E-2</v>
      </c>
      <c r="Z17" s="17">
        <v>9.05837589376218E-2</v>
      </c>
      <c r="AA17" s="17">
        <v>8.2660653515725505E-2</v>
      </c>
      <c r="AB17" s="17">
        <v>4.5754684231041801E-2</v>
      </c>
      <c r="AC17" s="17"/>
      <c r="AD17" s="17">
        <v>0.102831935525206</v>
      </c>
      <c r="AE17" s="17">
        <v>4.7036493362843199E-2</v>
      </c>
      <c r="AF17" s="17"/>
      <c r="AG17" s="17">
        <v>0.104234915345108</v>
      </c>
      <c r="AH17" s="17">
        <v>7.6931665032029195E-2</v>
      </c>
      <c r="AI17" s="17"/>
      <c r="AJ17" s="17">
        <v>9.4505511834290803E-2</v>
      </c>
      <c r="AK17" s="17">
        <v>7.6738968693762399E-2</v>
      </c>
      <c r="AL17" s="17"/>
      <c r="AM17" s="17">
        <v>7.9765581479007794E-2</v>
      </c>
      <c r="AN17" s="17">
        <v>8.9395319484154995E-2</v>
      </c>
      <c r="AO17" s="17"/>
      <c r="AP17" s="17">
        <v>2.55292377008354E-2</v>
      </c>
      <c r="AQ17" s="17">
        <v>7.6115788563881806E-2</v>
      </c>
      <c r="AR17" s="17">
        <v>0.119394424798444</v>
      </c>
      <c r="AS17" s="17">
        <v>0.119203878129722</v>
      </c>
      <c r="AT17" s="17">
        <v>9.7990642244232096E-2</v>
      </c>
      <c r="AU17" s="17">
        <v>0.10191241428459701</v>
      </c>
    </row>
    <row r="18" spans="2:47" x14ac:dyDescent="0.35">
      <c r="B18" s="18" t="s">
        <v>106</v>
      </c>
      <c r="C18" s="17">
        <v>0.59092716944249701</v>
      </c>
      <c r="D18" s="17">
        <v>0.49234707395523902</v>
      </c>
      <c r="E18" s="17">
        <v>0.68344462328140698</v>
      </c>
      <c r="F18" s="17"/>
      <c r="G18" s="17">
        <v>0.36719672809533599</v>
      </c>
      <c r="H18" s="17">
        <v>0.423509313623876</v>
      </c>
      <c r="I18" s="17">
        <v>0.51710670577093198</v>
      </c>
      <c r="J18" s="17">
        <v>0.593218306943604</v>
      </c>
      <c r="K18" s="17">
        <v>0.76737904054042005</v>
      </c>
      <c r="L18" s="17">
        <v>0.81722017502464295</v>
      </c>
      <c r="M18" s="17"/>
      <c r="N18" s="17">
        <v>0.65046315381715103</v>
      </c>
      <c r="O18" s="17">
        <v>0.29522674077828898</v>
      </c>
      <c r="P18" s="17"/>
      <c r="Q18" s="17">
        <v>0.47287108583148502</v>
      </c>
      <c r="R18" s="17">
        <v>0.60385149672946403</v>
      </c>
      <c r="S18" s="17">
        <v>0.65098237937215098</v>
      </c>
      <c r="T18" s="17">
        <v>0.65271980960611098</v>
      </c>
      <c r="U18" s="17">
        <v>0.59164412101181996</v>
      </c>
      <c r="V18" s="17">
        <v>0.52770520863788795</v>
      </c>
      <c r="W18" s="17">
        <v>0.67993784649303601</v>
      </c>
      <c r="X18" s="17">
        <v>0.49406344899833698</v>
      </c>
      <c r="Y18" s="17">
        <v>0.54918611474214196</v>
      </c>
      <c r="Z18" s="17">
        <v>0.58540433183014795</v>
      </c>
      <c r="AA18" s="17">
        <v>0.67763284858217299</v>
      </c>
      <c r="AB18" s="17">
        <v>0.843834101385743</v>
      </c>
      <c r="AC18" s="17"/>
      <c r="AD18" s="17">
        <v>0.479834286326768</v>
      </c>
      <c r="AE18" s="17">
        <v>0.84563675194965204</v>
      </c>
      <c r="AF18" s="17"/>
      <c r="AG18" s="17">
        <v>0.37091132814830602</v>
      </c>
      <c r="AH18" s="17">
        <v>0.70387585339736902</v>
      </c>
      <c r="AI18" s="17"/>
      <c r="AJ18" s="17">
        <v>0.59871981103900596</v>
      </c>
      <c r="AK18" s="17">
        <v>0.58090750367320598</v>
      </c>
      <c r="AL18" s="17"/>
      <c r="AM18" s="17">
        <v>0.64726413548240003</v>
      </c>
      <c r="AN18" s="17">
        <v>0.57654568020403296</v>
      </c>
      <c r="AO18" s="17"/>
      <c r="AP18" s="17">
        <v>0.92906437513454398</v>
      </c>
      <c r="AQ18" s="17">
        <v>0.85450726890741102</v>
      </c>
      <c r="AR18" s="17">
        <v>0.39088869931362002</v>
      </c>
      <c r="AS18" s="17">
        <v>0.69793932485078602</v>
      </c>
      <c r="AT18" s="17">
        <v>0.18299164386165501</v>
      </c>
      <c r="AU18" s="17">
        <v>0.17521507684055901</v>
      </c>
    </row>
    <row r="19" spans="2:47" x14ac:dyDescent="0.35">
      <c r="B19" s="18" t="s">
        <v>94</v>
      </c>
      <c r="C19" s="19">
        <v>1.28694088750766E-2</v>
      </c>
      <c r="D19" s="19">
        <v>8.5366149537091894E-3</v>
      </c>
      <c r="E19" s="19">
        <v>1.72098113658447E-2</v>
      </c>
      <c r="F19" s="19"/>
      <c r="G19" s="19">
        <v>2.6507433803275401E-2</v>
      </c>
      <c r="H19" s="19">
        <v>3.39313091494423E-3</v>
      </c>
      <c r="I19" s="19">
        <v>1.7595214664484798E-2</v>
      </c>
      <c r="J19" s="19">
        <v>1.06609880743382E-2</v>
      </c>
      <c r="K19" s="19">
        <v>1.0213115626497101E-2</v>
      </c>
      <c r="L19" s="19">
        <v>1.1246694257020601E-2</v>
      </c>
      <c r="M19" s="19"/>
      <c r="N19" s="19">
        <v>1.1446391284151401E-2</v>
      </c>
      <c r="O19" s="19">
        <v>1.99371833656319E-2</v>
      </c>
      <c r="P19" s="19"/>
      <c r="Q19" s="19">
        <v>1.8028447773437602E-2</v>
      </c>
      <c r="R19" s="19">
        <v>2.1931926875439899E-2</v>
      </c>
      <c r="S19" s="19">
        <v>5.7867369061213496E-3</v>
      </c>
      <c r="T19" s="19">
        <v>9.3467236689593995E-3</v>
      </c>
      <c r="U19" s="19">
        <v>1.03708149303598E-2</v>
      </c>
      <c r="V19" s="19">
        <v>1.0883031677483E-2</v>
      </c>
      <c r="W19" s="19">
        <v>1.15008532039492E-2</v>
      </c>
      <c r="X19" s="19">
        <v>1.19887002697263E-2</v>
      </c>
      <c r="Y19" s="19">
        <v>2.2719305483173899E-2</v>
      </c>
      <c r="Z19" s="19">
        <v>6.5731058148561401E-3</v>
      </c>
      <c r="AA19" s="19">
        <v>0</v>
      </c>
      <c r="AB19" s="19">
        <v>0</v>
      </c>
      <c r="AC19" s="19"/>
      <c r="AD19" s="19">
        <v>1.40804784847385E-2</v>
      </c>
      <c r="AE19" s="19">
        <v>4.7801411982743404E-3</v>
      </c>
      <c r="AF19" s="19"/>
      <c r="AG19" s="19">
        <v>7.7613983288218899E-3</v>
      </c>
      <c r="AH19" s="19">
        <v>1.08643920445223E-2</v>
      </c>
      <c r="AI19" s="19"/>
      <c r="AJ19" s="19">
        <v>1.43885268234719E-2</v>
      </c>
      <c r="AK19" s="19">
        <v>9.8820021986339105E-3</v>
      </c>
      <c r="AL19" s="19"/>
      <c r="AM19" s="19">
        <v>1.05460166154381E-2</v>
      </c>
      <c r="AN19" s="19">
        <v>1.20417772167074E-2</v>
      </c>
      <c r="AO19" s="19"/>
      <c r="AP19" s="19">
        <v>2.1639043203827799E-2</v>
      </c>
      <c r="AQ19" s="19">
        <v>1.6748369133381701E-2</v>
      </c>
      <c r="AR19" s="19">
        <v>1.5179877834436299E-2</v>
      </c>
      <c r="AS19" s="19">
        <v>7.3026246645331201E-3</v>
      </c>
      <c r="AT19" s="19">
        <v>1.32259678312815E-2</v>
      </c>
      <c r="AU19" s="19">
        <v>2.55770147030096E-3</v>
      </c>
    </row>
    <row r="20" spans="2:47" x14ac:dyDescent="0.35">
      <c r="B20" s="16"/>
    </row>
    <row r="21" spans="2:47" x14ac:dyDescent="0.35">
      <c r="B21" t="s">
        <v>66</v>
      </c>
    </row>
    <row r="22" spans="2:47" x14ac:dyDescent="0.35">
      <c r="B22" t="s">
        <v>67</v>
      </c>
    </row>
    <row r="24" spans="2:47" x14ac:dyDescent="0.35">
      <c r="B24"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B2:AU24"/>
  <sheetViews>
    <sheetView showGridLines="0" topLeftCell="A14"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313</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289</v>
      </c>
      <c r="C9" s="17">
        <v>1.61728041231727E-2</v>
      </c>
      <c r="D9" s="17">
        <v>2.3216425835541999E-2</v>
      </c>
      <c r="E9" s="17">
        <v>9.4463704895543892E-3</v>
      </c>
      <c r="F9" s="17"/>
      <c r="G9" s="17">
        <v>3.3614773052673498E-2</v>
      </c>
      <c r="H9" s="17">
        <v>3.9308007396624899E-2</v>
      </c>
      <c r="I9" s="17">
        <v>1.6024907324956601E-2</v>
      </c>
      <c r="J9" s="17">
        <v>1.9702388133883801E-3</v>
      </c>
      <c r="K9" s="17">
        <v>1.2107049730762201E-2</v>
      </c>
      <c r="L9" s="17">
        <v>0</v>
      </c>
      <c r="M9" s="17"/>
      <c r="N9" s="17">
        <v>1.129740604878E-2</v>
      </c>
      <c r="O9" s="17">
        <v>4.0387693918802203E-2</v>
      </c>
      <c r="P9" s="17"/>
      <c r="Q9" s="17">
        <v>2.2443998056412801E-2</v>
      </c>
      <c r="R9" s="17">
        <v>1.07001565810474E-2</v>
      </c>
      <c r="S9" s="17">
        <v>1.26095401135234E-2</v>
      </c>
      <c r="T9" s="17">
        <v>1.6759609297563399E-2</v>
      </c>
      <c r="U9" s="17">
        <v>3.37694124110519E-2</v>
      </c>
      <c r="V9" s="17">
        <v>2.5183841206002502E-2</v>
      </c>
      <c r="W9" s="17">
        <v>9.9712421509869295E-3</v>
      </c>
      <c r="X9" s="17">
        <v>0</v>
      </c>
      <c r="Y9" s="17">
        <v>1.55883883894466E-2</v>
      </c>
      <c r="Z9" s="17">
        <v>7.7965596858873996E-3</v>
      </c>
      <c r="AA9" s="17">
        <v>2.5373000066487E-2</v>
      </c>
      <c r="AB9" s="17">
        <v>0</v>
      </c>
      <c r="AC9" s="17"/>
      <c r="AD9" s="17">
        <v>2.1588532013020599E-2</v>
      </c>
      <c r="AE9" s="17">
        <v>5.6194668174728802E-3</v>
      </c>
      <c r="AF9" s="17"/>
      <c r="AG9" s="17">
        <v>3.1691239592773701E-2</v>
      </c>
      <c r="AH9" s="17">
        <v>7.8891107460464793E-3</v>
      </c>
      <c r="AI9" s="17"/>
      <c r="AJ9" s="17">
        <v>1.5726093935603098E-2</v>
      </c>
      <c r="AK9" s="17">
        <v>1.68472012880682E-2</v>
      </c>
      <c r="AL9" s="17"/>
      <c r="AM9" s="17">
        <v>1.01923411659676E-2</v>
      </c>
      <c r="AN9" s="17">
        <v>1.8163871165024801E-2</v>
      </c>
      <c r="AO9" s="17"/>
      <c r="AP9" s="17">
        <v>0</v>
      </c>
      <c r="AQ9" s="17">
        <v>0</v>
      </c>
      <c r="AR9" s="17">
        <v>2.86671613488255E-2</v>
      </c>
      <c r="AS9" s="17">
        <v>0</v>
      </c>
      <c r="AT9" s="17">
        <v>3.2611612380598502E-2</v>
      </c>
      <c r="AU9" s="17">
        <v>4.9606897302035498E-2</v>
      </c>
    </row>
    <row r="10" spans="2:47" x14ac:dyDescent="0.35">
      <c r="B10" s="18" t="s">
        <v>290</v>
      </c>
      <c r="C10" s="17">
        <v>2.97022967682227E-2</v>
      </c>
      <c r="D10" s="17">
        <v>3.9207749858368002E-2</v>
      </c>
      <c r="E10" s="17">
        <v>2.0694874173730601E-2</v>
      </c>
      <c r="F10" s="17"/>
      <c r="G10" s="17">
        <v>5.1982644923642601E-2</v>
      </c>
      <c r="H10" s="17">
        <v>5.6067474195394998E-2</v>
      </c>
      <c r="I10" s="17">
        <v>2.9501131492566099E-2</v>
      </c>
      <c r="J10" s="17">
        <v>1.1423080009177199E-2</v>
      </c>
      <c r="K10" s="17">
        <v>1.8248981994873299E-2</v>
      </c>
      <c r="L10" s="17">
        <v>1.5949208554496299E-2</v>
      </c>
      <c r="M10" s="17"/>
      <c r="N10" s="17">
        <v>2.178102375293E-2</v>
      </c>
      <c r="O10" s="17">
        <v>6.9045289930949993E-2</v>
      </c>
      <c r="P10" s="17"/>
      <c r="Q10" s="17">
        <v>4.9842576079273199E-2</v>
      </c>
      <c r="R10" s="17">
        <v>1.8910242704778899E-2</v>
      </c>
      <c r="S10" s="17">
        <v>1.8327594162298899E-2</v>
      </c>
      <c r="T10" s="17">
        <v>1.4008989972711199E-2</v>
      </c>
      <c r="U10" s="17">
        <v>4.12553733025866E-2</v>
      </c>
      <c r="V10" s="17">
        <v>4.1782924987172503E-2</v>
      </c>
      <c r="W10" s="17">
        <v>4.6253799411197401E-2</v>
      </c>
      <c r="X10" s="17">
        <v>1.6076327999638099E-2</v>
      </c>
      <c r="Y10" s="17">
        <v>2.75174487916891E-2</v>
      </c>
      <c r="Z10" s="17">
        <v>1.8097519969529401E-2</v>
      </c>
      <c r="AA10" s="17">
        <v>1.8655115487806E-2</v>
      </c>
      <c r="AB10" s="17">
        <v>3.1999916904633399E-2</v>
      </c>
      <c r="AC10" s="17"/>
      <c r="AD10" s="17">
        <v>3.8997803932644001E-2</v>
      </c>
      <c r="AE10" s="17">
        <v>5.5303712400025804E-3</v>
      </c>
      <c r="AF10" s="17"/>
      <c r="AG10" s="17">
        <v>6.0692544055455801E-2</v>
      </c>
      <c r="AH10" s="17">
        <v>1.42589172544353E-2</v>
      </c>
      <c r="AI10" s="17"/>
      <c r="AJ10" s="17">
        <v>3.3596349697898799E-2</v>
      </c>
      <c r="AK10" s="17">
        <v>2.53461292606557E-2</v>
      </c>
      <c r="AL10" s="17"/>
      <c r="AM10" s="17">
        <v>2.93763430463626E-2</v>
      </c>
      <c r="AN10" s="17">
        <v>2.9325173481514401E-2</v>
      </c>
      <c r="AO10" s="17"/>
      <c r="AP10" s="17">
        <v>1.8412730042517899E-3</v>
      </c>
      <c r="AQ10" s="17">
        <v>3.1266128946351398E-3</v>
      </c>
      <c r="AR10" s="17">
        <v>1.4742351181616001E-2</v>
      </c>
      <c r="AS10" s="17">
        <v>7.1656016188734496E-3</v>
      </c>
      <c r="AT10" s="17">
        <v>0.106191543867506</v>
      </c>
      <c r="AU10" s="17">
        <v>8.8823328479380903E-2</v>
      </c>
    </row>
    <row r="11" spans="2:47" x14ac:dyDescent="0.35">
      <c r="B11" s="18" t="s">
        <v>215</v>
      </c>
      <c r="C11" s="17">
        <v>7.2330569839327702E-2</v>
      </c>
      <c r="D11" s="17">
        <v>9.6455021960626205E-2</v>
      </c>
      <c r="E11" s="17">
        <v>4.9442977936603301E-2</v>
      </c>
      <c r="F11" s="17"/>
      <c r="G11" s="17">
        <v>0.130647051180066</v>
      </c>
      <c r="H11" s="17">
        <v>9.6909454710919093E-2</v>
      </c>
      <c r="I11" s="17">
        <v>0.100736973194781</v>
      </c>
      <c r="J11" s="17">
        <v>8.2710395944196602E-2</v>
      </c>
      <c r="K11" s="17">
        <v>2.4513322851684598E-2</v>
      </c>
      <c r="L11" s="17">
        <v>1.3770477753660099E-2</v>
      </c>
      <c r="M11" s="17"/>
      <c r="N11" s="17">
        <v>5.69059068441468E-2</v>
      </c>
      <c r="O11" s="17">
        <v>0.14894103504930001</v>
      </c>
      <c r="P11" s="17"/>
      <c r="Q11" s="17">
        <v>8.6172435215819604E-2</v>
      </c>
      <c r="R11" s="17">
        <v>6.9644475123363303E-2</v>
      </c>
      <c r="S11" s="17">
        <v>4.8726171359345899E-2</v>
      </c>
      <c r="T11" s="17">
        <v>8.2193467229702902E-2</v>
      </c>
      <c r="U11" s="17">
        <v>3.8743499674414601E-2</v>
      </c>
      <c r="V11" s="17">
        <v>7.3325888991181601E-2</v>
      </c>
      <c r="W11" s="17">
        <v>7.0558912376171304E-2</v>
      </c>
      <c r="X11" s="17">
        <v>0.129051571100915</v>
      </c>
      <c r="Y11" s="17">
        <v>0.102124414658256</v>
      </c>
      <c r="Z11" s="17">
        <v>7.0387544460673093E-2</v>
      </c>
      <c r="AA11" s="17">
        <v>4.4966341906341301E-2</v>
      </c>
      <c r="AB11" s="17">
        <v>0</v>
      </c>
      <c r="AC11" s="17"/>
      <c r="AD11" s="17">
        <v>9.8034651986213306E-2</v>
      </c>
      <c r="AE11" s="17">
        <v>1.86675776516411E-2</v>
      </c>
      <c r="AF11" s="17"/>
      <c r="AG11" s="17">
        <v>0.165976173316289</v>
      </c>
      <c r="AH11" s="17">
        <v>2.7187899306526798E-2</v>
      </c>
      <c r="AI11" s="17"/>
      <c r="AJ11" s="17">
        <v>8.0851991958769506E-2</v>
      </c>
      <c r="AK11" s="17">
        <v>6.2863308295593404E-2</v>
      </c>
      <c r="AL11" s="17"/>
      <c r="AM11" s="17">
        <v>4.8342043141904899E-2</v>
      </c>
      <c r="AN11" s="17">
        <v>8.0455226904987007E-2</v>
      </c>
      <c r="AO11" s="17"/>
      <c r="AP11" s="17">
        <v>0</v>
      </c>
      <c r="AQ11" s="17">
        <v>5.8156631752068399E-3</v>
      </c>
      <c r="AR11" s="17">
        <v>5.5129693207451397E-2</v>
      </c>
      <c r="AS11" s="17">
        <v>2.6814136850190601E-2</v>
      </c>
      <c r="AT11" s="17">
        <v>0.22776005394997001</v>
      </c>
      <c r="AU11" s="17">
        <v>0.21175871864780901</v>
      </c>
    </row>
    <row r="12" spans="2:47" x14ac:dyDescent="0.35">
      <c r="B12" s="18" t="s">
        <v>216</v>
      </c>
      <c r="C12" s="17">
        <v>5.99068377153135E-2</v>
      </c>
      <c r="D12" s="17">
        <v>7.4926612155513495E-2</v>
      </c>
      <c r="E12" s="17">
        <v>4.4828327616374397E-2</v>
      </c>
      <c r="F12" s="17"/>
      <c r="G12" s="17">
        <v>9.6310205214438893E-2</v>
      </c>
      <c r="H12" s="17">
        <v>0.106394457930648</v>
      </c>
      <c r="I12" s="17">
        <v>6.6969356841290101E-2</v>
      </c>
      <c r="J12" s="17">
        <v>3.7648960869462997E-2</v>
      </c>
      <c r="K12" s="17">
        <v>3.6815834154471101E-2</v>
      </c>
      <c r="L12" s="17">
        <v>2.5376252564580499E-2</v>
      </c>
      <c r="M12" s="17"/>
      <c r="N12" s="17">
        <v>4.9922085778817002E-2</v>
      </c>
      <c r="O12" s="17">
        <v>0.109498617522766</v>
      </c>
      <c r="P12" s="17"/>
      <c r="Q12" s="17">
        <v>8.4483226191470806E-2</v>
      </c>
      <c r="R12" s="17">
        <v>4.4222457964473799E-2</v>
      </c>
      <c r="S12" s="17">
        <v>4.6793937129257598E-2</v>
      </c>
      <c r="T12" s="17">
        <v>4.9516719695993E-2</v>
      </c>
      <c r="U12" s="17">
        <v>6.6713724479800299E-2</v>
      </c>
      <c r="V12" s="17">
        <v>9.4212480200155199E-2</v>
      </c>
      <c r="W12" s="17">
        <v>3.52979842684829E-2</v>
      </c>
      <c r="X12" s="17">
        <v>9.1526980768652996E-2</v>
      </c>
      <c r="Y12" s="17">
        <v>5.2417403763692701E-2</v>
      </c>
      <c r="Z12" s="17">
        <v>7.9367066418915402E-2</v>
      </c>
      <c r="AA12" s="17">
        <v>3.1893243917438897E-2</v>
      </c>
      <c r="AB12" s="17">
        <v>0</v>
      </c>
      <c r="AC12" s="17"/>
      <c r="AD12" s="17">
        <v>7.5007157837749194E-2</v>
      </c>
      <c r="AE12" s="17">
        <v>2.2682816097524601E-2</v>
      </c>
      <c r="AF12" s="17"/>
      <c r="AG12" s="17">
        <v>9.7451391227918294E-2</v>
      </c>
      <c r="AH12" s="17">
        <v>4.1739559635647801E-2</v>
      </c>
      <c r="AI12" s="17"/>
      <c r="AJ12" s="17">
        <v>5.49605726283195E-2</v>
      </c>
      <c r="AK12" s="17">
        <v>6.6311090509730206E-2</v>
      </c>
      <c r="AL12" s="17"/>
      <c r="AM12" s="17">
        <v>6.2191176772875702E-2</v>
      </c>
      <c r="AN12" s="17">
        <v>5.8066075726871599E-2</v>
      </c>
      <c r="AO12" s="17"/>
      <c r="AP12" s="17">
        <v>0</v>
      </c>
      <c r="AQ12" s="17">
        <v>3.1653638865735598E-3</v>
      </c>
      <c r="AR12" s="17">
        <v>9.5383961851382607E-2</v>
      </c>
      <c r="AS12" s="17">
        <v>2.6825217458025699E-2</v>
      </c>
      <c r="AT12" s="17">
        <v>0.170127782080604</v>
      </c>
      <c r="AU12" s="17">
        <v>0.14048159146624301</v>
      </c>
    </row>
    <row r="13" spans="2:47" x14ac:dyDescent="0.35">
      <c r="B13" s="18" t="s">
        <v>291</v>
      </c>
      <c r="C13" s="17">
        <v>4.6526842927229098E-2</v>
      </c>
      <c r="D13" s="17">
        <v>5.86354176775832E-2</v>
      </c>
      <c r="E13" s="17">
        <v>3.5129895924374502E-2</v>
      </c>
      <c r="F13" s="17"/>
      <c r="G13" s="17">
        <v>9.6938369845576994E-2</v>
      </c>
      <c r="H13" s="17">
        <v>5.8163082497649302E-2</v>
      </c>
      <c r="I13" s="17">
        <v>4.8092203652491103E-2</v>
      </c>
      <c r="J13" s="17">
        <v>3.4875368846952498E-2</v>
      </c>
      <c r="K13" s="17">
        <v>3.7377720329021799E-2</v>
      </c>
      <c r="L13" s="17">
        <v>1.77390551722405E-2</v>
      </c>
      <c r="M13" s="17"/>
      <c r="N13" s="17">
        <v>4.2759097205509002E-2</v>
      </c>
      <c r="O13" s="17">
        <v>6.5240298944001796E-2</v>
      </c>
      <c r="P13" s="17"/>
      <c r="Q13" s="17">
        <v>5.1807919903306202E-2</v>
      </c>
      <c r="R13" s="17">
        <v>4.4463498211011997E-2</v>
      </c>
      <c r="S13" s="17">
        <v>3.1459155132125903E-2</v>
      </c>
      <c r="T13" s="17">
        <v>3.8043309584263003E-2</v>
      </c>
      <c r="U13" s="17">
        <v>3.4830406889614099E-2</v>
      </c>
      <c r="V13" s="17">
        <v>4.36274603477542E-2</v>
      </c>
      <c r="W13" s="17">
        <v>6.13931007776405E-2</v>
      </c>
      <c r="X13" s="17">
        <v>8.3359788691831194E-2</v>
      </c>
      <c r="Y13" s="17">
        <v>4.9587085884896999E-2</v>
      </c>
      <c r="Z13" s="17">
        <v>5.2430578187180603E-2</v>
      </c>
      <c r="AA13" s="17">
        <v>3.3355117579117702E-2</v>
      </c>
      <c r="AB13" s="17">
        <v>3.7114713994984901E-2</v>
      </c>
      <c r="AC13" s="17"/>
      <c r="AD13" s="17">
        <v>6.36303811803898E-2</v>
      </c>
      <c r="AE13" s="17">
        <v>9.7739078052893804E-3</v>
      </c>
      <c r="AF13" s="17"/>
      <c r="AG13" s="17">
        <v>6.3769067287015396E-2</v>
      </c>
      <c r="AH13" s="17">
        <v>3.8809624166301702E-2</v>
      </c>
      <c r="AI13" s="17"/>
      <c r="AJ13" s="17">
        <v>4.3229624391277102E-2</v>
      </c>
      <c r="AK13" s="17">
        <v>4.92768744664814E-2</v>
      </c>
      <c r="AL13" s="17"/>
      <c r="AM13" s="17">
        <v>4.1466459415202599E-2</v>
      </c>
      <c r="AN13" s="17">
        <v>4.7560349469056698E-2</v>
      </c>
      <c r="AO13" s="17"/>
      <c r="AP13" s="17">
        <v>0</v>
      </c>
      <c r="AQ13" s="17">
        <v>1.0970224169789201E-2</v>
      </c>
      <c r="AR13" s="17">
        <v>9.8026018953033797E-2</v>
      </c>
      <c r="AS13" s="17">
        <v>3.8575342286285903E-2</v>
      </c>
      <c r="AT13" s="17">
        <v>8.5472670567230499E-2</v>
      </c>
      <c r="AU13" s="17">
        <v>8.4473676511084006E-2</v>
      </c>
    </row>
    <row r="14" spans="2:47" x14ac:dyDescent="0.35">
      <c r="B14" s="18" t="s">
        <v>218</v>
      </c>
      <c r="C14" s="17">
        <v>3.93994035379817E-2</v>
      </c>
      <c r="D14" s="17">
        <v>5.2100810021556497E-2</v>
      </c>
      <c r="E14" s="17">
        <v>2.7360904968466701E-2</v>
      </c>
      <c r="F14" s="17"/>
      <c r="G14" s="17">
        <v>7.4955125898475097E-2</v>
      </c>
      <c r="H14" s="17">
        <v>5.1747810144176003E-2</v>
      </c>
      <c r="I14" s="17">
        <v>4.0688012905197198E-2</v>
      </c>
      <c r="J14" s="17">
        <v>3.4014174594194799E-2</v>
      </c>
      <c r="K14" s="17">
        <v>2.86811922699776E-2</v>
      </c>
      <c r="L14" s="17">
        <v>1.61117192296346E-2</v>
      </c>
      <c r="M14" s="17"/>
      <c r="N14" s="17">
        <v>3.7031310874910302E-2</v>
      </c>
      <c r="O14" s="17">
        <v>5.1161130885600599E-2</v>
      </c>
      <c r="P14" s="17"/>
      <c r="Q14" s="17">
        <v>6.0380898566093501E-2</v>
      </c>
      <c r="R14" s="17">
        <v>3.50181289873739E-2</v>
      </c>
      <c r="S14" s="17">
        <v>1.71710311074229E-2</v>
      </c>
      <c r="T14" s="17">
        <v>2.9460719128106098E-2</v>
      </c>
      <c r="U14" s="17">
        <v>5.2018192660546997E-2</v>
      </c>
      <c r="V14" s="17">
        <v>4.41981701073745E-2</v>
      </c>
      <c r="W14" s="17">
        <v>4.5541420711812199E-2</v>
      </c>
      <c r="X14" s="17">
        <v>6.2371532038070297E-2</v>
      </c>
      <c r="Y14" s="17">
        <v>2.9036654457876201E-2</v>
      </c>
      <c r="Z14" s="17">
        <v>4.5443493524761402E-2</v>
      </c>
      <c r="AA14" s="17">
        <v>0</v>
      </c>
      <c r="AB14" s="17">
        <v>4.4847182001169203E-2</v>
      </c>
      <c r="AC14" s="17"/>
      <c r="AD14" s="17">
        <v>5.2006284011102299E-2</v>
      </c>
      <c r="AE14" s="17">
        <v>1.33500921593863E-2</v>
      </c>
      <c r="AF14" s="17"/>
      <c r="AG14" s="17">
        <v>5.0518228208104199E-2</v>
      </c>
      <c r="AH14" s="17">
        <v>3.5123301828470101E-2</v>
      </c>
      <c r="AI14" s="17"/>
      <c r="AJ14" s="17">
        <v>3.3772851600183902E-2</v>
      </c>
      <c r="AK14" s="17">
        <v>4.6428017459381903E-2</v>
      </c>
      <c r="AL14" s="17"/>
      <c r="AM14" s="17">
        <v>3.5892813837468597E-2</v>
      </c>
      <c r="AN14" s="17">
        <v>4.11211015156632E-2</v>
      </c>
      <c r="AO14" s="17"/>
      <c r="AP14" s="17">
        <v>0</v>
      </c>
      <c r="AQ14" s="17">
        <v>5.1736256722267502E-3</v>
      </c>
      <c r="AR14" s="17">
        <v>9.3845427312953505E-2</v>
      </c>
      <c r="AS14" s="17">
        <v>3.6928771948632901E-2</v>
      </c>
      <c r="AT14" s="17">
        <v>3.7350515034048799E-2</v>
      </c>
      <c r="AU14" s="17">
        <v>7.7417112298546906E-2</v>
      </c>
    </row>
    <row r="15" spans="2:47" x14ac:dyDescent="0.35">
      <c r="B15" s="18" t="s">
        <v>292</v>
      </c>
      <c r="C15" s="17">
        <v>4.59224694529363E-2</v>
      </c>
      <c r="D15" s="17">
        <v>5.5289235560979103E-2</v>
      </c>
      <c r="E15" s="17">
        <v>3.7194423684943301E-2</v>
      </c>
      <c r="F15" s="17"/>
      <c r="G15" s="17">
        <v>5.2472644595113499E-2</v>
      </c>
      <c r="H15" s="17">
        <v>5.7588638397100302E-2</v>
      </c>
      <c r="I15" s="17">
        <v>4.9066227387484902E-2</v>
      </c>
      <c r="J15" s="17">
        <v>5.4202817662748301E-2</v>
      </c>
      <c r="K15" s="17">
        <v>3.0899217272322001E-2</v>
      </c>
      <c r="L15" s="17">
        <v>3.2782905005291199E-2</v>
      </c>
      <c r="M15" s="17"/>
      <c r="N15" s="17">
        <v>4.7824234438086699E-2</v>
      </c>
      <c r="O15" s="17">
        <v>3.6476875712707801E-2</v>
      </c>
      <c r="P15" s="17"/>
      <c r="Q15" s="17">
        <v>5.3459710964790602E-2</v>
      </c>
      <c r="R15" s="17">
        <v>3.9180909707705103E-2</v>
      </c>
      <c r="S15" s="17">
        <v>7.6734484884099494E-2</v>
      </c>
      <c r="T15" s="17">
        <v>3.7013619930359301E-2</v>
      </c>
      <c r="U15" s="17">
        <v>7.8030428790734505E-2</v>
      </c>
      <c r="V15" s="17">
        <v>3.03083354720304E-2</v>
      </c>
      <c r="W15" s="17">
        <v>3.3756651286421802E-2</v>
      </c>
      <c r="X15" s="17">
        <v>3.5651340662938402E-2</v>
      </c>
      <c r="Y15" s="17">
        <v>3.2347992659745903E-2</v>
      </c>
      <c r="Z15" s="17">
        <v>5.4211849325037503E-2</v>
      </c>
      <c r="AA15" s="17">
        <v>1.8125272142014901E-2</v>
      </c>
      <c r="AB15" s="17">
        <v>7.39305895010713E-2</v>
      </c>
      <c r="AC15" s="17"/>
      <c r="AD15" s="17">
        <v>5.22161148105603E-2</v>
      </c>
      <c r="AE15" s="17">
        <v>2.7005764746926599E-2</v>
      </c>
      <c r="AF15" s="17"/>
      <c r="AG15" s="17">
        <v>4.4037182283698802E-2</v>
      </c>
      <c r="AH15" s="17">
        <v>4.7487364007971301E-2</v>
      </c>
      <c r="AI15" s="17"/>
      <c r="AJ15" s="17">
        <v>3.6411256096124098E-2</v>
      </c>
      <c r="AK15" s="17">
        <v>5.6546656653517401E-2</v>
      </c>
      <c r="AL15" s="17"/>
      <c r="AM15" s="17">
        <v>3.6449226470043103E-2</v>
      </c>
      <c r="AN15" s="17">
        <v>4.8432956476509498E-2</v>
      </c>
      <c r="AO15" s="17"/>
      <c r="AP15" s="17">
        <v>1.6052406487665E-2</v>
      </c>
      <c r="AQ15" s="17">
        <v>5.0828581063882203E-2</v>
      </c>
      <c r="AR15" s="17">
        <v>6.3034983285252894E-2</v>
      </c>
      <c r="AS15" s="17">
        <v>5.3629485728841797E-2</v>
      </c>
      <c r="AT15" s="17">
        <v>2.8822236871641899E-2</v>
      </c>
      <c r="AU15" s="17">
        <v>6.3459866866435802E-2</v>
      </c>
    </row>
    <row r="16" spans="2:47" x14ac:dyDescent="0.35">
      <c r="B16" s="18" t="s">
        <v>293</v>
      </c>
      <c r="C16" s="17">
        <v>1.4535767914428999E-2</v>
      </c>
      <c r="D16" s="17">
        <v>6.9204041677703096E-3</v>
      </c>
      <c r="E16" s="17">
        <v>2.1217715175661799E-2</v>
      </c>
      <c r="F16" s="17"/>
      <c r="G16" s="17">
        <v>2.77981415602092E-2</v>
      </c>
      <c r="H16" s="17">
        <v>2.4139380735604399E-2</v>
      </c>
      <c r="I16" s="17">
        <v>2.4373692363999001E-3</v>
      </c>
      <c r="J16" s="17">
        <v>1.27553833493463E-2</v>
      </c>
      <c r="K16" s="17">
        <v>9.40744916779831E-3</v>
      </c>
      <c r="L16" s="17">
        <v>1.2595304055269501E-2</v>
      </c>
      <c r="M16" s="17"/>
      <c r="N16" s="17">
        <v>1.4540632497244599E-2</v>
      </c>
      <c r="O16" s="17">
        <v>1.45116067413341E-2</v>
      </c>
      <c r="P16" s="17"/>
      <c r="Q16" s="17">
        <v>1.5853770699516E-2</v>
      </c>
      <c r="R16" s="17">
        <v>2.92830601805718E-2</v>
      </c>
      <c r="S16" s="17">
        <v>0</v>
      </c>
      <c r="T16" s="17">
        <v>2.1404901873493198E-2</v>
      </c>
      <c r="U16" s="17">
        <v>2.05660636953191E-2</v>
      </c>
      <c r="V16" s="17">
        <v>9.2001933274385404E-3</v>
      </c>
      <c r="W16" s="17">
        <v>2.2748768144240102E-2</v>
      </c>
      <c r="X16" s="17">
        <v>1.0025665880460201E-2</v>
      </c>
      <c r="Y16" s="17">
        <v>7.9808029438267897E-3</v>
      </c>
      <c r="Z16" s="17">
        <v>7.8991237631883208E-3</v>
      </c>
      <c r="AA16" s="17">
        <v>1.01135366169241E-2</v>
      </c>
      <c r="AB16" s="17">
        <v>0</v>
      </c>
      <c r="AC16" s="17"/>
      <c r="AD16" s="17">
        <v>1.2384155026120299E-2</v>
      </c>
      <c r="AE16" s="17">
        <v>1.7141311454662501E-2</v>
      </c>
      <c r="AF16" s="17"/>
      <c r="AG16" s="17">
        <v>5.8999571221558097E-3</v>
      </c>
      <c r="AH16" s="17">
        <v>1.5598684301394E-2</v>
      </c>
      <c r="AI16" s="17"/>
      <c r="AJ16" s="17">
        <v>1.54739684656694E-2</v>
      </c>
      <c r="AK16" s="17">
        <v>1.35520625152016E-2</v>
      </c>
      <c r="AL16" s="17"/>
      <c r="AM16" s="17">
        <v>1.6781105060798301E-2</v>
      </c>
      <c r="AN16" s="17">
        <v>1.3479578403596501E-2</v>
      </c>
      <c r="AO16" s="17"/>
      <c r="AP16" s="17">
        <v>1.7130343015812E-2</v>
      </c>
      <c r="AQ16" s="17">
        <v>1.8688855895853299E-2</v>
      </c>
      <c r="AR16" s="17">
        <v>2.9881374396081201E-2</v>
      </c>
      <c r="AS16" s="17">
        <v>1.1367620491441801E-2</v>
      </c>
      <c r="AT16" s="17">
        <v>1.15871341721494E-2</v>
      </c>
      <c r="AU16" s="17">
        <v>0</v>
      </c>
    </row>
    <row r="17" spans="2:47" x14ac:dyDescent="0.35">
      <c r="B17" s="18" t="s">
        <v>294</v>
      </c>
      <c r="C17" s="17">
        <v>9.9883640117641406E-2</v>
      </c>
      <c r="D17" s="17">
        <v>9.9764224380725894E-2</v>
      </c>
      <c r="E17" s="17">
        <v>0.100887517870663</v>
      </c>
      <c r="F17" s="17"/>
      <c r="G17" s="17">
        <v>7.0543723070683906E-2</v>
      </c>
      <c r="H17" s="17">
        <v>0.12276571117081</v>
      </c>
      <c r="I17" s="17">
        <v>0.120561775541696</v>
      </c>
      <c r="J17" s="17">
        <v>0.10663881480686201</v>
      </c>
      <c r="K17" s="17">
        <v>6.5912521181677994E-2</v>
      </c>
      <c r="L17" s="17">
        <v>0.101047277405635</v>
      </c>
      <c r="M17" s="17"/>
      <c r="N17" s="17">
        <v>9.4704824982372496E-2</v>
      </c>
      <c r="O17" s="17">
        <v>0.12560552699927699</v>
      </c>
      <c r="P17" s="17"/>
      <c r="Q17" s="17">
        <v>0.12808392646665201</v>
      </c>
      <c r="R17" s="17">
        <v>9.6824480892629794E-2</v>
      </c>
      <c r="S17" s="17">
        <v>0.13836974590128101</v>
      </c>
      <c r="T17" s="17">
        <v>7.8847385294241706E-2</v>
      </c>
      <c r="U17" s="17">
        <v>7.7346909513004797E-2</v>
      </c>
      <c r="V17" s="17">
        <v>9.1881933272796895E-2</v>
      </c>
      <c r="W17" s="17">
        <v>6.7439130144134801E-2</v>
      </c>
      <c r="X17" s="17">
        <v>5.7683480892498799E-2</v>
      </c>
      <c r="Y17" s="17">
        <v>9.8839436580689902E-2</v>
      </c>
      <c r="Z17" s="17">
        <v>0.122899514000472</v>
      </c>
      <c r="AA17" s="17">
        <v>8.9253283052490306E-2</v>
      </c>
      <c r="AB17" s="17">
        <v>0.114075858338251</v>
      </c>
      <c r="AC17" s="17"/>
      <c r="AD17" s="17">
        <v>0.12040675565639899</v>
      </c>
      <c r="AE17" s="17">
        <v>6.0036965121713103E-2</v>
      </c>
      <c r="AF17" s="17"/>
      <c r="AG17" s="17">
        <v>0.12425226518959299</v>
      </c>
      <c r="AH17" s="17">
        <v>8.7983064532080699E-2</v>
      </c>
      <c r="AI17" s="17"/>
      <c r="AJ17" s="17">
        <v>0.100266114140819</v>
      </c>
      <c r="AK17" s="17">
        <v>9.8973922170180903E-2</v>
      </c>
      <c r="AL17" s="17"/>
      <c r="AM17" s="17">
        <v>9.4725967711456999E-2</v>
      </c>
      <c r="AN17" s="17">
        <v>9.9786411690667307E-2</v>
      </c>
      <c r="AO17" s="17"/>
      <c r="AP17" s="17">
        <v>3.5421701286630997E-2</v>
      </c>
      <c r="AQ17" s="17">
        <v>0.129157313580957</v>
      </c>
      <c r="AR17" s="17">
        <v>0.115525196911154</v>
      </c>
      <c r="AS17" s="17">
        <v>0.11031142088762801</v>
      </c>
      <c r="AT17" s="17">
        <v>0.12180526009476</v>
      </c>
      <c r="AU17" s="17">
        <v>0.118846921846014</v>
      </c>
    </row>
    <row r="18" spans="2:47" x14ac:dyDescent="0.35">
      <c r="B18" s="18" t="s">
        <v>106</v>
      </c>
      <c r="C18" s="17">
        <v>0.55949264368880203</v>
      </c>
      <c r="D18" s="17">
        <v>0.480061238219396</v>
      </c>
      <c r="E18" s="17">
        <v>0.63488973190335596</v>
      </c>
      <c r="F18" s="17"/>
      <c r="G18" s="17">
        <v>0.34041127719063502</v>
      </c>
      <c r="H18" s="17">
        <v>0.381013570819911</v>
      </c>
      <c r="I18" s="17">
        <v>0.49623571641796899</v>
      </c>
      <c r="J18" s="17">
        <v>0.61227172352037096</v>
      </c>
      <c r="K18" s="17">
        <v>0.72379547951538104</v>
      </c>
      <c r="L18" s="17">
        <v>0.75030908706309196</v>
      </c>
      <c r="M18" s="17"/>
      <c r="N18" s="17">
        <v>0.60857345621666303</v>
      </c>
      <c r="O18" s="17">
        <v>0.31572045353997402</v>
      </c>
      <c r="P18" s="17"/>
      <c r="Q18" s="17">
        <v>0.42427583459617602</v>
      </c>
      <c r="R18" s="17">
        <v>0.591185693269489</v>
      </c>
      <c r="S18" s="17">
        <v>0.59220521613948196</v>
      </c>
      <c r="T18" s="17">
        <v>0.61379517945018502</v>
      </c>
      <c r="U18" s="17">
        <v>0.55672598858292699</v>
      </c>
      <c r="V18" s="17">
        <v>0.53573848333916996</v>
      </c>
      <c r="W18" s="17">
        <v>0.58952739904314</v>
      </c>
      <c r="X18" s="17">
        <v>0.51425331196499402</v>
      </c>
      <c r="Y18" s="17">
        <v>0.56702613843182403</v>
      </c>
      <c r="Z18" s="17">
        <v>0.51018520835799497</v>
      </c>
      <c r="AA18" s="17">
        <v>0.72826508923138</v>
      </c>
      <c r="AB18" s="17">
        <v>0.69803173925989004</v>
      </c>
      <c r="AC18" s="17"/>
      <c r="AD18" s="17">
        <v>0.448466331540886</v>
      </c>
      <c r="AE18" s="17">
        <v>0.81170002912469796</v>
      </c>
      <c r="AF18" s="17"/>
      <c r="AG18" s="17">
        <v>0.34342506424279401</v>
      </c>
      <c r="AH18" s="17">
        <v>0.67039889661239604</v>
      </c>
      <c r="AI18" s="17"/>
      <c r="AJ18" s="17">
        <v>0.56862185196134196</v>
      </c>
      <c r="AK18" s="17">
        <v>0.55082177980924096</v>
      </c>
      <c r="AL18" s="17"/>
      <c r="AM18" s="17">
        <v>0.61254962559755299</v>
      </c>
      <c r="AN18" s="17">
        <v>0.54891219235275601</v>
      </c>
      <c r="AO18" s="17"/>
      <c r="AP18" s="17">
        <v>0.90101167111070302</v>
      </c>
      <c r="AQ18" s="17">
        <v>0.7548220323782</v>
      </c>
      <c r="AR18" s="17">
        <v>0.38676821401786499</v>
      </c>
      <c r="AS18" s="17">
        <v>0.66838594110781402</v>
      </c>
      <c r="AT18" s="17">
        <v>0.17827119098149199</v>
      </c>
      <c r="AU18" s="17">
        <v>0.16513188658245101</v>
      </c>
    </row>
    <row r="19" spans="2:47" x14ac:dyDescent="0.35">
      <c r="B19" s="18" t="s">
        <v>94</v>
      </c>
      <c r="C19" s="19">
        <v>1.6126723914943599E-2</v>
      </c>
      <c r="D19" s="19">
        <v>1.34228601619392E-2</v>
      </c>
      <c r="E19" s="19">
        <v>1.8907260256272498E-2</v>
      </c>
      <c r="F19" s="19"/>
      <c r="G19" s="19">
        <v>2.4326043468485301E-2</v>
      </c>
      <c r="H19" s="19">
        <v>5.9024120011620298E-3</v>
      </c>
      <c r="I19" s="19">
        <v>2.9686326005167699E-2</v>
      </c>
      <c r="J19" s="19">
        <v>1.14890415832999E-2</v>
      </c>
      <c r="K19" s="19">
        <v>1.22412315320297E-2</v>
      </c>
      <c r="L19" s="19">
        <v>1.43187131961006E-2</v>
      </c>
      <c r="M19" s="19"/>
      <c r="N19" s="19">
        <v>1.46600213605404E-2</v>
      </c>
      <c r="O19" s="19">
        <v>2.3411470755286101E-2</v>
      </c>
      <c r="P19" s="19"/>
      <c r="Q19" s="19">
        <v>2.3195703260489701E-2</v>
      </c>
      <c r="R19" s="19">
        <v>2.0566896377554499E-2</v>
      </c>
      <c r="S19" s="19">
        <v>1.7603124071163299E-2</v>
      </c>
      <c r="T19" s="19">
        <v>1.89560985433809E-2</v>
      </c>
      <c r="U19" s="19">
        <v>0</v>
      </c>
      <c r="V19" s="19">
        <v>1.05402887489232E-2</v>
      </c>
      <c r="W19" s="19">
        <v>1.75115916857723E-2</v>
      </c>
      <c r="X19" s="19">
        <v>0</v>
      </c>
      <c r="Y19" s="19">
        <v>1.7534233438056501E-2</v>
      </c>
      <c r="Z19" s="19">
        <v>3.1281542306359503E-2</v>
      </c>
      <c r="AA19" s="19">
        <v>0</v>
      </c>
      <c r="AB19" s="19">
        <v>0</v>
      </c>
      <c r="AC19" s="19"/>
      <c r="AD19" s="19">
        <v>1.72618320049149E-2</v>
      </c>
      <c r="AE19" s="19">
        <v>8.4916977806828598E-3</v>
      </c>
      <c r="AF19" s="19"/>
      <c r="AG19" s="19">
        <v>1.2286887474202901E-2</v>
      </c>
      <c r="AH19" s="19">
        <v>1.35235776087297E-2</v>
      </c>
      <c r="AI19" s="19"/>
      <c r="AJ19" s="19">
        <v>1.70893251239937E-2</v>
      </c>
      <c r="AK19" s="19">
        <v>1.30329575719488E-2</v>
      </c>
      <c r="AL19" s="19"/>
      <c r="AM19" s="19">
        <v>1.2032897780366999E-2</v>
      </c>
      <c r="AN19" s="19">
        <v>1.4697062813353499E-2</v>
      </c>
      <c r="AO19" s="19"/>
      <c r="AP19" s="19">
        <v>2.8542605094936901E-2</v>
      </c>
      <c r="AQ19" s="19">
        <v>1.82517272826755E-2</v>
      </c>
      <c r="AR19" s="19">
        <v>1.8995617534384401E-2</v>
      </c>
      <c r="AS19" s="19">
        <v>1.9996461622265999E-2</v>
      </c>
      <c r="AT19" s="19">
        <v>0</v>
      </c>
      <c r="AU19" s="19">
        <v>0</v>
      </c>
    </row>
    <row r="20" spans="2:47" x14ac:dyDescent="0.35">
      <c r="B20" s="16"/>
    </row>
    <row r="21" spans="2:47" x14ac:dyDescent="0.35">
      <c r="B21" t="s">
        <v>66</v>
      </c>
    </row>
    <row r="22" spans="2:47" x14ac:dyDescent="0.35">
      <c r="B22" t="s">
        <v>67</v>
      </c>
    </row>
    <row r="24" spans="2:47" x14ac:dyDescent="0.35">
      <c r="B24"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2:AU24"/>
  <sheetViews>
    <sheetView showGridLines="0" topLeftCell="A11"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314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289</v>
      </c>
      <c r="C9" s="17">
        <v>2.2749464190632201E-2</v>
      </c>
      <c r="D9" s="17">
        <v>3.02612615435668E-2</v>
      </c>
      <c r="E9" s="17">
        <v>1.5624816811327E-2</v>
      </c>
      <c r="F9" s="17"/>
      <c r="G9" s="17">
        <v>6.0042402534903901E-2</v>
      </c>
      <c r="H9" s="17">
        <v>4.5299496110241803E-2</v>
      </c>
      <c r="I9" s="17">
        <v>1.7956357198670701E-2</v>
      </c>
      <c r="J9" s="17">
        <v>1.3424936923155901E-2</v>
      </c>
      <c r="K9" s="17">
        <v>9.2166149759025408E-3</v>
      </c>
      <c r="L9" s="17">
        <v>0</v>
      </c>
      <c r="M9" s="17"/>
      <c r="N9" s="17">
        <v>1.23740504020845E-2</v>
      </c>
      <c r="O9" s="17">
        <v>7.4281564265359104E-2</v>
      </c>
      <c r="P9" s="17"/>
      <c r="Q9" s="17">
        <v>5.43159008400243E-2</v>
      </c>
      <c r="R9" s="17">
        <v>6.5610827547422099E-3</v>
      </c>
      <c r="S9" s="17">
        <v>0</v>
      </c>
      <c r="T9" s="17">
        <v>5.3649572034399897E-3</v>
      </c>
      <c r="U9" s="17">
        <v>3.7100021515101202E-2</v>
      </c>
      <c r="V9" s="17">
        <v>2.5376709229522801E-2</v>
      </c>
      <c r="W9" s="17">
        <v>3.1337059500834902E-2</v>
      </c>
      <c r="X9" s="17">
        <v>9.9445246434541508E-3</v>
      </c>
      <c r="Y9" s="17">
        <v>2.9159150700000198E-2</v>
      </c>
      <c r="Z9" s="17">
        <v>7.7965596858873996E-3</v>
      </c>
      <c r="AA9" s="17">
        <v>4.2175434677870501E-2</v>
      </c>
      <c r="AB9" s="17">
        <v>0</v>
      </c>
      <c r="AC9" s="17"/>
      <c r="AD9" s="17">
        <v>3.0311913147978299E-2</v>
      </c>
      <c r="AE9" s="17">
        <v>6.2562585251544501E-3</v>
      </c>
      <c r="AF9" s="17"/>
      <c r="AG9" s="17">
        <v>4.5724001426309703E-2</v>
      </c>
      <c r="AH9" s="17">
        <v>1.1054997491805101E-2</v>
      </c>
      <c r="AI9" s="17"/>
      <c r="AJ9" s="17">
        <v>1.78503060511177E-2</v>
      </c>
      <c r="AK9" s="17">
        <v>2.87663321130971E-2</v>
      </c>
      <c r="AL9" s="17"/>
      <c r="AM9" s="17">
        <v>1.6194823670373601E-2</v>
      </c>
      <c r="AN9" s="17">
        <v>2.41080789253015E-2</v>
      </c>
      <c r="AO9" s="17"/>
      <c r="AP9" s="17">
        <v>0</v>
      </c>
      <c r="AQ9" s="17">
        <v>0</v>
      </c>
      <c r="AR9" s="17">
        <v>3.07514361912869E-2</v>
      </c>
      <c r="AS9" s="17">
        <v>0</v>
      </c>
      <c r="AT9" s="17">
        <v>7.1663463789574597E-2</v>
      </c>
      <c r="AU9" s="17">
        <v>6.61912684096677E-2</v>
      </c>
    </row>
    <row r="10" spans="2:47" x14ac:dyDescent="0.35">
      <c r="B10" s="18" t="s">
        <v>290</v>
      </c>
      <c r="C10" s="17">
        <v>3.0122274200351899E-2</v>
      </c>
      <c r="D10" s="17">
        <v>4.0320299589178203E-2</v>
      </c>
      <c r="E10" s="17">
        <v>2.0443070413067602E-2</v>
      </c>
      <c r="F10" s="17"/>
      <c r="G10" s="17">
        <v>5.6283265052030802E-2</v>
      </c>
      <c r="H10" s="17">
        <v>7.1081310391582206E-2</v>
      </c>
      <c r="I10" s="17">
        <v>3.1554636613959401E-2</v>
      </c>
      <c r="J10" s="17">
        <v>1.40810865803115E-2</v>
      </c>
      <c r="K10" s="17">
        <v>6.2807188067864296E-3</v>
      </c>
      <c r="L10" s="17">
        <v>6.9829234349332997E-3</v>
      </c>
      <c r="M10" s="17"/>
      <c r="N10" s="17">
        <v>2.3604719365737201E-2</v>
      </c>
      <c r="O10" s="17">
        <v>6.2493348243741802E-2</v>
      </c>
      <c r="P10" s="17"/>
      <c r="Q10" s="17">
        <v>5.2642460971975003E-2</v>
      </c>
      <c r="R10" s="17">
        <v>4.2491782374321899E-2</v>
      </c>
      <c r="S10" s="17">
        <v>1.25358581612012E-2</v>
      </c>
      <c r="T10" s="17">
        <v>2.22128518813112E-2</v>
      </c>
      <c r="U10" s="17">
        <v>1.1759634978357201E-2</v>
      </c>
      <c r="V10" s="17">
        <v>3.9592620142821798E-2</v>
      </c>
      <c r="W10" s="17">
        <v>2.00769780971333E-2</v>
      </c>
      <c r="X10" s="17">
        <v>0</v>
      </c>
      <c r="Y10" s="17">
        <v>4.2462902106673202E-2</v>
      </c>
      <c r="Z10" s="17">
        <v>1.8060610669593899E-2</v>
      </c>
      <c r="AA10" s="17">
        <v>1.97445804169443E-2</v>
      </c>
      <c r="AB10" s="17">
        <v>3.1999916904633399E-2</v>
      </c>
      <c r="AC10" s="17"/>
      <c r="AD10" s="17">
        <v>3.7682999717452099E-2</v>
      </c>
      <c r="AE10" s="17">
        <v>9.3050593685613404E-3</v>
      </c>
      <c r="AF10" s="17"/>
      <c r="AG10" s="17">
        <v>5.7381903321842197E-2</v>
      </c>
      <c r="AH10" s="17">
        <v>1.6624630482076502E-2</v>
      </c>
      <c r="AI10" s="17"/>
      <c r="AJ10" s="17">
        <v>3.21165148109544E-2</v>
      </c>
      <c r="AK10" s="17">
        <v>2.6446490180098699E-2</v>
      </c>
      <c r="AL10" s="17"/>
      <c r="AM10" s="17">
        <v>2.1614895731042898E-2</v>
      </c>
      <c r="AN10" s="17">
        <v>3.2276486332855403E-2</v>
      </c>
      <c r="AO10" s="17"/>
      <c r="AP10" s="17">
        <v>2.4263096385485198E-3</v>
      </c>
      <c r="AQ10" s="17">
        <v>3.7449534161144299E-3</v>
      </c>
      <c r="AR10" s="17">
        <v>2.32488614400823E-2</v>
      </c>
      <c r="AS10" s="17">
        <v>4.86052105470195E-3</v>
      </c>
      <c r="AT10" s="17">
        <v>0.102557495367281</v>
      </c>
      <c r="AU10" s="17">
        <v>8.6981785239204495E-2</v>
      </c>
    </row>
    <row r="11" spans="2:47" x14ac:dyDescent="0.35">
      <c r="B11" s="18" t="s">
        <v>215</v>
      </c>
      <c r="C11" s="17">
        <v>5.6256354720222702E-2</v>
      </c>
      <c r="D11" s="17">
        <v>7.5251991559361103E-2</v>
      </c>
      <c r="E11" s="17">
        <v>3.8228432619863098E-2</v>
      </c>
      <c r="F11" s="17"/>
      <c r="G11" s="17">
        <v>0.11130475517937299</v>
      </c>
      <c r="H11" s="17">
        <v>7.8551471637040293E-2</v>
      </c>
      <c r="I11" s="17">
        <v>8.9426928653564997E-2</v>
      </c>
      <c r="J11" s="17">
        <v>5.5440655663984102E-2</v>
      </c>
      <c r="K11" s="17">
        <v>1.5399525845960599E-2</v>
      </c>
      <c r="L11" s="17">
        <v>2.2778431066276801E-3</v>
      </c>
      <c r="M11" s="17"/>
      <c r="N11" s="17">
        <v>4.6384169855287302E-2</v>
      </c>
      <c r="O11" s="17">
        <v>0.10528904187700799</v>
      </c>
      <c r="P11" s="17"/>
      <c r="Q11" s="17">
        <v>7.5503491448752999E-2</v>
      </c>
      <c r="R11" s="17">
        <v>4.03903364579268E-2</v>
      </c>
      <c r="S11" s="17">
        <v>6.6698529444517193E-2</v>
      </c>
      <c r="T11" s="17">
        <v>6.7535206578285503E-2</v>
      </c>
      <c r="U11" s="17">
        <v>5.7803125289090498E-2</v>
      </c>
      <c r="V11" s="17">
        <v>7.0744219681909207E-2</v>
      </c>
      <c r="W11" s="17">
        <v>3.2649050262322399E-2</v>
      </c>
      <c r="X11" s="17">
        <v>0.122276583651087</v>
      </c>
      <c r="Y11" s="17">
        <v>4.1762787867522799E-2</v>
      </c>
      <c r="Z11" s="17">
        <v>6.2463440353842201E-2</v>
      </c>
      <c r="AA11" s="17">
        <v>1.8078747954941101E-2</v>
      </c>
      <c r="AB11" s="17">
        <v>0</v>
      </c>
      <c r="AC11" s="17"/>
      <c r="AD11" s="17">
        <v>7.6131316406682997E-2</v>
      </c>
      <c r="AE11" s="17">
        <v>1.24453104244462E-2</v>
      </c>
      <c r="AF11" s="17"/>
      <c r="AG11" s="17">
        <v>0.130841881875116</v>
      </c>
      <c r="AH11" s="17">
        <v>2.03014542179966E-2</v>
      </c>
      <c r="AI11" s="17"/>
      <c r="AJ11" s="17">
        <v>6.4102016375630302E-2</v>
      </c>
      <c r="AK11" s="17">
        <v>4.7447631658739602E-2</v>
      </c>
      <c r="AL11" s="17"/>
      <c r="AM11" s="17">
        <v>3.3255454543321697E-2</v>
      </c>
      <c r="AN11" s="17">
        <v>6.3113437900713804E-2</v>
      </c>
      <c r="AO11" s="17"/>
      <c r="AP11" s="17">
        <v>0</v>
      </c>
      <c r="AQ11" s="17">
        <v>0</v>
      </c>
      <c r="AR11" s="17">
        <v>3.5885315379836601E-2</v>
      </c>
      <c r="AS11" s="17">
        <v>7.0956288772782697E-3</v>
      </c>
      <c r="AT11" s="17">
        <v>0.178415906653626</v>
      </c>
      <c r="AU11" s="17">
        <v>0.18791124786671001</v>
      </c>
    </row>
    <row r="12" spans="2:47" x14ac:dyDescent="0.35">
      <c r="B12" s="18" t="s">
        <v>216</v>
      </c>
      <c r="C12" s="17">
        <v>4.8163665001794899E-2</v>
      </c>
      <c r="D12" s="17">
        <v>6.1904037144427999E-2</v>
      </c>
      <c r="E12" s="17">
        <v>3.4228711441648102E-2</v>
      </c>
      <c r="F12" s="17"/>
      <c r="G12" s="17">
        <v>9.76708538258792E-2</v>
      </c>
      <c r="H12" s="17">
        <v>6.6970408375667395E-2</v>
      </c>
      <c r="I12" s="17">
        <v>6.4028944102805796E-2</v>
      </c>
      <c r="J12" s="17">
        <v>4.5382169698292701E-2</v>
      </c>
      <c r="K12" s="17">
        <v>1.1378530494238599E-2</v>
      </c>
      <c r="L12" s="17">
        <v>1.37154561046312E-2</v>
      </c>
      <c r="M12" s="17"/>
      <c r="N12" s="17">
        <v>3.1637112096375597E-2</v>
      </c>
      <c r="O12" s="17">
        <v>0.130246943372088</v>
      </c>
      <c r="P12" s="17"/>
      <c r="Q12" s="17">
        <v>7.2923342019019802E-2</v>
      </c>
      <c r="R12" s="17">
        <v>3.8443718469332498E-2</v>
      </c>
      <c r="S12" s="17">
        <v>2.46708651075884E-2</v>
      </c>
      <c r="T12" s="17">
        <v>3.5137744290591598E-2</v>
      </c>
      <c r="U12" s="17">
        <v>7.2546217313585196E-2</v>
      </c>
      <c r="V12" s="17">
        <v>6.4180733123268802E-2</v>
      </c>
      <c r="W12" s="17">
        <v>6.45177422026047E-2</v>
      </c>
      <c r="X12" s="17">
        <v>7.8511922771547601E-2</v>
      </c>
      <c r="Y12" s="17">
        <v>3.6240961896350503E-2</v>
      </c>
      <c r="Z12" s="17">
        <v>4.6484858609229802E-2</v>
      </c>
      <c r="AA12" s="17">
        <v>1.0045106844820699E-2</v>
      </c>
      <c r="AB12" s="17">
        <v>0</v>
      </c>
      <c r="AC12" s="17"/>
      <c r="AD12" s="17">
        <v>6.3945174235323504E-2</v>
      </c>
      <c r="AE12" s="17">
        <v>1.4808691550194E-2</v>
      </c>
      <c r="AF12" s="17"/>
      <c r="AG12" s="17">
        <v>7.1644380074612199E-2</v>
      </c>
      <c r="AH12" s="17">
        <v>3.73121020210474E-2</v>
      </c>
      <c r="AI12" s="17"/>
      <c r="AJ12" s="17">
        <v>4.6610774204527798E-2</v>
      </c>
      <c r="AK12" s="17">
        <v>5.0436178183883199E-2</v>
      </c>
      <c r="AL12" s="17"/>
      <c r="AM12" s="17">
        <v>2.9366938941261401E-2</v>
      </c>
      <c r="AN12" s="17">
        <v>5.1964741092295201E-2</v>
      </c>
      <c r="AO12" s="17"/>
      <c r="AP12" s="17">
        <v>0</v>
      </c>
      <c r="AQ12" s="17">
        <v>0</v>
      </c>
      <c r="AR12" s="17">
        <v>0.107582104743721</v>
      </c>
      <c r="AS12" s="17">
        <v>1.16619369237483E-2</v>
      </c>
      <c r="AT12" s="17">
        <v>0.140347797770348</v>
      </c>
      <c r="AU12" s="17">
        <v>9.9187778374279306E-2</v>
      </c>
    </row>
    <row r="13" spans="2:47" x14ac:dyDescent="0.35">
      <c r="B13" s="18" t="s">
        <v>291</v>
      </c>
      <c r="C13" s="17">
        <v>6.6320897401683301E-2</v>
      </c>
      <c r="D13" s="17">
        <v>8.2638098423476594E-2</v>
      </c>
      <c r="E13" s="17">
        <v>5.0994851382975201E-2</v>
      </c>
      <c r="F13" s="17"/>
      <c r="G13" s="17">
        <v>0.140403543571126</v>
      </c>
      <c r="H13" s="17">
        <v>0.116752867299248</v>
      </c>
      <c r="I13" s="17">
        <v>7.0504911932439004E-2</v>
      </c>
      <c r="J13" s="17">
        <v>5.7727712816110097E-2</v>
      </c>
      <c r="K13" s="17">
        <v>2.5788923848661501E-2</v>
      </c>
      <c r="L13" s="17">
        <v>6.4073801991913898E-3</v>
      </c>
      <c r="M13" s="17"/>
      <c r="N13" s="17">
        <v>5.8002134460012497E-2</v>
      </c>
      <c r="O13" s="17">
        <v>0.107638124178825</v>
      </c>
      <c r="P13" s="17"/>
      <c r="Q13" s="17">
        <v>9.2576370779345996E-2</v>
      </c>
      <c r="R13" s="17">
        <v>5.2333401523840001E-2</v>
      </c>
      <c r="S13" s="17">
        <v>5.4586807466551E-2</v>
      </c>
      <c r="T13" s="17">
        <v>6.7758930966482098E-2</v>
      </c>
      <c r="U13" s="17">
        <v>6.3512205821189105E-2</v>
      </c>
      <c r="V13" s="17">
        <v>7.2661933964379796E-2</v>
      </c>
      <c r="W13" s="17">
        <v>4.9570956443678003E-2</v>
      </c>
      <c r="X13" s="17">
        <v>0.131441895303964</v>
      </c>
      <c r="Y13" s="17">
        <v>5.2586257916205997E-2</v>
      </c>
      <c r="Z13" s="17">
        <v>6.0928108077438502E-2</v>
      </c>
      <c r="AA13" s="17">
        <v>4.2960872619004498E-2</v>
      </c>
      <c r="AB13" s="17">
        <v>8.3131963356265007E-2</v>
      </c>
      <c r="AC13" s="17"/>
      <c r="AD13" s="17">
        <v>8.6424487715905204E-2</v>
      </c>
      <c r="AE13" s="17">
        <v>2.2153988012890199E-2</v>
      </c>
      <c r="AF13" s="17"/>
      <c r="AG13" s="17">
        <v>8.7025906094674907E-2</v>
      </c>
      <c r="AH13" s="17">
        <v>5.5692228716931698E-2</v>
      </c>
      <c r="AI13" s="17"/>
      <c r="AJ13" s="17">
        <v>5.3568470927648E-2</v>
      </c>
      <c r="AK13" s="17">
        <v>8.2046082503829096E-2</v>
      </c>
      <c r="AL13" s="17"/>
      <c r="AM13" s="17">
        <v>6.07670134142268E-2</v>
      </c>
      <c r="AN13" s="17">
        <v>6.7860696426925798E-2</v>
      </c>
      <c r="AO13" s="17"/>
      <c r="AP13" s="17">
        <v>2.0265815718790501E-3</v>
      </c>
      <c r="AQ13" s="17">
        <v>7.5381139960667099E-3</v>
      </c>
      <c r="AR13" s="17">
        <v>0.13749583285264999</v>
      </c>
      <c r="AS13" s="17">
        <v>2.1274860597444999E-2</v>
      </c>
      <c r="AT13" s="17">
        <v>0.117308575974683</v>
      </c>
      <c r="AU13" s="17">
        <v>0.16361587623309401</v>
      </c>
    </row>
    <row r="14" spans="2:47" x14ac:dyDescent="0.35">
      <c r="B14" s="18" t="s">
        <v>218</v>
      </c>
      <c r="C14" s="17">
        <v>3.7131217771933199E-2</v>
      </c>
      <c r="D14" s="17">
        <v>4.5503789600084103E-2</v>
      </c>
      <c r="E14" s="17">
        <v>2.9294771913722598E-2</v>
      </c>
      <c r="F14" s="17"/>
      <c r="G14" s="17">
        <v>7.0071697148056E-2</v>
      </c>
      <c r="H14" s="17">
        <v>5.0853349268093297E-2</v>
      </c>
      <c r="I14" s="17">
        <v>2.94525961845921E-2</v>
      </c>
      <c r="J14" s="17">
        <v>2.6687717582299202E-2</v>
      </c>
      <c r="K14" s="17">
        <v>3.7531254525205698E-2</v>
      </c>
      <c r="L14" s="17">
        <v>1.84520735068457E-2</v>
      </c>
      <c r="M14" s="17"/>
      <c r="N14" s="17">
        <v>3.7506353423211902E-2</v>
      </c>
      <c r="O14" s="17">
        <v>3.5268012282757201E-2</v>
      </c>
      <c r="P14" s="17"/>
      <c r="Q14" s="17">
        <v>4.15113331400438E-2</v>
      </c>
      <c r="R14" s="17">
        <v>3.8501842239570698E-2</v>
      </c>
      <c r="S14" s="17">
        <v>1.8764267049282801E-2</v>
      </c>
      <c r="T14" s="17">
        <v>3.5663981322531201E-2</v>
      </c>
      <c r="U14" s="17">
        <v>2.5771406234766401E-2</v>
      </c>
      <c r="V14" s="17">
        <v>3.1035072649335801E-2</v>
      </c>
      <c r="W14" s="17">
        <v>2.6923245729806401E-2</v>
      </c>
      <c r="X14" s="17">
        <v>4.1807628535064797E-2</v>
      </c>
      <c r="Y14" s="17">
        <v>6.2788556906915705E-2</v>
      </c>
      <c r="Z14" s="17">
        <v>4.7197405292061699E-2</v>
      </c>
      <c r="AA14" s="17">
        <v>2.1422398809528901E-2</v>
      </c>
      <c r="AB14" s="17">
        <v>3.2178696055129401E-2</v>
      </c>
      <c r="AC14" s="17"/>
      <c r="AD14" s="17">
        <v>4.6511082383324701E-2</v>
      </c>
      <c r="AE14" s="17">
        <v>1.65503015144104E-2</v>
      </c>
      <c r="AF14" s="17"/>
      <c r="AG14" s="17">
        <v>4.8716172149039498E-2</v>
      </c>
      <c r="AH14" s="17">
        <v>3.1920476274618699E-2</v>
      </c>
      <c r="AI14" s="17"/>
      <c r="AJ14" s="17">
        <v>3.3880358998889297E-2</v>
      </c>
      <c r="AK14" s="17">
        <v>4.13203192793304E-2</v>
      </c>
      <c r="AL14" s="17"/>
      <c r="AM14" s="17">
        <v>2.55055317730793E-2</v>
      </c>
      <c r="AN14" s="17">
        <v>4.1107197952595501E-2</v>
      </c>
      <c r="AO14" s="17"/>
      <c r="AP14" s="17">
        <v>0</v>
      </c>
      <c r="AQ14" s="17">
        <v>2.79602017886287E-3</v>
      </c>
      <c r="AR14" s="17">
        <v>9.7496055921025698E-2</v>
      </c>
      <c r="AS14" s="17">
        <v>2.3671417163359399E-2</v>
      </c>
      <c r="AT14" s="17">
        <v>7.1600398244403798E-2</v>
      </c>
      <c r="AU14" s="17">
        <v>6.3190506335007293E-2</v>
      </c>
    </row>
    <row r="15" spans="2:47" x14ac:dyDescent="0.35">
      <c r="B15" s="18" t="s">
        <v>292</v>
      </c>
      <c r="C15" s="17">
        <v>5.3536655214083503E-2</v>
      </c>
      <c r="D15" s="17">
        <v>6.3992049273857404E-2</v>
      </c>
      <c r="E15" s="17">
        <v>4.3814444520188497E-2</v>
      </c>
      <c r="F15" s="17"/>
      <c r="G15" s="17">
        <v>8.4493403694788596E-2</v>
      </c>
      <c r="H15" s="17">
        <v>7.3198126933310098E-2</v>
      </c>
      <c r="I15" s="17">
        <v>7.32533676554806E-2</v>
      </c>
      <c r="J15" s="17">
        <v>5.30625282372112E-2</v>
      </c>
      <c r="K15" s="17">
        <v>2.8962322922793202E-2</v>
      </c>
      <c r="L15" s="17">
        <v>1.7571301640729901E-2</v>
      </c>
      <c r="M15" s="17"/>
      <c r="N15" s="17">
        <v>5.3056424155066402E-2</v>
      </c>
      <c r="O15" s="17">
        <v>5.5921843457811801E-2</v>
      </c>
      <c r="P15" s="17"/>
      <c r="Q15" s="17">
        <v>5.6032158180009298E-2</v>
      </c>
      <c r="R15" s="17">
        <v>5.3515350750624503E-2</v>
      </c>
      <c r="S15" s="17">
        <v>8.1524784795393199E-2</v>
      </c>
      <c r="T15" s="17">
        <v>3.0758743203265899E-2</v>
      </c>
      <c r="U15" s="17">
        <v>6.6433262262988596E-2</v>
      </c>
      <c r="V15" s="17">
        <v>5.1779114310747498E-2</v>
      </c>
      <c r="W15" s="17">
        <v>2.79724885355562E-2</v>
      </c>
      <c r="X15" s="17">
        <v>4.3226854347975997E-2</v>
      </c>
      <c r="Y15" s="17">
        <v>5.4791420973920202E-2</v>
      </c>
      <c r="Z15" s="17">
        <v>6.0607855327873598E-2</v>
      </c>
      <c r="AA15" s="17">
        <v>5.30262612522324E-2</v>
      </c>
      <c r="AB15" s="17">
        <v>6.7805670280718405E-2</v>
      </c>
      <c r="AC15" s="17"/>
      <c r="AD15" s="17">
        <v>6.5617969037678206E-2</v>
      </c>
      <c r="AE15" s="17">
        <v>2.27586379891981E-2</v>
      </c>
      <c r="AF15" s="17"/>
      <c r="AG15" s="17">
        <v>5.9405026926166497E-2</v>
      </c>
      <c r="AH15" s="17">
        <v>5.0828154938864299E-2</v>
      </c>
      <c r="AI15" s="17"/>
      <c r="AJ15" s="17">
        <v>4.8970297003658902E-2</v>
      </c>
      <c r="AK15" s="17">
        <v>5.9433237060680898E-2</v>
      </c>
      <c r="AL15" s="17"/>
      <c r="AM15" s="17">
        <v>5.16294934262286E-2</v>
      </c>
      <c r="AN15" s="17">
        <v>5.2744356227623898E-2</v>
      </c>
      <c r="AO15" s="17"/>
      <c r="AP15" s="17">
        <v>8.4479909173583896E-3</v>
      </c>
      <c r="AQ15" s="17">
        <v>2.9813329505957199E-2</v>
      </c>
      <c r="AR15" s="17">
        <v>0.114779328856288</v>
      </c>
      <c r="AS15" s="17">
        <v>5.3921230664545398E-2</v>
      </c>
      <c r="AT15" s="17">
        <v>5.6794620666431199E-2</v>
      </c>
      <c r="AU15" s="17">
        <v>7.8392185876442602E-2</v>
      </c>
    </row>
    <row r="16" spans="2:47" x14ac:dyDescent="0.35">
      <c r="B16" s="18" t="s">
        <v>293</v>
      </c>
      <c r="C16" s="17">
        <v>2.6013910090457198E-2</v>
      </c>
      <c r="D16" s="17">
        <v>2.6503431104899399E-2</v>
      </c>
      <c r="E16" s="17">
        <v>2.48925932288536E-2</v>
      </c>
      <c r="F16" s="17"/>
      <c r="G16" s="17">
        <v>5.0506008995636502E-2</v>
      </c>
      <c r="H16" s="17">
        <v>2.62417538108832E-2</v>
      </c>
      <c r="I16" s="17">
        <v>3.0070960691189599E-2</v>
      </c>
      <c r="J16" s="17">
        <v>2.3229629399592999E-2</v>
      </c>
      <c r="K16" s="17">
        <v>1.5736300075774201E-2</v>
      </c>
      <c r="L16" s="17">
        <v>1.5336249399578001E-2</v>
      </c>
      <c r="M16" s="17"/>
      <c r="N16" s="17">
        <v>2.1741234120375801E-2</v>
      </c>
      <c r="O16" s="17">
        <v>4.7235229082105201E-2</v>
      </c>
      <c r="P16" s="17"/>
      <c r="Q16" s="17">
        <v>4.0035779862111903E-2</v>
      </c>
      <c r="R16" s="17">
        <v>4.3497771076591599E-2</v>
      </c>
      <c r="S16" s="17">
        <v>1.1654298573218E-2</v>
      </c>
      <c r="T16" s="17">
        <v>2.0181629104558702E-2</v>
      </c>
      <c r="U16" s="17">
        <v>1.19171478732817E-2</v>
      </c>
      <c r="V16" s="17">
        <v>1.85804224374948E-2</v>
      </c>
      <c r="W16" s="17">
        <v>2.1736198396101102E-2</v>
      </c>
      <c r="X16" s="17">
        <v>1.7976947063736499E-2</v>
      </c>
      <c r="Y16" s="17">
        <v>2.80364154517635E-2</v>
      </c>
      <c r="Z16" s="17">
        <v>5.8957398116238E-3</v>
      </c>
      <c r="AA16" s="17">
        <v>2.0934112176519699E-2</v>
      </c>
      <c r="AB16" s="17">
        <v>7.9956281160928802E-2</v>
      </c>
      <c r="AC16" s="17"/>
      <c r="AD16" s="17">
        <v>2.6722667953822801E-2</v>
      </c>
      <c r="AE16" s="17">
        <v>2.3252178828402501E-2</v>
      </c>
      <c r="AF16" s="17"/>
      <c r="AG16" s="17">
        <v>2.38618261870987E-2</v>
      </c>
      <c r="AH16" s="17">
        <v>2.4982458182876099E-2</v>
      </c>
      <c r="AI16" s="17"/>
      <c r="AJ16" s="17">
        <v>2.0136682934530699E-2</v>
      </c>
      <c r="AK16" s="17">
        <v>3.3220592358205299E-2</v>
      </c>
      <c r="AL16" s="17"/>
      <c r="AM16" s="17">
        <v>1.63292797452303E-2</v>
      </c>
      <c r="AN16" s="17">
        <v>2.9234940124694901E-2</v>
      </c>
      <c r="AO16" s="17"/>
      <c r="AP16" s="17">
        <v>2.8205642399973901E-2</v>
      </c>
      <c r="AQ16" s="17">
        <v>2.4238826971024401E-2</v>
      </c>
      <c r="AR16" s="17">
        <v>5.4000644847204501E-2</v>
      </c>
      <c r="AS16" s="17">
        <v>2.47665105742986E-2</v>
      </c>
      <c r="AT16" s="17">
        <v>5.4831435828776804E-3</v>
      </c>
      <c r="AU16" s="17">
        <v>1.28351079853148E-2</v>
      </c>
    </row>
    <row r="17" spans="2:47" x14ac:dyDescent="0.35">
      <c r="B17" s="18" t="s">
        <v>294</v>
      </c>
      <c r="C17" s="17">
        <v>9.8948703119409703E-2</v>
      </c>
      <c r="D17" s="17">
        <v>0.107400132462992</v>
      </c>
      <c r="E17" s="17">
        <v>9.15845518249324E-2</v>
      </c>
      <c r="F17" s="17"/>
      <c r="G17" s="17">
        <v>5.9738384763337697E-2</v>
      </c>
      <c r="H17" s="17">
        <v>0.112157485635812</v>
      </c>
      <c r="I17" s="17">
        <v>0.133797562106512</v>
      </c>
      <c r="J17" s="17">
        <v>0.115115284090272</v>
      </c>
      <c r="K17" s="17">
        <v>9.3978623538796296E-2</v>
      </c>
      <c r="L17" s="17">
        <v>7.6037544881868799E-2</v>
      </c>
      <c r="M17" s="17"/>
      <c r="N17" s="17">
        <v>0.100673125821073</v>
      </c>
      <c r="O17" s="17">
        <v>9.0383924398839702E-2</v>
      </c>
      <c r="P17" s="17"/>
      <c r="Q17" s="17">
        <v>8.1505676438153901E-2</v>
      </c>
      <c r="R17" s="17">
        <v>9.6659831386780998E-2</v>
      </c>
      <c r="S17" s="17">
        <v>8.0877369044519101E-2</v>
      </c>
      <c r="T17" s="17">
        <v>0.1131095833446</v>
      </c>
      <c r="U17" s="17">
        <v>6.3001969023417995E-2</v>
      </c>
      <c r="V17" s="17">
        <v>9.0007725089311999E-2</v>
      </c>
      <c r="W17" s="17">
        <v>6.0729690854006597E-2</v>
      </c>
      <c r="X17" s="17">
        <v>7.7158602609196103E-2</v>
      </c>
      <c r="Y17" s="17">
        <v>0.13050132400632</v>
      </c>
      <c r="Z17" s="17">
        <v>0.12774622931044399</v>
      </c>
      <c r="AA17" s="17">
        <v>0.20001438273056901</v>
      </c>
      <c r="AB17" s="17">
        <v>6.6214172449446898E-2</v>
      </c>
      <c r="AC17" s="17"/>
      <c r="AD17" s="17">
        <v>0.111148238299998</v>
      </c>
      <c r="AE17" s="17">
        <v>7.2493097729226699E-2</v>
      </c>
      <c r="AF17" s="17"/>
      <c r="AG17" s="17">
        <v>0.13038064368757399</v>
      </c>
      <c r="AH17" s="17">
        <v>8.2864627093554105E-2</v>
      </c>
      <c r="AI17" s="17"/>
      <c r="AJ17" s="17">
        <v>9.3464439431625301E-2</v>
      </c>
      <c r="AK17" s="17">
        <v>0.106339702365762</v>
      </c>
      <c r="AL17" s="17"/>
      <c r="AM17" s="17">
        <v>9.8739945549129196E-2</v>
      </c>
      <c r="AN17" s="17">
        <v>0.10084093069681201</v>
      </c>
      <c r="AO17" s="17"/>
      <c r="AP17" s="17">
        <v>6.1741007716111303E-2</v>
      </c>
      <c r="AQ17" s="17">
        <v>8.4307572599178898E-2</v>
      </c>
      <c r="AR17" s="17">
        <v>8.2407438178374107E-2</v>
      </c>
      <c r="AS17" s="17">
        <v>0.12131201135536999</v>
      </c>
      <c r="AT17" s="17">
        <v>0.153099924477126</v>
      </c>
      <c r="AU17" s="17">
        <v>0.12351484598277999</v>
      </c>
    </row>
    <row r="18" spans="2:47" x14ac:dyDescent="0.35">
      <c r="B18" s="18" t="s">
        <v>106</v>
      </c>
      <c r="C18" s="17">
        <v>0.54748537764639504</v>
      </c>
      <c r="D18" s="17">
        <v>0.45583350336994999</v>
      </c>
      <c r="E18" s="17">
        <v>0.63469523548162698</v>
      </c>
      <c r="F18" s="17"/>
      <c r="G18" s="17">
        <v>0.251222038834991</v>
      </c>
      <c r="H18" s="17">
        <v>0.35550059962317798</v>
      </c>
      <c r="I18" s="17">
        <v>0.44235852019630101</v>
      </c>
      <c r="J18" s="17">
        <v>0.58522236278022099</v>
      </c>
      <c r="K18" s="17">
        <v>0.74258020758261301</v>
      </c>
      <c r="L18" s="17">
        <v>0.82649573129674003</v>
      </c>
      <c r="M18" s="17"/>
      <c r="N18" s="17">
        <v>0.60352905743501195</v>
      </c>
      <c r="O18" s="17">
        <v>0.26913035737618402</v>
      </c>
      <c r="P18" s="17"/>
      <c r="Q18" s="17">
        <v>0.411747816551289</v>
      </c>
      <c r="R18" s="17">
        <v>0.573599780379626</v>
      </c>
      <c r="S18" s="17">
        <v>0.63087079057340301</v>
      </c>
      <c r="T18" s="17">
        <v>0.58820613499701702</v>
      </c>
      <c r="U18" s="17">
        <v>0.56527375387887002</v>
      </c>
      <c r="V18" s="17">
        <v>0.531463249635587</v>
      </c>
      <c r="W18" s="17">
        <v>0.65298573677400695</v>
      </c>
      <c r="X18" s="17">
        <v>0.477655041073974</v>
      </c>
      <c r="Y18" s="17">
        <v>0.50803112477896595</v>
      </c>
      <c r="Z18" s="17">
        <v>0.54931802948664099</v>
      </c>
      <c r="AA18" s="17">
        <v>0.57159810251756904</v>
      </c>
      <c r="AB18" s="17">
        <v>0.63871329979287805</v>
      </c>
      <c r="AC18" s="17"/>
      <c r="AD18" s="17">
        <v>0.44050499559069101</v>
      </c>
      <c r="AE18" s="17">
        <v>0.79580906408226004</v>
      </c>
      <c r="AF18" s="17"/>
      <c r="AG18" s="17">
        <v>0.33325890643195599</v>
      </c>
      <c r="AH18" s="17">
        <v>0.66020250759356303</v>
      </c>
      <c r="AI18" s="17"/>
      <c r="AJ18" s="17">
        <v>0.57401803031123699</v>
      </c>
      <c r="AK18" s="17">
        <v>0.51563490434593295</v>
      </c>
      <c r="AL18" s="17"/>
      <c r="AM18" s="17">
        <v>0.64226978962762604</v>
      </c>
      <c r="AN18" s="17">
        <v>0.52238624784253995</v>
      </c>
      <c r="AO18" s="17"/>
      <c r="AP18" s="17">
        <v>0.876338302067035</v>
      </c>
      <c r="AQ18" s="17">
        <v>0.83296896946173005</v>
      </c>
      <c r="AR18" s="17">
        <v>0.30058962190390198</v>
      </c>
      <c r="AS18" s="17">
        <v>0.71689683407697202</v>
      </c>
      <c r="AT18" s="17">
        <v>9.0148519520156206E-2</v>
      </c>
      <c r="AU18" s="17">
        <v>0.11817939769749999</v>
      </c>
    </row>
    <row r="19" spans="2:47" x14ac:dyDescent="0.35">
      <c r="B19" s="18" t="s">
        <v>94</v>
      </c>
      <c r="C19" s="19">
        <v>1.32714806430369E-2</v>
      </c>
      <c r="D19" s="19">
        <v>1.0391405928206299E-2</v>
      </c>
      <c r="E19" s="19">
        <v>1.6198520361795199E-2</v>
      </c>
      <c r="F19" s="19"/>
      <c r="G19" s="19">
        <v>1.82636463998779E-2</v>
      </c>
      <c r="H19" s="19">
        <v>3.39313091494423E-3</v>
      </c>
      <c r="I19" s="19">
        <v>1.7595214664484798E-2</v>
      </c>
      <c r="J19" s="19">
        <v>1.0625916228549699E-2</v>
      </c>
      <c r="K19" s="19">
        <v>1.31469773832684E-2</v>
      </c>
      <c r="L19" s="19">
        <v>1.6723496428854099E-2</v>
      </c>
      <c r="M19" s="19"/>
      <c r="N19" s="19">
        <v>1.14916188657631E-2</v>
      </c>
      <c r="O19" s="19">
        <v>2.21116114652791E-2</v>
      </c>
      <c r="P19" s="19"/>
      <c r="Q19" s="19">
        <v>2.12056697692737E-2</v>
      </c>
      <c r="R19" s="19">
        <v>1.4005102586643E-2</v>
      </c>
      <c r="S19" s="19">
        <v>1.7816429784326401E-2</v>
      </c>
      <c r="T19" s="19">
        <v>1.4070237107915801E-2</v>
      </c>
      <c r="U19" s="19">
        <v>2.4881255809351601E-2</v>
      </c>
      <c r="V19" s="19">
        <v>4.5781997356206501E-3</v>
      </c>
      <c r="W19" s="19">
        <v>1.15008532039492E-2</v>
      </c>
      <c r="X19" s="19">
        <v>0</v>
      </c>
      <c r="Y19" s="19">
        <v>1.3639097395361699E-2</v>
      </c>
      <c r="Z19" s="19">
        <v>1.35011633753643E-2</v>
      </c>
      <c r="AA19" s="19">
        <v>0</v>
      </c>
      <c r="AB19" s="19">
        <v>0</v>
      </c>
      <c r="AC19" s="19"/>
      <c r="AD19" s="19">
        <v>1.49991555111436E-2</v>
      </c>
      <c r="AE19" s="19">
        <v>4.1674119752557097E-3</v>
      </c>
      <c r="AF19" s="19"/>
      <c r="AG19" s="19">
        <v>1.17593518256108E-2</v>
      </c>
      <c r="AH19" s="19">
        <v>8.2163629866666907E-3</v>
      </c>
      <c r="AI19" s="19"/>
      <c r="AJ19" s="19">
        <v>1.52821089501809E-2</v>
      </c>
      <c r="AK19" s="19">
        <v>8.9085299504405701E-3</v>
      </c>
      <c r="AL19" s="19"/>
      <c r="AM19" s="19">
        <v>4.3268335784798903E-3</v>
      </c>
      <c r="AN19" s="19">
        <v>1.43628864776425E-2</v>
      </c>
      <c r="AO19" s="19"/>
      <c r="AP19" s="19">
        <v>2.0814165689094201E-2</v>
      </c>
      <c r="AQ19" s="19">
        <v>1.4592213871064999E-2</v>
      </c>
      <c r="AR19" s="19">
        <v>1.5763359685629599E-2</v>
      </c>
      <c r="AS19" s="19">
        <v>1.4539048712281399E-2</v>
      </c>
      <c r="AT19" s="19">
        <v>1.25801539534921E-2</v>
      </c>
      <c r="AU19" s="19">
        <v>0</v>
      </c>
    </row>
    <row r="20" spans="2:47" x14ac:dyDescent="0.35">
      <c r="B20" s="16"/>
    </row>
    <row r="21" spans="2:47" x14ac:dyDescent="0.35">
      <c r="B21" t="s">
        <v>66</v>
      </c>
    </row>
    <row r="22" spans="2:47" x14ac:dyDescent="0.35">
      <c r="B22" t="s">
        <v>67</v>
      </c>
    </row>
    <row r="24" spans="2:47" x14ac:dyDescent="0.35">
      <c r="B24"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2:AU24"/>
  <sheetViews>
    <sheetView showGridLines="0" topLeftCell="A9"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315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289</v>
      </c>
      <c r="C9" s="17">
        <v>1.7144914161888701E-2</v>
      </c>
      <c r="D9" s="17">
        <v>2.7591567024190199E-2</v>
      </c>
      <c r="E9" s="17">
        <v>7.1079115368477301E-3</v>
      </c>
      <c r="F9" s="17"/>
      <c r="G9" s="17">
        <v>4.9210275101904198E-2</v>
      </c>
      <c r="H9" s="17">
        <v>2.8128003058023501E-2</v>
      </c>
      <c r="I9" s="17">
        <v>1.8961396255462899E-2</v>
      </c>
      <c r="J9" s="17">
        <v>5.2141559356064498E-3</v>
      </c>
      <c r="K9" s="17">
        <v>2.80251383894303E-3</v>
      </c>
      <c r="L9" s="17">
        <v>4.5903331507723298E-3</v>
      </c>
      <c r="M9" s="17"/>
      <c r="N9" s="17">
        <v>1.1993500913737199E-2</v>
      </c>
      <c r="O9" s="17">
        <v>4.2730702684659498E-2</v>
      </c>
      <c r="P9" s="17"/>
      <c r="Q9" s="17">
        <v>1.8545540296520498E-2</v>
      </c>
      <c r="R9" s="17">
        <v>8.3795720222994401E-3</v>
      </c>
      <c r="S9" s="17">
        <v>6.8712662017070504E-3</v>
      </c>
      <c r="T9" s="17">
        <v>1.6650640866094499E-2</v>
      </c>
      <c r="U9" s="17">
        <v>4.1249091712826397E-2</v>
      </c>
      <c r="V9" s="17">
        <v>2.57880495841811E-2</v>
      </c>
      <c r="W9" s="17">
        <v>2.6659807902849799E-2</v>
      </c>
      <c r="X9" s="17">
        <v>1.2286310289879501E-2</v>
      </c>
      <c r="Y9" s="17">
        <v>1.50448716951088E-2</v>
      </c>
      <c r="Z9" s="17">
        <v>1.36872224785643E-2</v>
      </c>
      <c r="AA9" s="17">
        <v>1.36758508015658E-2</v>
      </c>
      <c r="AB9" s="17">
        <v>0</v>
      </c>
      <c r="AC9" s="17"/>
      <c r="AD9" s="17">
        <v>2.19799059429065E-2</v>
      </c>
      <c r="AE9" s="17">
        <v>7.9610840916593192E-3</v>
      </c>
      <c r="AF9" s="17"/>
      <c r="AG9" s="17">
        <v>4.0002995523881001E-2</v>
      </c>
      <c r="AH9" s="17">
        <v>6.37098523154355E-3</v>
      </c>
      <c r="AI9" s="17"/>
      <c r="AJ9" s="17">
        <v>1.3628490791589501E-2</v>
      </c>
      <c r="AK9" s="17">
        <v>2.1470867455058398E-2</v>
      </c>
      <c r="AL9" s="17"/>
      <c r="AM9" s="17">
        <v>1.25849968420316E-2</v>
      </c>
      <c r="AN9" s="17">
        <v>1.8752221692425599E-2</v>
      </c>
      <c r="AO9" s="17"/>
      <c r="AP9" s="17">
        <v>0</v>
      </c>
      <c r="AQ9" s="17">
        <v>0</v>
      </c>
      <c r="AR9" s="17">
        <v>1.6899371186543801E-2</v>
      </c>
      <c r="AS9" s="17">
        <v>2.7633812557609299E-3</v>
      </c>
      <c r="AT9" s="17">
        <v>3.7494202378820098E-2</v>
      </c>
      <c r="AU9" s="17">
        <v>5.92409666556864E-2</v>
      </c>
    </row>
    <row r="10" spans="2:47" x14ac:dyDescent="0.35">
      <c r="B10" s="18" t="s">
        <v>290</v>
      </c>
      <c r="C10" s="17">
        <v>2.2319327415249501E-2</v>
      </c>
      <c r="D10" s="17">
        <v>3.07303588582876E-2</v>
      </c>
      <c r="E10" s="17">
        <v>1.43137749410117E-2</v>
      </c>
      <c r="F10" s="17"/>
      <c r="G10" s="17">
        <v>6.08062505263951E-2</v>
      </c>
      <c r="H10" s="17">
        <v>3.7515947802283199E-2</v>
      </c>
      <c r="I10" s="17">
        <v>2.2116957358569E-2</v>
      </c>
      <c r="J10" s="17">
        <v>1.1192307235626199E-2</v>
      </c>
      <c r="K10" s="17">
        <v>6.3633400927485704E-3</v>
      </c>
      <c r="L10" s="17">
        <v>4.1196462193646699E-3</v>
      </c>
      <c r="M10" s="17"/>
      <c r="N10" s="17">
        <v>1.8654431113396701E-2</v>
      </c>
      <c r="O10" s="17">
        <v>4.05219559406809E-2</v>
      </c>
      <c r="P10" s="17"/>
      <c r="Q10" s="17">
        <v>3.2681398352328903E-2</v>
      </c>
      <c r="R10" s="17">
        <v>2.7218902310122899E-2</v>
      </c>
      <c r="S10" s="17">
        <v>2.6537131688381101E-2</v>
      </c>
      <c r="T10" s="17">
        <v>1.1262407157208301E-2</v>
      </c>
      <c r="U10" s="17">
        <v>5.8190523338860402E-3</v>
      </c>
      <c r="V10" s="17">
        <v>4.8283281878360299E-2</v>
      </c>
      <c r="W10" s="17">
        <v>5.2927540734162603E-3</v>
      </c>
      <c r="X10" s="17">
        <v>9.9445246434541508E-3</v>
      </c>
      <c r="Y10" s="17">
        <v>2.6734206158100699E-2</v>
      </c>
      <c r="Z10" s="17">
        <v>5.6989250727633401E-3</v>
      </c>
      <c r="AA10" s="17">
        <v>2.1742256109742002E-2</v>
      </c>
      <c r="AB10" s="17">
        <v>3.1999916904633399E-2</v>
      </c>
      <c r="AC10" s="17"/>
      <c r="AD10" s="17">
        <v>2.76868181248115E-2</v>
      </c>
      <c r="AE10" s="17">
        <v>3.4322059574953801E-3</v>
      </c>
      <c r="AF10" s="17"/>
      <c r="AG10" s="17">
        <v>4.1874461610220598E-2</v>
      </c>
      <c r="AH10" s="17">
        <v>1.23028589382822E-2</v>
      </c>
      <c r="AI10" s="17"/>
      <c r="AJ10" s="17">
        <v>1.3840692106154099E-2</v>
      </c>
      <c r="AK10" s="17">
        <v>3.25801880748521E-2</v>
      </c>
      <c r="AL10" s="17"/>
      <c r="AM10" s="17">
        <v>1.9621045246325099E-2</v>
      </c>
      <c r="AN10" s="17">
        <v>2.2236283166535E-2</v>
      </c>
      <c r="AO10" s="17"/>
      <c r="AP10" s="17">
        <v>0</v>
      </c>
      <c r="AQ10" s="17">
        <v>0</v>
      </c>
      <c r="AR10" s="17">
        <v>2.46078479104496E-2</v>
      </c>
      <c r="AS10" s="17">
        <v>2.2499965510664999E-3</v>
      </c>
      <c r="AT10" s="17">
        <v>5.1458966156307601E-2</v>
      </c>
      <c r="AU10" s="17">
        <v>7.5271341953352999E-2</v>
      </c>
    </row>
    <row r="11" spans="2:47" x14ac:dyDescent="0.35">
      <c r="B11" s="18" t="s">
        <v>215</v>
      </c>
      <c r="C11" s="17">
        <v>8.1457242860037901E-2</v>
      </c>
      <c r="D11" s="17">
        <v>0.11824966953209</v>
      </c>
      <c r="E11" s="17">
        <v>4.6294806567918199E-2</v>
      </c>
      <c r="F11" s="17"/>
      <c r="G11" s="17">
        <v>0.10001570041277701</v>
      </c>
      <c r="H11" s="17">
        <v>0.16053569003120099</v>
      </c>
      <c r="I11" s="17">
        <v>9.1806959813284197E-2</v>
      </c>
      <c r="J11" s="17">
        <v>7.3451823223444304E-2</v>
      </c>
      <c r="K11" s="17">
        <v>3.5678934305406501E-2</v>
      </c>
      <c r="L11" s="17">
        <v>3.3080067487513201E-2</v>
      </c>
      <c r="M11" s="17"/>
      <c r="N11" s="17">
        <v>5.9662106340646101E-2</v>
      </c>
      <c r="O11" s="17">
        <v>0.18970826582158601</v>
      </c>
      <c r="P11" s="17"/>
      <c r="Q11" s="17">
        <v>0.14540776054862301</v>
      </c>
      <c r="R11" s="17">
        <v>7.6856293475568799E-2</v>
      </c>
      <c r="S11" s="17">
        <v>4.5608534417488501E-2</v>
      </c>
      <c r="T11" s="17">
        <v>9.0719816162463496E-2</v>
      </c>
      <c r="U11" s="17">
        <v>8.4701304441650402E-2</v>
      </c>
      <c r="V11" s="17">
        <v>7.3235900616126601E-2</v>
      </c>
      <c r="W11" s="17">
        <v>8.1175915340934907E-2</v>
      </c>
      <c r="X11" s="17">
        <v>5.2431846616725099E-2</v>
      </c>
      <c r="Y11" s="17">
        <v>8.5354033763216305E-2</v>
      </c>
      <c r="Z11" s="17">
        <v>6.5794675418771306E-2</v>
      </c>
      <c r="AA11" s="17">
        <v>5.7552870588039297E-2</v>
      </c>
      <c r="AB11" s="17">
        <v>0</v>
      </c>
      <c r="AC11" s="17"/>
      <c r="AD11" s="17">
        <v>0.11102789181045999</v>
      </c>
      <c r="AE11" s="17">
        <v>2.07076955546521E-2</v>
      </c>
      <c r="AF11" s="17"/>
      <c r="AG11" s="17">
        <v>0.15549621859307799</v>
      </c>
      <c r="AH11" s="17">
        <v>4.6296156882595703E-2</v>
      </c>
      <c r="AI11" s="17"/>
      <c r="AJ11" s="17">
        <v>8.5078972029278194E-2</v>
      </c>
      <c r="AK11" s="17">
        <v>7.7885954518915501E-2</v>
      </c>
      <c r="AL11" s="17"/>
      <c r="AM11" s="17">
        <v>5.6491379043064699E-2</v>
      </c>
      <c r="AN11" s="17">
        <v>8.90078090052768E-2</v>
      </c>
      <c r="AO11" s="17"/>
      <c r="AP11" s="17">
        <v>2.2631737823105001E-3</v>
      </c>
      <c r="AQ11" s="17">
        <v>2.16019125702565E-3</v>
      </c>
      <c r="AR11" s="17">
        <v>6.6030176641298996E-2</v>
      </c>
      <c r="AS11" s="17">
        <v>4.5853026441438099E-2</v>
      </c>
      <c r="AT11" s="17">
        <v>0.203952718207974</v>
      </c>
      <c r="AU11" s="17">
        <v>0.24328159389103299</v>
      </c>
    </row>
    <row r="12" spans="2:47" x14ac:dyDescent="0.35">
      <c r="B12" s="18" t="s">
        <v>216</v>
      </c>
      <c r="C12" s="17">
        <v>6.7491929865219E-2</v>
      </c>
      <c r="D12" s="17">
        <v>8.3301717865641403E-2</v>
      </c>
      <c r="E12" s="17">
        <v>5.1788738576659603E-2</v>
      </c>
      <c r="F12" s="17"/>
      <c r="G12" s="17">
        <v>0.10972771669628099</v>
      </c>
      <c r="H12" s="17">
        <v>9.00829777181721E-2</v>
      </c>
      <c r="I12" s="17">
        <v>6.2913183269248496E-2</v>
      </c>
      <c r="J12" s="17">
        <v>6.3627745349134304E-2</v>
      </c>
      <c r="K12" s="17">
        <v>5.7528393798704301E-2</v>
      </c>
      <c r="L12" s="17">
        <v>3.4435782966345099E-2</v>
      </c>
      <c r="M12" s="17"/>
      <c r="N12" s="17">
        <v>5.5090002280024197E-2</v>
      </c>
      <c r="O12" s="17">
        <v>0.129089220003681</v>
      </c>
      <c r="P12" s="17"/>
      <c r="Q12" s="17">
        <v>9.3784757093877805E-2</v>
      </c>
      <c r="R12" s="17">
        <v>3.2500858465093499E-2</v>
      </c>
      <c r="S12" s="17">
        <v>7.6230550529400698E-2</v>
      </c>
      <c r="T12" s="17">
        <v>4.7903216064646502E-2</v>
      </c>
      <c r="U12" s="17">
        <v>6.3306179053834802E-2</v>
      </c>
      <c r="V12" s="17">
        <v>7.3431536203644399E-2</v>
      </c>
      <c r="W12" s="17">
        <v>0.10629064891228</v>
      </c>
      <c r="X12" s="17">
        <v>8.3146985252230701E-2</v>
      </c>
      <c r="Y12" s="17">
        <v>5.7741604555579001E-2</v>
      </c>
      <c r="Z12" s="17">
        <v>6.2813397748730807E-2</v>
      </c>
      <c r="AA12" s="17">
        <v>8.2742785151167605E-2</v>
      </c>
      <c r="AB12" s="17">
        <v>2.35043939127813E-2</v>
      </c>
      <c r="AC12" s="17"/>
      <c r="AD12" s="17">
        <v>8.8073705415969594E-2</v>
      </c>
      <c r="AE12" s="17">
        <v>2.4787509835430498E-2</v>
      </c>
      <c r="AF12" s="17"/>
      <c r="AG12" s="17">
        <v>0.12349527114167901</v>
      </c>
      <c r="AH12" s="17">
        <v>4.1153823397568401E-2</v>
      </c>
      <c r="AI12" s="17"/>
      <c r="AJ12" s="17">
        <v>7.5571156093401398E-2</v>
      </c>
      <c r="AK12" s="17">
        <v>5.8506264473049602E-2</v>
      </c>
      <c r="AL12" s="17"/>
      <c r="AM12" s="17">
        <v>4.4912673540252801E-2</v>
      </c>
      <c r="AN12" s="17">
        <v>7.3740492321778595E-2</v>
      </c>
      <c r="AO12" s="17"/>
      <c r="AP12" s="17">
        <v>3.7218242027209302E-3</v>
      </c>
      <c r="AQ12" s="17">
        <v>8.9786124520912208E-3</v>
      </c>
      <c r="AR12" s="17">
        <v>0.101424851237729</v>
      </c>
      <c r="AS12" s="17">
        <v>5.8606355401398399E-2</v>
      </c>
      <c r="AT12" s="17">
        <v>0.18963309792636401</v>
      </c>
      <c r="AU12" s="17">
        <v>0.12545805544187699</v>
      </c>
    </row>
    <row r="13" spans="2:47" x14ac:dyDescent="0.35">
      <c r="B13" s="18" t="s">
        <v>291</v>
      </c>
      <c r="C13" s="17">
        <v>7.7933241858244198E-2</v>
      </c>
      <c r="D13" s="17">
        <v>0.10596661097566901</v>
      </c>
      <c r="E13" s="17">
        <v>5.0321849305311799E-2</v>
      </c>
      <c r="F13" s="17"/>
      <c r="G13" s="17">
        <v>0.13974790006114399</v>
      </c>
      <c r="H13" s="17">
        <v>9.6612238553032206E-2</v>
      </c>
      <c r="I13" s="17">
        <v>0.105282433314248</v>
      </c>
      <c r="J13" s="17">
        <v>6.27109309344899E-2</v>
      </c>
      <c r="K13" s="17">
        <v>3.8232478110088702E-2</v>
      </c>
      <c r="L13" s="17">
        <v>3.8059891804659803E-2</v>
      </c>
      <c r="M13" s="17"/>
      <c r="N13" s="17">
        <v>7.1086531709801198E-2</v>
      </c>
      <c r="O13" s="17">
        <v>0.111939148489328</v>
      </c>
      <c r="P13" s="17"/>
      <c r="Q13" s="17">
        <v>8.1539626116032701E-2</v>
      </c>
      <c r="R13" s="17">
        <v>6.3404393963098202E-2</v>
      </c>
      <c r="S13" s="17">
        <v>6.8079466240838604E-2</v>
      </c>
      <c r="T13" s="17">
        <v>6.718653154734E-2</v>
      </c>
      <c r="U13" s="17">
        <v>9.7204350460767197E-2</v>
      </c>
      <c r="V13" s="17">
        <v>7.1803311740924095E-2</v>
      </c>
      <c r="W13" s="17">
        <v>6.9596945719005404E-2</v>
      </c>
      <c r="X13" s="17">
        <v>0.20453357417750301</v>
      </c>
      <c r="Y13" s="17">
        <v>0.115058113327291</v>
      </c>
      <c r="Z13" s="17">
        <v>4.7957262787449599E-2</v>
      </c>
      <c r="AA13" s="17">
        <v>1.98987934668798E-2</v>
      </c>
      <c r="AB13" s="17">
        <v>6.12180204212339E-2</v>
      </c>
      <c r="AC13" s="17"/>
      <c r="AD13" s="17">
        <v>0.105155176372474</v>
      </c>
      <c r="AE13" s="17">
        <v>2.29305966465547E-2</v>
      </c>
      <c r="AF13" s="17"/>
      <c r="AG13" s="17">
        <v>0.115133980551516</v>
      </c>
      <c r="AH13" s="17">
        <v>6.1228921708753797E-2</v>
      </c>
      <c r="AI13" s="17"/>
      <c r="AJ13" s="17">
        <v>7.3716382767220603E-2</v>
      </c>
      <c r="AK13" s="17">
        <v>8.3632709597358898E-2</v>
      </c>
      <c r="AL13" s="17"/>
      <c r="AM13" s="17">
        <v>5.36540895851172E-2</v>
      </c>
      <c r="AN13" s="17">
        <v>8.5156297103256798E-2</v>
      </c>
      <c r="AO13" s="17"/>
      <c r="AP13" s="17">
        <v>0</v>
      </c>
      <c r="AQ13" s="17">
        <v>1.6950330526448999E-2</v>
      </c>
      <c r="AR13" s="17">
        <v>0.117253939804997</v>
      </c>
      <c r="AS13" s="17">
        <v>7.7987588205001596E-2</v>
      </c>
      <c r="AT13" s="17">
        <v>0.14526663595386899</v>
      </c>
      <c r="AU13" s="17">
        <v>0.16555814168206401</v>
      </c>
    </row>
    <row r="14" spans="2:47" x14ac:dyDescent="0.35">
      <c r="B14" s="18" t="s">
        <v>218</v>
      </c>
      <c r="C14" s="17">
        <v>6.9940933098008695E-2</v>
      </c>
      <c r="D14" s="17">
        <v>8.9710669496776904E-2</v>
      </c>
      <c r="E14" s="17">
        <v>5.1279558439433701E-2</v>
      </c>
      <c r="F14" s="17"/>
      <c r="G14" s="17">
        <v>7.5285789742492004E-2</v>
      </c>
      <c r="H14" s="17">
        <v>7.1127074272851004E-2</v>
      </c>
      <c r="I14" s="17">
        <v>8.0355947110978806E-2</v>
      </c>
      <c r="J14" s="17">
        <v>7.5981271057467797E-2</v>
      </c>
      <c r="K14" s="17">
        <v>5.7352452020388203E-2</v>
      </c>
      <c r="L14" s="17">
        <v>6.0428057441877597E-2</v>
      </c>
      <c r="M14" s="17"/>
      <c r="N14" s="17">
        <v>7.1854123899964706E-2</v>
      </c>
      <c r="O14" s="17">
        <v>6.0438590167140302E-2</v>
      </c>
      <c r="P14" s="17"/>
      <c r="Q14" s="17">
        <v>6.54750441949455E-2</v>
      </c>
      <c r="R14" s="17">
        <v>5.1343888020511597E-2</v>
      </c>
      <c r="S14" s="17">
        <v>7.5620278847127395E-2</v>
      </c>
      <c r="T14" s="17">
        <v>8.8958349011847598E-2</v>
      </c>
      <c r="U14" s="17">
        <v>7.0519262687898002E-2</v>
      </c>
      <c r="V14" s="17">
        <v>8.4309778953159997E-2</v>
      </c>
      <c r="W14" s="17">
        <v>3.17842677584338E-2</v>
      </c>
      <c r="X14" s="17">
        <v>4.1631706743793399E-2</v>
      </c>
      <c r="Y14" s="17">
        <v>9.3788331249189005E-2</v>
      </c>
      <c r="Z14" s="17">
        <v>8.3133213201216194E-2</v>
      </c>
      <c r="AA14" s="17">
        <v>6.1265739759882698E-2</v>
      </c>
      <c r="AB14" s="17">
        <v>8.15421532786125E-2</v>
      </c>
      <c r="AC14" s="17"/>
      <c r="AD14" s="17">
        <v>9.0073247708637394E-2</v>
      </c>
      <c r="AE14" s="17">
        <v>2.6049084154366901E-2</v>
      </c>
      <c r="AF14" s="17"/>
      <c r="AG14" s="17">
        <v>8.1808412816857995E-2</v>
      </c>
      <c r="AH14" s="17">
        <v>6.4499423609824497E-2</v>
      </c>
      <c r="AI14" s="17"/>
      <c r="AJ14" s="17">
        <v>7.8048031520890696E-2</v>
      </c>
      <c r="AK14" s="17">
        <v>5.9366134283649903E-2</v>
      </c>
      <c r="AL14" s="17"/>
      <c r="AM14" s="17">
        <v>7.1920263026081593E-2</v>
      </c>
      <c r="AN14" s="17">
        <v>6.9201359116547095E-2</v>
      </c>
      <c r="AO14" s="17"/>
      <c r="AP14" s="17">
        <v>1.9524245186883101E-3</v>
      </c>
      <c r="AQ14" s="17">
        <v>4.0176149701223803E-2</v>
      </c>
      <c r="AR14" s="17">
        <v>0.12434017737306199</v>
      </c>
      <c r="AS14" s="17">
        <v>9.9279908558117899E-2</v>
      </c>
      <c r="AT14" s="17">
        <v>0.104086318656297</v>
      </c>
      <c r="AU14" s="17">
        <v>9.0042112321526202E-2</v>
      </c>
    </row>
    <row r="15" spans="2:47" x14ac:dyDescent="0.35">
      <c r="B15" s="18" t="s">
        <v>292</v>
      </c>
      <c r="C15" s="17">
        <v>9.8948981546520307E-2</v>
      </c>
      <c r="D15" s="17">
        <v>0.115111706691938</v>
      </c>
      <c r="E15" s="17">
        <v>8.4063486336116697E-2</v>
      </c>
      <c r="F15" s="17"/>
      <c r="G15" s="17">
        <v>8.0469666100692894E-2</v>
      </c>
      <c r="H15" s="17">
        <v>0.107210481067263</v>
      </c>
      <c r="I15" s="17">
        <v>9.6873107071878198E-2</v>
      </c>
      <c r="J15" s="17">
        <v>0.11033991005461399</v>
      </c>
      <c r="K15" s="17">
        <v>0.10071428187557099</v>
      </c>
      <c r="L15" s="17">
        <v>9.5778004246817594E-2</v>
      </c>
      <c r="M15" s="17"/>
      <c r="N15" s="17">
        <v>0.10261448915979</v>
      </c>
      <c r="O15" s="17">
        <v>8.07433167893057E-2</v>
      </c>
      <c r="P15" s="17"/>
      <c r="Q15" s="17">
        <v>9.94907432552668E-2</v>
      </c>
      <c r="R15" s="17">
        <v>0.106539512544089</v>
      </c>
      <c r="S15" s="17">
        <v>8.2134033124083905E-2</v>
      </c>
      <c r="T15" s="17">
        <v>0.102575559717843</v>
      </c>
      <c r="U15" s="17">
        <v>0.105885126349653</v>
      </c>
      <c r="V15" s="17">
        <v>8.2001024233959094E-2</v>
      </c>
      <c r="W15" s="17">
        <v>6.1598993666025503E-2</v>
      </c>
      <c r="X15" s="17">
        <v>0.12783413640774799</v>
      </c>
      <c r="Y15" s="17">
        <v>8.7404396712360999E-2</v>
      </c>
      <c r="Z15" s="17">
        <v>0.14126560590545001</v>
      </c>
      <c r="AA15" s="17">
        <v>0.136823919008394</v>
      </c>
      <c r="AB15" s="17">
        <v>4.5241062959169701E-2</v>
      </c>
      <c r="AC15" s="17"/>
      <c r="AD15" s="17">
        <v>0.123338741403391</v>
      </c>
      <c r="AE15" s="17">
        <v>4.41394606593771E-2</v>
      </c>
      <c r="AF15" s="17"/>
      <c r="AG15" s="17">
        <v>0.11523428511459501</v>
      </c>
      <c r="AH15" s="17">
        <v>8.9261034393187194E-2</v>
      </c>
      <c r="AI15" s="17"/>
      <c r="AJ15" s="17">
        <v>9.88901173159627E-2</v>
      </c>
      <c r="AK15" s="17">
        <v>9.9105717341470098E-2</v>
      </c>
      <c r="AL15" s="17"/>
      <c r="AM15" s="17">
        <v>9.4304972072690493E-2</v>
      </c>
      <c r="AN15" s="17">
        <v>0.102095625661644</v>
      </c>
      <c r="AO15" s="17"/>
      <c r="AP15" s="17">
        <v>1.1773672098676699E-2</v>
      </c>
      <c r="AQ15" s="17">
        <v>7.7684319765804394E-2</v>
      </c>
      <c r="AR15" s="17">
        <v>0.14105534463699201</v>
      </c>
      <c r="AS15" s="17">
        <v>0.16063035212806001</v>
      </c>
      <c r="AT15" s="17">
        <v>0.12992637563936399</v>
      </c>
      <c r="AU15" s="17">
        <v>0.11255209332817399</v>
      </c>
    </row>
    <row r="16" spans="2:47" x14ac:dyDescent="0.35">
      <c r="B16" s="18" t="s">
        <v>293</v>
      </c>
      <c r="C16" s="17">
        <v>3.5894885614925903E-2</v>
      </c>
      <c r="D16" s="17">
        <v>3.5043988251878697E-2</v>
      </c>
      <c r="E16" s="17">
        <v>3.70437267082196E-2</v>
      </c>
      <c r="F16" s="17"/>
      <c r="G16" s="17">
        <v>2.8015304430235199E-2</v>
      </c>
      <c r="H16" s="17">
        <v>3.6403705901232999E-2</v>
      </c>
      <c r="I16" s="17">
        <v>4.2608584964576597E-2</v>
      </c>
      <c r="J16" s="17">
        <v>3.1413433114188601E-2</v>
      </c>
      <c r="K16" s="17">
        <v>2.9609326650025899E-2</v>
      </c>
      <c r="L16" s="17">
        <v>4.3075525729126297E-2</v>
      </c>
      <c r="M16" s="17"/>
      <c r="N16" s="17">
        <v>3.5598035415978599E-2</v>
      </c>
      <c r="O16" s="17">
        <v>3.7369266730813797E-2</v>
      </c>
      <c r="P16" s="17"/>
      <c r="Q16" s="17">
        <v>2.671821728775E-2</v>
      </c>
      <c r="R16" s="17">
        <v>4.8037537180650902E-2</v>
      </c>
      <c r="S16" s="17">
        <v>6.3939339867317202E-2</v>
      </c>
      <c r="T16" s="17">
        <v>3.5764340884779797E-2</v>
      </c>
      <c r="U16" s="17">
        <v>3.3015932465665802E-2</v>
      </c>
      <c r="V16" s="17">
        <v>2.9569499214725101E-2</v>
      </c>
      <c r="W16" s="17">
        <v>2.0075727810506799E-2</v>
      </c>
      <c r="X16" s="17">
        <v>5.2577648984128901E-2</v>
      </c>
      <c r="Y16" s="17">
        <v>1.85802828902406E-2</v>
      </c>
      <c r="Z16" s="17">
        <v>5.2837486069353699E-2</v>
      </c>
      <c r="AA16" s="17">
        <v>2.7746900449321099E-2</v>
      </c>
      <c r="AB16" s="17">
        <v>2.3635709740543399E-2</v>
      </c>
      <c r="AC16" s="17"/>
      <c r="AD16" s="17">
        <v>3.4115687278333202E-2</v>
      </c>
      <c r="AE16" s="17">
        <v>3.9269685437129997E-2</v>
      </c>
      <c r="AF16" s="17"/>
      <c r="AG16" s="17">
        <v>3.2466604419669698E-2</v>
      </c>
      <c r="AH16" s="17">
        <v>3.79207757408868E-2</v>
      </c>
      <c r="AI16" s="17"/>
      <c r="AJ16" s="17">
        <v>3.1015257409659901E-2</v>
      </c>
      <c r="AK16" s="17">
        <v>4.0658953237672303E-2</v>
      </c>
      <c r="AL16" s="17"/>
      <c r="AM16" s="17">
        <v>3.2207704945727299E-2</v>
      </c>
      <c r="AN16" s="17">
        <v>3.7061073641558903E-2</v>
      </c>
      <c r="AO16" s="17"/>
      <c r="AP16" s="17">
        <v>2.5780763437295202E-2</v>
      </c>
      <c r="AQ16" s="17">
        <v>4.5647698696827103E-2</v>
      </c>
      <c r="AR16" s="17">
        <v>6.1392872365169597E-2</v>
      </c>
      <c r="AS16" s="17">
        <v>4.9192646895975703E-2</v>
      </c>
      <c r="AT16" s="17">
        <v>1.61225635208299E-2</v>
      </c>
      <c r="AU16" s="17">
        <v>1.39909503748957E-2</v>
      </c>
    </row>
    <row r="17" spans="2:47" x14ac:dyDescent="0.35">
      <c r="B17" s="18" t="s">
        <v>294</v>
      </c>
      <c r="C17" s="17">
        <v>0.13725372748779499</v>
      </c>
      <c r="D17" s="17">
        <v>0.12827466303255</v>
      </c>
      <c r="E17" s="17">
        <v>0.14723102741076999</v>
      </c>
      <c r="F17" s="17"/>
      <c r="G17" s="17">
        <v>7.6905268540757299E-2</v>
      </c>
      <c r="H17" s="17">
        <v>8.5808265580193305E-2</v>
      </c>
      <c r="I17" s="17">
        <v>0.115609018463895</v>
      </c>
      <c r="J17" s="17">
        <v>0.15209885558330999</v>
      </c>
      <c r="K17" s="17">
        <v>0.200882787398138</v>
      </c>
      <c r="L17" s="17">
        <v>0.18260940991302901</v>
      </c>
      <c r="M17" s="17"/>
      <c r="N17" s="17">
        <v>0.14725583439193499</v>
      </c>
      <c r="O17" s="17">
        <v>8.75757498719862E-2</v>
      </c>
      <c r="P17" s="17"/>
      <c r="Q17" s="17">
        <v>0.11601390079245399</v>
      </c>
      <c r="R17" s="17">
        <v>0.148346551369714</v>
      </c>
      <c r="S17" s="17">
        <v>0.14098857720031399</v>
      </c>
      <c r="T17" s="17">
        <v>0.13757341057007799</v>
      </c>
      <c r="U17" s="17">
        <v>8.5903882899452194E-2</v>
      </c>
      <c r="V17" s="17">
        <v>0.14244060624256599</v>
      </c>
      <c r="W17" s="17">
        <v>0.158321509331418</v>
      </c>
      <c r="X17" s="17">
        <v>8.5913135081194802E-2</v>
      </c>
      <c r="Y17" s="17">
        <v>0.14278373260982799</v>
      </c>
      <c r="Z17" s="17">
        <v>0.143495002109883</v>
      </c>
      <c r="AA17" s="17">
        <v>0.15683229697874601</v>
      </c>
      <c r="AB17" s="17">
        <v>0.22228677078124301</v>
      </c>
      <c r="AC17" s="17"/>
      <c r="AD17" s="17">
        <v>0.154919313018615</v>
      </c>
      <c r="AE17" s="17">
        <v>0.10154451466999601</v>
      </c>
      <c r="AF17" s="17"/>
      <c r="AG17" s="17">
        <v>0.13714549037550999</v>
      </c>
      <c r="AH17" s="17">
        <v>0.13646638604031</v>
      </c>
      <c r="AI17" s="17"/>
      <c r="AJ17" s="17">
        <v>0.14639152079134801</v>
      </c>
      <c r="AK17" s="17">
        <v>0.12473471494839899</v>
      </c>
      <c r="AL17" s="17"/>
      <c r="AM17" s="17">
        <v>0.15783820237697299</v>
      </c>
      <c r="AN17" s="17">
        <v>0.130765514106814</v>
      </c>
      <c r="AO17" s="17"/>
      <c r="AP17" s="17">
        <v>7.0474770834054901E-2</v>
      </c>
      <c r="AQ17" s="17">
        <v>0.223127129478979</v>
      </c>
      <c r="AR17" s="17">
        <v>0.12078937244367099</v>
      </c>
      <c r="AS17" s="17">
        <v>0.244155076691183</v>
      </c>
      <c r="AT17" s="17">
        <v>8.0276603546834496E-2</v>
      </c>
      <c r="AU17" s="17">
        <v>6.9321304987119206E-2</v>
      </c>
    </row>
    <row r="18" spans="2:47" x14ac:dyDescent="0.35">
      <c r="B18" s="18" t="s">
        <v>106</v>
      </c>
      <c r="C18" s="17">
        <v>0.376204742187565</v>
      </c>
      <c r="D18" s="17">
        <v>0.25923974101873998</v>
      </c>
      <c r="E18" s="17">
        <v>0.487638024825296</v>
      </c>
      <c r="F18" s="17"/>
      <c r="G18" s="17">
        <v>0.252743425447159</v>
      </c>
      <c r="H18" s="17">
        <v>0.28066873119251901</v>
      </c>
      <c r="I18" s="17">
        <v>0.34343982847697502</v>
      </c>
      <c r="J18" s="17">
        <v>0.40585066016980897</v>
      </c>
      <c r="K18" s="17">
        <v>0.45244027786952701</v>
      </c>
      <c r="L18" s="17">
        <v>0.48826231964564198</v>
      </c>
      <c r="M18" s="17"/>
      <c r="N18" s="17">
        <v>0.41098144289623201</v>
      </c>
      <c r="O18" s="17">
        <v>0.20347751822219201</v>
      </c>
      <c r="P18" s="17"/>
      <c r="Q18" s="17">
        <v>0.30368997015791499</v>
      </c>
      <c r="R18" s="17">
        <v>0.41176325634576999</v>
      </c>
      <c r="S18" s="17">
        <v>0.40820408497722099</v>
      </c>
      <c r="T18" s="17">
        <v>0.387080558132332</v>
      </c>
      <c r="U18" s="17">
        <v>0.397885376715374</v>
      </c>
      <c r="V18" s="17">
        <v>0.345382375751416</v>
      </c>
      <c r="W18" s="17">
        <v>0.422837491845938</v>
      </c>
      <c r="X18" s="17">
        <v>0.31777852319919397</v>
      </c>
      <c r="Y18" s="17">
        <v>0.33997751244286201</v>
      </c>
      <c r="Z18" s="17">
        <v>0.37073743287080302</v>
      </c>
      <c r="AA18" s="17">
        <v>0.42171858768626203</v>
      </c>
      <c r="AB18" s="17">
        <v>0.51057197200178295</v>
      </c>
      <c r="AC18" s="17"/>
      <c r="AD18" s="17">
        <v>0.229147719688643</v>
      </c>
      <c r="AE18" s="17">
        <v>0.69856190970222398</v>
      </c>
      <c r="AF18" s="17"/>
      <c r="AG18" s="17">
        <v>0.14910689413915901</v>
      </c>
      <c r="AH18" s="17">
        <v>0.49042379217404602</v>
      </c>
      <c r="AI18" s="17"/>
      <c r="AJ18" s="17">
        <v>0.36742501195406002</v>
      </c>
      <c r="AK18" s="17">
        <v>0.38897847746082898</v>
      </c>
      <c r="AL18" s="17"/>
      <c r="AM18" s="17">
        <v>0.43790454356831199</v>
      </c>
      <c r="AN18" s="17">
        <v>0.35898825345133401</v>
      </c>
      <c r="AO18" s="17"/>
      <c r="AP18" s="17">
        <v>0.85473463743614597</v>
      </c>
      <c r="AQ18" s="17">
        <v>0.56538522696625404</v>
      </c>
      <c r="AR18" s="17">
        <v>0.20758335284517301</v>
      </c>
      <c r="AS18" s="17">
        <v>0.24503566585390901</v>
      </c>
      <c r="AT18" s="17">
        <v>4.1782518013339397E-2</v>
      </c>
      <c r="AU18" s="17">
        <v>4.5283439364271399E-2</v>
      </c>
    </row>
    <row r="19" spans="2:47" x14ac:dyDescent="0.35">
      <c r="B19" s="18" t="s">
        <v>94</v>
      </c>
      <c r="C19" s="19">
        <v>1.54100739045459E-2</v>
      </c>
      <c r="D19" s="19">
        <v>6.7793072522372797E-3</v>
      </c>
      <c r="E19" s="19">
        <v>2.2917095352414801E-2</v>
      </c>
      <c r="F19" s="19"/>
      <c r="G19" s="19">
        <v>2.7072702940161099E-2</v>
      </c>
      <c r="H19" s="19">
        <v>5.9068848232295204E-3</v>
      </c>
      <c r="I19" s="19">
        <v>2.00325839008847E-2</v>
      </c>
      <c r="J19" s="19">
        <v>8.1189073423098695E-3</v>
      </c>
      <c r="K19" s="19">
        <v>1.83952140404583E-2</v>
      </c>
      <c r="L19" s="19">
        <v>1.5560961394851899E-2</v>
      </c>
      <c r="M19" s="19"/>
      <c r="N19" s="19">
        <v>1.52095018784946E-2</v>
      </c>
      <c r="O19" s="19">
        <v>1.6406265278626299E-2</v>
      </c>
      <c r="P19" s="19"/>
      <c r="Q19" s="19">
        <v>1.6653041904286701E-2</v>
      </c>
      <c r="R19" s="19">
        <v>2.5609234303080802E-2</v>
      </c>
      <c r="S19" s="19">
        <v>5.7867369061213496E-3</v>
      </c>
      <c r="T19" s="19">
        <v>1.4325169885367301E-2</v>
      </c>
      <c r="U19" s="19">
        <v>1.45104408789919E-2</v>
      </c>
      <c r="V19" s="19">
        <v>2.37546355809377E-2</v>
      </c>
      <c r="W19" s="19">
        <v>1.6365937639191301E-2</v>
      </c>
      <c r="X19" s="19">
        <v>1.1921608604148599E-2</v>
      </c>
      <c r="Y19" s="19">
        <v>1.7532914596224001E-2</v>
      </c>
      <c r="Z19" s="19">
        <v>1.2579776337015E-2</v>
      </c>
      <c r="AA19" s="19">
        <v>0</v>
      </c>
      <c r="AB19" s="19">
        <v>0</v>
      </c>
      <c r="AC19" s="19"/>
      <c r="AD19" s="19">
        <v>1.44817932357595E-2</v>
      </c>
      <c r="AE19" s="19">
        <v>1.06162532911132E-2</v>
      </c>
      <c r="AF19" s="19"/>
      <c r="AG19" s="19">
        <v>8.2353857138340505E-3</v>
      </c>
      <c r="AH19" s="19">
        <v>1.4075841883001599E-2</v>
      </c>
      <c r="AI19" s="19"/>
      <c r="AJ19" s="19">
        <v>1.6394367220434899E-2</v>
      </c>
      <c r="AK19" s="19">
        <v>1.30800186087453E-2</v>
      </c>
      <c r="AL19" s="19"/>
      <c r="AM19" s="19">
        <v>1.85601297534242E-2</v>
      </c>
      <c r="AN19" s="19">
        <v>1.29950707328299E-2</v>
      </c>
      <c r="AO19" s="19"/>
      <c r="AP19" s="19">
        <v>2.9298733690107201E-2</v>
      </c>
      <c r="AQ19" s="19">
        <v>1.9890341155345301E-2</v>
      </c>
      <c r="AR19" s="19">
        <v>1.8622693554914398E-2</v>
      </c>
      <c r="AS19" s="19">
        <v>1.42460020180894E-2</v>
      </c>
      <c r="AT19" s="19">
        <v>0</v>
      </c>
      <c r="AU19" s="19">
        <v>0</v>
      </c>
    </row>
    <row r="20" spans="2:47" x14ac:dyDescent="0.35">
      <c r="B20" s="16"/>
    </row>
    <row r="21" spans="2:47" x14ac:dyDescent="0.35">
      <c r="B21" t="s">
        <v>66</v>
      </c>
    </row>
    <row r="22" spans="2:47" x14ac:dyDescent="0.35">
      <c r="B22" t="s">
        <v>67</v>
      </c>
    </row>
    <row r="24" spans="2:47" x14ac:dyDescent="0.35">
      <c r="B24"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B2:AU24"/>
  <sheetViews>
    <sheetView showGridLines="0" topLeftCell="A8"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316</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289</v>
      </c>
      <c r="C9" s="17">
        <v>7.2380920465850096E-2</v>
      </c>
      <c r="D9" s="17">
        <v>9.5238430119572906E-2</v>
      </c>
      <c r="E9" s="17">
        <v>5.0729510253233703E-2</v>
      </c>
      <c r="F9" s="17"/>
      <c r="G9" s="17">
        <v>0.17723074317961701</v>
      </c>
      <c r="H9" s="17">
        <v>9.71346245053194E-2</v>
      </c>
      <c r="I9" s="17">
        <v>0.107808003609613</v>
      </c>
      <c r="J9" s="17">
        <v>5.6985121198677498E-2</v>
      </c>
      <c r="K9" s="17">
        <v>1.4499569307271001E-2</v>
      </c>
      <c r="L9" s="17">
        <v>4.5903331507723298E-3</v>
      </c>
      <c r="M9" s="17"/>
      <c r="N9" s="17">
        <v>4.7017390314172403E-2</v>
      </c>
      <c r="O9" s="17">
        <v>0.19835526719188701</v>
      </c>
      <c r="P9" s="17"/>
      <c r="Q9" s="17">
        <v>0.100663197718718</v>
      </c>
      <c r="R9" s="17">
        <v>7.1829012990777499E-2</v>
      </c>
      <c r="S9" s="17">
        <v>2.6309804476538801E-2</v>
      </c>
      <c r="T9" s="17">
        <v>6.8846295401475299E-2</v>
      </c>
      <c r="U9" s="17">
        <v>6.1712777190482897E-2</v>
      </c>
      <c r="V9" s="17">
        <v>0.111746576900218</v>
      </c>
      <c r="W9" s="17">
        <v>9.4757616269427997E-2</v>
      </c>
      <c r="X9" s="17">
        <v>7.2649993668748705E-2</v>
      </c>
      <c r="Y9" s="17">
        <v>3.6550954804327601E-2</v>
      </c>
      <c r="Z9" s="17">
        <v>5.5755433760954799E-2</v>
      </c>
      <c r="AA9" s="17">
        <v>0.134556059501763</v>
      </c>
      <c r="AB9" s="17">
        <v>0</v>
      </c>
      <c r="AC9" s="17"/>
      <c r="AD9" s="17">
        <v>9.4639085043469698E-2</v>
      </c>
      <c r="AE9" s="17">
        <v>2.5569103701074101E-2</v>
      </c>
      <c r="AF9" s="17"/>
      <c r="AG9" s="17">
        <v>0.141934045717796</v>
      </c>
      <c r="AH9" s="17">
        <v>3.9188488065241701E-2</v>
      </c>
      <c r="AI9" s="17"/>
      <c r="AJ9" s="17">
        <v>5.9411792231197399E-2</v>
      </c>
      <c r="AK9" s="17">
        <v>8.8417331123343407E-2</v>
      </c>
      <c r="AL9" s="17"/>
      <c r="AM9" s="17">
        <v>4.6246044541635903E-2</v>
      </c>
      <c r="AN9" s="17">
        <v>7.9468355332521806E-2</v>
      </c>
      <c r="AO9" s="17"/>
      <c r="AP9" s="17">
        <v>8.9033445921045794E-3</v>
      </c>
      <c r="AQ9" s="17">
        <v>0</v>
      </c>
      <c r="AR9" s="17">
        <v>8.9320874553842494E-2</v>
      </c>
      <c r="AS9" s="17">
        <v>4.9457103600176501E-3</v>
      </c>
      <c r="AT9" s="17">
        <v>0.186720496133225</v>
      </c>
      <c r="AU9" s="17">
        <v>0.219540742644216</v>
      </c>
    </row>
    <row r="10" spans="2:47" x14ac:dyDescent="0.35">
      <c r="B10" s="18" t="s">
        <v>290</v>
      </c>
      <c r="C10" s="17">
        <v>5.2257691775609197E-2</v>
      </c>
      <c r="D10" s="17">
        <v>7.6069985054608602E-2</v>
      </c>
      <c r="E10" s="17">
        <v>2.9496234484785999E-2</v>
      </c>
      <c r="F10" s="17"/>
      <c r="G10" s="17">
        <v>9.3466685449049805E-2</v>
      </c>
      <c r="H10" s="17">
        <v>9.6381864109942705E-2</v>
      </c>
      <c r="I10" s="17">
        <v>6.1869335148278103E-2</v>
      </c>
      <c r="J10" s="17">
        <v>2.9327511912032599E-2</v>
      </c>
      <c r="K10" s="17">
        <v>2.86349348303362E-2</v>
      </c>
      <c r="L10" s="17">
        <v>1.52810554942048E-2</v>
      </c>
      <c r="M10" s="17"/>
      <c r="N10" s="17">
        <v>4.2787063682448598E-2</v>
      </c>
      <c r="O10" s="17">
        <v>9.9295946308259705E-2</v>
      </c>
      <c r="P10" s="17"/>
      <c r="Q10" s="17">
        <v>4.8021524523387898E-2</v>
      </c>
      <c r="R10" s="17">
        <v>5.3833966943873601E-2</v>
      </c>
      <c r="S10" s="17">
        <v>5.9138226258528E-2</v>
      </c>
      <c r="T10" s="17">
        <v>2.8046804990322902E-2</v>
      </c>
      <c r="U10" s="17">
        <v>4.9602875254904498E-2</v>
      </c>
      <c r="V10" s="17">
        <v>9.12429015318902E-2</v>
      </c>
      <c r="W10" s="17">
        <v>5.4207100260406399E-2</v>
      </c>
      <c r="X10" s="17">
        <v>3.7107019554807601E-2</v>
      </c>
      <c r="Y10" s="17">
        <v>5.8785526692531197E-2</v>
      </c>
      <c r="Z10" s="17">
        <v>2.9572150927642E-2</v>
      </c>
      <c r="AA10" s="17">
        <v>4.6660551645251798E-2</v>
      </c>
      <c r="AB10" s="17">
        <v>7.7214793857035793E-2</v>
      </c>
      <c r="AC10" s="17"/>
      <c r="AD10" s="17">
        <v>7.0193951699848697E-2</v>
      </c>
      <c r="AE10" s="17">
        <v>1.1515644748959501E-2</v>
      </c>
      <c r="AF10" s="17"/>
      <c r="AG10" s="17">
        <v>9.1955897507095402E-2</v>
      </c>
      <c r="AH10" s="17">
        <v>3.42445710827834E-2</v>
      </c>
      <c r="AI10" s="17"/>
      <c r="AJ10" s="17">
        <v>5.3875975898109503E-2</v>
      </c>
      <c r="AK10" s="17">
        <v>4.9225532911257003E-2</v>
      </c>
      <c r="AL10" s="17"/>
      <c r="AM10" s="17">
        <v>4.3560105716437203E-2</v>
      </c>
      <c r="AN10" s="17">
        <v>5.5685767118351201E-2</v>
      </c>
      <c r="AO10" s="17"/>
      <c r="AP10" s="17">
        <v>0</v>
      </c>
      <c r="AQ10" s="17">
        <v>2.8691789207400602E-3</v>
      </c>
      <c r="AR10" s="17">
        <v>6.5248062892513406E-2</v>
      </c>
      <c r="AS10" s="17">
        <v>1.6499678669476801E-2</v>
      </c>
      <c r="AT10" s="17">
        <v>0.106331415030831</v>
      </c>
      <c r="AU10" s="17">
        <v>0.162197663886224</v>
      </c>
    </row>
    <row r="11" spans="2:47" x14ac:dyDescent="0.35">
      <c r="B11" s="18" t="s">
        <v>215</v>
      </c>
      <c r="C11" s="17">
        <v>0.15299349529278</v>
      </c>
      <c r="D11" s="17">
        <v>0.213728612154958</v>
      </c>
      <c r="E11" s="17">
        <v>9.5113694744386995E-2</v>
      </c>
      <c r="F11" s="17"/>
      <c r="G11" s="17">
        <v>0.19541638121417601</v>
      </c>
      <c r="H11" s="17">
        <v>0.19701441317510501</v>
      </c>
      <c r="I11" s="17">
        <v>0.205814805642003</v>
      </c>
      <c r="J11" s="17">
        <v>0.15072989600228601</v>
      </c>
      <c r="K11" s="17">
        <v>0.11943633750888399</v>
      </c>
      <c r="L11" s="17">
        <v>6.9929611010670203E-2</v>
      </c>
      <c r="M11" s="17"/>
      <c r="N11" s="17">
        <v>0.139831826367147</v>
      </c>
      <c r="O11" s="17">
        <v>0.21836423173268901</v>
      </c>
      <c r="P11" s="17"/>
      <c r="Q11" s="17">
        <v>0.20576477002594601</v>
      </c>
      <c r="R11" s="17">
        <v>9.6340386142260703E-2</v>
      </c>
      <c r="S11" s="17">
        <v>0.134069792054752</v>
      </c>
      <c r="T11" s="17">
        <v>0.134721481887175</v>
      </c>
      <c r="U11" s="17">
        <v>0.108720431348428</v>
      </c>
      <c r="V11" s="17">
        <v>0.112893076727112</v>
      </c>
      <c r="W11" s="17">
        <v>0.170966167461923</v>
      </c>
      <c r="X11" s="17">
        <v>0.16223382272116199</v>
      </c>
      <c r="Y11" s="17">
        <v>0.21975189038251799</v>
      </c>
      <c r="Z11" s="17">
        <v>0.18706746889584699</v>
      </c>
      <c r="AA11" s="17">
        <v>0.14181758449078799</v>
      </c>
      <c r="AB11" s="17">
        <v>9.2797803962895595E-2</v>
      </c>
      <c r="AC11" s="17"/>
      <c r="AD11" s="17">
        <v>0.20867764546020001</v>
      </c>
      <c r="AE11" s="17">
        <v>3.8266774945885297E-2</v>
      </c>
      <c r="AF11" s="17"/>
      <c r="AG11" s="17">
        <v>0.24676244742946701</v>
      </c>
      <c r="AH11" s="17">
        <v>0.108358036463462</v>
      </c>
      <c r="AI11" s="17"/>
      <c r="AJ11" s="17">
        <v>0.15663825902676101</v>
      </c>
      <c r="AK11" s="17">
        <v>0.150033048791299</v>
      </c>
      <c r="AL11" s="17"/>
      <c r="AM11" s="17">
        <v>0.131287667483443</v>
      </c>
      <c r="AN11" s="17">
        <v>0.15919278721001601</v>
      </c>
      <c r="AO11" s="17"/>
      <c r="AP11" s="17">
        <v>8.41130762357996E-3</v>
      </c>
      <c r="AQ11" s="17">
        <v>5.78751337146639E-3</v>
      </c>
      <c r="AR11" s="17">
        <v>0.172466637751062</v>
      </c>
      <c r="AS11" s="17">
        <v>0.13767062554290099</v>
      </c>
      <c r="AT11" s="17">
        <v>0.317545949414617</v>
      </c>
      <c r="AU11" s="17">
        <v>0.387196796717522</v>
      </c>
    </row>
    <row r="12" spans="2:47" x14ac:dyDescent="0.35">
      <c r="B12" s="18" t="s">
        <v>216</v>
      </c>
      <c r="C12" s="17">
        <v>7.9725348315779099E-2</v>
      </c>
      <c r="D12" s="17">
        <v>9.91822397143199E-2</v>
      </c>
      <c r="E12" s="17">
        <v>6.0495094115494502E-2</v>
      </c>
      <c r="F12" s="17"/>
      <c r="G12" s="17">
        <v>0.109307910174624</v>
      </c>
      <c r="H12" s="17">
        <v>0.12472235144766</v>
      </c>
      <c r="I12" s="17">
        <v>8.8459100935789597E-2</v>
      </c>
      <c r="J12" s="17">
        <v>7.8251000696520301E-2</v>
      </c>
      <c r="K12" s="17">
        <v>5.53014767881118E-2</v>
      </c>
      <c r="L12" s="17">
        <v>3.3635262920361599E-2</v>
      </c>
      <c r="M12" s="17"/>
      <c r="N12" s="17">
        <v>7.5612009990249002E-2</v>
      </c>
      <c r="O12" s="17">
        <v>0.100155276851872</v>
      </c>
      <c r="P12" s="17"/>
      <c r="Q12" s="17">
        <v>9.5087021454929505E-2</v>
      </c>
      <c r="R12" s="17">
        <v>4.7304796311469798E-2</v>
      </c>
      <c r="S12" s="17">
        <v>6.4503908037439994E-2</v>
      </c>
      <c r="T12" s="17">
        <v>0.102996967771988</v>
      </c>
      <c r="U12" s="17">
        <v>0.150960672084341</v>
      </c>
      <c r="V12" s="17">
        <v>8.15854781085118E-2</v>
      </c>
      <c r="W12" s="17">
        <v>4.4312416597748899E-2</v>
      </c>
      <c r="X12" s="17">
        <v>8.8287764796457099E-2</v>
      </c>
      <c r="Y12" s="17">
        <v>7.7127980590414494E-2</v>
      </c>
      <c r="Z12" s="17">
        <v>8.9321340244800804E-2</v>
      </c>
      <c r="AA12" s="17">
        <v>5.3327350448631503E-2</v>
      </c>
      <c r="AB12" s="17">
        <v>5.5103475308372001E-2</v>
      </c>
      <c r="AC12" s="17"/>
      <c r="AD12" s="17">
        <v>0.101445478456637</v>
      </c>
      <c r="AE12" s="17">
        <v>3.0050354947174701E-2</v>
      </c>
      <c r="AF12" s="17"/>
      <c r="AG12" s="17">
        <v>0.104294975025525</v>
      </c>
      <c r="AH12" s="17">
        <v>6.6881633810413801E-2</v>
      </c>
      <c r="AI12" s="17"/>
      <c r="AJ12" s="17">
        <v>7.3799723187986596E-2</v>
      </c>
      <c r="AK12" s="17">
        <v>8.74686269188341E-2</v>
      </c>
      <c r="AL12" s="17"/>
      <c r="AM12" s="17">
        <v>7.2493387619118999E-2</v>
      </c>
      <c r="AN12" s="17">
        <v>8.1362845118639004E-2</v>
      </c>
      <c r="AO12" s="17"/>
      <c r="AP12" s="17">
        <v>2.39123688709518E-3</v>
      </c>
      <c r="AQ12" s="17">
        <v>1.4270705114624501E-2</v>
      </c>
      <c r="AR12" s="17">
        <v>0.17655922676242899</v>
      </c>
      <c r="AS12" s="17">
        <v>9.4109467269107405E-2</v>
      </c>
      <c r="AT12" s="17">
        <v>0.17174013439229199</v>
      </c>
      <c r="AU12" s="17">
        <v>9.9219381063825302E-2</v>
      </c>
    </row>
    <row r="13" spans="2:47" x14ac:dyDescent="0.35">
      <c r="B13" s="18" t="s">
        <v>291</v>
      </c>
      <c r="C13" s="17">
        <v>8.3424553347228494E-2</v>
      </c>
      <c r="D13" s="17">
        <v>8.5220143920431896E-2</v>
      </c>
      <c r="E13" s="17">
        <v>8.1531904472223596E-2</v>
      </c>
      <c r="F13" s="17"/>
      <c r="G13" s="17">
        <v>8.6480027584412103E-2</v>
      </c>
      <c r="H13" s="17">
        <v>8.8820754387995804E-2</v>
      </c>
      <c r="I13" s="17">
        <v>8.9361914551507896E-2</v>
      </c>
      <c r="J13" s="17">
        <v>0.108407587804053</v>
      </c>
      <c r="K13" s="17">
        <v>7.9740556208621305E-2</v>
      </c>
      <c r="L13" s="17">
        <v>5.4349051860681702E-2</v>
      </c>
      <c r="M13" s="17"/>
      <c r="N13" s="17">
        <v>8.2216295784224194E-2</v>
      </c>
      <c r="O13" s="17">
        <v>8.9425668186764895E-2</v>
      </c>
      <c r="P13" s="17"/>
      <c r="Q13" s="17">
        <v>7.9621102814349407E-2</v>
      </c>
      <c r="R13" s="17">
        <v>8.1072643003305397E-2</v>
      </c>
      <c r="S13" s="17">
        <v>7.4342347735093003E-2</v>
      </c>
      <c r="T13" s="17">
        <v>8.9192851745516596E-2</v>
      </c>
      <c r="U13" s="17">
        <v>8.2191264204666506E-2</v>
      </c>
      <c r="V13" s="17">
        <v>8.9890266765504503E-2</v>
      </c>
      <c r="W13" s="17">
        <v>5.2393948696069503E-2</v>
      </c>
      <c r="X13" s="17">
        <v>0.11755002293257399</v>
      </c>
      <c r="Y13" s="17">
        <v>8.2616294092830805E-2</v>
      </c>
      <c r="Z13" s="17">
        <v>9.6282820419705803E-2</v>
      </c>
      <c r="AA13" s="17">
        <v>8.7347167610637599E-2</v>
      </c>
      <c r="AB13" s="17">
        <v>9.7186924642440997E-2</v>
      </c>
      <c r="AC13" s="17"/>
      <c r="AD13" s="17">
        <v>0.10467150878303499</v>
      </c>
      <c r="AE13" s="17">
        <v>4.3777383791342703E-2</v>
      </c>
      <c r="AF13" s="17"/>
      <c r="AG13" s="17">
        <v>8.6145994730139203E-2</v>
      </c>
      <c r="AH13" s="17">
        <v>8.4669420516857399E-2</v>
      </c>
      <c r="AI13" s="17"/>
      <c r="AJ13" s="17">
        <v>7.68199582627931E-2</v>
      </c>
      <c r="AK13" s="17">
        <v>9.2006578557542906E-2</v>
      </c>
      <c r="AL13" s="17"/>
      <c r="AM13" s="17">
        <v>5.5163234964499097E-2</v>
      </c>
      <c r="AN13" s="17">
        <v>9.0498463563515694E-2</v>
      </c>
      <c r="AO13" s="17"/>
      <c r="AP13" s="17">
        <v>6.5200651753186496E-3</v>
      </c>
      <c r="AQ13" s="17">
        <v>5.4862715699861703E-2</v>
      </c>
      <c r="AR13" s="17">
        <v>0.205643339349701</v>
      </c>
      <c r="AS13" s="17">
        <v>9.51696509451401E-2</v>
      </c>
      <c r="AT13" s="17">
        <v>0.14118246654147401</v>
      </c>
      <c r="AU13" s="17">
        <v>6.69046228934288E-2</v>
      </c>
    </row>
    <row r="14" spans="2:47" x14ac:dyDescent="0.35">
      <c r="B14" s="18" t="s">
        <v>218</v>
      </c>
      <c r="C14" s="17">
        <v>4.7168950140256002E-2</v>
      </c>
      <c r="D14" s="17">
        <v>4.0623350671861701E-2</v>
      </c>
      <c r="E14" s="17">
        <v>5.3972380908116402E-2</v>
      </c>
      <c r="F14" s="17"/>
      <c r="G14" s="17">
        <v>8.90070034454747E-2</v>
      </c>
      <c r="H14" s="17">
        <v>5.1273370279164399E-2</v>
      </c>
      <c r="I14" s="17">
        <v>4.74811712705085E-2</v>
      </c>
      <c r="J14" s="17">
        <v>3.4048583152970803E-2</v>
      </c>
      <c r="K14" s="17">
        <v>5.9006838526900203E-2</v>
      </c>
      <c r="L14" s="17">
        <v>1.8443444729337E-2</v>
      </c>
      <c r="M14" s="17"/>
      <c r="N14" s="17">
        <v>4.5872730091770203E-2</v>
      </c>
      <c r="O14" s="17">
        <v>5.3606952770201499E-2</v>
      </c>
      <c r="P14" s="17"/>
      <c r="Q14" s="17">
        <v>6.7297525142428899E-2</v>
      </c>
      <c r="R14" s="17">
        <v>4.0455206835776303E-2</v>
      </c>
      <c r="S14" s="17">
        <v>4.4172929991109E-2</v>
      </c>
      <c r="T14" s="17">
        <v>2.4753679748146299E-2</v>
      </c>
      <c r="U14" s="17">
        <v>4.0415716060566001E-2</v>
      </c>
      <c r="V14" s="17">
        <v>4.8486243460812102E-2</v>
      </c>
      <c r="W14" s="17">
        <v>2.3982464605297599E-2</v>
      </c>
      <c r="X14" s="17">
        <v>4.8575825469412498E-2</v>
      </c>
      <c r="Y14" s="17">
        <v>7.1654244247826196E-2</v>
      </c>
      <c r="Z14" s="17">
        <v>1.2325940259500101E-2</v>
      </c>
      <c r="AA14" s="17">
        <v>6.12058155541753E-2</v>
      </c>
      <c r="AB14" s="17">
        <v>0.121290397047812</v>
      </c>
      <c r="AC14" s="17"/>
      <c r="AD14" s="17">
        <v>5.1780634317944198E-2</v>
      </c>
      <c r="AE14" s="17">
        <v>3.6521697417217502E-2</v>
      </c>
      <c r="AF14" s="17"/>
      <c r="AG14" s="17">
        <v>4.11989290721433E-2</v>
      </c>
      <c r="AH14" s="17">
        <v>4.7530320851908003E-2</v>
      </c>
      <c r="AI14" s="17"/>
      <c r="AJ14" s="17">
        <v>4.1544292499692902E-2</v>
      </c>
      <c r="AK14" s="17">
        <v>5.4264628457918199E-2</v>
      </c>
      <c r="AL14" s="17"/>
      <c r="AM14" s="17">
        <v>4.50239141016174E-2</v>
      </c>
      <c r="AN14" s="17">
        <v>4.7054469347797799E-2</v>
      </c>
      <c r="AO14" s="17"/>
      <c r="AP14" s="17">
        <v>1.5987221621481099E-2</v>
      </c>
      <c r="AQ14" s="17">
        <v>5.74877495388064E-2</v>
      </c>
      <c r="AR14" s="17">
        <v>0.125369599165114</v>
      </c>
      <c r="AS14" s="17">
        <v>4.5370465896286301E-2</v>
      </c>
      <c r="AT14" s="17">
        <v>4.6739401875076303E-2</v>
      </c>
      <c r="AU14" s="17">
        <v>1.5231640301458901E-2</v>
      </c>
    </row>
    <row r="15" spans="2:47" x14ac:dyDescent="0.35">
      <c r="B15" s="18" t="s">
        <v>292</v>
      </c>
      <c r="C15" s="17">
        <v>5.8203578514134803E-2</v>
      </c>
      <c r="D15" s="17">
        <v>4.9422826299351102E-2</v>
      </c>
      <c r="E15" s="17">
        <v>6.7285140119088996E-2</v>
      </c>
      <c r="F15" s="17"/>
      <c r="G15" s="17">
        <v>2.45274666383553E-2</v>
      </c>
      <c r="H15" s="17">
        <v>8.5687067512052101E-2</v>
      </c>
      <c r="I15" s="17">
        <v>4.8843549138215099E-2</v>
      </c>
      <c r="J15" s="17">
        <v>9.0868649562108703E-2</v>
      </c>
      <c r="K15" s="17">
        <v>4.7352463616279497E-2</v>
      </c>
      <c r="L15" s="17">
        <v>4.6559274082117401E-2</v>
      </c>
      <c r="M15" s="17"/>
      <c r="N15" s="17">
        <v>6.11913780554681E-2</v>
      </c>
      <c r="O15" s="17">
        <v>4.3363921214186203E-2</v>
      </c>
      <c r="P15" s="17"/>
      <c r="Q15" s="17">
        <v>4.9228948100431803E-2</v>
      </c>
      <c r="R15" s="17">
        <v>5.8627090767065897E-2</v>
      </c>
      <c r="S15" s="17">
        <v>6.7352498655494794E-2</v>
      </c>
      <c r="T15" s="17">
        <v>8.1258910643957905E-2</v>
      </c>
      <c r="U15" s="17">
        <v>4.1182581375383803E-2</v>
      </c>
      <c r="V15" s="17">
        <v>7.2598964157273002E-2</v>
      </c>
      <c r="W15" s="17">
        <v>4.28247391861954E-2</v>
      </c>
      <c r="X15" s="17">
        <v>8.2081450104181095E-2</v>
      </c>
      <c r="Y15" s="17">
        <v>4.40925818865451E-2</v>
      </c>
      <c r="Z15" s="17">
        <v>5.4819434712924303E-2</v>
      </c>
      <c r="AA15" s="17">
        <v>4.38477469295913E-2</v>
      </c>
      <c r="AB15" s="17">
        <v>9.6649040694044702E-2</v>
      </c>
      <c r="AC15" s="17"/>
      <c r="AD15" s="17">
        <v>5.8532674360804803E-2</v>
      </c>
      <c r="AE15" s="17">
        <v>5.4951227096783302E-2</v>
      </c>
      <c r="AF15" s="17"/>
      <c r="AG15" s="17">
        <v>3.1393005973688097E-2</v>
      </c>
      <c r="AH15" s="17">
        <v>7.0520635560122696E-2</v>
      </c>
      <c r="AI15" s="17"/>
      <c r="AJ15" s="17">
        <v>5.49767219871313E-2</v>
      </c>
      <c r="AK15" s="17">
        <v>6.1479566518092797E-2</v>
      </c>
      <c r="AL15" s="17"/>
      <c r="AM15" s="17">
        <v>6.6247365965445504E-2</v>
      </c>
      <c r="AN15" s="17">
        <v>5.6411953079710399E-2</v>
      </c>
      <c r="AO15" s="17"/>
      <c r="AP15" s="17">
        <v>4.3150458026376501E-2</v>
      </c>
      <c r="AQ15" s="17">
        <v>0.13662995230550801</v>
      </c>
      <c r="AR15" s="17">
        <v>5.3337368672568497E-2</v>
      </c>
      <c r="AS15" s="17">
        <v>6.9328089279033403E-2</v>
      </c>
      <c r="AT15" s="17">
        <v>1.9125683208492599E-2</v>
      </c>
      <c r="AU15" s="17">
        <v>1.59602703254473E-2</v>
      </c>
    </row>
    <row r="16" spans="2:47" x14ac:dyDescent="0.35">
      <c r="B16" s="18" t="s">
        <v>293</v>
      </c>
      <c r="C16" s="17">
        <v>1.48612209569503E-2</v>
      </c>
      <c r="D16" s="17">
        <v>9.9877851130563203E-3</v>
      </c>
      <c r="E16" s="17">
        <v>1.8871672627347499E-2</v>
      </c>
      <c r="F16" s="17"/>
      <c r="G16" s="17">
        <v>2.5202349870205101E-2</v>
      </c>
      <c r="H16" s="17">
        <v>1.9266640036999402E-2</v>
      </c>
      <c r="I16" s="17">
        <v>7.8678100508185102E-3</v>
      </c>
      <c r="J16" s="17">
        <v>1.1230664487040701E-2</v>
      </c>
      <c r="K16" s="17">
        <v>6.4599366600693398E-3</v>
      </c>
      <c r="L16" s="17">
        <v>1.8634391973529198E-2</v>
      </c>
      <c r="M16" s="17"/>
      <c r="N16" s="17">
        <v>1.5779786892831101E-2</v>
      </c>
      <c r="O16" s="17">
        <v>1.0298932387284101E-2</v>
      </c>
      <c r="P16" s="17"/>
      <c r="Q16" s="17">
        <v>9.3672939053987599E-3</v>
      </c>
      <c r="R16" s="17">
        <v>2.0043580116000999E-2</v>
      </c>
      <c r="S16" s="17">
        <v>2.5562767697521398E-2</v>
      </c>
      <c r="T16" s="17">
        <v>0</v>
      </c>
      <c r="U16" s="17">
        <v>1.4381345295164201E-2</v>
      </c>
      <c r="V16" s="17">
        <v>1.29109763362848E-2</v>
      </c>
      <c r="W16" s="17">
        <v>1.6778592713786698E-2</v>
      </c>
      <c r="X16" s="17">
        <v>1.0145224956953299E-2</v>
      </c>
      <c r="Y16" s="17">
        <v>7.8642144895746703E-3</v>
      </c>
      <c r="Z16" s="17">
        <v>3.0448324373809298E-2</v>
      </c>
      <c r="AA16" s="17">
        <v>9.6213516162696293E-3</v>
      </c>
      <c r="AB16" s="17">
        <v>2.9896586357166698E-2</v>
      </c>
      <c r="AC16" s="17"/>
      <c r="AD16" s="17">
        <v>1.2905620397649E-2</v>
      </c>
      <c r="AE16" s="17">
        <v>1.8986679793795501E-2</v>
      </c>
      <c r="AF16" s="17"/>
      <c r="AG16" s="17">
        <v>1.7321660007495899E-2</v>
      </c>
      <c r="AH16" s="17">
        <v>1.41057587346127E-2</v>
      </c>
      <c r="AI16" s="17"/>
      <c r="AJ16" s="17">
        <v>1.29663005307408E-2</v>
      </c>
      <c r="AK16" s="17">
        <v>1.7242534607040099E-2</v>
      </c>
      <c r="AL16" s="17"/>
      <c r="AM16" s="17">
        <v>1.3242654023084501E-2</v>
      </c>
      <c r="AN16" s="17">
        <v>1.5594324477332401E-2</v>
      </c>
      <c r="AO16" s="17"/>
      <c r="AP16" s="17">
        <v>1.2478457292797099E-2</v>
      </c>
      <c r="AQ16" s="17">
        <v>2.4471161677146001E-2</v>
      </c>
      <c r="AR16" s="17">
        <v>3.2104753665649799E-2</v>
      </c>
      <c r="AS16" s="17">
        <v>1.22612951526708E-2</v>
      </c>
      <c r="AT16" s="17">
        <v>4.7322042094459704E-3</v>
      </c>
      <c r="AU16" s="17">
        <v>2.49828844866077E-3</v>
      </c>
    </row>
    <row r="17" spans="2:47" x14ac:dyDescent="0.35">
      <c r="B17" s="18" t="s">
        <v>294</v>
      </c>
      <c r="C17" s="17">
        <v>7.6606788856694599E-2</v>
      </c>
      <c r="D17" s="17">
        <v>5.8103129736276599E-2</v>
      </c>
      <c r="E17" s="17">
        <v>9.4299694463187506E-2</v>
      </c>
      <c r="F17" s="17"/>
      <c r="G17" s="17">
        <v>5.5244412143313999E-2</v>
      </c>
      <c r="H17" s="17">
        <v>4.5861068320496398E-2</v>
      </c>
      <c r="I17" s="17">
        <v>6.4248542566708006E-2</v>
      </c>
      <c r="J17" s="17">
        <v>8.1615347312633493E-2</v>
      </c>
      <c r="K17" s="17">
        <v>9.8305732657348904E-2</v>
      </c>
      <c r="L17" s="17">
        <v>0.10748895745214999</v>
      </c>
      <c r="M17" s="17"/>
      <c r="N17" s="17">
        <v>8.2141497384290996E-2</v>
      </c>
      <c r="O17" s="17">
        <v>4.91172680008264E-2</v>
      </c>
      <c r="P17" s="17"/>
      <c r="Q17" s="17">
        <v>7.8236125624377595E-2</v>
      </c>
      <c r="R17" s="17">
        <v>7.2674468580587306E-2</v>
      </c>
      <c r="S17" s="17">
        <v>8.7707152550925593E-2</v>
      </c>
      <c r="T17" s="17">
        <v>0.106747485148383</v>
      </c>
      <c r="U17" s="17">
        <v>5.4565087493936397E-2</v>
      </c>
      <c r="V17" s="17">
        <v>9.7922111033559994E-2</v>
      </c>
      <c r="W17" s="17">
        <v>6.9480483667488602E-2</v>
      </c>
      <c r="X17" s="17">
        <v>7.45507592552941E-2</v>
      </c>
      <c r="Y17" s="17">
        <v>5.5947877456070202E-2</v>
      </c>
      <c r="Z17" s="17">
        <v>3.9451975922824997E-2</v>
      </c>
      <c r="AA17" s="17">
        <v>8.9946070055930694E-2</v>
      </c>
      <c r="AB17" s="17">
        <v>0.14045544614801</v>
      </c>
      <c r="AC17" s="17"/>
      <c r="AD17" s="17">
        <v>6.9672429703372202E-2</v>
      </c>
      <c r="AE17" s="17">
        <v>8.91817349834894E-2</v>
      </c>
      <c r="AF17" s="17"/>
      <c r="AG17" s="17">
        <v>6.1081625068752497E-2</v>
      </c>
      <c r="AH17" s="17">
        <v>8.1864890012505007E-2</v>
      </c>
      <c r="AI17" s="17"/>
      <c r="AJ17" s="17">
        <v>8.4200157498031794E-2</v>
      </c>
      <c r="AK17" s="17">
        <v>6.8279013381289902E-2</v>
      </c>
      <c r="AL17" s="17"/>
      <c r="AM17" s="17">
        <v>8.7149660358469994E-2</v>
      </c>
      <c r="AN17" s="17">
        <v>7.50442394536327E-2</v>
      </c>
      <c r="AO17" s="17"/>
      <c r="AP17" s="17">
        <v>8.26017295926397E-2</v>
      </c>
      <c r="AQ17" s="17">
        <v>0.14430188295744401</v>
      </c>
      <c r="AR17" s="17">
        <v>4.05957284363513E-2</v>
      </c>
      <c r="AS17" s="17">
        <v>0.13024307909869501</v>
      </c>
      <c r="AT17" s="17">
        <v>5.8822491945464501E-3</v>
      </c>
      <c r="AU17" s="17">
        <v>1.3422835665991799E-2</v>
      </c>
    </row>
    <row r="18" spans="2:47" x14ac:dyDescent="0.35">
      <c r="B18" s="18" t="s">
        <v>106</v>
      </c>
      <c r="C18" s="17">
        <v>0.35158424325861298</v>
      </c>
      <c r="D18" s="17">
        <v>0.26376359765700802</v>
      </c>
      <c r="E18" s="17">
        <v>0.43628286898648899</v>
      </c>
      <c r="F18" s="17"/>
      <c r="G18" s="17">
        <v>0.131176962298752</v>
      </c>
      <c r="H18" s="17">
        <v>0.185623900181042</v>
      </c>
      <c r="I18" s="17">
        <v>0.26065055242207402</v>
      </c>
      <c r="J18" s="17">
        <v>0.34772656760501303</v>
      </c>
      <c r="K18" s="17">
        <v>0.48226199228967997</v>
      </c>
      <c r="L18" s="17">
        <v>0.62398028233089198</v>
      </c>
      <c r="M18" s="17"/>
      <c r="N18" s="17">
        <v>0.39730908694448702</v>
      </c>
      <c r="O18" s="17">
        <v>0.124480315767782</v>
      </c>
      <c r="P18" s="17"/>
      <c r="Q18" s="17">
        <v>0.25622820762882698</v>
      </c>
      <c r="R18" s="17">
        <v>0.43038468902802601</v>
      </c>
      <c r="S18" s="17">
        <v>0.41105383563647602</v>
      </c>
      <c r="T18" s="17">
        <v>0.35861304989179599</v>
      </c>
      <c r="U18" s="17">
        <v>0.39626724969212601</v>
      </c>
      <c r="V18" s="17">
        <v>0.27614520524321301</v>
      </c>
      <c r="W18" s="17">
        <v>0.41879561733770698</v>
      </c>
      <c r="X18" s="17">
        <v>0.30681811654041002</v>
      </c>
      <c r="Y18" s="17">
        <v>0.33118219257630799</v>
      </c>
      <c r="Z18" s="17">
        <v>0.38332456233748702</v>
      </c>
      <c r="AA18" s="17">
        <v>0.33167030214696103</v>
      </c>
      <c r="AB18" s="17">
        <v>0.28940553198222202</v>
      </c>
      <c r="AC18" s="17"/>
      <c r="AD18" s="17">
        <v>0.21620808055881799</v>
      </c>
      <c r="AE18" s="17">
        <v>0.64526950056494803</v>
      </c>
      <c r="AF18" s="17"/>
      <c r="AG18" s="17">
        <v>0.172527467038983</v>
      </c>
      <c r="AH18" s="17">
        <v>0.44316089711704798</v>
      </c>
      <c r="AI18" s="17"/>
      <c r="AJ18" s="17">
        <v>0.37360037562611698</v>
      </c>
      <c r="AK18" s="17">
        <v>0.32441858200402002</v>
      </c>
      <c r="AL18" s="17"/>
      <c r="AM18" s="17">
        <v>0.43145616700006301</v>
      </c>
      <c r="AN18" s="17">
        <v>0.32962460096608898</v>
      </c>
      <c r="AO18" s="17"/>
      <c r="AP18" s="17">
        <v>0.79403862349592902</v>
      </c>
      <c r="AQ18" s="17">
        <v>0.54559429092692202</v>
      </c>
      <c r="AR18" s="17">
        <v>3.31458895936209E-2</v>
      </c>
      <c r="AS18" s="17">
        <v>0.38480461034542002</v>
      </c>
      <c r="AT18" s="17">
        <v>0</v>
      </c>
      <c r="AU18" s="17">
        <v>1.7827758053224299E-2</v>
      </c>
    </row>
    <row r="19" spans="2:47" x14ac:dyDescent="0.35">
      <c r="B19" s="18" t="s">
        <v>94</v>
      </c>
      <c r="C19" s="19">
        <v>1.07932090761047E-2</v>
      </c>
      <c r="D19" s="19">
        <v>8.6598995585552407E-3</v>
      </c>
      <c r="E19" s="19">
        <v>1.1921804825645499E-2</v>
      </c>
      <c r="F19" s="19"/>
      <c r="G19" s="19">
        <v>1.29400580020193E-2</v>
      </c>
      <c r="H19" s="19">
        <v>8.2139460442218794E-3</v>
      </c>
      <c r="I19" s="19">
        <v>1.7595214664484798E-2</v>
      </c>
      <c r="J19" s="19">
        <v>1.08090702666642E-2</v>
      </c>
      <c r="K19" s="19">
        <v>9.0001616064975306E-3</v>
      </c>
      <c r="L19" s="19">
        <v>7.1083349952841398E-3</v>
      </c>
      <c r="M19" s="19"/>
      <c r="N19" s="19">
        <v>1.0240934492912E-2</v>
      </c>
      <c r="O19" s="19">
        <v>1.3536219588247101E-2</v>
      </c>
      <c r="P19" s="19"/>
      <c r="Q19" s="19">
        <v>1.0484283061205E-2</v>
      </c>
      <c r="R19" s="19">
        <v>2.7434159280856601E-2</v>
      </c>
      <c r="S19" s="19">
        <v>5.7867369061213496E-3</v>
      </c>
      <c r="T19" s="19">
        <v>4.8224727712393401E-3</v>
      </c>
      <c r="U19" s="19">
        <v>0</v>
      </c>
      <c r="V19" s="19">
        <v>4.5781997356206501E-3</v>
      </c>
      <c r="W19" s="19">
        <v>1.15008532039492E-2</v>
      </c>
      <c r="X19" s="19">
        <v>0</v>
      </c>
      <c r="Y19" s="19">
        <v>1.4426242781053601E-2</v>
      </c>
      <c r="Z19" s="19">
        <v>2.1630548144503499E-2</v>
      </c>
      <c r="AA19" s="19">
        <v>0</v>
      </c>
      <c r="AB19" s="19">
        <v>0</v>
      </c>
      <c r="AC19" s="19"/>
      <c r="AD19" s="19">
        <v>1.1272891218221099E-2</v>
      </c>
      <c r="AE19" s="19">
        <v>5.9098980093298401E-3</v>
      </c>
      <c r="AF19" s="19"/>
      <c r="AG19" s="19">
        <v>5.3839524289152401E-3</v>
      </c>
      <c r="AH19" s="19">
        <v>9.4753477850451403E-3</v>
      </c>
      <c r="AI19" s="19"/>
      <c r="AJ19" s="19">
        <v>1.2166443251438201E-2</v>
      </c>
      <c r="AK19" s="19">
        <v>7.16455672936248E-3</v>
      </c>
      <c r="AL19" s="19"/>
      <c r="AM19" s="19">
        <v>8.1297982261856402E-3</v>
      </c>
      <c r="AN19" s="19">
        <v>1.00621943323933E-2</v>
      </c>
      <c r="AO19" s="19"/>
      <c r="AP19" s="19">
        <v>2.5517555692677701E-2</v>
      </c>
      <c r="AQ19" s="19">
        <v>1.3724849487481001E-2</v>
      </c>
      <c r="AR19" s="19">
        <v>6.2085191571466898E-3</v>
      </c>
      <c r="AS19" s="19">
        <v>9.5973274412511893E-3</v>
      </c>
      <c r="AT19" s="19">
        <v>0</v>
      </c>
      <c r="AU19" s="19">
        <v>0</v>
      </c>
    </row>
    <row r="20" spans="2:47" x14ac:dyDescent="0.35">
      <c r="B20" s="16"/>
    </row>
    <row r="21" spans="2:47" x14ac:dyDescent="0.35">
      <c r="B21" t="s">
        <v>66</v>
      </c>
    </row>
    <row r="22" spans="2:47" x14ac:dyDescent="0.35">
      <c r="B22" t="s">
        <v>67</v>
      </c>
    </row>
    <row r="24" spans="2:47" x14ac:dyDescent="0.35">
      <c r="B24"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B2:I25"/>
  <sheetViews>
    <sheetView showGridLines="0" topLeftCell="A11" workbookViewId="0">
      <pane xSplit="2" topLeftCell="C1" activePane="topRight" state="frozen"/>
      <selection pane="topRight"/>
    </sheetView>
  </sheetViews>
  <sheetFormatPr defaultColWidth="10.90625" defaultRowHeight="14.5" x14ac:dyDescent="0.35"/>
  <cols>
    <col min="2" max="2" width="25.7265625" customWidth="1"/>
    <col min="3" max="9" width="20.7265625" customWidth="1"/>
  </cols>
  <sheetData>
    <row r="2" spans="2:9" ht="40" customHeight="1" x14ac:dyDescent="0.35">
      <c r="D2" s="30" t="s">
        <v>324</v>
      </c>
      <c r="E2" s="26"/>
      <c r="F2" s="26"/>
      <c r="G2" s="26"/>
      <c r="H2" s="26"/>
      <c r="I2" s="26"/>
    </row>
    <row r="6" spans="2:9" ht="50" customHeight="1" x14ac:dyDescent="0.35">
      <c r="B6" s="20" t="s">
        <v>15</v>
      </c>
      <c r="C6" s="20" t="s">
        <v>317</v>
      </c>
      <c r="D6" s="20" t="s">
        <v>318</v>
      </c>
      <c r="E6" s="20" t="s">
        <v>319</v>
      </c>
      <c r="F6" s="20" t="s">
        <v>320</v>
      </c>
      <c r="G6" s="20" t="s">
        <v>321</v>
      </c>
      <c r="H6" s="20" t="s">
        <v>322</v>
      </c>
    </row>
    <row r="7" spans="2:9" x14ac:dyDescent="0.35">
      <c r="B7" s="18" t="s">
        <v>289</v>
      </c>
      <c r="C7" s="17">
        <v>2.2794161007670899E-2</v>
      </c>
      <c r="D7" s="17">
        <v>1.5029260833545201E-2</v>
      </c>
      <c r="E7" s="17">
        <v>1.8473318898765301E-2</v>
      </c>
      <c r="F7" s="17">
        <v>6.5987879625645498E-3</v>
      </c>
      <c r="G7" s="17">
        <v>5.05476640704405E-3</v>
      </c>
      <c r="H7" s="17">
        <v>1.63102676684512E-2</v>
      </c>
    </row>
    <row r="8" spans="2:9" x14ac:dyDescent="0.35">
      <c r="B8" s="18" t="s">
        <v>290</v>
      </c>
      <c r="C8" s="17">
        <v>2.4036195612595401E-2</v>
      </c>
      <c r="D8" s="17">
        <v>1.5648781475907501E-2</v>
      </c>
      <c r="E8" s="17">
        <v>2.5730245694143901E-2</v>
      </c>
      <c r="F8" s="17">
        <v>1.55840675081851E-2</v>
      </c>
      <c r="G8" s="17">
        <v>4.7578906659571903E-3</v>
      </c>
      <c r="H8" s="17">
        <v>2.5455458193438401E-2</v>
      </c>
    </row>
    <row r="9" spans="2:9" x14ac:dyDescent="0.35">
      <c r="B9" s="18" t="s">
        <v>215</v>
      </c>
      <c r="C9" s="17">
        <v>0.119608657789931</v>
      </c>
      <c r="D9" s="17">
        <v>6.7753085424743703E-2</v>
      </c>
      <c r="E9" s="17">
        <v>0.10510657831002</v>
      </c>
      <c r="F9" s="17">
        <v>4.23071892806983E-2</v>
      </c>
      <c r="G9" s="17">
        <v>2.6533318455154199E-2</v>
      </c>
      <c r="H9" s="17">
        <v>0.104780715835449</v>
      </c>
    </row>
    <row r="10" spans="2:9" x14ac:dyDescent="0.35">
      <c r="B10" s="18" t="s">
        <v>216</v>
      </c>
      <c r="C10" s="17">
        <v>9.8825916686709106E-2</v>
      </c>
      <c r="D10" s="17">
        <v>8.6779914600021504E-2</v>
      </c>
      <c r="E10" s="17">
        <v>8.6762743959341193E-2</v>
      </c>
      <c r="F10" s="17">
        <v>3.4802363484996199E-2</v>
      </c>
      <c r="G10" s="17">
        <v>4.0606811249105097E-2</v>
      </c>
      <c r="H10" s="17">
        <v>9.4787413200544193E-2</v>
      </c>
    </row>
    <row r="11" spans="2:9" x14ac:dyDescent="0.35">
      <c r="B11" s="18" t="s">
        <v>291</v>
      </c>
      <c r="C11" s="17">
        <v>8.4870866637386994E-2</v>
      </c>
      <c r="D11" s="17">
        <v>9.0644214778746193E-2</v>
      </c>
      <c r="E11" s="17">
        <v>9.2613197676719702E-2</v>
      </c>
      <c r="F11" s="17">
        <v>4.5937323886200802E-2</v>
      </c>
      <c r="G11" s="17">
        <v>5.1899690172634398E-2</v>
      </c>
      <c r="H11" s="17">
        <v>9.1803159966503498E-2</v>
      </c>
    </row>
    <row r="12" spans="2:9" x14ac:dyDescent="0.35">
      <c r="B12" s="18" t="s">
        <v>218</v>
      </c>
      <c r="C12" s="17">
        <v>4.2485664830476902E-2</v>
      </c>
      <c r="D12" s="17">
        <v>6.1209189549370303E-2</v>
      </c>
      <c r="E12" s="17">
        <v>5.5321803561437802E-2</v>
      </c>
      <c r="F12" s="17">
        <v>4.2252679803655699E-2</v>
      </c>
      <c r="G12" s="17">
        <v>4.1112293456417301E-2</v>
      </c>
      <c r="H12" s="17">
        <v>4.8936608286213802E-2</v>
      </c>
    </row>
    <row r="13" spans="2:9" x14ac:dyDescent="0.35">
      <c r="B13" s="18" t="s">
        <v>292</v>
      </c>
      <c r="C13" s="17">
        <v>9.7218041394785196E-2</v>
      </c>
      <c r="D13" s="17">
        <v>0.135584415542093</v>
      </c>
      <c r="E13" s="17">
        <v>0.13971137231924899</v>
      </c>
      <c r="F13" s="17">
        <v>5.2785927630545702E-2</v>
      </c>
      <c r="G13" s="17">
        <v>8.28196256821883E-2</v>
      </c>
      <c r="H13" s="17">
        <v>0.110402758158377</v>
      </c>
    </row>
    <row r="14" spans="2:9" x14ac:dyDescent="0.35">
      <c r="B14" s="18" t="s">
        <v>293</v>
      </c>
      <c r="C14" s="17">
        <v>2.04618348815452E-2</v>
      </c>
      <c r="D14" s="17">
        <v>4.0200361713616399E-2</v>
      </c>
      <c r="E14" s="17">
        <v>4.7087002358990701E-2</v>
      </c>
      <c r="F14" s="17">
        <v>2.5254779981513299E-2</v>
      </c>
      <c r="G14" s="17">
        <v>3.1326601627767299E-2</v>
      </c>
      <c r="H14" s="17">
        <v>4.3760237851246699E-2</v>
      </c>
    </row>
    <row r="15" spans="2:9" x14ac:dyDescent="0.35">
      <c r="B15" s="18" t="s">
        <v>294</v>
      </c>
      <c r="C15" s="17">
        <v>6.2031442636458198E-2</v>
      </c>
      <c r="D15" s="17">
        <v>0.123864768292848</v>
      </c>
      <c r="E15" s="17">
        <v>0.112216230770082</v>
      </c>
      <c r="F15" s="17">
        <v>9.0700428633279095E-2</v>
      </c>
      <c r="G15" s="17">
        <v>0.13773329141381099</v>
      </c>
      <c r="H15" s="17">
        <v>0.105554928736993</v>
      </c>
    </row>
    <row r="16" spans="2:9" x14ac:dyDescent="0.35">
      <c r="B16" s="18" t="s">
        <v>106</v>
      </c>
      <c r="C16" s="17">
        <v>0.26633136897076898</v>
      </c>
      <c r="D16" s="17">
        <v>0.31224562338419698</v>
      </c>
      <c r="E16" s="17">
        <v>0.26637501175216299</v>
      </c>
      <c r="F16" s="17">
        <v>0.509362612966752</v>
      </c>
      <c r="G16" s="17">
        <v>0.48402442875448498</v>
      </c>
      <c r="H16" s="17">
        <v>0.30815286558402399</v>
      </c>
    </row>
    <row r="17" spans="2:8" x14ac:dyDescent="0.35">
      <c r="B17" s="18" t="s">
        <v>94</v>
      </c>
      <c r="C17" s="17">
        <v>1.40435391682723E-2</v>
      </c>
      <c r="D17" s="17">
        <v>1.7525457471444999E-2</v>
      </c>
      <c r="E17" s="17">
        <v>1.48659996978464E-2</v>
      </c>
      <c r="F17" s="17">
        <v>1.6974267319285401E-2</v>
      </c>
      <c r="G17" s="17">
        <v>2.95781620169333E-2</v>
      </c>
      <c r="H17" s="17">
        <v>1.38692285486808E-2</v>
      </c>
    </row>
    <row r="18" spans="2:8" x14ac:dyDescent="0.35">
      <c r="B18" s="18" t="s">
        <v>323</v>
      </c>
      <c r="C18" s="17">
        <v>0.14729231038339999</v>
      </c>
      <c r="D18" s="17">
        <v>3.35149269334667E-2</v>
      </c>
      <c r="E18" s="17">
        <v>3.5736495001241299E-2</v>
      </c>
      <c r="F18" s="17">
        <v>0.117439571542324</v>
      </c>
      <c r="G18" s="17">
        <v>6.4553120098502406E-2</v>
      </c>
      <c r="H18" s="17">
        <v>3.6186357970078097E-2</v>
      </c>
    </row>
    <row r="19" spans="2:8" x14ac:dyDescent="0.35">
      <c r="B19" s="16"/>
      <c r="C19" s="16"/>
      <c r="D19" s="16"/>
      <c r="E19" s="16"/>
      <c r="F19" s="16"/>
      <c r="G19" s="16"/>
      <c r="H19" s="16"/>
    </row>
    <row r="20" spans="2:8" x14ac:dyDescent="0.35">
      <c r="B20" t="s">
        <v>66</v>
      </c>
    </row>
    <row r="21" spans="2:8" x14ac:dyDescent="0.35">
      <c r="B21" t="s">
        <v>67</v>
      </c>
    </row>
    <row r="25" spans="2:8" x14ac:dyDescent="0.35">
      <c r="B25" s="8" t="str">
        <f>HYPERLINK("#'Contents'!A1", "Return to Contents")</f>
        <v>Return to Contents</v>
      </c>
    </row>
  </sheetData>
  <mergeCells count="1">
    <mergeCell ref="D2:I2"/>
  </mergeCells>
  <pageMargins left="0.7" right="0.7" top="0.75" bottom="0.75" header="0.3" footer="0.3"/>
  <pageSetup paperSize="9"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G25"/>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7" width="20.7265625" customWidth="1"/>
  </cols>
  <sheetData>
    <row r="2" spans="2:7" ht="40" customHeight="1" x14ac:dyDescent="0.35">
      <c r="D2" s="30" t="s">
        <v>77</v>
      </c>
      <c r="E2" s="26"/>
      <c r="F2" s="26"/>
      <c r="G2" s="26"/>
    </row>
    <row r="6" spans="2:7" ht="50" customHeight="1" x14ac:dyDescent="0.35">
      <c r="B6" s="20" t="s">
        <v>15</v>
      </c>
      <c r="C6" s="20" t="s">
        <v>71</v>
      </c>
      <c r="D6" s="20" t="s">
        <v>72</v>
      </c>
      <c r="E6" s="20" t="s">
        <v>73</v>
      </c>
      <c r="F6" s="20" t="s">
        <v>74</v>
      </c>
    </row>
    <row r="7" spans="2:7" x14ac:dyDescent="0.35">
      <c r="B7" s="18" t="s">
        <v>75</v>
      </c>
      <c r="C7" s="17">
        <v>2.5233901424453999E-2</v>
      </c>
      <c r="D7" s="17">
        <v>0.18491801059379301</v>
      </c>
      <c r="E7" s="17">
        <v>0.29879651578803801</v>
      </c>
      <c r="F7" s="17">
        <v>0.21245894576110799</v>
      </c>
    </row>
    <row r="8" spans="2:7" x14ac:dyDescent="0.35">
      <c r="B8" s="18" t="s">
        <v>43</v>
      </c>
      <c r="C8" s="17">
        <v>1.8628477180367801E-2</v>
      </c>
      <c r="D8" s="17">
        <v>7.4121076670036895E-2</v>
      </c>
      <c r="E8" s="17">
        <v>9.3091926167800307E-2</v>
      </c>
      <c r="F8" s="17">
        <v>6.9940877581206096E-2</v>
      </c>
    </row>
    <row r="9" spans="2:7" x14ac:dyDescent="0.35">
      <c r="B9" s="18" t="s">
        <v>44</v>
      </c>
      <c r="C9" s="17">
        <v>4.5086992393383797E-2</v>
      </c>
      <c r="D9" s="17">
        <v>9.2678187467164094E-2</v>
      </c>
      <c r="E9" s="17">
        <v>9.3963094162422295E-2</v>
      </c>
      <c r="F9" s="17">
        <v>9.0194254940211202E-2</v>
      </c>
    </row>
    <row r="10" spans="2:7" x14ac:dyDescent="0.35">
      <c r="B10" s="18" t="s">
        <v>45</v>
      </c>
      <c r="C10" s="17">
        <v>6.2133353383674698E-2</v>
      </c>
      <c r="D10" s="17">
        <v>8.63975602234862E-2</v>
      </c>
      <c r="E10" s="17">
        <v>8.8173912528084E-2</v>
      </c>
      <c r="F10" s="17">
        <v>8.1704781422346801E-2</v>
      </c>
    </row>
    <row r="11" spans="2:7" x14ac:dyDescent="0.35">
      <c r="B11" s="18" t="s">
        <v>46</v>
      </c>
      <c r="C11" s="17">
        <v>7.2524871450670006E-2</v>
      </c>
      <c r="D11" s="17">
        <v>7.2320131771017898E-2</v>
      </c>
      <c r="E11" s="17">
        <v>7.0801757164580495E-2</v>
      </c>
      <c r="F11" s="17">
        <v>7.1900195855349902E-2</v>
      </c>
    </row>
    <row r="12" spans="2:7" x14ac:dyDescent="0.35">
      <c r="B12" s="18" t="s">
        <v>47</v>
      </c>
      <c r="C12" s="17">
        <v>0.14061123895764599</v>
      </c>
      <c r="D12" s="17">
        <v>0.11390650199140601</v>
      </c>
      <c r="E12" s="17">
        <v>8.9099731451737302E-2</v>
      </c>
      <c r="F12" s="17">
        <v>0.105556419885838</v>
      </c>
    </row>
    <row r="13" spans="2:7" x14ac:dyDescent="0.35">
      <c r="B13" s="18" t="s">
        <v>48</v>
      </c>
      <c r="C13" s="17">
        <v>0.12509756055188401</v>
      </c>
      <c r="D13" s="17">
        <v>9.7987811854232207E-2</v>
      </c>
      <c r="E13" s="17">
        <v>6.5679328993992703E-2</v>
      </c>
      <c r="F13" s="17">
        <v>0.102243283396019</v>
      </c>
    </row>
    <row r="14" spans="2:7" x14ac:dyDescent="0.35">
      <c r="B14" s="18" t="s">
        <v>59</v>
      </c>
      <c r="C14" s="17">
        <v>0.17373439539782901</v>
      </c>
      <c r="D14" s="17">
        <v>9.9590405958253997E-2</v>
      </c>
      <c r="E14" s="17">
        <v>7.2119561131144899E-2</v>
      </c>
      <c r="F14" s="17">
        <v>9.2807762953152004E-2</v>
      </c>
    </row>
    <row r="15" spans="2:7" x14ac:dyDescent="0.35">
      <c r="B15" s="18" t="s">
        <v>60</v>
      </c>
      <c r="C15" s="17">
        <v>0.15457594387173201</v>
      </c>
      <c r="D15" s="17">
        <v>7.7298824187833001E-2</v>
      </c>
      <c r="E15" s="17">
        <v>6.1641367775348697E-2</v>
      </c>
      <c r="F15" s="17">
        <v>8.8016803432944005E-2</v>
      </c>
    </row>
    <row r="16" spans="2:7" x14ac:dyDescent="0.35">
      <c r="B16" s="18" t="s">
        <v>61</v>
      </c>
      <c r="C16" s="17">
        <v>0.106030427273649</v>
      </c>
      <c r="D16" s="17">
        <v>4.8093788372620197E-2</v>
      </c>
      <c r="E16" s="17">
        <v>3.1261633673268403E-2</v>
      </c>
      <c r="F16" s="17">
        <v>3.5918481230992998E-2</v>
      </c>
    </row>
    <row r="17" spans="2:6" x14ac:dyDescent="0.35">
      <c r="B17" s="18" t="s">
        <v>76</v>
      </c>
      <c r="C17" s="17">
        <v>7.0909125591888195E-2</v>
      </c>
      <c r="D17" s="17">
        <v>4.6978883119806199E-2</v>
      </c>
      <c r="E17" s="17">
        <v>2.9497780977280001E-2</v>
      </c>
      <c r="F17" s="17">
        <v>4.4140175896617298E-2</v>
      </c>
    </row>
    <row r="18" spans="2:6" x14ac:dyDescent="0.35">
      <c r="B18" s="18" t="s">
        <v>63</v>
      </c>
      <c r="C18" s="17">
        <v>5.4337125228218503E-3</v>
      </c>
      <c r="D18" s="17">
        <v>5.70881779035018E-3</v>
      </c>
      <c r="E18" s="17">
        <v>5.87339018630283E-3</v>
      </c>
      <c r="F18" s="17">
        <v>5.1180176442141298E-3</v>
      </c>
    </row>
    <row r="19" spans="2:6" x14ac:dyDescent="0.35">
      <c r="B19" s="16"/>
      <c r="C19" s="16"/>
      <c r="D19" s="16"/>
      <c r="E19" s="16"/>
      <c r="F19" s="16"/>
    </row>
    <row r="20" spans="2:6" x14ac:dyDescent="0.35">
      <c r="B20" t="s">
        <v>66</v>
      </c>
    </row>
    <row r="21" spans="2:6" x14ac:dyDescent="0.35">
      <c r="B21" t="s">
        <v>67</v>
      </c>
    </row>
    <row r="25" spans="2:6" x14ac:dyDescent="0.35">
      <c r="B25"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B2:AU25"/>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325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289</v>
      </c>
      <c r="C9" s="17">
        <v>2.2794161007670899E-2</v>
      </c>
      <c r="D9" s="17">
        <v>2.27754864351544E-2</v>
      </c>
      <c r="E9" s="17">
        <v>2.3014887410433501E-2</v>
      </c>
      <c r="F9" s="17"/>
      <c r="G9" s="17">
        <v>3.8769166694098398E-2</v>
      </c>
      <c r="H9" s="17">
        <v>2.82020956652437E-2</v>
      </c>
      <c r="I9" s="17">
        <v>2.1620999406630301E-2</v>
      </c>
      <c r="J9" s="17">
        <v>1.1617915632169599E-2</v>
      </c>
      <c r="K9" s="17">
        <v>9.5568143964272906E-3</v>
      </c>
      <c r="L9" s="17">
        <v>2.65949569181625E-2</v>
      </c>
      <c r="M9" s="17"/>
      <c r="N9" s="17">
        <v>1.6525726608060998E-2</v>
      </c>
      <c r="O9" s="17">
        <v>5.3927915802984498E-2</v>
      </c>
      <c r="P9" s="17"/>
      <c r="Q9" s="17">
        <v>3.91869424973997E-2</v>
      </c>
      <c r="R9" s="17">
        <v>2.74024405375786E-2</v>
      </c>
      <c r="S9" s="17">
        <v>3.05293106949448E-2</v>
      </c>
      <c r="T9" s="17">
        <v>9.3960671919766092E-3</v>
      </c>
      <c r="U9" s="17">
        <v>7.6474541394328703E-3</v>
      </c>
      <c r="V9" s="17">
        <v>2.1710744347408401E-2</v>
      </c>
      <c r="W9" s="17">
        <v>2.33757164081436E-2</v>
      </c>
      <c r="X9" s="17">
        <v>1.04815350737283E-2</v>
      </c>
      <c r="Y9" s="17">
        <v>3.6207716443901798E-2</v>
      </c>
      <c r="Z9" s="17">
        <v>1.2394595922600201E-2</v>
      </c>
      <c r="AA9" s="17">
        <v>1.16971492649212E-2</v>
      </c>
      <c r="AB9" s="17">
        <v>0</v>
      </c>
      <c r="AC9" s="17"/>
      <c r="AD9" s="17">
        <v>3.2409519408312E-2</v>
      </c>
      <c r="AE9" s="17">
        <v>1.89403486639585E-3</v>
      </c>
      <c r="AF9" s="17"/>
      <c r="AG9" s="17">
        <v>5.8289825976237199E-2</v>
      </c>
      <c r="AH9" s="17">
        <v>5.9446910016597403E-3</v>
      </c>
      <c r="AI9" s="17"/>
      <c r="AJ9" s="17">
        <v>2.4974689185628798E-2</v>
      </c>
      <c r="AK9" s="17">
        <v>2.0409836456204901E-2</v>
      </c>
      <c r="AL9" s="17"/>
      <c r="AM9" s="17">
        <v>1.5552105314466901E-2</v>
      </c>
      <c r="AN9" s="17">
        <v>2.4638135547081899E-2</v>
      </c>
      <c r="AO9" s="17"/>
      <c r="AP9" s="17">
        <v>2.5498159949261601E-3</v>
      </c>
      <c r="AQ9" s="17">
        <v>2.5940084254813599E-3</v>
      </c>
      <c r="AR9" s="17">
        <v>1.12292319862402E-2</v>
      </c>
      <c r="AS9" s="17">
        <v>1.20996593106077E-2</v>
      </c>
      <c r="AT9" s="17">
        <v>9.9237416436064596E-2</v>
      </c>
      <c r="AU9" s="17">
        <v>5.2170888410065001E-2</v>
      </c>
    </row>
    <row r="10" spans="2:47" x14ac:dyDescent="0.35">
      <c r="B10" s="18" t="s">
        <v>290</v>
      </c>
      <c r="C10" s="17">
        <v>2.4036195612595401E-2</v>
      </c>
      <c r="D10" s="17">
        <v>3.1414197485708298E-2</v>
      </c>
      <c r="E10" s="17">
        <v>1.7053479782220798E-2</v>
      </c>
      <c r="F10" s="17"/>
      <c r="G10" s="17">
        <v>4.09028245662078E-2</v>
      </c>
      <c r="H10" s="17">
        <v>3.0345121882497401E-2</v>
      </c>
      <c r="I10" s="17">
        <v>1.9216540966830599E-2</v>
      </c>
      <c r="J10" s="17">
        <v>1.52285995166156E-2</v>
      </c>
      <c r="K10" s="17">
        <v>2.7848887466059E-2</v>
      </c>
      <c r="L10" s="17">
        <v>1.6177833735241499E-2</v>
      </c>
      <c r="M10" s="17"/>
      <c r="N10" s="17">
        <v>2.0401618350371499E-2</v>
      </c>
      <c r="O10" s="17">
        <v>4.2088237008090501E-2</v>
      </c>
      <c r="P10" s="17"/>
      <c r="Q10" s="17">
        <v>2.93742974327336E-2</v>
      </c>
      <c r="R10" s="17">
        <v>4.1399096058304601E-2</v>
      </c>
      <c r="S10" s="17">
        <v>6.0148464391025502E-3</v>
      </c>
      <c r="T10" s="17">
        <v>2.8954444139669199E-2</v>
      </c>
      <c r="U10" s="17">
        <v>3.20020607351931E-2</v>
      </c>
      <c r="V10" s="17">
        <v>2.1868127183402999E-2</v>
      </c>
      <c r="W10" s="17">
        <v>2.38773258436209E-2</v>
      </c>
      <c r="X10" s="17">
        <v>2.8319645501256301E-2</v>
      </c>
      <c r="Y10" s="17">
        <v>1.87674722327002E-2</v>
      </c>
      <c r="Z10" s="17">
        <v>5.9732985218944497E-3</v>
      </c>
      <c r="AA10" s="17">
        <v>3.2027955732276001E-2</v>
      </c>
      <c r="AB10" s="17">
        <v>0</v>
      </c>
      <c r="AC10" s="17"/>
      <c r="AD10" s="17">
        <v>3.2438520655139101E-2</v>
      </c>
      <c r="AE10" s="17">
        <v>7.5702806643453803E-3</v>
      </c>
      <c r="AF10" s="17"/>
      <c r="AG10" s="17">
        <v>5.2528656849586602E-2</v>
      </c>
      <c r="AH10" s="17">
        <v>9.6523322042885093E-3</v>
      </c>
      <c r="AI10" s="17"/>
      <c r="AJ10" s="17">
        <v>3.0665836048213099E-2</v>
      </c>
      <c r="AK10" s="17">
        <v>1.6383109676545798E-2</v>
      </c>
      <c r="AL10" s="17"/>
      <c r="AM10" s="17">
        <v>1.6654637881676999E-2</v>
      </c>
      <c r="AN10" s="17">
        <v>2.5652524092914599E-2</v>
      </c>
      <c r="AO10" s="17"/>
      <c r="AP10" s="17">
        <v>0</v>
      </c>
      <c r="AQ10" s="17">
        <v>3.09256148282338E-3</v>
      </c>
      <c r="AR10" s="17">
        <v>2.0738930752860301E-2</v>
      </c>
      <c r="AS10" s="17">
        <v>2.63764697594282E-2</v>
      </c>
      <c r="AT10" s="17">
        <v>4.0049060003149499E-2</v>
      </c>
      <c r="AU10" s="17">
        <v>6.4954095584407595E-2</v>
      </c>
    </row>
    <row r="11" spans="2:47" x14ac:dyDescent="0.35">
      <c r="B11" s="18" t="s">
        <v>215</v>
      </c>
      <c r="C11" s="17">
        <v>0.119608657789931</v>
      </c>
      <c r="D11" s="17">
        <v>0.132938417266878</v>
      </c>
      <c r="E11" s="17">
        <v>0.107669893158338</v>
      </c>
      <c r="F11" s="17"/>
      <c r="G11" s="17">
        <v>0.10784566187341101</v>
      </c>
      <c r="H11" s="17">
        <v>0.14354453836654399</v>
      </c>
      <c r="I11" s="17">
        <v>0.13565322316213399</v>
      </c>
      <c r="J11" s="17">
        <v>0.13589939500144799</v>
      </c>
      <c r="K11" s="17">
        <v>0.11459926447655799</v>
      </c>
      <c r="L11" s="17">
        <v>8.4926676224428899E-2</v>
      </c>
      <c r="M11" s="17"/>
      <c r="N11" s="17">
        <v>0.110761496829098</v>
      </c>
      <c r="O11" s="17">
        <v>0.163550306123428</v>
      </c>
      <c r="P11" s="17"/>
      <c r="Q11" s="17">
        <v>0.109982938204396</v>
      </c>
      <c r="R11" s="17">
        <v>0.111938327581015</v>
      </c>
      <c r="S11" s="17">
        <v>8.5212095134978905E-2</v>
      </c>
      <c r="T11" s="17">
        <v>0.14649615482536499</v>
      </c>
      <c r="U11" s="17">
        <v>0.131191602984355</v>
      </c>
      <c r="V11" s="17">
        <v>0.121930251372103</v>
      </c>
      <c r="W11" s="17">
        <v>0.105962555210818</v>
      </c>
      <c r="X11" s="17">
        <v>0.16147310675778401</v>
      </c>
      <c r="Y11" s="17">
        <v>0.12492269554416099</v>
      </c>
      <c r="Z11" s="17">
        <v>0.153072353838478</v>
      </c>
      <c r="AA11" s="17">
        <v>9.9516837299828395E-2</v>
      </c>
      <c r="AB11" s="17">
        <v>6.9114630899618307E-2</v>
      </c>
      <c r="AC11" s="17"/>
      <c r="AD11" s="17">
        <v>0.154815428863011</v>
      </c>
      <c r="AE11" s="17">
        <v>4.15999816797386E-2</v>
      </c>
      <c r="AF11" s="17"/>
      <c r="AG11" s="17">
        <v>0.26124029144823302</v>
      </c>
      <c r="AH11" s="17">
        <v>5.3267445204909801E-2</v>
      </c>
      <c r="AI11" s="17"/>
      <c r="AJ11" s="17">
        <v>0.15760209689834501</v>
      </c>
      <c r="AK11" s="17">
        <v>7.5588192521839306E-2</v>
      </c>
      <c r="AL11" s="17"/>
      <c r="AM11" s="17">
        <v>8.7035676145353194E-2</v>
      </c>
      <c r="AN11" s="17">
        <v>0.130308625500276</v>
      </c>
      <c r="AO11" s="17"/>
      <c r="AP11" s="17">
        <v>3.9100199728103304E-3</v>
      </c>
      <c r="AQ11" s="17">
        <v>3.3155041026698001E-2</v>
      </c>
      <c r="AR11" s="17">
        <v>9.6925118246090694E-2</v>
      </c>
      <c r="AS11" s="17">
        <v>0.16281914850489701</v>
      </c>
      <c r="AT11" s="17">
        <v>0.28916479928342997</v>
      </c>
      <c r="AU11" s="17">
        <v>0.23608468634399199</v>
      </c>
    </row>
    <row r="12" spans="2:47" x14ac:dyDescent="0.35">
      <c r="B12" s="18" t="s">
        <v>216</v>
      </c>
      <c r="C12" s="17">
        <v>9.8825916686709106E-2</v>
      </c>
      <c r="D12" s="17">
        <v>9.7297561603922902E-2</v>
      </c>
      <c r="E12" s="17">
        <v>0.100233683962773</v>
      </c>
      <c r="F12" s="17"/>
      <c r="G12" s="17">
        <v>8.4386093121558606E-2</v>
      </c>
      <c r="H12" s="17">
        <v>0.112786987478685</v>
      </c>
      <c r="I12" s="17">
        <v>0.117766671562314</v>
      </c>
      <c r="J12" s="17">
        <v>0.10078039127101</v>
      </c>
      <c r="K12" s="17">
        <v>8.4563617693120499E-2</v>
      </c>
      <c r="L12" s="17">
        <v>8.9513166782298398E-2</v>
      </c>
      <c r="M12" s="17"/>
      <c r="N12" s="17">
        <v>0.101955808373787</v>
      </c>
      <c r="O12" s="17">
        <v>8.3280523035075493E-2</v>
      </c>
      <c r="P12" s="17"/>
      <c r="Q12" s="17">
        <v>0.119926319984361</v>
      </c>
      <c r="R12" s="17">
        <v>7.5013869675333494E-2</v>
      </c>
      <c r="S12" s="17">
        <v>0.12348583802466701</v>
      </c>
      <c r="T12" s="17">
        <v>9.9413559866572396E-2</v>
      </c>
      <c r="U12" s="17">
        <v>8.7491707601755703E-2</v>
      </c>
      <c r="V12" s="17">
        <v>7.92227193988045E-2</v>
      </c>
      <c r="W12" s="17">
        <v>0.123882522487091</v>
      </c>
      <c r="X12" s="17">
        <v>0.12664780456576799</v>
      </c>
      <c r="Y12" s="17">
        <v>0.13973842160139099</v>
      </c>
      <c r="Z12" s="17">
        <v>7.6651615636595602E-2</v>
      </c>
      <c r="AA12" s="17">
        <v>5.9178855196832698E-2</v>
      </c>
      <c r="AB12" s="17">
        <v>0</v>
      </c>
      <c r="AC12" s="17"/>
      <c r="AD12" s="17">
        <v>0.12090472049878399</v>
      </c>
      <c r="AE12" s="17">
        <v>5.2678790590417399E-2</v>
      </c>
      <c r="AF12" s="17"/>
      <c r="AG12" s="17">
        <v>0.13986307833598499</v>
      </c>
      <c r="AH12" s="17">
        <v>7.9578522747278599E-2</v>
      </c>
      <c r="AI12" s="17"/>
      <c r="AJ12" s="17">
        <v>0.111464054317645</v>
      </c>
      <c r="AK12" s="17">
        <v>8.4709640630020996E-2</v>
      </c>
      <c r="AL12" s="17"/>
      <c r="AM12" s="17">
        <v>7.1279279204549295E-2</v>
      </c>
      <c r="AN12" s="17">
        <v>0.107685151967674</v>
      </c>
      <c r="AO12" s="17"/>
      <c r="AP12" s="17">
        <v>8.1240498328706608E-3</v>
      </c>
      <c r="AQ12" s="17">
        <v>6.0923016390172703E-2</v>
      </c>
      <c r="AR12" s="17">
        <v>0.14645557440364901</v>
      </c>
      <c r="AS12" s="17">
        <v>0.14777535145269799</v>
      </c>
      <c r="AT12" s="17">
        <v>0.185024971396235</v>
      </c>
      <c r="AU12" s="17">
        <v>0.11615355642318401</v>
      </c>
    </row>
    <row r="13" spans="2:47" x14ac:dyDescent="0.35">
      <c r="B13" s="18" t="s">
        <v>291</v>
      </c>
      <c r="C13" s="17">
        <v>8.4870866637386994E-2</v>
      </c>
      <c r="D13" s="17">
        <v>7.9884740053136796E-2</v>
      </c>
      <c r="E13" s="17">
        <v>9.0488196320337597E-2</v>
      </c>
      <c r="F13" s="17"/>
      <c r="G13" s="17">
        <v>8.4195136782323196E-2</v>
      </c>
      <c r="H13" s="17">
        <v>0.116993926589353</v>
      </c>
      <c r="I13" s="17">
        <v>8.2218686201194296E-2</v>
      </c>
      <c r="J13" s="17">
        <v>6.4330233133997897E-2</v>
      </c>
      <c r="K13" s="17">
        <v>0.100958008471545</v>
      </c>
      <c r="L13" s="17">
        <v>6.7133535325416896E-2</v>
      </c>
      <c r="M13" s="17"/>
      <c r="N13" s="17">
        <v>8.5859745148970101E-2</v>
      </c>
      <c r="O13" s="17">
        <v>7.9959352989912205E-2</v>
      </c>
      <c r="P13" s="17"/>
      <c r="Q13" s="17">
        <v>7.24668944732208E-2</v>
      </c>
      <c r="R13" s="17">
        <v>6.3635355358306403E-2</v>
      </c>
      <c r="S13" s="17">
        <v>0.105583420530653</v>
      </c>
      <c r="T13" s="17">
        <v>7.44073433088666E-2</v>
      </c>
      <c r="U13" s="17">
        <v>6.9028508713360803E-2</v>
      </c>
      <c r="V13" s="17">
        <v>0.109815424409655</v>
      </c>
      <c r="W13" s="17">
        <v>4.7536471275866903E-2</v>
      </c>
      <c r="X13" s="17">
        <v>0.14206950402306501</v>
      </c>
      <c r="Y13" s="17">
        <v>0.13168058571984201</v>
      </c>
      <c r="Z13" s="17">
        <v>5.8852287635165201E-2</v>
      </c>
      <c r="AA13" s="17">
        <v>7.3128141235321797E-2</v>
      </c>
      <c r="AB13" s="17">
        <v>0.12303382064179</v>
      </c>
      <c r="AC13" s="17"/>
      <c r="AD13" s="17">
        <v>9.8584144837310095E-2</v>
      </c>
      <c r="AE13" s="17">
        <v>5.4114357665024003E-2</v>
      </c>
      <c r="AF13" s="17"/>
      <c r="AG13" s="17">
        <v>9.7776058001892693E-2</v>
      </c>
      <c r="AH13" s="17">
        <v>7.8856945397024605E-2</v>
      </c>
      <c r="AI13" s="17"/>
      <c r="AJ13" s="17">
        <v>8.8857115592798006E-2</v>
      </c>
      <c r="AK13" s="17">
        <v>8.0897449158508494E-2</v>
      </c>
      <c r="AL13" s="17"/>
      <c r="AM13" s="17">
        <v>7.6146486043804307E-2</v>
      </c>
      <c r="AN13" s="17">
        <v>8.6613917673945703E-2</v>
      </c>
      <c r="AO13" s="17"/>
      <c r="AP13" s="17">
        <v>1.79710883249329E-2</v>
      </c>
      <c r="AQ13" s="17">
        <v>0.126260016850961</v>
      </c>
      <c r="AR13" s="17">
        <v>0.15416774276940701</v>
      </c>
      <c r="AS13" s="17">
        <v>6.7738016703266499E-2</v>
      </c>
      <c r="AT13" s="17">
        <v>5.7301401657269602E-2</v>
      </c>
      <c r="AU13" s="17">
        <v>0.103060808693255</v>
      </c>
    </row>
    <row r="14" spans="2:47" x14ac:dyDescent="0.35">
      <c r="B14" s="18" t="s">
        <v>218</v>
      </c>
      <c r="C14" s="17">
        <v>4.2485664830476902E-2</v>
      </c>
      <c r="D14" s="17">
        <v>4.5721457150149698E-2</v>
      </c>
      <c r="E14" s="17">
        <v>3.8824573784809802E-2</v>
      </c>
      <c r="F14" s="17"/>
      <c r="G14" s="17">
        <v>5.7478823539967298E-2</v>
      </c>
      <c r="H14" s="17">
        <v>4.2270348965525902E-2</v>
      </c>
      <c r="I14" s="17">
        <v>5.2813601629380903E-2</v>
      </c>
      <c r="J14" s="17">
        <v>4.3340302419334502E-2</v>
      </c>
      <c r="K14" s="17">
        <v>3.1227082057277498E-2</v>
      </c>
      <c r="L14" s="17">
        <v>3.1082715662030299E-2</v>
      </c>
      <c r="M14" s="17"/>
      <c r="N14" s="17">
        <v>4.12279755645295E-2</v>
      </c>
      <c r="O14" s="17">
        <v>4.8732294645593401E-2</v>
      </c>
      <c r="P14" s="17"/>
      <c r="Q14" s="17">
        <v>5.4175742857031903E-2</v>
      </c>
      <c r="R14" s="17">
        <v>5.93246832785937E-2</v>
      </c>
      <c r="S14" s="17">
        <v>2.6136347078315799E-2</v>
      </c>
      <c r="T14" s="17">
        <v>5.9194686515298398E-2</v>
      </c>
      <c r="U14" s="17">
        <v>3.1099010502627498E-2</v>
      </c>
      <c r="V14" s="17">
        <v>4.7487340987711103E-2</v>
      </c>
      <c r="W14" s="17">
        <v>4.4233461874831501E-2</v>
      </c>
      <c r="X14" s="17">
        <v>1.7976947063736499E-2</v>
      </c>
      <c r="Y14" s="17">
        <v>2.9917774158200201E-2</v>
      </c>
      <c r="Z14" s="17">
        <v>2.48495384146965E-2</v>
      </c>
      <c r="AA14" s="17">
        <v>4.3158476109476401E-2</v>
      </c>
      <c r="AB14" s="17">
        <v>4.5975709715504097E-2</v>
      </c>
      <c r="AC14" s="17"/>
      <c r="AD14" s="17">
        <v>4.6431758062042298E-2</v>
      </c>
      <c r="AE14" s="17">
        <v>3.1245580285746501E-2</v>
      </c>
      <c r="AF14" s="17"/>
      <c r="AG14" s="17">
        <v>3.1330956344069801E-2</v>
      </c>
      <c r="AH14" s="17">
        <v>4.86795805499073E-2</v>
      </c>
      <c r="AI14" s="17"/>
      <c r="AJ14" s="17">
        <v>4.3392155293073699E-2</v>
      </c>
      <c r="AK14" s="17">
        <v>4.1788932357597501E-2</v>
      </c>
      <c r="AL14" s="17"/>
      <c r="AM14" s="17">
        <v>3.8803660542615401E-2</v>
      </c>
      <c r="AN14" s="17">
        <v>4.1419343729229299E-2</v>
      </c>
      <c r="AO14" s="17"/>
      <c r="AP14" s="17">
        <v>1.57723884183355E-2</v>
      </c>
      <c r="AQ14" s="17">
        <v>5.64837833796724E-2</v>
      </c>
      <c r="AR14" s="17">
        <v>8.2782850133128805E-2</v>
      </c>
      <c r="AS14" s="17">
        <v>4.0904722025832001E-2</v>
      </c>
      <c r="AT14" s="17">
        <v>2.3540858187345901E-2</v>
      </c>
      <c r="AU14" s="17">
        <v>3.99675707065534E-2</v>
      </c>
    </row>
    <row r="15" spans="2:47" x14ac:dyDescent="0.35">
      <c r="B15" s="18" t="s">
        <v>292</v>
      </c>
      <c r="C15" s="17">
        <v>9.7218041394785196E-2</v>
      </c>
      <c r="D15" s="17">
        <v>6.9568982885794495E-2</v>
      </c>
      <c r="E15" s="17">
        <v>0.125049752541562</v>
      </c>
      <c r="F15" s="17"/>
      <c r="G15" s="17">
        <v>6.16630865048979E-2</v>
      </c>
      <c r="H15" s="17">
        <v>9.5724821710487407E-2</v>
      </c>
      <c r="I15" s="17">
        <v>8.1888550579546304E-2</v>
      </c>
      <c r="J15" s="17">
        <v>0.102401230084794</v>
      </c>
      <c r="K15" s="17">
        <v>0.13173911641352301</v>
      </c>
      <c r="L15" s="17">
        <v>0.10735682338085201</v>
      </c>
      <c r="M15" s="17"/>
      <c r="N15" s="17">
        <v>0.101004446919791</v>
      </c>
      <c r="O15" s="17">
        <v>7.84119067755112E-2</v>
      </c>
      <c r="P15" s="17"/>
      <c r="Q15" s="17">
        <v>8.0892748766127801E-2</v>
      </c>
      <c r="R15" s="17">
        <v>9.9388048354709393E-2</v>
      </c>
      <c r="S15" s="17">
        <v>9.9214727574625405E-2</v>
      </c>
      <c r="T15" s="17">
        <v>8.6346351583969E-2</v>
      </c>
      <c r="U15" s="17">
        <v>9.2938926619872006E-2</v>
      </c>
      <c r="V15" s="17">
        <v>0.105250196199541</v>
      </c>
      <c r="W15" s="17">
        <v>8.6966284840546207E-2</v>
      </c>
      <c r="X15" s="17">
        <v>5.20050809877537E-2</v>
      </c>
      <c r="Y15" s="17">
        <v>0.107501766418406</v>
      </c>
      <c r="Z15" s="17">
        <v>0.119467791395321</v>
      </c>
      <c r="AA15" s="17">
        <v>0.122001053185159</v>
      </c>
      <c r="AB15" s="17">
        <v>0.118580938225031</v>
      </c>
      <c r="AC15" s="17"/>
      <c r="AD15" s="17">
        <v>9.2136802126761994E-2</v>
      </c>
      <c r="AE15" s="17">
        <v>0.10861061416389001</v>
      </c>
      <c r="AF15" s="17"/>
      <c r="AG15" s="17">
        <v>4.7485568024183397E-2</v>
      </c>
      <c r="AH15" s="17">
        <v>0.121618830565991</v>
      </c>
      <c r="AI15" s="17"/>
      <c r="AJ15" s="17">
        <v>0.121432935262553</v>
      </c>
      <c r="AK15" s="17">
        <v>6.7771171743666397E-2</v>
      </c>
      <c r="AL15" s="17"/>
      <c r="AM15" s="17">
        <v>0.120106542535539</v>
      </c>
      <c r="AN15" s="17">
        <v>9.2545664825152293E-2</v>
      </c>
      <c r="AO15" s="17"/>
      <c r="AP15" s="17">
        <v>0.11225840282107</v>
      </c>
      <c r="AQ15" s="17">
        <v>0.221376978586175</v>
      </c>
      <c r="AR15" s="17">
        <v>9.3135463777062097E-2</v>
      </c>
      <c r="AS15" s="17">
        <v>6.0198723239231602E-2</v>
      </c>
      <c r="AT15" s="17">
        <v>2.4240102288591601E-2</v>
      </c>
      <c r="AU15" s="17">
        <v>4.1579049397401598E-2</v>
      </c>
    </row>
    <row r="16" spans="2:47" x14ac:dyDescent="0.35">
      <c r="B16" s="18" t="s">
        <v>293</v>
      </c>
      <c r="C16" s="17">
        <v>2.04618348815452E-2</v>
      </c>
      <c r="D16" s="17">
        <v>1.29960590586821E-2</v>
      </c>
      <c r="E16" s="17">
        <v>2.7925499670349699E-2</v>
      </c>
      <c r="F16" s="17"/>
      <c r="G16" s="17">
        <v>1.5438178327328401E-2</v>
      </c>
      <c r="H16" s="17">
        <v>1.4599218533156299E-2</v>
      </c>
      <c r="I16" s="17">
        <v>1.7941176672947801E-2</v>
      </c>
      <c r="J16" s="17">
        <v>1.9903187906296901E-2</v>
      </c>
      <c r="K16" s="17">
        <v>2.5692955228152299E-2</v>
      </c>
      <c r="L16" s="17">
        <v>2.76134664743077E-2</v>
      </c>
      <c r="M16" s="17"/>
      <c r="N16" s="17">
        <v>2.0548900041003602E-2</v>
      </c>
      <c r="O16" s="17">
        <v>2.0029403886341501E-2</v>
      </c>
      <c r="P16" s="17"/>
      <c r="Q16" s="17">
        <v>2.0735281866044598E-2</v>
      </c>
      <c r="R16" s="17">
        <v>2.2989637308282899E-2</v>
      </c>
      <c r="S16" s="17">
        <v>2.6956094548898399E-2</v>
      </c>
      <c r="T16" s="17">
        <v>2.9227080370801899E-2</v>
      </c>
      <c r="U16" s="17">
        <v>2.01572001500907E-2</v>
      </c>
      <c r="V16" s="17">
        <v>2.0051976733875401E-2</v>
      </c>
      <c r="W16" s="17">
        <v>2.15285081529497E-2</v>
      </c>
      <c r="X16" s="17">
        <v>1.04815350737283E-2</v>
      </c>
      <c r="Y16" s="17">
        <v>1.12046622838812E-2</v>
      </c>
      <c r="Z16" s="17">
        <v>3.0105428611428502E-2</v>
      </c>
      <c r="AA16" s="17">
        <v>9.6057550398867906E-3</v>
      </c>
      <c r="AB16" s="17">
        <v>0</v>
      </c>
      <c r="AC16" s="17"/>
      <c r="AD16" s="17">
        <v>1.15860099466625E-2</v>
      </c>
      <c r="AE16" s="17">
        <v>4.0449012548048703E-2</v>
      </c>
      <c r="AF16" s="17"/>
      <c r="AG16" s="17">
        <v>1.02796131158966E-2</v>
      </c>
      <c r="AH16" s="17">
        <v>2.53491447084143E-2</v>
      </c>
      <c r="AI16" s="17"/>
      <c r="AJ16" s="17">
        <v>2.8728285925994398E-2</v>
      </c>
      <c r="AK16" s="17">
        <v>1.0834429331604001E-2</v>
      </c>
      <c r="AL16" s="17"/>
      <c r="AM16" s="17">
        <v>2.4787571543408899E-2</v>
      </c>
      <c r="AN16" s="17">
        <v>1.96174861019567E-2</v>
      </c>
      <c r="AO16" s="17"/>
      <c r="AP16" s="17">
        <v>5.40664113084433E-2</v>
      </c>
      <c r="AQ16" s="17">
        <v>1.90457353008163E-2</v>
      </c>
      <c r="AR16" s="17">
        <v>8.8783122166872092E-3</v>
      </c>
      <c r="AS16" s="17">
        <v>9.4268312981737497E-3</v>
      </c>
      <c r="AT16" s="17">
        <v>0</v>
      </c>
      <c r="AU16" s="17">
        <v>1.06734713972208E-2</v>
      </c>
    </row>
    <row r="17" spans="2:47" x14ac:dyDescent="0.35">
      <c r="B17" s="18" t="s">
        <v>294</v>
      </c>
      <c r="C17" s="17">
        <v>6.2031442636458198E-2</v>
      </c>
      <c r="D17" s="17">
        <v>6.9646190525653795E-2</v>
      </c>
      <c r="E17" s="17">
        <v>5.5155376419999597E-2</v>
      </c>
      <c r="F17" s="17"/>
      <c r="G17" s="17">
        <v>7.6075076382238593E-2</v>
      </c>
      <c r="H17" s="17">
        <v>7.3382819554738396E-2</v>
      </c>
      <c r="I17" s="17">
        <v>6.07877024971522E-2</v>
      </c>
      <c r="J17" s="17">
        <v>5.1030639665401001E-2</v>
      </c>
      <c r="K17" s="17">
        <v>5.5234402266071E-2</v>
      </c>
      <c r="L17" s="17">
        <v>5.7874894589347699E-2</v>
      </c>
      <c r="M17" s="17"/>
      <c r="N17" s="17">
        <v>5.8472051341252301E-2</v>
      </c>
      <c r="O17" s="17">
        <v>7.9710054031419994E-2</v>
      </c>
      <c r="P17" s="17"/>
      <c r="Q17" s="17">
        <v>7.90429689685547E-2</v>
      </c>
      <c r="R17" s="17">
        <v>4.7303970916956699E-2</v>
      </c>
      <c r="S17" s="17">
        <v>3.07016866407324E-2</v>
      </c>
      <c r="T17" s="17">
        <v>4.2834354911506001E-2</v>
      </c>
      <c r="U17" s="17">
        <v>8.2253245309410097E-2</v>
      </c>
      <c r="V17" s="17">
        <v>7.3868542185111102E-2</v>
      </c>
      <c r="W17" s="17">
        <v>5.4499693593076201E-2</v>
      </c>
      <c r="X17" s="17">
        <v>0.124729092071624</v>
      </c>
      <c r="Y17" s="17">
        <v>6.1725297094185998E-2</v>
      </c>
      <c r="Z17" s="17">
        <v>7.5245378762879303E-2</v>
      </c>
      <c r="AA17" s="17">
        <v>4.47301158737533E-2</v>
      </c>
      <c r="AB17" s="17">
        <v>3.2178696055129401E-2</v>
      </c>
      <c r="AC17" s="17"/>
      <c r="AD17" s="17">
        <v>5.8494917741215999E-2</v>
      </c>
      <c r="AE17" s="17">
        <v>6.7704927389655403E-2</v>
      </c>
      <c r="AF17" s="17"/>
      <c r="AG17" s="17">
        <v>4.5542296363733102E-2</v>
      </c>
      <c r="AH17" s="17">
        <v>6.8443980744939598E-2</v>
      </c>
      <c r="AI17" s="17"/>
      <c r="AJ17" s="17">
        <v>6.0562145267446098E-2</v>
      </c>
      <c r="AK17" s="17">
        <v>6.4328468914233994E-2</v>
      </c>
      <c r="AL17" s="17"/>
      <c r="AM17" s="17">
        <v>5.9961136881774298E-2</v>
      </c>
      <c r="AN17" s="17">
        <v>6.3239744359460295E-2</v>
      </c>
      <c r="AO17" s="17"/>
      <c r="AP17" s="17">
        <v>7.8792409403963495E-2</v>
      </c>
      <c r="AQ17" s="17">
        <v>4.7543835098896203E-2</v>
      </c>
      <c r="AR17" s="17">
        <v>5.71695244452253E-2</v>
      </c>
      <c r="AS17" s="17">
        <v>5.3497781489215898E-2</v>
      </c>
      <c r="AT17" s="17">
        <v>5.4601600799345298E-2</v>
      </c>
      <c r="AU17" s="17">
        <v>7.0603505647549095E-2</v>
      </c>
    </row>
    <row r="18" spans="2:47" x14ac:dyDescent="0.35">
      <c r="B18" s="18" t="s">
        <v>106</v>
      </c>
      <c r="C18" s="17">
        <v>0.26633136897076898</v>
      </c>
      <c r="D18" s="17">
        <v>0.27554113495343102</v>
      </c>
      <c r="E18" s="17">
        <v>0.254598274345189</v>
      </c>
      <c r="F18" s="17"/>
      <c r="G18" s="17">
        <v>0.22120455990139001</v>
      </c>
      <c r="H18" s="17">
        <v>0.219722078594357</v>
      </c>
      <c r="I18" s="17">
        <v>0.25315586441933902</v>
      </c>
      <c r="J18" s="17">
        <v>0.28108514284036601</v>
      </c>
      <c r="K18" s="17">
        <v>0.29434798894984898</v>
      </c>
      <c r="L18" s="17">
        <v>0.31454682840959602</v>
      </c>
      <c r="M18" s="17"/>
      <c r="N18" s="17">
        <v>0.28193254044505001</v>
      </c>
      <c r="O18" s="17">
        <v>0.188844230040174</v>
      </c>
      <c r="P18" s="17"/>
      <c r="Q18" s="17">
        <v>0.26008306882474902</v>
      </c>
      <c r="R18" s="17">
        <v>0.266604971178793</v>
      </c>
      <c r="S18" s="17">
        <v>0.24946914810245999</v>
      </c>
      <c r="T18" s="17">
        <v>0.24877145456511601</v>
      </c>
      <c r="U18" s="17">
        <v>0.241034180537611</v>
      </c>
      <c r="V18" s="17">
        <v>0.27170151438649498</v>
      </c>
      <c r="W18" s="17">
        <v>0.33883942356917301</v>
      </c>
      <c r="X18" s="17">
        <v>0.22684685439345501</v>
      </c>
      <c r="Y18" s="17">
        <v>0.223659470555616</v>
      </c>
      <c r="Z18" s="17">
        <v>0.289499973914224</v>
      </c>
      <c r="AA18" s="17">
        <v>0.26370273770442298</v>
      </c>
      <c r="AB18" s="17">
        <v>0.38568759704697297</v>
      </c>
      <c r="AC18" s="17"/>
      <c r="AD18" s="17">
        <v>0.19253122149624299</v>
      </c>
      <c r="AE18" s="17">
        <v>0.43833071816700397</v>
      </c>
      <c r="AF18" s="17"/>
      <c r="AG18" s="17">
        <v>0.13213013195439799</v>
      </c>
      <c r="AH18" s="17">
        <v>0.33558685059708598</v>
      </c>
      <c r="AI18" s="17"/>
      <c r="AJ18" s="17">
        <v>0.24056516778246501</v>
      </c>
      <c r="AK18" s="17">
        <v>0.29638506119347702</v>
      </c>
      <c r="AL18" s="17"/>
      <c r="AM18" s="17">
        <v>0.292538437696651</v>
      </c>
      <c r="AN18" s="17">
        <v>0.26033317997345001</v>
      </c>
      <c r="AO18" s="17"/>
      <c r="AP18" s="17">
        <v>0.54467961284780197</v>
      </c>
      <c r="AQ18" s="17">
        <v>0.238742567635291</v>
      </c>
      <c r="AR18" s="17">
        <v>0.14837017366035399</v>
      </c>
      <c r="AS18" s="17">
        <v>0.24691352158021301</v>
      </c>
      <c r="AT18" s="17">
        <v>7.6961207721377003E-2</v>
      </c>
      <c r="AU18" s="17">
        <v>0.151553257390455</v>
      </c>
    </row>
    <row r="19" spans="2:47" x14ac:dyDescent="0.35">
      <c r="B19" s="18" t="s">
        <v>94</v>
      </c>
      <c r="C19" s="17">
        <v>1.40435391682723E-2</v>
      </c>
      <c r="D19" s="17">
        <v>1.18048670953779E-2</v>
      </c>
      <c r="E19" s="17">
        <v>1.5475303963543E-2</v>
      </c>
      <c r="F19" s="17"/>
      <c r="G19" s="17">
        <v>9.8722643913964608E-3</v>
      </c>
      <c r="H19" s="17">
        <v>1.6550024695785402E-2</v>
      </c>
      <c r="I19" s="17">
        <v>2.2832337758720001E-2</v>
      </c>
      <c r="J19" s="17">
        <v>1.34695702224749E-2</v>
      </c>
      <c r="K19" s="17">
        <v>5.7889477087762001E-3</v>
      </c>
      <c r="L19" s="17">
        <v>1.35783986743786E-2</v>
      </c>
      <c r="M19" s="17"/>
      <c r="N19" s="17">
        <v>1.18355319866563E-2</v>
      </c>
      <c r="O19" s="17">
        <v>2.50101617404094E-2</v>
      </c>
      <c r="P19" s="17"/>
      <c r="Q19" s="17">
        <v>1.0401937642786E-2</v>
      </c>
      <c r="R19" s="17">
        <v>3.2075646126966402E-2</v>
      </c>
      <c r="S19" s="17">
        <v>1.31971947152103E-2</v>
      </c>
      <c r="T19" s="17">
        <v>0</v>
      </c>
      <c r="U19" s="17">
        <v>1.30277825503323E-2</v>
      </c>
      <c r="V19" s="17">
        <v>1.7523437494799801E-2</v>
      </c>
      <c r="W19" s="17">
        <v>1.8003640893218799E-2</v>
      </c>
      <c r="X19" s="17">
        <v>1.3860841287624199E-2</v>
      </c>
      <c r="Y19" s="17">
        <v>1.6645183382013901E-2</v>
      </c>
      <c r="Z19" s="17">
        <v>1.1673933374007401E-2</v>
      </c>
      <c r="AA19" s="17">
        <v>0</v>
      </c>
      <c r="AB19" s="17">
        <v>0</v>
      </c>
      <c r="AC19" s="17"/>
      <c r="AD19" s="17">
        <v>1.2053987668457901E-2</v>
      </c>
      <c r="AE19" s="17">
        <v>1.2586743117515601E-2</v>
      </c>
      <c r="AF19" s="17"/>
      <c r="AG19" s="17">
        <v>7.5614286900267001E-3</v>
      </c>
      <c r="AH19" s="17">
        <v>1.36273575962547E-2</v>
      </c>
      <c r="AI19" s="17"/>
      <c r="AJ19" s="17">
        <v>1.3134429337875101E-2</v>
      </c>
      <c r="AK19" s="17">
        <v>1.42462149379674E-2</v>
      </c>
      <c r="AL19" s="17"/>
      <c r="AM19" s="17">
        <v>2.0052423376333998E-2</v>
      </c>
      <c r="AN19" s="17">
        <v>1.14851083411224E-2</v>
      </c>
      <c r="AO19" s="17"/>
      <c r="AP19" s="17">
        <v>2.8980637379727201E-2</v>
      </c>
      <c r="AQ19" s="17">
        <v>1.42227813105267E-2</v>
      </c>
      <c r="AR19" s="17">
        <v>8.8484627999184003E-3</v>
      </c>
      <c r="AS19" s="17">
        <v>1.2640877755441499E-2</v>
      </c>
      <c r="AT19" s="17">
        <v>1.7364852936807899E-2</v>
      </c>
      <c r="AU19" s="17">
        <v>0</v>
      </c>
    </row>
    <row r="20" spans="2:47" x14ac:dyDescent="0.35">
      <c r="B20" s="18" t="s">
        <v>323</v>
      </c>
      <c r="C20" s="19">
        <v>0.14729231038339999</v>
      </c>
      <c r="D20" s="19">
        <v>0.15041090548611</v>
      </c>
      <c r="E20" s="19">
        <v>0.14451107864044299</v>
      </c>
      <c r="F20" s="19"/>
      <c r="G20" s="19">
        <v>0.20216912791518299</v>
      </c>
      <c r="H20" s="19">
        <v>0.105878017963626</v>
      </c>
      <c r="I20" s="19">
        <v>0.13410464514381101</v>
      </c>
      <c r="J20" s="19">
        <v>0.160913392306093</v>
      </c>
      <c r="K20" s="19">
        <v>0.118442914872641</v>
      </c>
      <c r="L20" s="19">
        <v>0.16360070382394001</v>
      </c>
      <c r="M20" s="19"/>
      <c r="N20" s="19">
        <v>0.14947415839143</v>
      </c>
      <c r="O20" s="19">
        <v>0.13645561392106001</v>
      </c>
      <c r="P20" s="19"/>
      <c r="Q20" s="19">
        <v>0.123730858482595</v>
      </c>
      <c r="R20" s="19">
        <v>0.15292395362516001</v>
      </c>
      <c r="S20" s="19">
        <v>0.20349929051541099</v>
      </c>
      <c r="T20" s="19">
        <v>0.174958502720859</v>
      </c>
      <c r="U20" s="19">
        <v>0.19212832015595799</v>
      </c>
      <c r="V20" s="19">
        <v>0.10956972530109201</v>
      </c>
      <c r="W20" s="19">
        <v>0.111294395850664</v>
      </c>
      <c r="X20" s="19">
        <v>8.5108053200477096E-2</v>
      </c>
      <c r="Y20" s="19">
        <v>9.8028954565700294E-2</v>
      </c>
      <c r="Z20" s="19">
        <v>0.14221380397271</v>
      </c>
      <c r="AA20" s="19">
        <v>0.24125292335812101</v>
      </c>
      <c r="AB20" s="19">
        <v>0.225428607415954</v>
      </c>
      <c r="AC20" s="19"/>
      <c r="AD20" s="19">
        <v>0.147612968696059</v>
      </c>
      <c r="AE20" s="19">
        <v>0.14321495886221899</v>
      </c>
      <c r="AF20" s="19"/>
      <c r="AG20" s="19">
        <v>0.11597209489575699</v>
      </c>
      <c r="AH20" s="19">
        <v>0.15939431868224599</v>
      </c>
      <c r="AI20" s="19"/>
      <c r="AJ20" s="19">
        <v>7.8621089087963295E-2</v>
      </c>
      <c r="AK20" s="19">
        <v>0.22665749307833399</v>
      </c>
      <c r="AL20" s="19"/>
      <c r="AM20" s="19">
        <v>0.177082042833826</v>
      </c>
      <c r="AN20" s="19">
        <v>0.13646111788773699</v>
      </c>
      <c r="AO20" s="19"/>
      <c r="AP20" s="19">
        <v>0.132895163695118</v>
      </c>
      <c r="AQ20" s="19">
        <v>0.176559674512486</v>
      </c>
      <c r="AR20" s="19">
        <v>0.171298614809377</v>
      </c>
      <c r="AS20" s="19">
        <v>0.159608896880995</v>
      </c>
      <c r="AT20" s="19">
        <v>0.13251372929038399</v>
      </c>
      <c r="AU20" s="19">
        <v>0.113199110005916</v>
      </c>
    </row>
    <row r="21" spans="2:47" x14ac:dyDescent="0.35">
      <c r="B21" s="16"/>
    </row>
    <row r="22" spans="2:47" x14ac:dyDescent="0.35">
      <c r="B22" t="s">
        <v>66</v>
      </c>
    </row>
    <row r="23" spans="2:47" x14ac:dyDescent="0.35">
      <c r="B23" t="s">
        <v>67</v>
      </c>
    </row>
    <row r="25" spans="2:47" x14ac:dyDescent="0.35">
      <c r="B25"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B2:AU25"/>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326</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289</v>
      </c>
      <c r="C9" s="17">
        <v>1.5029260833545201E-2</v>
      </c>
      <c r="D9" s="17">
        <v>2.3310776600664E-2</v>
      </c>
      <c r="E9" s="17">
        <v>7.0852660525242903E-3</v>
      </c>
      <c r="F9" s="17"/>
      <c r="G9" s="17">
        <v>4.1452293072038397E-2</v>
      </c>
      <c r="H9" s="17">
        <v>2.8351333742433399E-2</v>
      </c>
      <c r="I9" s="17">
        <v>1.9854623672079501E-2</v>
      </c>
      <c r="J9" s="17">
        <v>0</v>
      </c>
      <c r="K9" s="17">
        <v>3.44461905542638E-3</v>
      </c>
      <c r="L9" s="17">
        <v>2.5335531652773201E-3</v>
      </c>
      <c r="M9" s="17"/>
      <c r="N9" s="17">
        <v>7.6316745224373596E-3</v>
      </c>
      <c r="O9" s="17">
        <v>5.1771232369776703E-2</v>
      </c>
      <c r="P9" s="17"/>
      <c r="Q9" s="17">
        <v>1.7517513217776299E-2</v>
      </c>
      <c r="R9" s="17">
        <v>0</v>
      </c>
      <c r="S9" s="17">
        <v>1.33232008948698E-2</v>
      </c>
      <c r="T9" s="17">
        <v>4.7069224134256103E-3</v>
      </c>
      <c r="U9" s="17">
        <v>1.5994473662058899E-2</v>
      </c>
      <c r="V9" s="17">
        <v>2.8640766421366402E-2</v>
      </c>
      <c r="W9" s="17">
        <v>2.4083692355396501E-2</v>
      </c>
      <c r="X9" s="17">
        <v>5.21680042205959E-2</v>
      </c>
      <c r="Y9" s="17">
        <v>9.0451004589925908E-3</v>
      </c>
      <c r="Z9" s="17">
        <v>1.23616855968306E-2</v>
      </c>
      <c r="AA9" s="17">
        <v>2.5373000066487E-2</v>
      </c>
      <c r="AB9" s="17">
        <v>0</v>
      </c>
      <c r="AC9" s="17"/>
      <c r="AD9" s="17">
        <v>2.0225257651743201E-2</v>
      </c>
      <c r="AE9" s="17">
        <v>3.2183632916322601E-3</v>
      </c>
      <c r="AF9" s="17"/>
      <c r="AG9" s="17">
        <v>3.7736574821465703E-2</v>
      </c>
      <c r="AH9" s="17">
        <v>3.2271991862923102E-3</v>
      </c>
      <c r="AI9" s="17"/>
      <c r="AJ9" s="17">
        <v>1.30353390087768E-2</v>
      </c>
      <c r="AK9" s="17">
        <v>1.75295603152564E-2</v>
      </c>
      <c r="AL9" s="17"/>
      <c r="AM9" s="17">
        <v>1.37954630512184E-2</v>
      </c>
      <c r="AN9" s="17">
        <v>1.5030077208286001E-2</v>
      </c>
      <c r="AO9" s="17"/>
      <c r="AP9" s="17">
        <v>0</v>
      </c>
      <c r="AQ9" s="17">
        <v>0</v>
      </c>
      <c r="AR9" s="17">
        <v>1.0541177157976299E-2</v>
      </c>
      <c r="AS9" s="17">
        <v>8.1463901159885398E-3</v>
      </c>
      <c r="AT9" s="17">
        <v>2.46349537636632E-2</v>
      </c>
      <c r="AU9" s="17">
        <v>5.3036776827987797E-2</v>
      </c>
    </row>
    <row r="10" spans="2:47" x14ac:dyDescent="0.35">
      <c r="B10" s="18" t="s">
        <v>290</v>
      </c>
      <c r="C10" s="17">
        <v>1.5648781475907501E-2</v>
      </c>
      <c r="D10" s="17">
        <v>2.6123001943487E-2</v>
      </c>
      <c r="E10" s="17">
        <v>5.57159810672364E-3</v>
      </c>
      <c r="F10" s="17"/>
      <c r="G10" s="17">
        <v>5.1928506379359703E-2</v>
      </c>
      <c r="H10" s="17">
        <v>3.26746939993919E-2</v>
      </c>
      <c r="I10" s="17">
        <v>1.1085462204344299E-2</v>
      </c>
      <c r="J10" s="17">
        <v>3.1320418188109001E-3</v>
      </c>
      <c r="K10" s="17">
        <v>2.8477830835905199E-3</v>
      </c>
      <c r="L10" s="17">
        <v>0</v>
      </c>
      <c r="M10" s="17"/>
      <c r="N10" s="17">
        <v>1.30923093410894E-2</v>
      </c>
      <c r="O10" s="17">
        <v>2.8346142812485101E-2</v>
      </c>
      <c r="P10" s="17"/>
      <c r="Q10" s="17">
        <v>3.8224661143338397E-2</v>
      </c>
      <c r="R10" s="17">
        <v>4.07042497635566E-3</v>
      </c>
      <c r="S10" s="17">
        <v>1.00212236573858E-2</v>
      </c>
      <c r="T10" s="17">
        <v>1.2455031326286699E-2</v>
      </c>
      <c r="U10" s="17">
        <v>4.75044966253243E-2</v>
      </c>
      <c r="V10" s="17">
        <v>1.4592751144401001E-2</v>
      </c>
      <c r="W10" s="17">
        <v>6.1046306333883398E-3</v>
      </c>
      <c r="X10" s="17">
        <v>0</v>
      </c>
      <c r="Y10" s="17">
        <v>1.8238871899930599E-2</v>
      </c>
      <c r="Z10" s="17">
        <v>7.8991237631883208E-3</v>
      </c>
      <c r="AA10" s="17">
        <v>0</v>
      </c>
      <c r="AB10" s="17">
        <v>0</v>
      </c>
      <c r="AC10" s="17"/>
      <c r="AD10" s="17">
        <v>2.0582553464244702E-2</v>
      </c>
      <c r="AE10" s="17">
        <v>2.4001895863357001E-3</v>
      </c>
      <c r="AF10" s="17"/>
      <c r="AG10" s="17">
        <v>3.5627898250189999E-2</v>
      </c>
      <c r="AH10" s="17">
        <v>5.3028202499501203E-3</v>
      </c>
      <c r="AI10" s="17"/>
      <c r="AJ10" s="17">
        <v>7.4801876814033696E-3</v>
      </c>
      <c r="AK10" s="17">
        <v>2.5482202118029099E-2</v>
      </c>
      <c r="AL10" s="17"/>
      <c r="AM10" s="17">
        <v>4.3154423322444404E-3</v>
      </c>
      <c r="AN10" s="17">
        <v>1.7884386456953099E-2</v>
      </c>
      <c r="AO10" s="17"/>
      <c r="AP10" s="17">
        <v>0</v>
      </c>
      <c r="AQ10" s="17">
        <v>0</v>
      </c>
      <c r="AR10" s="17">
        <v>1.38421773399013E-2</v>
      </c>
      <c r="AS10" s="17">
        <v>2.76865277716287E-3</v>
      </c>
      <c r="AT10" s="17">
        <v>3.45672686679269E-2</v>
      </c>
      <c r="AU10" s="17">
        <v>5.49307105824711E-2</v>
      </c>
    </row>
    <row r="11" spans="2:47" x14ac:dyDescent="0.35">
      <c r="B11" s="18" t="s">
        <v>215</v>
      </c>
      <c r="C11" s="17">
        <v>6.7753085424743703E-2</v>
      </c>
      <c r="D11" s="17">
        <v>0.101193009716137</v>
      </c>
      <c r="E11" s="17">
        <v>3.5738817749635297E-2</v>
      </c>
      <c r="F11" s="17"/>
      <c r="G11" s="17">
        <v>0.14867055329475101</v>
      </c>
      <c r="H11" s="17">
        <v>9.8358986398547094E-2</v>
      </c>
      <c r="I11" s="17">
        <v>7.4851678193389004E-2</v>
      </c>
      <c r="J11" s="17">
        <v>6.5407689016003703E-2</v>
      </c>
      <c r="K11" s="17">
        <v>1.8751203574421099E-2</v>
      </c>
      <c r="L11" s="17">
        <v>1.7710181484229998E-2</v>
      </c>
      <c r="M11" s="17"/>
      <c r="N11" s="17">
        <v>5.4195836965864101E-2</v>
      </c>
      <c r="O11" s="17">
        <v>0.13508856703146899</v>
      </c>
      <c r="P11" s="17"/>
      <c r="Q11" s="17">
        <v>8.5366347791514793E-2</v>
      </c>
      <c r="R11" s="17">
        <v>5.6134163211232303E-2</v>
      </c>
      <c r="S11" s="17">
        <v>3.2294768721728997E-2</v>
      </c>
      <c r="T11" s="17">
        <v>7.6078420647049602E-2</v>
      </c>
      <c r="U11" s="17">
        <v>6.0853792357123598E-2</v>
      </c>
      <c r="V11" s="17">
        <v>7.4039369879325898E-2</v>
      </c>
      <c r="W11" s="17">
        <v>8.5002372942976495E-2</v>
      </c>
      <c r="X11" s="17">
        <v>7.2864503976194997E-2</v>
      </c>
      <c r="Y11" s="17">
        <v>8.0642997458884605E-2</v>
      </c>
      <c r="Z11" s="17">
        <v>5.4376650973582297E-2</v>
      </c>
      <c r="AA11" s="17">
        <v>3.81129772556267E-2</v>
      </c>
      <c r="AB11" s="17">
        <v>9.2750340640161702E-2</v>
      </c>
      <c r="AC11" s="17"/>
      <c r="AD11" s="17">
        <v>9.1803669097100707E-2</v>
      </c>
      <c r="AE11" s="17">
        <v>1.4419203324938399E-2</v>
      </c>
      <c r="AF11" s="17"/>
      <c r="AG11" s="17">
        <v>0.12747507021336399</v>
      </c>
      <c r="AH11" s="17">
        <v>3.9248066344305103E-2</v>
      </c>
      <c r="AI11" s="17"/>
      <c r="AJ11" s="17">
        <v>6.9727203450084096E-2</v>
      </c>
      <c r="AK11" s="17">
        <v>6.4436887002000606E-2</v>
      </c>
      <c r="AL11" s="17"/>
      <c r="AM11" s="17">
        <v>4.7811011373029899E-2</v>
      </c>
      <c r="AN11" s="17">
        <v>7.3628893735579098E-2</v>
      </c>
      <c r="AO11" s="17"/>
      <c r="AP11" s="17">
        <v>0</v>
      </c>
      <c r="AQ11" s="17">
        <v>2.6937076837709201E-3</v>
      </c>
      <c r="AR11" s="17">
        <v>6.1819025124207901E-2</v>
      </c>
      <c r="AS11" s="17">
        <v>3.7911152149642802E-2</v>
      </c>
      <c r="AT11" s="17">
        <v>0.184621842724843</v>
      </c>
      <c r="AU11" s="17">
        <v>0.192031474388206</v>
      </c>
    </row>
    <row r="12" spans="2:47" x14ac:dyDescent="0.35">
      <c r="B12" s="18" t="s">
        <v>216</v>
      </c>
      <c r="C12" s="17">
        <v>8.6779914600021504E-2</v>
      </c>
      <c r="D12" s="17">
        <v>0.115170180350298</v>
      </c>
      <c r="E12" s="17">
        <v>5.8899013855543102E-2</v>
      </c>
      <c r="F12" s="17"/>
      <c r="G12" s="17">
        <v>8.9244781343439994E-2</v>
      </c>
      <c r="H12" s="17">
        <v>9.3936556151850106E-2</v>
      </c>
      <c r="I12" s="17">
        <v>0.13141603640844901</v>
      </c>
      <c r="J12" s="17">
        <v>8.0647372049622607E-2</v>
      </c>
      <c r="K12" s="17">
        <v>5.54193327010951E-2</v>
      </c>
      <c r="L12" s="17">
        <v>6.8788025942525893E-2</v>
      </c>
      <c r="M12" s="17"/>
      <c r="N12" s="17">
        <v>7.9872426326278001E-2</v>
      </c>
      <c r="O12" s="17">
        <v>0.121087691064847</v>
      </c>
      <c r="P12" s="17"/>
      <c r="Q12" s="17">
        <v>0.104427380674804</v>
      </c>
      <c r="R12" s="17">
        <v>7.5622532715599794E-2</v>
      </c>
      <c r="S12" s="17">
        <v>6.7112396104593894E-2</v>
      </c>
      <c r="T12" s="17">
        <v>9.6152017139465001E-2</v>
      </c>
      <c r="U12" s="17">
        <v>7.6022304483753203E-2</v>
      </c>
      <c r="V12" s="17">
        <v>6.6762610141491305E-2</v>
      </c>
      <c r="W12" s="17">
        <v>6.9038856631707404E-2</v>
      </c>
      <c r="X12" s="17">
        <v>0.137694344427363</v>
      </c>
      <c r="Y12" s="17">
        <v>0.115864860379036</v>
      </c>
      <c r="Z12" s="17">
        <v>8.3815769388007694E-2</v>
      </c>
      <c r="AA12" s="17">
        <v>8.2643865333141706E-2</v>
      </c>
      <c r="AB12" s="17">
        <v>5.1323354464960502E-2</v>
      </c>
      <c r="AC12" s="17"/>
      <c r="AD12" s="17">
        <v>0.108301500062618</v>
      </c>
      <c r="AE12" s="17">
        <v>4.0432383110656403E-2</v>
      </c>
      <c r="AF12" s="17"/>
      <c r="AG12" s="17">
        <v>0.142747154715755</v>
      </c>
      <c r="AH12" s="17">
        <v>6.0681721502402398E-2</v>
      </c>
      <c r="AI12" s="17"/>
      <c r="AJ12" s="17">
        <v>9.5350110437650307E-2</v>
      </c>
      <c r="AK12" s="17">
        <v>7.73836755091733E-2</v>
      </c>
      <c r="AL12" s="17"/>
      <c r="AM12" s="17">
        <v>6.7697914988120195E-2</v>
      </c>
      <c r="AN12" s="17">
        <v>9.3021945462813199E-2</v>
      </c>
      <c r="AO12" s="17"/>
      <c r="AP12" s="17">
        <v>2.2662307524655301E-3</v>
      </c>
      <c r="AQ12" s="17">
        <v>8.7692830291410707E-3</v>
      </c>
      <c r="AR12" s="17">
        <v>8.5880503399845903E-2</v>
      </c>
      <c r="AS12" s="17">
        <v>0.104545030167612</v>
      </c>
      <c r="AT12" s="17">
        <v>0.24436660839778901</v>
      </c>
      <c r="AU12" s="17">
        <v>0.17210048239627401</v>
      </c>
    </row>
    <row r="13" spans="2:47" x14ac:dyDescent="0.35">
      <c r="B13" s="18" t="s">
        <v>291</v>
      </c>
      <c r="C13" s="17">
        <v>9.0644214778746193E-2</v>
      </c>
      <c r="D13" s="17">
        <v>0.124905102274317</v>
      </c>
      <c r="E13" s="17">
        <v>5.8032579710222597E-2</v>
      </c>
      <c r="F13" s="17"/>
      <c r="G13" s="17">
        <v>0.141340766912779</v>
      </c>
      <c r="H13" s="17">
        <v>0.107173268778776</v>
      </c>
      <c r="I13" s="17">
        <v>0.10008421035210199</v>
      </c>
      <c r="J13" s="17">
        <v>8.0494285135694704E-2</v>
      </c>
      <c r="K13" s="17">
        <v>6.4271298945488095E-2</v>
      </c>
      <c r="L13" s="17">
        <v>6.1527110453620797E-2</v>
      </c>
      <c r="M13" s="17"/>
      <c r="N13" s="17">
        <v>8.1794498466000606E-2</v>
      </c>
      <c r="O13" s="17">
        <v>0.13459855490971301</v>
      </c>
      <c r="P13" s="17"/>
      <c r="Q13" s="17">
        <v>0.15505161316854699</v>
      </c>
      <c r="R13" s="17">
        <v>6.1144246460208801E-2</v>
      </c>
      <c r="S13" s="17">
        <v>8.6104032741622594E-2</v>
      </c>
      <c r="T13" s="17">
        <v>7.7909417592287297E-2</v>
      </c>
      <c r="U13" s="17">
        <v>7.2615727563066501E-2</v>
      </c>
      <c r="V13" s="17">
        <v>9.5723768004434398E-2</v>
      </c>
      <c r="W13" s="17">
        <v>8.8920726120536003E-2</v>
      </c>
      <c r="X13" s="17">
        <v>0.109190121776648</v>
      </c>
      <c r="Y13" s="17">
        <v>0.12144102245279401</v>
      </c>
      <c r="Z13" s="17">
        <v>6.4044366439728606E-2</v>
      </c>
      <c r="AA13" s="17">
        <v>5.5994534536230503E-2</v>
      </c>
      <c r="AB13" s="17">
        <v>0</v>
      </c>
      <c r="AC13" s="17"/>
      <c r="AD13" s="17">
        <v>0.118507137078085</v>
      </c>
      <c r="AE13" s="17">
        <v>3.3774686293043803E-2</v>
      </c>
      <c r="AF13" s="17"/>
      <c r="AG13" s="17">
        <v>0.16057904263640399</v>
      </c>
      <c r="AH13" s="17">
        <v>5.7906608579003899E-2</v>
      </c>
      <c r="AI13" s="17"/>
      <c r="AJ13" s="17">
        <v>9.0694336051336505E-2</v>
      </c>
      <c r="AK13" s="17">
        <v>9.1393375124859705E-2</v>
      </c>
      <c r="AL13" s="17"/>
      <c r="AM13" s="17">
        <v>6.3161364420426802E-2</v>
      </c>
      <c r="AN13" s="17">
        <v>9.9537607426618893E-2</v>
      </c>
      <c r="AO13" s="17"/>
      <c r="AP13" s="17">
        <v>2.4263096385485198E-3</v>
      </c>
      <c r="AQ13" s="17">
        <v>2.09834648256257E-2</v>
      </c>
      <c r="AR13" s="17">
        <v>0.12049415841415</v>
      </c>
      <c r="AS13" s="17">
        <v>0.10659178553857</v>
      </c>
      <c r="AT13" s="17">
        <v>0.15527170051495001</v>
      </c>
      <c r="AU13" s="17">
        <v>0.190798532138727</v>
      </c>
    </row>
    <row r="14" spans="2:47" x14ac:dyDescent="0.35">
      <c r="B14" s="18" t="s">
        <v>218</v>
      </c>
      <c r="C14" s="17">
        <v>6.1209189549370303E-2</v>
      </c>
      <c r="D14" s="17">
        <v>6.6931381171240201E-2</v>
      </c>
      <c r="E14" s="17">
        <v>5.6171755779261603E-2</v>
      </c>
      <c r="F14" s="17"/>
      <c r="G14" s="17">
        <v>6.1265682589029098E-2</v>
      </c>
      <c r="H14" s="17">
        <v>6.3070466173217904E-2</v>
      </c>
      <c r="I14" s="17">
        <v>5.1724798745996198E-2</v>
      </c>
      <c r="J14" s="17">
        <v>7.4181684040079604E-2</v>
      </c>
      <c r="K14" s="17">
        <v>7.4430871186633996E-2</v>
      </c>
      <c r="L14" s="17">
        <v>4.8045290277170097E-2</v>
      </c>
      <c r="M14" s="17"/>
      <c r="N14" s="17">
        <v>6.2122227823957897E-2</v>
      </c>
      <c r="O14" s="17">
        <v>5.6674355498699203E-2</v>
      </c>
      <c r="P14" s="17"/>
      <c r="Q14" s="17">
        <v>6.0429147026559903E-2</v>
      </c>
      <c r="R14" s="17">
        <v>6.6972404079629205E-2</v>
      </c>
      <c r="S14" s="17">
        <v>3.0416427008722099E-2</v>
      </c>
      <c r="T14" s="17">
        <v>8.2848831342188206E-2</v>
      </c>
      <c r="U14" s="17">
        <v>3.9578552027148398E-2</v>
      </c>
      <c r="V14" s="17">
        <v>6.1151649992104103E-2</v>
      </c>
      <c r="W14" s="17">
        <v>3.2588367374761701E-2</v>
      </c>
      <c r="X14" s="17">
        <v>5.4411024176555099E-2</v>
      </c>
      <c r="Y14" s="17">
        <v>6.3828834096510703E-2</v>
      </c>
      <c r="Z14" s="17">
        <v>7.2964261220405405E-2</v>
      </c>
      <c r="AA14" s="17">
        <v>7.5775932880675495E-2</v>
      </c>
      <c r="AB14" s="17">
        <v>0.12439279951702201</v>
      </c>
      <c r="AC14" s="17"/>
      <c r="AD14" s="17">
        <v>7.5135566216812194E-2</v>
      </c>
      <c r="AE14" s="17">
        <v>3.4299748366770397E-2</v>
      </c>
      <c r="AF14" s="17"/>
      <c r="AG14" s="17">
        <v>6.6443942184493399E-2</v>
      </c>
      <c r="AH14" s="17">
        <v>5.9887292078135902E-2</v>
      </c>
      <c r="AI14" s="17"/>
      <c r="AJ14" s="17">
        <v>6.4842999967874002E-2</v>
      </c>
      <c r="AK14" s="17">
        <v>5.7442930591117998E-2</v>
      </c>
      <c r="AL14" s="17"/>
      <c r="AM14" s="17">
        <v>3.9262728492102598E-2</v>
      </c>
      <c r="AN14" s="17">
        <v>6.7846439282005302E-2</v>
      </c>
      <c r="AO14" s="17"/>
      <c r="AP14" s="17">
        <v>9.0591368506339302E-3</v>
      </c>
      <c r="AQ14" s="17">
        <v>3.8315152031277597E-2</v>
      </c>
      <c r="AR14" s="17">
        <v>0.11763503744468901</v>
      </c>
      <c r="AS14" s="17">
        <v>0.10026856729777101</v>
      </c>
      <c r="AT14" s="17">
        <v>9.4548080458959793E-2</v>
      </c>
      <c r="AU14" s="17">
        <v>4.4808398664367199E-2</v>
      </c>
    </row>
    <row r="15" spans="2:47" x14ac:dyDescent="0.35">
      <c r="B15" s="18" t="s">
        <v>292</v>
      </c>
      <c r="C15" s="17">
        <v>0.135584415542093</v>
      </c>
      <c r="D15" s="17">
        <v>0.15518194879866401</v>
      </c>
      <c r="E15" s="17">
        <v>0.116799232091225</v>
      </c>
      <c r="F15" s="17"/>
      <c r="G15" s="17">
        <v>0.123155932600705</v>
      </c>
      <c r="H15" s="17">
        <v>0.148766111647293</v>
      </c>
      <c r="I15" s="17">
        <v>0.14674713400087999</v>
      </c>
      <c r="J15" s="17">
        <v>0.14056299468012101</v>
      </c>
      <c r="K15" s="17">
        <v>0.162631793080697</v>
      </c>
      <c r="L15" s="17">
        <v>0.10188183711359</v>
      </c>
      <c r="M15" s="17"/>
      <c r="N15" s="17">
        <v>0.140254995361527</v>
      </c>
      <c r="O15" s="17">
        <v>0.112386807083551</v>
      </c>
      <c r="P15" s="17"/>
      <c r="Q15" s="17">
        <v>0.160530578447036</v>
      </c>
      <c r="R15" s="17">
        <v>0.13011847608896501</v>
      </c>
      <c r="S15" s="17">
        <v>0.15463552246058199</v>
      </c>
      <c r="T15" s="17">
        <v>0.116515874373348</v>
      </c>
      <c r="U15" s="17">
        <v>0.118459103140061</v>
      </c>
      <c r="V15" s="17">
        <v>0.120569376008503</v>
      </c>
      <c r="W15" s="17">
        <v>0.13655845481659001</v>
      </c>
      <c r="X15" s="17">
        <v>0.161077879090749</v>
      </c>
      <c r="Y15" s="17">
        <v>0.1212393486768</v>
      </c>
      <c r="Z15" s="17">
        <v>9.4673315726527194E-2</v>
      </c>
      <c r="AA15" s="17">
        <v>0.16409583435026201</v>
      </c>
      <c r="AB15" s="17">
        <v>0.22613664543591699</v>
      </c>
      <c r="AC15" s="17"/>
      <c r="AD15" s="17">
        <v>0.15947385380597701</v>
      </c>
      <c r="AE15" s="17">
        <v>7.9623292447166399E-2</v>
      </c>
      <c r="AF15" s="17"/>
      <c r="AG15" s="17">
        <v>0.13624384431920999</v>
      </c>
      <c r="AH15" s="17">
        <v>0.13662284050420301</v>
      </c>
      <c r="AI15" s="17"/>
      <c r="AJ15" s="17">
        <v>0.12845648934867801</v>
      </c>
      <c r="AK15" s="17">
        <v>0.14445696040865899</v>
      </c>
      <c r="AL15" s="17"/>
      <c r="AM15" s="17">
        <v>0.101590389484445</v>
      </c>
      <c r="AN15" s="17">
        <v>0.145531121589729</v>
      </c>
      <c r="AO15" s="17"/>
      <c r="AP15" s="17">
        <v>6.2551658182772502E-2</v>
      </c>
      <c r="AQ15" s="17">
        <v>0.13986304765834001</v>
      </c>
      <c r="AR15" s="17">
        <v>0.18109648220856001</v>
      </c>
      <c r="AS15" s="17">
        <v>0.176858799444057</v>
      </c>
      <c r="AT15" s="17">
        <v>0.13229132986383599</v>
      </c>
      <c r="AU15" s="17">
        <v>0.142561557756858</v>
      </c>
    </row>
    <row r="16" spans="2:47" x14ac:dyDescent="0.35">
      <c r="B16" s="18" t="s">
        <v>293</v>
      </c>
      <c r="C16" s="17">
        <v>4.0200361713616399E-2</v>
      </c>
      <c r="D16" s="17">
        <v>3.1421944121647297E-2</v>
      </c>
      <c r="E16" s="17">
        <v>4.91196989062175E-2</v>
      </c>
      <c r="F16" s="17"/>
      <c r="G16" s="17">
        <v>4.0465313424336798E-2</v>
      </c>
      <c r="H16" s="17">
        <v>4.6097137680845501E-2</v>
      </c>
      <c r="I16" s="17">
        <v>3.5822076102493702E-2</v>
      </c>
      <c r="J16" s="17">
        <v>3.4091721997098999E-2</v>
      </c>
      <c r="K16" s="17">
        <v>4.5664746343002903E-2</v>
      </c>
      <c r="L16" s="17">
        <v>4.0077917969726498E-2</v>
      </c>
      <c r="M16" s="17"/>
      <c r="N16" s="17">
        <v>4.2463185664043702E-2</v>
      </c>
      <c r="O16" s="17">
        <v>2.8961477882918502E-2</v>
      </c>
      <c r="P16" s="17"/>
      <c r="Q16" s="17">
        <v>3.3981815511449999E-2</v>
      </c>
      <c r="R16" s="17">
        <v>4.2829030230779101E-2</v>
      </c>
      <c r="S16" s="17">
        <v>7.3008139070506406E-2</v>
      </c>
      <c r="T16" s="17">
        <v>5.4787031219874403E-2</v>
      </c>
      <c r="U16" s="17">
        <v>1.3428061705273E-2</v>
      </c>
      <c r="V16" s="17">
        <v>4.7681198003758397E-2</v>
      </c>
      <c r="W16" s="17">
        <v>2.6693013402810599E-2</v>
      </c>
      <c r="X16" s="17">
        <v>5.4639092818851702E-2</v>
      </c>
      <c r="Y16" s="17">
        <v>4.3379069402024198E-2</v>
      </c>
      <c r="Z16" s="17">
        <v>3.1834963892259302E-2</v>
      </c>
      <c r="AA16" s="17">
        <v>2.04893893561175E-2</v>
      </c>
      <c r="AB16" s="17">
        <v>2.9896586357166698E-2</v>
      </c>
      <c r="AC16" s="17"/>
      <c r="AD16" s="17">
        <v>4.0993174450881499E-2</v>
      </c>
      <c r="AE16" s="17">
        <v>3.8759201199745699E-2</v>
      </c>
      <c r="AF16" s="17"/>
      <c r="AG16" s="17">
        <v>3.3905237313615298E-2</v>
      </c>
      <c r="AH16" s="17">
        <v>4.1248177816419998E-2</v>
      </c>
      <c r="AI16" s="17"/>
      <c r="AJ16" s="17">
        <v>3.7593707899215303E-2</v>
      </c>
      <c r="AK16" s="17">
        <v>4.2305459004639001E-2</v>
      </c>
      <c r="AL16" s="17"/>
      <c r="AM16" s="17">
        <v>4.3022171598094697E-2</v>
      </c>
      <c r="AN16" s="17">
        <v>3.7960192194305402E-2</v>
      </c>
      <c r="AO16" s="17"/>
      <c r="AP16" s="17">
        <v>3.65599767054079E-2</v>
      </c>
      <c r="AQ16" s="17">
        <v>6.4839552951434107E-2</v>
      </c>
      <c r="AR16" s="17">
        <v>6.1800287089546803E-2</v>
      </c>
      <c r="AS16" s="17">
        <v>3.66221981491986E-2</v>
      </c>
      <c r="AT16" s="17">
        <v>7.55187341945757E-3</v>
      </c>
      <c r="AU16" s="17">
        <v>2.3301001711175901E-2</v>
      </c>
    </row>
    <row r="17" spans="2:47" x14ac:dyDescent="0.35">
      <c r="B17" s="18" t="s">
        <v>294</v>
      </c>
      <c r="C17" s="17">
        <v>0.123864768292848</v>
      </c>
      <c r="D17" s="17">
        <v>9.4604025691466906E-2</v>
      </c>
      <c r="E17" s="17">
        <v>0.15262273972978899</v>
      </c>
      <c r="F17" s="17"/>
      <c r="G17" s="17">
        <v>9.1072222418159807E-2</v>
      </c>
      <c r="H17" s="17">
        <v>0.102306585686048</v>
      </c>
      <c r="I17" s="17">
        <v>0.105095732374486</v>
      </c>
      <c r="J17" s="17">
        <v>0.13341778959938599</v>
      </c>
      <c r="K17" s="17">
        <v>0.140680216779657</v>
      </c>
      <c r="L17" s="17">
        <v>0.15965169645334201</v>
      </c>
      <c r="M17" s="17"/>
      <c r="N17" s="17">
        <v>0.12502932564456901</v>
      </c>
      <c r="O17" s="17">
        <v>0.118080701535154</v>
      </c>
      <c r="P17" s="17"/>
      <c r="Q17" s="17">
        <v>9.3941681714320602E-2</v>
      </c>
      <c r="R17" s="17">
        <v>0.12145464721907399</v>
      </c>
      <c r="S17" s="17">
        <v>0.15816193648563001</v>
      </c>
      <c r="T17" s="17">
        <v>0.14215389249466601</v>
      </c>
      <c r="U17" s="17">
        <v>0.15841375889662301</v>
      </c>
      <c r="V17" s="17">
        <v>0.13327901797436101</v>
      </c>
      <c r="W17" s="17">
        <v>9.9364626210128301E-2</v>
      </c>
      <c r="X17" s="17">
        <v>0.116303964644488</v>
      </c>
      <c r="Y17" s="17">
        <v>0.11265714695991901</v>
      </c>
      <c r="Z17" s="17">
        <v>0.13299664312607401</v>
      </c>
      <c r="AA17" s="17">
        <v>8.9636214614388601E-2</v>
      </c>
      <c r="AB17" s="17">
        <v>0.16486660473794101</v>
      </c>
      <c r="AC17" s="17"/>
      <c r="AD17" s="17">
        <v>0.120429456097834</v>
      </c>
      <c r="AE17" s="17">
        <v>0.129340123616527</v>
      </c>
      <c r="AF17" s="17"/>
      <c r="AG17" s="17">
        <v>8.7489437582712895E-2</v>
      </c>
      <c r="AH17" s="17">
        <v>0.14138303500959501</v>
      </c>
      <c r="AI17" s="17"/>
      <c r="AJ17" s="17">
        <v>0.127955645825788</v>
      </c>
      <c r="AK17" s="17">
        <v>0.119042435275227</v>
      </c>
      <c r="AL17" s="17"/>
      <c r="AM17" s="17">
        <v>0.150308797624715</v>
      </c>
      <c r="AN17" s="17">
        <v>0.11648046324945099</v>
      </c>
      <c r="AO17" s="17"/>
      <c r="AP17" s="17">
        <v>0.116671611664699</v>
      </c>
      <c r="AQ17" s="17">
        <v>0.22412970736611301</v>
      </c>
      <c r="AR17" s="17">
        <v>0.13598841565626599</v>
      </c>
      <c r="AS17" s="17">
        <v>0.130008168242359</v>
      </c>
      <c r="AT17" s="17">
        <v>5.6965027067722503E-2</v>
      </c>
      <c r="AU17" s="17">
        <v>5.6358786476793897E-2</v>
      </c>
    </row>
    <row r="18" spans="2:47" x14ac:dyDescent="0.35">
      <c r="B18" s="18" t="s">
        <v>106</v>
      </c>
      <c r="C18" s="17">
        <v>0.31224562338419698</v>
      </c>
      <c r="D18" s="17">
        <v>0.21461687339911101</v>
      </c>
      <c r="E18" s="17">
        <v>0.404954167283338</v>
      </c>
      <c r="F18" s="17"/>
      <c r="G18" s="17">
        <v>0.18909366894483601</v>
      </c>
      <c r="H18" s="17">
        <v>0.24975459343752501</v>
      </c>
      <c r="I18" s="17">
        <v>0.26983402093073799</v>
      </c>
      <c r="J18" s="17">
        <v>0.33044881980616603</v>
      </c>
      <c r="K18" s="17">
        <v>0.36293942771235299</v>
      </c>
      <c r="L18" s="17">
        <v>0.431284071456916</v>
      </c>
      <c r="M18" s="17"/>
      <c r="N18" s="17">
        <v>0.34225590007243301</v>
      </c>
      <c r="O18" s="17">
        <v>0.163192042188675</v>
      </c>
      <c r="P18" s="17"/>
      <c r="Q18" s="17">
        <v>0.20595957645674601</v>
      </c>
      <c r="R18" s="17">
        <v>0.34211746215579503</v>
      </c>
      <c r="S18" s="17">
        <v>0.32763830899373803</v>
      </c>
      <c r="T18" s="17">
        <v>0.28445508915433299</v>
      </c>
      <c r="U18" s="17">
        <v>0.361435849051717</v>
      </c>
      <c r="V18" s="17">
        <v>0.32638912684904797</v>
      </c>
      <c r="W18" s="17">
        <v>0.390151856518892</v>
      </c>
      <c r="X18" s="17">
        <v>0.241651064868555</v>
      </c>
      <c r="Y18" s="17">
        <v>0.27255646318284599</v>
      </c>
      <c r="Z18" s="17">
        <v>0.38112417482219102</v>
      </c>
      <c r="AA18" s="17">
        <v>0.38685015904603098</v>
      </c>
      <c r="AB18" s="17">
        <v>0.26222694177943201</v>
      </c>
      <c r="AC18" s="17"/>
      <c r="AD18" s="17">
        <v>0.20374519981174</v>
      </c>
      <c r="AE18" s="17">
        <v>0.55787656271849295</v>
      </c>
      <c r="AF18" s="17"/>
      <c r="AG18" s="17">
        <v>0.13986508749270801</v>
      </c>
      <c r="AH18" s="17">
        <v>0.39883966560989198</v>
      </c>
      <c r="AI18" s="17"/>
      <c r="AJ18" s="17">
        <v>0.31205909964644002</v>
      </c>
      <c r="AK18" s="17">
        <v>0.31342567134663302</v>
      </c>
      <c r="AL18" s="17"/>
      <c r="AM18" s="17">
        <v>0.39950244485412501</v>
      </c>
      <c r="AN18" s="17">
        <v>0.28872171277536002</v>
      </c>
      <c r="AO18" s="17"/>
      <c r="AP18" s="17">
        <v>0.66927048284323598</v>
      </c>
      <c r="AQ18" s="17">
        <v>0.43159101470223199</v>
      </c>
      <c r="AR18" s="17">
        <v>0.17796707711092799</v>
      </c>
      <c r="AS18" s="17">
        <v>0.24877106294634799</v>
      </c>
      <c r="AT18" s="17">
        <v>5.2594841722369001E-2</v>
      </c>
      <c r="AU18" s="17">
        <v>6.05693603929554E-2</v>
      </c>
    </row>
    <row r="19" spans="2:47" x14ac:dyDescent="0.35">
      <c r="B19" s="18" t="s">
        <v>94</v>
      </c>
      <c r="C19" s="17">
        <v>1.7525457471444999E-2</v>
      </c>
      <c r="D19" s="17">
        <v>1.85495555188511E-2</v>
      </c>
      <c r="E19" s="17">
        <v>1.5805757381766702E-2</v>
      </c>
      <c r="F19" s="17"/>
      <c r="G19" s="17">
        <v>6.3650695885651004E-3</v>
      </c>
      <c r="H19" s="17">
        <v>1.5273454016192199E-2</v>
      </c>
      <c r="I19" s="17">
        <v>3.4267662278708803E-2</v>
      </c>
      <c r="J19" s="17">
        <v>2.4060184225243701E-2</v>
      </c>
      <c r="K19" s="17">
        <v>1.3189207291254199E-2</v>
      </c>
      <c r="L19" s="17">
        <v>1.07360337674746E-2</v>
      </c>
      <c r="M19" s="17"/>
      <c r="N19" s="17">
        <v>1.49195205706518E-2</v>
      </c>
      <c r="O19" s="17">
        <v>3.04684979994603E-2</v>
      </c>
      <c r="P19" s="17"/>
      <c r="Q19" s="17">
        <v>2.4160818453776E-2</v>
      </c>
      <c r="R19" s="17">
        <v>3.8608209922107402E-2</v>
      </c>
      <c r="S19" s="17">
        <v>1.0542340650846501E-2</v>
      </c>
      <c r="T19" s="17">
        <v>2.0559260723916999E-2</v>
      </c>
      <c r="U19" s="17">
        <v>7.2552204394959298E-3</v>
      </c>
      <c r="V19" s="17">
        <v>9.7623893115000807E-3</v>
      </c>
      <c r="W19" s="17">
        <v>1.15008532039492E-2</v>
      </c>
      <c r="X19" s="17">
        <v>0</v>
      </c>
      <c r="Y19" s="17">
        <v>2.06390837386305E-2</v>
      </c>
      <c r="Z19" s="17">
        <v>9.1617025180235206E-3</v>
      </c>
      <c r="AA19" s="17">
        <v>2.0599768404234099E-2</v>
      </c>
      <c r="AB19" s="17">
        <v>0</v>
      </c>
      <c r="AC19" s="17"/>
      <c r="AD19" s="17">
        <v>1.4716243331391101E-2</v>
      </c>
      <c r="AE19" s="17">
        <v>1.6507919517422E-2</v>
      </c>
      <c r="AF19" s="17"/>
      <c r="AG19" s="17">
        <v>8.8874075263032492E-3</v>
      </c>
      <c r="AH19" s="17">
        <v>1.9361010094756902E-2</v>
      </c>
      <c r="AI19" s="17"/>
      <c r="AJ19" s="17">
        <v>1.89131876537642E-2</v>
      </c>
      <c r="AK19" s="17">
        <v>1.50334941588231E-2</v>
      </c>
      <c r="AL19" s="17"/>
      <c r="AM19" s="17">
        <v>1.8538794846527099E-2</v>
      </c>
      <c r="AN19" s="17">
        <v>1.6405497780789601E-2</v>
      </c>
      <c r="AO19" s="17"/>
      <c r="AP19" s="17">
        <v>3.2361478224237197E-2</v>
      </c>
      <c r="AQ19" s="17">
        <v>2.44746407734544E-2</v>
      </c>
      <c r="AR19" s="17">
        <v>1.9414902494219299E-2</v>
      </c>
      <c r="AS19" s="17">
        <v>1.4535777061927701E-2</v>
      </c>
      <c r="AT19" s="17">
        <v>0</v>
      </c>
      <c r="AU19" s="17">
        <v>2.6278825744341298E-3</v>
      </c>
    </row>
    <row r="20" spans="2:47" x14ac:dyDescent="0.35">
      <c r="B20" s="18" t="s">
        <v>323</v>
      </c>
      <c r="C20" s="19">
        <v>3.35149269334667E-2</v>
      </c>
      <c r="D20" s="19">
        <v>2.7992200414116201E-2</v>
      </c>
      <c r="E20" s="19">
        <v>3.9199373353752801E-2</v>
      </c>
      <c r="F20" s="19"/>
      <c r="G20" s="19">
        <v>1.5945209432000899E-2</v>
      </c>
      <c r="H20" s="19">
        <v>1.42368122878805E-2</v>
      </c>
      <c r="I20" s="19">
        <v>1.9216564736333899E-2</v>
      </c>
      <c r="J20" s="19">
        <v>3.3555417631773402E-2</v>
      </c>
      <c r="K20" s="19">
        <v>5.5729500246380903E-2</v>
      </c>
      <c r="L20" s="19">
        <v>5.7764281916127098E-2</v>
      </c>
      <c r="M20" s="19"/>
      <c r="N20" s="19">
        <v>3.63680992411482E-2</v>
      </c>
      <c r="O20" s="19">
        <v>1.9343929623251301E-2</v>
      </c>
      <c r="P20" s="19"/>
      <c r="Q20" s="19">
        <v>2.0408866394130799E-2</v>
      </c>
      <c r="R20" s="19">
        <v>6.0928402940253597E-2</v>
      </c>
      <c r="S20" s="19">
        <v>3.67417032097739E-2</v>
      </c>
      <c r="T20" s="19">
        <v>3.13782115731591E-2</v>
      </c>
      <c r="U20" s="19">
        <v>2.8438660048356101E-2</v>
      </c>
      <c r="V20" s="19">
        <v>2.1407976269705899E-2</v>
      </c>
      <c r="W20" s="19">
        <v>2.9992549788863902E-2</v>
      </c>
      <c r="X20" s="19">
        <v>0</v>
      </c>
      <c r="Y20" s="19">
        <v>2.04672012936318E-2</v>
      </c>
      <c r="Z20" s="19">
        <v>5.4747342533181899E-2</v>
      </c>
      <c r="AA20" s="19">
        <v>4.0428324156805001E-2</v>
      </c>
      <c r="AB20" s="19">
        <v>4.8406727067398903E-2</v>
      </c>
      <c r="AC20" s="19"/>
      <c r="AD20" s="19">
        <v>2.6086388931572401E-2</v>
      </c>
      <c r="AE20" s="19">
        <v>4.9348326527269601E-2</v>
      </c>
      <c r="AF20" s="19"/>
      <c r="AG20" s="19">
        <v>2.2999302943778901E-2</v>
      </c>
      <c r="AH20" s="19">
        <v>3.6291563025043501E-2</v>
      </c>
      <c r="AI20" s="19"/>
      <c r="AJ20" s="19">
        <v>3.38916930289892E-2</v>
      </c>
      <c r="AK20" s="19">
        <v>3.2067349145581299E-2</v>
      </c>
      <c r="AL20" s="19"/>
      <c r="AM20" s="19">
        <v>5.0993476934951598E-2</v>
      </c>
      <c r="AN20" s="19">
        <v>2.7951662838110201E-2</v>
      </c>
      <c r="AO20" s="19"/>
      <c r="AP20" s="19">
        <v>6.8833115137998904E-2</v>
      </c>
      <c r="AQ20" s="19">
        <v>4.4340428978610798E-2</v>
      </c>
      <c r="AR20" s="19">
        <v>1.35207565597093E-2</v>
      </c>
      <c r="AS20" s="19">
        <v>3.29724161093621E-2</v>
      </c>
      <c r="AT20" s="19">
        <v>1.2586473398483299E-2</v>
      </c>
      <c r="AU20" s="19">
        <v>6.8750360897493401E-3</v>
      </c>
    </row>
    <row r="21" spans="2:47" x14ac:dyDescent="0.35">
      <c r="B21" s="16"/>
    </row>
    <row r="22" spans="2:47" x14ac:dyDescent="0.35">
      <c r="B22" t="s">
        <v>66</v>
      </c>
    </row>
    <row r="23" spans="2:47" x14ac:dyDescent="0.35">
      <c r="B23" t="s">
        <v>67</v>
      </c>
    </row>
    <row r="25" spans="2:47" x14ac:dyDescent="0.35">
      <c r="B25"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B2:AU25"/>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327</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289</v>
      </c>
      <c r="C9" s="17">
        <v>1.8473318898765301E-2</v>
      </c>
      <c r="D9" s="17">
        <v>2.4993963183633498E-2</v>
      </c>
      <c r="E9" s="17">
        <v>1.22774190207677E-2</v>
      </c>
      <c r="F9" s="17"/>
      <c r="G9" s="17">
        <v>5.4235447416745797E-2</v>
      </c>
      <c r="H9" s="17">
        <v>1.7378260187521501E-2</v>
      </c>
      <c r="I9" s="17">
        <v>1.9212768681064099E-2</v>
      </c>
      <c r="J9" s="17">
        <v>1.05544937104841E-2</v>
      </c>
      <c r="K9" s="17">
        <v>0</v>
      </c>
      <c r="L9" s="17">
        <v>1.37159714900007E-2</v>
      </c>
      <c r="M9" s="17"/>
      <c r="N9" s="17">
        <v>9.0502792883617594E-3</v>
      </c>
      <c r="O9" s="17">
        <v>6.5275213272117494E-2</v>
      </c>
      <c r="P9" s="17"/>
      <c r="Q9" s="17">
        <v>4.1106355180951397E-2</v>
      </c>
      <c r="R9" s="17">
        <v>1.05972334200733E-2</v>
      </c>
      <c r="S9" s="17">
        <v>7.3194248677015102E-3</v>
      </c>
      <c r="T9" s="17">
        <v>9.2670962055978693E-3</v>
      </c>
      <c r="U9" s="17">
        <v>3.5967555021789999E-2</v>
      </c>
      <c r="V9" s="17">
        <v>1.6789801683227999E-2</v>
      </c>
      <c r="W9" s="17">
        <v>2.25768525211421E-2</v>
      </c>
      <c r="X9" s="17">
        <v>0</v>
      </c>
      <c r="Y9" s="17">
        <v>2.06300573189186E-2</v>
      </c>
      <c r="Z9" s="17">
        <v>2.0191155608487599E-2</v>
      </c>
      <c r="AA9" s="17">
        <v>0</v>
      </c>
      <c r="AB9" s="17">
        <v>0</v>
      </c>
      <c r="AC9" s="17"/>
      <c r="AD9" s="17">
        <v>2.40240597950242E-2</v>
      </c>
      <c r="AE9" s="17">
        <v>2.58472297068744E-3</v>
      </c>
      <c r="AF9" s="17"/>
      <c r="AG9" s="17">
        <v>3.6565224362358602E-2</v>
      </c>
      <c r="AH9" s="17">
        <v>9.1485630374873103E-3</v>
      </c>
      <c r="AI9" s="17"/>
      <c r="AJ9" s="17">
        <v>1.6716594974564299E-2</v>
      </c>
      <c r="AK9" s="17">
        <v>2.0722855922002299E-2</v>
      </c>
      <c r="AL9" s="17"/>
      <c r="AM9" s="17">
        <v>1.7031515463283398E-2</v>
      </c>
      <c r="AN9" s="17">
        <v>1.92233488059768E-2</v>
      </c>
      <c r="AO9" s="17"/>
      <c r="AP9" s="17">
        <v>0</v>
      </c>
      <c r="AQ9" s="17">
        <v>0</v>
      </c>
      <c r="AR9" s="17">
        <v>3.1813139610739102E-2</v>
      </c>
      <c r="AS9" s="17">
        <v>5.1085814677292998E-3</v>
      </c>
      <c r="AT9" s="17">
        <v>5.4076473702729402E-2</v>
      </c>
      <c r="AU9" s="17">
        <v>4.4825537321128699E-2</v>
      </c>
    </row>
    <row r="10" spans="2:47" x14ac:dyDescent="0.35">
      <c r="B10" s="18" t="s">
        <v>290</v>
      </c>
      <c r="C10" s="17">
        <v>2.5730245694143901E-2</v>
      </c>
      <c r="D10" s="17">
        <v>3.7541625814261202E-2</v>
      </c>
      <c r="E10" s="17">
        <v>1.4438407907648901E-2</v>
      </c>
      <c r="F10" s="17"/>
      <c r="G10" s="17">
        <v>5.5838468898283602E-2</v>
      </c>
      <c r="H10" s="17">
        <v>3.3926247516791998E-2</v>
      </c>
      <c r="I10" s="17">
        <v>2.2738049677756299E-2</v>
      </c>
      <c r="J10" s="17">
        <v>1.6231379403741399E-2</v>
      </c>
      <c r="K10" s="17">
        <v>1.5186233699595399E-2</v>
      </c>
      <c r="L10" s="17">
        <v>1.6171832346104899E-2</v>
      </c>
      <c r="M10" s="17"/>
      <c r="N10" s="17">
        <v>2.2717076936324701E-2</v>
      </c>
      <c r="O10" s="17">
        <v>4.0695905583426603E-2</v>
      </c>
      <c r="P10" s="17"/>
      <c r="Q10" s="17">
        <v>3.2332050505854998E-2</v>
      </c>
      <c r="R10" s="17">
        <v>2.3320595490768301E-2</v>
      </c>
      <c r="S10" s="17">
        <v>1.8650856389441701E-2</v>
      </c>
      <c r="T10" s="17">
        <v>3.3720997088655301E-2</v>
      </c>
      <c r="U10" s="17">
        <v>5.1232125825940202E-2</v>
      </c>
      <c r="V10" s="17">
        <v>4.4862588279449098E-2</v>
      </c>
      <c r="W10" s="17">
        <v>2.12911903410829E-2</v>
      </c>
      <c r="X10" s="17">
        <v>0</v>
      </c>
      <c r="Y10" s="17">
        <v>2.3408714814401099E-2</v>
      </c>
      <c r="Z10" s="17">
        <v>1.1672223594657799E-2</v>
      </c>
      <c r="AA10" s="17">
        <v>1.36758508015658E-2</v>
      </c>
      <c r="AB10" s="17">
        <v>0</v>
      </c>
      <c r="AC10" s="17"/>
      <c r="AD10" s="17">
        <v>3.4869459603959603E-2</v>
      </c>
      <c r="AE10" s="17">
        <v>6.12234510643776E-3</v>
      </c>
      <c r="AF10" s="17"/>
      <c r="AG10" s="17">
        <v>5.6901255568410199E-2</v>
      </c>
      <c r="AH10" s="17">
        <v>1.1111091138334601E-2</v>
      </c>
      <c r="AI10" s="17"/>
      <c r="AJ10" s="17">
        <v>2.8067081719568201E-2</v>
      </c>
      <c r="AK10" s="17">
        <v>2.3186620718553999E-2</v>
      </c>
      <c r="AL10" s="17"/>
      <c r="AM10" s="17">
        <v>2.2165590018721499E-2</v>
      </c>
      <c r="AN10" s="17">
        <v>2.5038739697322499E-2</v>
      </c>
      <c r="AO10" s="17"/>
      <c r="AP10" s="17">
        <v>0</v>
      </c>
      <c r="AQ10" s="17">
        <v>0</v>
      </c>
      <c r="AR10" s="17">
        <v>2.0482997836879301E-2</v>
      </c>
      <c r="AS10" s="17">
        <v>1.94847660090351E-2</v>
      </c>
      <c r="AT10" s="17">
        <v>4.6438542801017398E-2</v>
      </c>
      <c r="AU10" s="17">
        <v>8.1301374606225399E-2</v>
      </c>
    </row>
    <row r="11" spans="2:47" x14ac:dyDescent="0.35">
      <c r="B11" s="18" t="s">
        <v>215</v>
      </c>
      <c r="C11" s="17">
        <v>0.10510657831002</v>
      </c>
      <c r="D11" s="17">
        <v>0.127661928132451</v>
      </c>
      <c r="E11" s="17">
        <v>8.4040631899177307E-2</v>
      </c>
      <c r="F11" s="17"/>
      <c r="G11" s="17">
        <v>0.17076194840328801</v>
      </c>
      <c r="H11" s="17">
        <v>0.12815942536333999</v>
      </c>
      <c r="I11" s="17">
        <v>0.12790306194713599</v>
      </c>
      <c r="J11" s="17">
        <v>0.12662993506030901</v>
      </c>
      <c r="K11" s="17">
        <v>6.3780517036026496E-2</v>
      </c>
      <c r="L11" s="17">
        <v>3.4120141350396101E-2</v>
      </c>
      <c r="M11" s="17"/>
      <c r="N11" s="17">
        <v>8.9954967858545606E-2</v>
      </c>
      <c r="O11" s="17">
        <v>0.18036085943955599</v>
      </c>
      <c r="P11" s="17"/>
      <c r="Q11" s="17">
        <v>0.15804994348842499</v>
      </c>
      <c r="R11" s="17">
        <v>9.1473030856850102E-2</v>
      </c>
      <c r="S11" s="17">
        <v>7.0928051439898193E-2</v>
      </c>
      <c r="T11" s="17">
        <v>0.103667063233704</v>
      </c>
      <c r="U11" s="17">
        <v>8.0502339092754796E-2</v>
      </c>
      <c r="V11" s="17">
        <v>0.11864848480443201</v>
      </c>
      <c r="W11" s="17">
        <v>9.7573680396729895E-2</v>
      </c>
      <c r="X11" s="17">
        <v>0.115041317923967</v>
      </c>
      <c r="Y11" s="17">
        <v>9.7994946347898695E-2</v>
      </c>
      <c r="Z11" s="17">
        <v>0.11101642487944099</v>
      </c>
      <c r="AA11" s="17">
        <v>0.11824169161588501</v>
      </c>
      <c r="AB11" s="17">
        <v>2.2728207510670801E-2</v>
      </c>
      <c r="AC11" s="17"/>
      <c r="AD11" s="17">
        <v>0.140174863792178</v>
      </c>
      <c r="AE11" s="17">
        <v>3.1331528767776798E-2</v>
      </c>
      <c r="AF11" s="17"/>
      <c r="AG11" s="17">
        <v>0.23517308323039501</v>
      </c>
      <c r="AH11" s="17">
        <v>4.1929798080108903E-2</v>
      </c>
      <c r="AI11" s="17"/>
      <c r="AJ11" s="17">
        <v>0.120042985039721</v>
      </c>
      <c r="AK11" s="17">
        <v>8.8318934934444898E-2</v>
      </c>
      <c r="AL11" s="17"/>
      <c r="AM11" s="17">
        <v>7.6327762703837093E-2</v>
      </c>
      <c r="AN11" s="17">
        <v>0.11361484916621099</v>
      </c>
      <c r="AO11" s="17"/>
      <c r="AP11" s="17">
        <v>2.2182796327254498E-3</v>
      </c>
      <c r="AQ11" s="17">
        <v>4.6109811618988E-3</v>
      </c>
      <c r="AR11" s="17">
        <v>7.7348429011603007E-2</v>
      </c>
      <c r="AS11" s="17">
        <v>9.7284288059073895E-2</v>
      </c>
      <c r="AT11" s="17">
        <v>0.35603857884214601</v>
      </c>
      <c r="AU11" s="17">
        <v>0.239751466276444</v>
      </c>
    </row>
    <row r="12" spans="2:47" x14ac:dyDescent="0.35">
      <c r="B12" s="18" t="s">
        <v>216</v>
      </c>
      <c r="C12" s="17">
        <v>8.6762743959341193E-2</v>
      </c>
      <c r="D12" s="17">
        <v>0.10220151358486999</v>
      </c>
      <c r="E12" s="17">
        <v>7.1514157518404606E-2</v>
      </c>
      <c r="F12" s="17"/>
      <c r="G12" s="17">
        <v>0.109001223887138</v>
      </c>
      <c r="H12" s="17">
        <v>8.7491772481731706E-2</v>
      </c>
      <c r="I12" s="17">
        <v>0.104032365562184</v>
      </c>
      <c r="J12" s="17">
        <v>0.114240070977462</v>
      </c>
      <c r="K12" s="17">
        <v>6.0471773067646499E-2</v>
      </c>
      <c r="L12" s="17">
        <v>5.2563658440331E-2</v>
      </c>
      <c r="M12" s="17"/>
      <c r="N12" s="17">
        <v>8.4054670636421303E-2</v>
      </c>
      <c r="O12" s="17">
        <v>0.100213070696232</v>
      </c>
      <c r="P12" s="17"/>
      <c r="Q12" s="17">
        <v>8.3821743115610997E-2</v>
      </c>
      <c r="R12" s="17">
        <v>7.9190530060308198E-2</v>
      </c>
      <c r="S12" s="17">
        <v>8.8638655214991896E-2</v>
      </c>
      <c r="T12" s="17">
        <v>8.0512275006942594E-2</v>
      </c>
      <c r="U12" s="17">
        <v>8.0891636739466602E-2</v>
      </c>
      <c r="V12" s="17">
        <v>9.2638675822293404E-2</v>
      </c>
      <c r="W12" s="17">
        <v>0.11308358787769</v>
      </c>
      <c r="X12" s="17">
        <v>0.104379400328226</v>
      </c>
      <c r="Y12" s="17">
        <v>0.107267887451182</v>
      </c>
      <c r="Z12" s="17">
        <v>6.3018562330370301E-2</v>
      </c>
      <c r="AA12" s="17">
        <v>6.3255358138411405E-2</v>
      </c>
      <c r="AB12" s="17">
        <v>8.4901768818679904E-2</v>
      </c>
      <c r="AC12" s="17"/>
      <c r="AD12" s="17">
        <v>0.110612173499872</v>
      </c>
      <c r="AE12" s="17">
        <v>3.5338580955240201E-2</v>
      </c>
      <c r="AF12" s="17"/>
      <c r="AG12" s="17">
        <v>0.126504990875003</v>
      </c>
      <c r="AH12" s="17">
        <v>6.9799492009793795E-2</v>
      </c>
      <c r="AI12" s="17"/>
      <c r="AJ12" s="17">
        <v>9.4090125174537201E-2</v>
      </c>
      <c r="AK12" s="17">
        <v>7.7263317547584906E-2</v>
      </c>
      <c r="AL12" s="17"/>
      <c r="AM12" s="17">
        <v>7.1799287833986994E-2</v>
      </c>
      <c r="AN12" s="17">
        <v>9.1839619190829003E-2</v>
      </c>
      <c r="AO12" s="17"/>
      <c r="AP12" s="17">
        <v>2.1006267511315198E-3</v>
      </c>
      <c r="AQ12" s="17">
        <v>2.4754570338275501E-2</v>
      </c>
      <c r="AR12" s="17">
        <v>0.124637924987698</v>
      </c>
      <c r="AS12" s="17">
        <v>0.12519894752039201</v>
      </c>
      <c r="AT12" s="17">
        <v>0.186377472571022</v>
      </c>
      <c r="AU12" s="17">
        <v>0.131034669908875</v>
      </c>
    </row>
    <row r="13" spans="2:47" x14ac:dyDescent="0.35">
      <c r="B13" s="18" t="s">
        <v>291</v>
      </c>
      <c r="C13" s="17">
        <v>9.2613197676719702E-2</v>
      </c>
      <c r="D13" s="17">
        <v>0.100962050427927</v>
      </c>
      <c r="E13" s="17">
        <v>8.5292809249529505E-2</v>
      </c>
      <c r="F13" s="17"/>
      <c r="G13" s="17">
        <v>0.117040964221647</v>
      </c>
      <c r="H13" s="17">
        <v>0.134857797481967</v>
      </c>
      <c r="I13" s="17">
        <v>0.111496884852815</v>
      </c>
      <c r="J13" s="17">
        <v>7.2249832850447504E-2</v>
      </c>
      <c r="K13" s="17">
        <v>5.6181486056178197E-2</v>
      </c>
      <c r="L13" s="17">
        <v>6.7250296937731796E-2</v>
      </c>
      <c r="M13" s="17"/>
      <c r="N13" s="17">
        <v>8.9273598420581704E-2</v>
      </c>
      <c r="O13" s="17">
        <v>0.109200156672682</v>
      </c>
      <c r="P13" s="17"/>
      <c r="Q13" s="17">
        <v>0.10130879150010901</v>
      </c>
      <c r="R13" s="17">
        <v>5.3612245381789499E-2</v>
      </c>
      <c r="S13" s="17">
        <v>0.118949706174051</v>
      </c>
      <c r="T13" s="17">
        <v>0.105912178501867</v>
      </c>
      <c r="U13" s="17">
        <v>9.4097114220092107E-2</v>
      </c>
      <c r="V13" s="17">
        <v>0.101272516563558</v>
      </c>
      <c r="W13" s="17">
        <v>4.8527231086813498E-2</v>
      </c>
      <c r="X13" s="17">
        <v>0.12875975685903199</v>
      </c>
      <c r="Y13" s="17">
        <v>0.124689114047359</v>
      </c>
      <c r="Z13" s="17">
        <v>8.9489522653935602E-2</v>
      </c>
      <c r="AA13" s="17">
        <v>7.3341156787745498E-2</v>
      </c>
      <c r="AB13" s="17">
        <v>7.4959064205503897E-2</v>
      </c>
      <c r="AC13" s="17"/>
      <c r="AD13" s="17">
        <v>0.112831677346744</v>
      </c>
      <c r="AE13" s="17">
        <v>4.9032428790900702E-2</v>
      </c>
      <c r="AF13" s="17"/>
      <c r="AG13" s="17">
        <v>0.120833295040608</v>
      </c>
      <c r="AH13" s="17">
        <v>7.8349463569715005E-2</v>
      </c>
      <c r="AI13" s="17"/>
      <c r="AJ13" s="17">
        <v>8.9018027459298807E-2</v>
      </c>
      <c r="AK13" s="17">
        <v>9.7705856428202106E-2</v>
      </c>
      <c r="AL13" s="17"/>
      <c r="AM13" s="17">
        <v>7.5158985745568702E-2</v>
      </c>
      <c r="AN13" s="17">
        <v>9.7404547179404596E-2</v>
      </c>
      <c r="AO13" s="17"/>
      <c r="AP13" s="17">
        <v>1.48677315609336E-2</v>
      </c>
      <c r="AQ13" s="17">
        <v>7.8087265991815896E-2</v>
      </c>
      <c r="AR13" s="17">
        <v>0.15439232339044101</v>
      </c>
      <c r="AS13" s="17">
        <v>8.5328429047069193E-2</v>
      </c>
      <c r="AT13" s="17">
        <v>0.12245341173114301</v>
      </c>
      <c r="AU13" s="17">
        <v>0.14457608409572101</v>
      </c>
    </row>
    <row r="14" spans="2:47" x14ac:dyDescent="0.35">
      <c r="B14" s="18" t="s">
        <v>218</v>
      </c>
      <c r="C14" s="17">
        <v>5.5321803561437802E-2</v>
      </c>
      <c r="D14" s="17">
        <v>5.8500880966403497E-2</v>
      </c>
      <c r="E14" s="17">
        <v>5.1830071440916101E-2</v>
      </c>
      <c r="F14" s="17"/>
      <c r="G14" s="17">
        <v>5.1110972756456298E-2</v>
      </c>
      <c r="H14" s="17">
        <v>7.4030074665977302E-2</v>
      </c>
      <c r="I14" s="17">
        <v>5.6976477555407003E-2</v>
      </c>
      <c r="J14" s="17">
        <v>4.1794965322468701E-2</v>
      </c>
      <c r="K14" s="17">
        <v>6.4207877957695406E-2</v>
      </c>
      <c r="L14" s="17">
        <v>4.6512656159560198E-2</v>
      </c>
      <c r="M14" s="17"/>
      <c r="N14" s="17">
        <v>5.43318200307744E-2</v>
      </c>
      <c r="O14" s="17">
        <v>6.0238805563881698E-2</v>
      </c>
      <c r="P14" s="17"/>
      <c r="Q14" s="17">
        <v>4.2358395225877199E-2</v>
      </c>
      <c r="R14" s="17">
        <v>5.5050314001820699E-2</v>
      </c>
      <c r="S14" s="17">
        <v>5.4477835309283303E-2</v>
      </c>
      <c r="T14" s="17">
        <v>7.7202856649917703E-2</v>
      </c>
      <c r="U14" s="17">
        <v>4.7264815028098602E-2</v>
      </c>
      <c r="V14" s="17">
        <v>4.0248569970479001E-2</v>
      </c>
      <c r="W14" s="17">
        <v>7.8362103923900597E-2</v>
      </c>
      <c r="X14" s="17">
        <v>0.104099987412707</v>
      </c>
      <c r="Y14" s="17">
        <v>4.45305928010764E-2</v>
      </c>
      <c r="Z14" s="17">
        <v>2.96781388121336E-2</v>
      </c>
      <c r="AA14" s="17">
        <v>5.7309670326507599E-2</v>
      </c>
      <c r="AB14" s="17">
        <v>0.10476376536993701</v>
      </c>
      <c r="AC14" s="17"/>
      <c r="AD14" s="17">
        <v>6.7624741644548098E-2</v>
      </c>
      <c r="AE14" s="17">
        <v>2.83317281243371E-2</v>
      </c>
      <c r="AF14" s="17"/>
      <c r="AG14" s="17">
        <v>5.4946469600933398E-2</v>
      </c>
      <c r="AH14" s="17">
        <v>5.46193306366312E-2</v>
      </c>
      <c r="AI14" s="17"/>
      <c r="AJ14" s="17">
        <v>5.3743416597420102E-2</v>
      </c>
      <c r="AK14" s="17">
        <v>5.68925847839706E-2</v>
      </c>
      <c r="AL14" s="17"/>
      <c r="AM14" s="17">
        <v>3.4595419413383302E-2</v>
      </c>
      <c r="AN14" s="17">
        <v>6.2208721901026297E-2</v>
      </c>
      <c r="AO14" s="17"/>
      <c r="AP14" s="17">
        <v>6.5384462634574501E-3</v>
      </c>
      <c r="AQ14" s="17">
        <v>4.2946597474996601E-2</v>
      </c>
      <c r="AR14" s="17">
        <v>0.12385670548290501</v>
      </c>
      <c r="AS14" s="17">
        <v>7.77759306110022E-2</v>
      </c>
      <c r="AT14" s="17">
        <v>4.2250032006265703E-2</v>
      </c>
      <c r="AU14" s="17">
        <v>5.3112508557895802E-2</v>
      </c>
    </row>
    <row r="15" spans="2:47" x14ac:dyDescent="0.35">
      <c r="B15" s="18" t="s">
        <v>292</v>
      </c>
      <c r="C15" s="17">
        <v>0.13971137231924899</v>
      </c>
      <c r="D15" s="17">
        <v>0.120026115566457</v>
      </c>
      <c r="E15" s="17">
        <v>0.159104921951808</v>
      </c>
      <c r="F15" s="17"/>
      <c r="G15" s="17">
        <v>0.143521053162113</v>
      </c>
      <c r="H15" s="17">
        <v>0.16690543271206601</v>
      </c>
      <c r="I15" s="17">
        <v>0.13737842751628401</v>
      </c>
      <c r="J15" s="17">
        <v>0.133983696140864</v>
      </c>
      <c r="K15" s="17">
        <v>0.145725635970435</v>
      </c>
      <c r="L15" s="17">
        <v>0.117477497608599</v>
      </c>
      <c r="M15" s="17"/>
      <c r="N15" s="17">
        <v>0.14489567575036599</v>
      </c>
      <c r="O15" s="17">
        <v>0.113962226436993</v>
      </c>
      <c r="P15" s="17"/>
      <c r="Q15" s="17">
        <v>0.113910058467276</v>
      </c>
      <c r="R15" s="17">
        <v>0.13626810819923699</v>
      </c>
      <c r="S15" s="17">
        <v>0.17094801824894501</v>
      </c>
      <c r="T15" s="17">
        <v>0.123219823603241</v>
      </c>
      <c r="U15" s="17">
        <v>0.170420439192881</v>
      </c>
      <c r="V15" s="17">
        <v>0.107961783879053</v>
      </c>
      <c r="W15" s="17">
        <v>0.105316953965122</v>
      </c>
      <c r="X15" s="17">
        <v>0.179533684224599</v>
      </c>
      <c r="Y15" s="17">
        <v>0.13694378173314301</v>
      </c>
      <c r="Z15" s="17">
        <v>0.143817508377061</v>
      </c>
      <c r="AA15" s="17">
        <v>0.19259306897046699</v>
      </c>
      <c r="AB15" s="17">
        <v>0.21305691937398399</v>
      </c>
      <c r="AC15" s="17"/>
      <c r="AD15" s="17">
        <v>0.15827897803777699</v>
      </c>
      <c r="AE15" s="17">
        <v>0.104554785378302</v>
      </c>
      <c r="AF15" s="17"/>
      <c r="AG15" s="17">
        <v>0.11546593345862501</v>
      </c>
      <c r="AH15" s="17">
        <v>0.15441314989559099</v>
      </c>
      <c r="AI15" s="17"/>
      <c r="AJ15" s="17">
        <v>0.14664270138477201</v>
      </c>
      <c r="AK15" s="17">
        <v>0.130312697896278</v>
      </c>
      <c r="AL15" s="17"/>
      <c r="AM15" s="17">
        <v>0.131605548198022</v>
      </c>
      <c r="AN15" s="17">
        <v>0.14245944909941299</v>
      </c>
      <c r="AO15" s="17"/>
      <c r="AP15" s="17">
        <v>8.9585616871344101E-2</v>
      </c>
      <c r="AQ15" s="17">
        <v>0.24209820796915699</v>
      </c>
      <c r="AR15" s="17">
        <v>0.17153096255689099</v>
      </c>
      <c r="AS15" s="17">
        <v>0.131413190968</v>
      </c>
      <c r="AT15" s="17">
        <v>6.81921730898883E-2</v>
      </c>
      <c r="AU15" s="17">
        <v>0.12327753150122001</v>
      </c>
    </row>
    <row r="16" spans="2:47" x14ac:dyDescent="0.35">
      <c r="B16" s="18" t="s">
        <v>293</v>
      </c>
      <c r="C16" s="17">
        <v>4.7087002358990701E-2</v>
      </c>
      <c r="D16" s="17">
        <v>4.1786963591455603E-2</v>
      </c>
      <c r="E16" s="17">
        <v>5.2674825793628699E-2</v>
      </c>
      <c r="F16" s="17"/>
      <c r="G16" s="17">
        <v>8.0418807949971402E-2</v>
      </c>
      <c r="H16" s="17">
        <v>3.4029683329434103E-2</v>
      </c>
      <c r="I16" s="17">
        <v>4.5531467876795198E-2</v>
      </c>
      <c r="J16" s="17">
        <v>2.9660049252553701E-2</v>
      </c>
      <c r="K16" s="17">
        <v>5.6915630940258199E-2</v>
      </c>
      <c r="L16" s="17">
        <v>4.44058880920375E-2</v>
      </c>
      <c r="M16" s="17"/>
      <c r="N16" s="17">
        <v>4.7087821995953398E-2</v>
      </c>
      <c r="O16" s="17">
        <v>4.7082931426028499E-2</v>
      </c>
      <c r="P16" s="17"/>
      <c r="Q16" s="17">
        <v>4.4834506208571601E-2</v>
      </c>
      <c r="R16" s="17">
        <v>4.4704623356072497E-2</v>
      </c>
      <c r="S16" s="17">
        <v>4.4945306725365099E-2</v>
      </c>
      <c r="T16" s="17">
        <v>7.14071505012987E-2</v>
      </c>
      <c r="U16" s="17">
        <v>4.3456352305434799E-2</v>
      </c>
      <c r="V16" s="17">
        <v>6.0133026066641802E-2</v>
      </c>
      <c r="W16" s="17">
        <v>3.7351806461507903E-2</v>
      </c>
      <c r="X16" s="17">
        <v>4.5283290059260801E-2</v>
      </c>
      <c r="Y16" s="17">
        <v>6.0161295268097499E-2</v>
      </c>
      <c r="Z16" s="17">
        <v>1.72987748968771E-2</v>
      </c>
      <c r="AA16" s="17">
        <v>5.13530728293616E-2</v>
      </c>
      <c r="AB16" s="17">
        <v>3.2590619859873098E-2</v>
      </c>
      <c r="AC16" s="17"/>
      <c r="AD16" s="17">
        <v>3.91330299921996E-2</v>
      </c>
      <c r="AE16" s="17">
        <v>6.7228754482118597E-2</v>
      </c>
      <c r="AF16" s="17"/>
      <c r="AG16" s="17">
        <v>2.4739828072026501E-2</v>
      </c>
      <c r="AH16" s="17">
        <v>5.2884451347386202E-2</v>
      </c>
      <c r="AI16" s="17"/>
      <c r="AJ16" s="17">
        <v>4.4716671320845301E-2</v>
      </c>
      <c r="AK16" s="17">
        <v>4.8493124569389999E-2</v>
      </c>
      <c r="AL16" s="17"/>
      <c r="AM16" s="17">
        <v>6.4109297519818004E-2</v>
      </c>
      <c r="AN16" s="17">
        <v>4.2416478725997797E-2</v>
      </c>
      <c r="AO16" s="17"/>
      <c r="AP16" s="17">
        <v>7.2252335105862805E-2</v>
      </c>
      <c r="AQ16" s="17">
        <v>5.1462101644152901E-2</v>
      </c>
      <c r="AR16" s="17">
        <v>7.0031598986219301E-2</v>
      </c>
      <c r="AS16" s="17">
        <v>3.2422137325646097E-2</v>
      </c>
      <c r="AT16" s="17">
        <v>1.08040985322275E-2</v>
      </c>
      <c r="AU16" s="17">
        <v>2.5389343584439301E-2</v>
      </c>
    </row>
    <row r="17" spans="2:47" x14ac:dyDescent="0.35">
      <c r="B17" s="18" t="s">
        <v>294</v>
      </c>
      <c r="C17" s="17">
        <v>0.112216230770082</v>
      </c>
      <c r="D17" s="17">
        <v>9.8654699091568404E-2</v>
      </c>
      <c r="E17" s="17">
        <v>0.124685846299634</v>
      </c>
      <c r="F17" s="17"/>
      <c r="G17" s="17">
        <v>8.2411112490724997E-2</v>
      </c>
      <c r="H17" s="17">
        <v>0.103879268102765</v>
      </c>
      <c r="I17" s="17">
        <v>0.12747986415255</v>
      </c>
      <c r="J17" s="17">
        <v>9.7716334526456006E-2</v>
      </c>
      <c r="K17" s="17">
        <v>0.13692525195541599</v>
      </c>
      <c r="L17" s="17">
        <v>0.12167006337650101</v>
      </c>
      <c r="M17" s="17"/>
      <c r="N17" s="17">
        <v>0.10948811667805999</v>
      </c>
      <c r="O17" s="17">
        <v>0.125766095023261</v>
      </c>
      <c r="P17" s="17"/>
      <c r="Q17" s="17">
        <v>9.3261910703418993E-2</v>
      </c>
      <c r="R17" s="17">
        <v>0.121729012859977</v>
      </c>
      <c r="S17" s="17">
        <v>0.13558320483778499</v>
      </c>
      <c r="T17" s="17">
        <v>6.6655539786229803E-2</v>
      </c>
      <c r="U17" s="17">
        <v>0.103074661531559</v>
      </c>
      <c r="V17" s="17">
        <v>0.13882698432764801</v>
      </c>
      <c r="W17" s="17">
        <v>9.8413914516219905E-2</v>
      </c>
      <c r="X17" s="17">
        <v>0.116308582654747</v>
      </c>
      <c r="Y17" s="17">
        <v>0.118862291732843</v>
      </c>
      <c r="Z17" s="17">
        <v>0.109264536896542</v>
      </c>
      <c r="AA17" s="17">
        <v>0.133333317582427</v>
      </c>
      <c r="AB17" s="17">
        <v>0.156002785245801</v>
      </c>
      <c r="AC17" s="17"/>
      <c r="AD17" s="17">
        <v>0.10778212065156199</v>
      </c>
      <c r="AE17" s="17">
        <v>0.12246475338471299</v>
      </c>
      <c r="AF17" s="17"/>
      <c r="AG17" s="17">
        <v>7.0838983938606701E-2</v>
      </c>
      <c r="AH17" s="17">
        <v>0.13398839694265999</v>
      </c>
      <c r="AI17" s="17"/>
      <c r="AJ17" s="17">
        <v>0.116623726969761</v>
      </c>
      <c r="AK17" s="17">
        <v>0.107986860537746</v>
      </c>
      <c r="AL17" s="17"/>
      <c r="AM17" s="17">
        <v>0.12447815918937399</v>
      </c>
      <c r="AN17" s="17">
        <v>0.10976116774924299</v>
      </c>
      <c r="AO17" s="17"/>
      <c r="AP17" s="17">
        <v>0.13496302724390599</v>
      </c>
      <c r="AQ17" s="17">
        <v>0.16603059060022499</v>
      </c>
      <c r="AR17" s="17">
        <v>0.104755068078819</v>
      </c>
      <c r="AS17" s="17">
        <v>0.103115489335337</v>
      </c>
      <c r="AT17" s="17">
        <v>7.8764933368644097E-2</v>
      </c>
      <c r="AU17" s="17">
        <v>6.6706584057792395E-2</v>
      </c>
    </row>
    <row r="18" spans="2:47" x14ac:dyDescent="0.35">
      <c r="B18" s="18" t="s">
        <v>106</v>
      </c>
      <c r="C18" s="17">
        <v>0.26637501175216299</v>
      </c>
      <c r="D18" s="17">
        <v>0.239197567034307</v>
      </c>
      <c r="E18" s="17">
        <v>0.291011503281356</v>
      </c>
      <c r="F18" s="17"/>
      <c r="G18" s="17">
        <v>0.10242684641338599</v>
      </c>
      <c r="H18" s="17">
        <v>0.199817208678474</v>
      </c>
      <c r="I18" s="17">
        <v>0.20497433660252101</v>
      </c>
      <c r="J18" s="17">
        <v>0.30413130433464902</v>
      </c>
      <c r="K18" s="17">
        <v>0.35462312585475297</v>
      </c>
      <c r="L18" s="17">
        <v>0.39045790521665802</v>
      </c>
      <c r="M18" s="17"/>
      <c r="N18" s="17">
        <v>0.29647591208620599</v>
      </c>
      <c r="O18" s="17">
        <v>0.11687132544468699</v>
      </c>
      <c r="P18" s="17"/>
      <c r="Q18" s="17">
        <v>0.24092296700308299</v>
      </c>
      <c r="R18" s="17">
        <v>0.29076724906560403</v>
      </c>
      <c r="S18" s="17">
        <v>0.24072183590783899</v>
      </c>
      <c r="T18" s="17">
        <v>0.28149931537038098</v>
      </c>
      <c r="U18" s="17">
        <v>0.26934548653270102</v>
      </c>
      <c r="V18" s="17">
        <v>0.25282760653352299</v>
      </c>
      <c r="W18" s="17">
        <v>0.32948931273780302</v>
      </c>
      <c r="X18" s="17">
        <v>0.18380368927079699</v>
      </c>
      <c r="Y18" s="17">
        <v>0.23241295454084901</v>
      </c>
      <c r="Z18" s="17">
        <v>0.33461424370627002</v>
      </c>
      <c r="AA18" s="17">
        <v>0.25530009798096398</v>
      </c>
      <c r="AB18" s="17">
        <v>0.21520743994965799</v>
      </c>
      <c r="AC18" s="17"/>
      <c r="AD18" s="17">
        <v>0.16201149706398199</v>
      </c>
      <c r="AE18" s="17">
        <v>0.49981596792570898</v>
      </c>
      <c r="AF18" s="17"/>
      <c r="AG18" s="17">
        <v>0.123462830173781</v>
      </c>
      <c r="AH18" s="17">
        <v>0.33964380555506402</v>
      </c>
      <c r="AI18" s="17"/>
      <c r="AJ18" s="17">
        <v>0.24437047682118401</v>
      </c>
      <c r="AK18" s="17">
        <v>0.29486453018119901</v>
      </c>
      <c r="AL18" s="17"/>
      <c r="AM18" s="17">
        <v>0.324713783496764</v>
      </c>
      <c r="AN18" s="17">
        <v>0.25012168489400999</v>
      </c>
      <c r="AO18" s="17"/>
      <c r="AP18" s="17">
        <v>0.59482615363198499</v>
      </c>
      <c r="AQ18" s="17">
        <v>0.31220362803768897</v>
      </c>
      <c r="AR18" s="17">
        <v>9.4189934399738995E-2</v>
      </c>
      <c r="AS18" s="17">
        <v>0.262183835347019</v>
      </c>
      <c r="AT18" s="17">
        <v>2.92292363965641E-2</v>
      </c>
      <c r="AU18" s="17">
        <v>7.4141574211661801E-2</v>
      </c>
    </row>
    <row r="19" spans="2:47" x14ac:dyDescent="0.35">
      <c r="B19" s="18" t="s">
        <v>94</v>
      </c>
      <c r="C19" s="17">
        <v>1.48659996978464E-2</v>
      </c>
      <c r="D19" s="17">
        <v>1.30556896476537E-2</v>
      </c>
      <c r="E19" s="17">
        <v>1.6763792159885001E-2</v>
      </c>
      <c r="F19" s="17"/>
      <c r="G19" s="17">
        <v>1.8641318498993399E-2</v>
      </c>
      <c r="H19" s="17">
        <v>4.8208151292776502E-3</v>
      </c>
      <c r="I19" s="17">
        <v>2.55435658473901E-2</v>
      </c>
      <c r="J19" s="17">
        <v>1.9204761408047399E-2</v>
      </c>
      <c r="K19" s="17">
        <v>6.8263797766703197E-3</v>
      </c>
      <c r="L19" s="17">
        <v>1.37055928242754E-2</v>
      </c>
      <c r="M19" s="17"/>
      <c r="N19" s="17">
        <v>1.34365790235221E-2</v>
      </c>
      <c r="O19" s="17">
        <v>2.1965576711292598E-2</v>
      </c>
      <c r="P19" s="17"/>
      <c r="Q19" s="17">
        <v>2.3364546304032001E-2</v>
      </c>
      <c r="R19" s="17">
        <v>3.2442034832811502E-2</v>
      </c>
      <c r="S19" s="17">
        <v>5.7867369061213496E-3</v>
      </c>
      <c r="T19" s="17">
        <v>1.1532071764628501E-2</v>
      </c>
      <c r="U19" s="17">
        <v>0</v>
      </c>
      <c r="V19" s="17">
        <v>4.8570479894122004E-3</v>
      </c>
      <c r="W19" s="17">
        <v>1.6853013809708502E-2</v>
      </c>
      <c r="X19" s="17">
        <v>1.29497785814074E-2</v>
      </c>
      <c r="Y19" s="17">
        <v>4.58207035524747E-3</v>
      </c>
      <c r="Z19" s="17">
        <v>2.0835635892030899E-2</v>
      </c>
      <c r="AA19" s="17">
        <v>9.7572897236947505E-3</v>
      </c>
      <c r="AB19" s="17">
        <v>2.3862527547941999E-2</v>
      </c>
      <c r="AC19" s="17"/>
      <c r="AD19" s="17">
        <v>1.19311161973549E-2</v>
      </c>
      <c r="AE19" s="17">
        <v>1.49124608287028E-2</v>
      </c>
      <c r="AF19" s="17"/>
      <c r="AG19" s="17">
        <v>1.0627172079701701E-2</v>
      </c>
      <c r="AH19" s="17">
        <v>1.36965694069104E-2</v>
      </c>
      <c r="AI19" s="17"/>
      <c r="AJ19" s="17">
        <v>2.0244786294402999E-2</v>
      </c>
      <c r="AK19" s="17">
        <v>7.61405276896494E-3</v>
      </c>
      <c r="AL19" s="17"/>
      <c r="AM19" s="17">
        <v>1.5633297712413799E-2</v>
      </c>
      <c r="AN19" s="17">
        <v>1.3075910940897899E-2</v>
      </c>
      <c r="AO19" s="17"/>
      <c r="AP19" s="17">
        <v>3.0641751982473299E-2</v>
      </c>
      <c r="AQ19" s="17">
        <v>2.2285732642529098E-2</v>
      </c>
      <c r="AR19" s="17">
        <v>9.5427037242868003E-3</v>
      </c>
      <c r="AS19" s="17">
        <v>1.22515842237361E-2</v>
      </c>
      <c r="AT19" s="17">
        <v>0</v>
      </c>
      <c r="AU19" s="17">
        <v>2.6278825744341298E-3</v>
      </c>
    </row>
    <row r="20" spans="2:47" x14ac:dyDescent="0.35">
      <c r="B20" s="18" t="s">
        <v>323</v>
      </c>
      <c r="C20" s="19">
        <v>3.5736495001241299E-2</v>
      </c>
      <c r="D20" s="19">
        <v>3.5417002959012303E-2</v>
      </c>
      <c r="E20" s="19">
        <v>3.6365613477244298E-2</v>
      </c>
      <c r="F20" s="19"/>
      <c r="G20" s="19">
        <v>1.45918359012527E-2</v>
      </c>
      <c r="H20" s="19">
        <v>1.4704014350652401E-2</v>
      </c>
      <c r="I20" s="19">
        <v>1.6732729728097799E-2</v>
      </c>
      <c r="J20" s="19">
        <v>3.36031770125165E-2</v>
      </c>
      <c r="K20" s="19">
        <v>3.9156087685324699E-2</v>
      </c>
      <c r="L20" s="19">
        <v>8.1948496157804501E-2</v>
      </c>
      <c r="M20" s="19"/>
      <c r="N20" s="19">
        <v>3.9233481294883098E-2</v>
      </c>
      <c r="O20" s="19">
        <v>1.8367833729841101E-2</v>
      </c>
      <c r="P20" s="19"/>
      <c r="Q20" s="19">
        <v>2.47287322967891E-2</v>
      </c>
      <c r="R20" s="19">
        <v>6.0845022474688301E-2</v>
      </c>
      <c r="S20" s="19">
        <v>4.30503679785771E-2</v>
      </c>
      <c r="T20" s="19">
        <v>3.5403632287535999E-2</v>
      </c>
      <c r="U20" s="19">
        <v>2.37474745092815E-2</v>
      </c>
      <c r="V20" s="19">
        <v>2.0932914080282701E-2</v>
      </c>
      <c r="W20" s="19">
        <v>3.11603523622789E-2</v>
      </c>
      <c r="X20" s="19">
        <v>9.8405126852576207E-3</v>
      </c>
      <c r="Y20" s="19">
        <v>2.8516293588984502E-2</v>
      </c>
      <c r="Z20" s="19">
        <v>4.9103272352193403E-2</v>
      </c>
      <c r="AA20" s="19">
        <v>3.1839425242970003E-2</v>
      </c>
      <c r="AB20" s="19">
        <v>7.1926902117950206E-2</v>
      </c>
      <c r="AC20" s="19"/>
      <c r="AD20" s="19">
        <v>3.0726282374799001E-2</v>
      </c>
      <c r="AE20" s="19">
        <v>3.8281943285074498E-2</v>
      </c>
      <c r="AF20" s="19"/>
      <c r="AG20" s="19">
        <v>2.3940933599551101E-2</v>
      </c>
      <c r="AH20" s="19">
        <v>4.0415888380317899E-2</v>
      </c>
      <c r="AI20" s="19"/>
      <c r="AJ20" s="19">
        <v>2.5723406243925301E-2</v>
      </c>
      <c r="AK20" s="19">
        <v>4.6638563711663202E-2</v>
      </c>
      <c r="AL20" s="19"/>
      <c r="AM20" s="19">
        <v>4.2381352704826798E-2</v>
      </c>
      <c r="AN20" s="19">
        <v>3.2835482649667701E-2</v>
      </c>
      <c r="AO20" s="19"/>
      <c r="AP20" s="19">
        <v>5.2006030956180699E-2</v>
      </c>
      <c r="AQ20" s="19">
        <v>5.5520324139260002E-2</v>
      </c>
      <c r="AR20" s="19">
        <v>1.7418211933780001E-2</v>
      </c>
      <c r="AS20" s="19">
        <v>4.8432820085959401E-2</v>
      </c>
      <c r="AT20" s="19">
        <v>5.3750469583522696E-3</v>
      </c>
      <c r="AU20" s="19">
        <v>1.32554433041637E-2</v>
      </c>
    </row>
    <row r="21" spans="2:47" x14ac:dyDescent="0.35">
      <c r="B21" s="16"/>
    </row>
    <row r="22" spans="2:47" x14ac:dyDescent="0.35">
      <c r="B22" t="s">
        <v>66</v>
      </c>
    </row>
    <row r="23" spans="2:47" x14ac:dyDescent="0.35">
      <c r="B23" t="s">
        <v>67</v>
      </c>
    </row>
    <row r="25" spans="2:47" x14ac:dyDescent="0.35">
      <c r="B25"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B2:AU25"/>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328</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289</v>
      </c>
      <c r="C9" s="17">
        <v>6.5987879625645498E-3</v>
      </c>
      <c r="D9" s="17">
        <v>1.2228635012669801E-2</v>
      </c>
      <c r="E9" s="17">
        <v>1.16624488557071E-3</v>
      </c>
      <c r="F9" s="17"/>
      <c r="G9" s="17">
        <v>2.0500807424879999E-2</v>
      </c>
      <c r="H9" s="17">
        <v>1.13912448597839E-2</v>
      </c>
      <c r="I9" s="17">
        <v>8.4346541908662705E-3</v>
      </c>
      <c r="J9" s="17">
        <v>2.0796215779672702E-3</v>
      </c>
      <c r="K9" s="17">
        <v>0</v>
      </c>
      <c r="L9" s="17">
        <v>0</v>
      </c>
      <c r="M9" s="17"/>
      <c r="N9" s="17">
        <v>4.7880047075258602E-3</v>
      </c>
      <c r="O9" s="17">
        <v>1.5592498075147501E-2</v>
      </c>
      <c r="P9" s="17"/>
      <c r="Q9" s="17">
        <v>0</v>
      </c>
      <c r="R9" s="17">
        <v>4.07042497635566E-3</v>
      </c>
      <c r="S9" s="17">
        <v>0</v>
      </c>
      <c r="T9" s="17">
        <v>6.4667271927332298E-3</v>
      </c>
      <c r="U9" s="17">
        <v>0</v>
      </c>
      <c r="V9" s="17">
        <v>2.4291071761307799E-2</v>
      </c>
      <c r="W9" s="17">
        <v>8.7937738139118992E-3</v>
      </c>
      <c r="X9" s="17">
        <v>1.2286310289879501E-2</v>
      </c>
      <c r="Y9" s="17">
        <v>7.5666959079215296E-3</v>
      </c>
      <c r="Z9" s="17">
        <v>0</v>
      </c>
      <c r="AA9" s="17">
        <v>2.5373000066487E-2</v>
      </c>
      <c r="AB9" s="17">
        <v>0</v>
      </c>
      <c r="AC9" s="17"/>
      <c r="AD9" s="17">
        <v>9.8454655107073907E-3</v>
      </c>
      <c r="AE9" s="17">
        <v>0</v>
      </c>
      <c r="AF9" s="17"/>
      <c r="AG9" s="17">
        <v>1.6444437317815402E-2</v>
      </c>
      <c r="AH9" s="17">
        <v>8.9672684261228705E-4</v>
      </c>
      <c r="AI9" s="17"/>
      <c r="AJ9" s="17">
        <v>6.9241256813497203E-3</v>
      </c>
      <c r="AK9" s="17">
        <v>6.2715718490330002E-3</v>
      </c>
      <c r="AL9" s="17"/>
      <c r="AM9" s="17">
        <v>3.16184890360859E-3</v>
      </c>
      <c r="AN9" s="17">
        <v>7.6931022253554898E-3</v>
      </c>
      <c r="AO9" s="17"/>
      <c r="AP9" s="17">
        <v>0</v>
      </c>
      <c r="AQ9" s="17">
        <v>0</v>
      </c>
      <c r="AR9" s="17">
        <v>3.94712194984105E-3</v>
      </c>
      <c r="AS9" s="17">
        <v>0</v>
      </c>
      <c r="AT9" s="17">
        <v>0</v>
      </c>
      <c r="AU9" s="17">
        <v>3.22190880964403E-2</v>
      </c>
    </row>
    <row r="10" spans="2:47" x14ac:dyDescent="0.35">
      <c r="B10" s="18" t="s">
        <v>290</v>
      </c>
      <c r="C10" s="17">
        <v>1.55840675081851E-2</v>
      </c>
      <c r="D10" s="17">
        <v>2.0979525142798799E-2</v>
      </c>
      <c r="E10" s="17">
        <v>1.04599687985573E-2</v>
      </c>
      <c r="F10" s="17"/>
      <c r="G10" s="17">
        <v>5.0969638935258403E-2</v>
      </c>
      <c r="H10" s="17">
        <v>2.5848927300301E-2</v>
      </c>
      <c r="I10" s="17">
        <v>1.3127547865517401E-2</v>
      </c>
      <c r="J10" s="17">
        <v>0</v>
      </c>
      <c r="K10" s="17">
        <v>0</v>
      </c>
      <c r="L10" s="17">
        <v>8.68229673234794E-3</v>
      </c>
      <c r="M10" s="17"/>
      <c r="N10" s="17">
        <v>1.0131796597797201E-2</v>
      </c>
      <c r="O10" s="17">
        <v>4.2664141220403198E-2</v>
      </c>
      <c r="P10" s="17"/>
      <c r="Q10" s="17">
        <v>2.9360759495473301E-2</v>
      </c>
      <c r="R10" s="17">
        <v>1.6303504047443199E-2</v>
      </c>
      <c r="S10" s="17">
        <v>6.0146019700267799E-3</v>
      </c>
      <c r="T10" s="17">
        <v>0</v>
      </c>
      <c r="U10" s="17">
        <v>2.38373214036787E-2</v>
      </c>
      <c r="V10" s="17">
        <v>1.53564654175851E-2</v>
      </c>
      <c r="W10" s="17">
        <v>6.0875018286524604E-3</v>
      </c>
      <c r="X10" s="17">
        <v>4.5995002936148499E-2</v>
      </c>
      <c r="Y10" s="17">
        <v>1.45879065679985E-2</v>
      </c>
      <c r="Z10" s="17">
        <v>5.89066279267687E-3</v>
      </c>
      <c r="AA10" s="17">
        <v>8.3134697777671896E-3</v>
      </c>
      <c r="AB10" s="17">
        <v>3.1999916904633399E-2</v>
      </c>
      <c r="AC10" s="17"/>
      <c r="AD10" s="17">
        <v>1.9367346704085998E-2</v>
      </c>
      <c r="AE10" s="17">
        <v>5.4374550869877303E-3</v>
      </c>
      <c r="AF10" s="17"/>
      <c r="AG10" s="17">
        <v>3.6674458450269801E-2</v>
      </c>
      <c r="AH10" s="17">
        <v>5.6360240513677997E-3</v>
      </c>
      <c r="AI10" s="17"/>
      <c r="AJ10" s="17">
        <v>1.5438674291107801E-2</v>
      </c>
      <c r="AK10" s="17">
        <v>1.58956342596559E-2</v>
      </c>
      <c r="AL10" s="17"/>
      <c r="AM10" s="17">
        <v>1.4975684477766E-2</v>
      </c>
      <c r="AN10" s="17">
        <v>1.5025259915496801E-2</v>
      </c>
      <c r="AO10" s="17"/>
      <c r="AP10" s="17">
        <v>0</v>
      </c>
      <c r="AQ10" s="17">
        <v>0</v>
      </c>
      <c r="AR10" s="17">
        <v>1.79375619082505E-2</v>
      </c>
      <c r="AS10" s="17">
        <v>2.7633812557609299E-3</v>
      </c>
      <c r="AT10" s="17">
        <v>4.7333830071622902E-2</v>
      </c>
      <c r="AU10" s="17">
        <v>4.5762123324341202E-2</v>
      </c>
    </row>
    <row r="11" spans="2:47" x14ac:dyDescent="0.35">
      <c r="B11" s="18" t="s">
        <v>215</v>
      </c>
      <c r="C11" s="17">
        <v>4.23071892806983E-2</v>
      </c>
      <c r="D11" s="17">
        <v>6.6806928571704199E-2</v>
      </c>
      <c r="E11" s="17">
        <v>1.8786815595634599E-2</v>
      </c>
      <c r="F11" s="17"/>
      <c r="G11" s="17">
        <v>8.9450007356254593E-2</v>
      </c>
      <c r="H11" s="17">
        <v>9.9745814498493401E-2</v>
      </c>
      <c r="I11" s="17">
        <v>5.1547785705904903E-2</v>
      </c>
      <c r="J11" s="17">
        <v>2.04322841609622E-2</v>
      </c>
      <c r="K11" s="17">
        <v>0</v>
      </c>
      <c r="L11" s="17">
        <v>2.4212211636006099E-3</v>
      </c>
      <c r="M11" s="17"/>
      <c r="N11" s="17">
        <v>2.7132010484626101E-2</v>
      </c>
      <c r="O11" s="17">
        <v>0.11767852851675301</v>
      </c>
      <c r="P11" s="17"/>
      <c r="Q11" s="17">
        <v>8.0440299374489599E-2</v>
      </c>
      <c r="R11" s="17">
        <v>1.40693775639821E-2</v>
      </c>
      <c r="S11" s="17">
        <v>3.6169554173384903E-2</v>
      </c>
      <c r="T11" s="17">
        <v>3.3034477555859199E-2</v>
      </c>
      <c r="U11" s="17">
        <v>5.5548261683870302E-2</v>
      </c>
      <c r="V11" s="17">
        <v>3.64926642927716E-2</v>
      </c>
      <c r="W11" s="17">
        <v>4.1558339594428201E-2</v>
      </c>
      <c r="X11" s="17">
        <v>4.3274057113237903E-2</v>
      </c>
      <c r="Y11" s="17">
        <v>4.5866814441425402E-2</v>
      </c>
      <c r="Z11" s="17">
        <v>3.4741727477685003E-2</v>
      </c>
      <c r="AA11" s="17">
        <v>5.8855860980612303E-2</v>
      </c>
      <c r="AB11" s="17">
        <v>0</v>
      </c>
      <c r="AC11" s="17"/>
      <c r="AD11" s="17">
        <v>5.6707746670352797E-2</v>
      </c>
      <c r="AE11" s="17">
        <v>1.0154741298188901E-2</v>
      </c>
      <c r="AF11" s="17"/>
      <c r="AG11" s="17">
        <v>9.6437114023378595E-2</v>
      </c>
      <c r="AH11" s="17">
        <v>1.6846590035388801E-2</v>
      </c>
      <c r="AI11" s="17"/>
      <c r="AJ11" s="17">
        <v>3.9534332934912098E-2</v>
      </c>
      <c r="AK11" s="17">
        <v>4.5975211721841297E-2</v>
      </c>
      <c r="AL11" s="17"/>
      <c r="AM11" s="17">
        <v>2.6163883031683498E-2</v>
      </c>
      <c r="AN11" s="17">
        <v>4.76567701434343E-2</v>
      </c>
      <c r="AO11" s="17"/>
      <c r="AP11" s="17">
        <v>0</v>
      </c>
      <c r="AQ11" s="17">
        <v>0</v>
      </c>
      <c r="AR11" s="17">
        <v>3.3128345386540803E-2</v>
      </c>
      <c r="AS11" s="17">
        <v>5.5152909879735996E-3</v>
      </c>
      <c r="AT11" s="17">
        <v>0.106168016530563</v>
      </c>
      <c r="AU11" s="17">
        <v>0.14842636508134499</v>
      </c>
    </row>
    <row r="12" spans="2:47" x14ac:dyDescent="0.35">
      <c r="B12" s="18" t="s">
        <v>216</v>
      </c>
      <c r="C12" s="17">
        <v>3.4802363484996199E-2</v>
      </c>
      <c r="D12" s="17">
        <v>4.8263855836013503E-2</v>
      </c>
      <c r="E12" s="17">
        <v>2.1981660134107201E-2</v>
      </c>
      <c r="F12" s="17"/>
      <c r="G12" s="17">
        <v>5.56745904249464E-2</v>
      </c>
      <c r="H12" s="17">
        <v>7.13598132216446E-2</v>
      </c>
      <c r="I12" s="17">
        <v>3.12039153605926E-2</v>
      </c>
      <c r="J12" s="17">
        <v>2.67467402592419E-2</v>
      </c>
      <c r="K12" s="17">
        <v>1.81534676550822E-2</v>
      </c>
      <c r="L12" s="17">
        <v>1.16100655853853E-2</v>
      </c>
      <c r="M12" s="17"/>
      <c r="N12" s="17">
        <v>2.6213333760471899E-2</v>
      </c>
      <c r="O12" s="17">
        <v>7.7461938161193497E-2</v>
      </c>
      <c r="P12" s="17"/>
      <c r="Q12" s="17">
        <v>7.1713606603476407E-2</v>
      </c>
      <c r="R12" s="17">
        <v>3.8487073830182399E-2</v>
      </c>
      <c r="S12" s="17">
        <v>2.3405952599994301E-2</v>
      </c>
      <c r="T12" s="17">
        <v>2.2817502070667201E-2</v>
      </c>
      <c r="U12" s="17">
        <v>3.79247141037534E-2</v>
      </c>
      <c r="V12" s="17">
        <v>1.5756497979413801E-2</v>
      </c>
      <c r="W12" s="17">
        <v>4.5332786921869102E-2</v>
      </c>
      <c r="X12" s="17">
        <v>6.5442096958388901E-2</v>
      </c>
      <c r="Y12" s="17">
        <v>2.6726998200095799E-2</v>
      </c>
      <c r="Z12" s="17">
        <v>2.1837944350314401E-2</v>
      </c>
      <c r="AA12" s="17">
        <v>1.2530184278529701E-2</v>
      </c>
      <c r="AB12" s="17">
        <v>0</v>
      </c>
      <c r="AC12" s="17"/>
      <c r="AD12" s="17">
        <v>4.41842519959669E-2</v>
      </c>
      <c r="AE12" s="17">
        <v>1.5700263827620301E-2</v>
      </c>
      <c r="AF12" s="17"/>
      <c r="AG12" s="17">
        <v>5.5602886041703298E-2</v>
      </c>
      <c r="AH12" s="17">
        <v>2.4484557769632799E-2</v>
      </c>
      <c r="AI12" s="17"/>
      <c r="AJ12" s="17">
        <v>3.8316656614016301E-2</v>
      </c>
      <c r="AK12" s="17">
        <v>3.0942361640946402E-2</v>
      </c>
      <c r="AL12" s="17"/>
      <c r="AM12" s="17">
        <v>1.4727518130311699E-2</v>
      </c>
      <c r="AN12" s="17">
        <v>3.9865158319802599E-2</v>
      </c>
      <c r="AO12" s="17"/>
      <c r="AP12" s="17">
        <v>0</v>
      </c>
      <c r="AQ12" s="17">
        <v>2.5765651214359302E-3</v>
      </c>
      <c r="AR12" s="17">
        <v>4.36277344277844E-2</v>
      </c>
      <c r="AS12" s="17">
        <v>7.6087125405417599E-3</v>
      </c>
      <c r="AT12" s="17">
        <v>0.10193710223540201</v>
      </c>
      <c r="AU12" s="17">
        <v>9.7213871234742399E-2</v>
      </c>
    </row>
    <row r="13" spans="2:47" x14ac:dyDescent="0.35">
      <c r="B13" s="18" t="s">
        <v>291</v>
      </c>
      <c r="C13" s="17">
        <v>4.5937323886200802E-2</v>
      </c>
      <c r="D13" s="17">
        <v>6.0989995533902198E-2</v>
      </c>
      <c r="E13" s="17">
        <v>3.16635632962795E-2</v>
      </c>
      <c r="F13" s="17"/>
      <c r="G13" s="17">
        <v>9.9613144142759097E-2</v>
      </c>
      <c r="H13" s="17">
        <v>6.18584728232731E-2</v>
      </c>
      <c r="I13" s="17">
        <v>4.9363459094277098E-2</v>
      </c>
      <c r="J13" s="17">
        <v>4.2789301111691498E-2</v>
      </c>
      <c r="K13" s="17">
        <v>2.7955431286002402E-2</v>
      </c>
      <c r="L13" s="17">
        <v>8.9625830492077192E-3</v>
      </c>
      <c r="M13" s="17"/>
      <c r="N13" s="17">
        <v>3.9641719921992398E-2</v>
      </c>
      <c r="O13" s="17">
        <v>7.7206023152203304E-2</v>
      </c>
      <c r="P13" s="17"/>
      <c r="Q13" s="17">
        <v>6.7595103814532098E-2</v>
      </c>
      <c r="R13" s="17">
        <v>3.5093487339237402E-2</v>
      </c>
      <c r="S13" s="17">
        <v>5.3702606217793103E-2</v>
      </c>
      <c r="T13" s="17">
        <v>2.0427251518194599E-2</v>
      </c>
      <c r="U13" s="17">
        <v>3.4710930185545802E-2</v>
      </c>
      <c r="V13" s="17">
        <v>5.1582167144061102E-2</v>
      </c>
      <c r="W13" s="17">
        <v>2.9845263883029199E-2</v>
      </c>
      <c r="X13" s="17">
        <v>4.6535991051917303E-2</v>
      </c>
      <c r="Y13" s="17">
        <v>9.3096604543451505E-2</v>
      </c>
      <c r="Z13" s="17">
        <v>3.3721710038558401E-2</v>
      </c>
      <c r="AA13" s="17">
        <v>1.0085159340016799E-2</v>
      </c>
      <c r="AB13" s="17">
        <v>2.3017221435954999E-2</v>
      </c>
      <c r="AC13" s="17"/>
      <c r="AD13" s="17">
        <v>5.5772080975407298E-2</v>
      </c>
      <c r="AE13" s="17">
        <v>2.1735779308064401E-2</v>
      </c>
      <c r="AF13" s="17"/>
      <c r="AG13" s="17">
        <v>9.6216401218429407E-2</v>
      </c>
      <c r="AH13" s="17">
        <v>2.0951730301498699E-2</v>
      </c>
      <c r="AI13" s="17"/>
      <c r="AJ13" s="17">
        <v>4.2152547084850903E-2</v>
      </c>
      <c r="AK13" s="17">
        <v>5.0838595106471499E-2</v>
      </c>
      <c r="AL13" s="17"/>
      <c r="AM13" s="17">
        <v>2.7488435103592401E-2</v>
      </c>
      <c r="AN13" s="17">
        <v>5.069054838901E-2</v>
      </c>
      <c r="AO13" s="17"/>
      <c r="AP13" s="17">
        <v>0</v>
      </c>
      <c r="AQ13" s="17">
        <v>1.28676295923606E-2</v>
      </c>
      <c r="AR13" s="17">
        <v>7.9668375743541603E-2</v>
      </c>
      <c r="AS13" s="17">
        <v>2.68145967710199E-2</v>
      </c>
      <c r="AT13" s="17">
        <v>8.5452653184182603E-2</v>
      </c>
      <c r="AU13" s="17">
        <v>0.106383214728655</v>
      </c>
    </row>
    <row r="14" spans="2:47" x14ac:dyDescent="0.35">
      <c r="B14" s="18" t="s">
        <v>218</v>
      </c>
      <c r="C14" s="17">
        <v>4.2252679803655699E-2</v>
      </c>
      <c r="D14" s="17">
        <v>5.6331223745555901E-2</v>
      </c>
      <c r="E14" s="17">
        <v>2.8896315849550699E-2</v>
      </c>
      <c r="F14" s="17"/>
      <c r="G14" s="17">
        <v>4.0792632360216699E-2</v>
      </c>
      <c r="H14" s="17">
        <v>6.63558596245718E-2</v>
      </c>
      <c r="I14" s="17">
        <v>5.5216371468169399E-2</v>
      </c>
      <c r="J14" s="17">
        <v>3.8493453029453902E-2</v>
      </c>
      <c r="K14" s="17">
        <v>2.8135399213744298E-2</v>
      </c>
      <c r="L14" s="17">
        <v>2.5420859054419501E-2</v>
      </c>
      <c r="M14" s="17"/>
      <c r="N14" s="17">
        <v>4.0968733392716401E-2</v>
      </c>
      <c r="O14" s="17">
        <v>4.8629722328180698E-2</v>
      </c>
      <c r="P14" s="17"/>
      <c r="Q14" s="17">
        <v>4.4907550824825698E-2</v>
      </c>
      <c r="R14" s="17">
        <v>4.7039768575360998E-2</v>
      </c>
      <c r="S14" s="17">
        <v>2.9557121631219801E-2</v>
      </c>
      <c r="T14" s="17">
        <v>3.28532459847517E-2</v>
      </c>
      <c r="U14" s="17">
        <v>2.2060160237949801E-2</v>
      </c>
      <c r="V14" s="17">
        <v>8.3928575672826397E-2</v>
      </c>
      <c r="W14" s="17">
        <v>5.1063180850275799E-3</v>
      </c>
      <c r="X14" s="17">
        <v>2.0334195477926399E-2</v>
      </c>
      <c r="Y14" s="17">
        <v>5.9934714955610001E-2</v>
      </c>
      <c r="Z14" s="17">
        <v>4.4915856380483399E-2</v>
      </c>
      <c r="AA14" s="17">
        <v>4.6532111284309299E-2</v>
      </c>
      <c r="AB14" s="17">
        <v>4.1680215763446903E-2</v>
      </c>
      <c r="AC14" s="17"/>
      <c r="AD14" s="17">
        <v>5.32953636722341E-2</v>
      </c>
      <c r="AE14" s="17">
        <v>2.0108018726487001E-2</v>
      </c>
      <c r="AF14" s="17"/>
      <c r="AG14" s="17">
        <v>6.5724859342387407E-2</v>
      </c>
      <c r="AH14" s="17">
        <v>3.09942007437479E-2</v>
      </c>
      <c r="AI14" s="17"/>
      <c r="AJ14" s="17">
        <v>4.72338256362504E-2</v>
      </c>
      <c r="AK14" s="17">
        <v>3.6718401975562698E-2</v>
      </c>
      <c r="AL14" s="17"/>
      <c r="AM14" s="17">
        <v>3.1211531250401998E-2</v>
      </c>
      <c r="AN14" s="17">
        <v>4.6158220086767801E-2</v>
      </c>
      <c r="AO14" s="17"/>
      <c r="AP14" s="17">
        <v>1.6917403400848799E-3</v>
      </c>
      <c r="AQ14" s="17">
        <v>9.5438002530251094E-3</v>
      </c>
      <c r="AR14" s="17">
        <v>5.5383758471993602E-2</v>
      </c>
      <c r="AS14" s="17">
        <v>4.48785626667422E-2</v>
      </c>
      <c r="AT14" s="17">
        <v>9.40189463463382E-2</v>
      </c>
      <c r="AU14" s="17">
        <v>8.4621954221171997E-2</v>
      </c>
    </row>
    <row r="15" spans="2:47" x14ac:dyDescent="0.35">
      <c r="B15" s="18" t="s">
        <v>292</v>
      </c>
      <c r="C15" s="17">
        <v>5.2785927630545702E-2</v>
      </c>
      <c r="D15" s="17">
        <v>6.6866855647732107E-2</v>
      </c>
      <c r="E15" s="17">
        <v>3.95208196322007E-2</v>
      </c>
      <c r="F15" s="17"/>
      <c r="G15" s="17">
        <v>7.0014303959452795E-2</v>
      </c>
      <c r="H15" s="17">
        <v>0.10103874122938999</v>
      </c>
      <c r="I15" s="17">
        <v>7.9879646138993399E-2</v>
      </c>
      <c r="J15" s="17">
        <v>3.72863592111016E-2</v>
      </c>
      <c r="K15" s="17">
        <v>3.08459236929561E-2</v>
      </c>
      <c r="L15" s="17">
        <v>6.9885734002786103E-3</v>
      </c>
      <c r="M15" s="17"/>
      <c r="N15" s="17">
        <v>4.5190100040446698E-2</v>
      </c>
      <c r="O15" s="17">
        <v>9.0512514299831898E-2</v>
      </c>
      <c r="P15" s="17"/>
      <c r="Q15" s="17">
        <v>7.0273127501696897E-2</v>
      </c>
      <c r="R15" s="17">
        <v>6.2429039414390999E-2</v>
      </c>
      <c r="S15" s="17">
        <v>4.9293246071636002E-2</v>
      </c>
      <c r="T15" s="17">
        <v>7.0236244892719096E-2</v>
      </c>
      <c r="U15" s="17">
        <v>3.3280179868959099E-2</v>
      </c>
      <c r="V15" s="17">
        <v>6.6828844305257304E-2</v>
      </c>
      <c r="W15" s="17">
        <v>1.02269304500199E-2</v>
      </c>
      <c r="X15" s="17">
        <v>5.29098309558661E-2</v>
      </c>
      <c r="Y15" s="17">
        <v>6.9302308609153707E-2</v>
      </c>
      <c r="Z15" s="17">
        <v>3.2463972715179597E-2</v>
      </c>
      <c r="AA15" s="17">
        <v>4.0988994576787702E-2</v>
      </c>
      <c r="AB15" s="17">
        <v>2.35043939127813E-2</v>
      </c>
      <c r="AC15" s="17"/>
      <c r="AD15" s="17">
        <v>6.5387645952290296E-2</v>
      </c>
      <c r="AE15" s="17">
        <v>2.7352250613742E-2</v>
      </c>
      <c r="AF15" s="17"/>
      <c r="AG15" s="17">
        <v>6.1373750036473003E-2</v>
      </c>
      <c r="AH15" s="17">
        <v>4.9392828707760898E-2</v>
      </c>
      <c r="AI15" s="17"/>
      <c r="AJ15" s="17">
        <v>5.1368277383822103E-2</v>
      </c>
      <c r="AK15" s="17">
        <v>5.3361279151441003E-2</v>
      </c>
      <c r="AL15" s="17"/>
      <c r="AM15" s="17">
        <v>4.3931891517767503E-2</v>
      </c>
      <c r="AN15" s="17">
        <v>5.6268037782716801E-2</v>
      </c>
      <c r="AO15" s="17"/>
      <c r="AP15" s="17">
        <v>2.2340817132022298E-2</v>
      </c>
      <c r="AQ15" s="17">
        <v>7.0068510010637504E-3</v>
      </c>
      <c r="AR15" s="17">
        <v>0.10679527027664899</v>
      </c>
      <c r="AS15" s="17">
        <v>4.5668198308275003E-2</v>
      </c>
      <c r="AT15" s="17">
        <v>7.0510913118004198E-2</v>
      </c>
      <c r="AU15" s="17">
        <v>8.6808796085782305E-2</v>
      </c>
    </row>
    <row r="16" spans="2:47" x14ac:dyDescent="0.35">
      <c r="B16" s="18" t="s">
        <v>293</v>
      </c>
      <c r="C16" s="17">
        <v>2.5254779981513299E-2</v>
      </c>
      <c r="D16" s="17">
        <v>2.5245101783635902E-2</v>
      </c>
      <c r="E16" s="17">
        <v>2.46136213529582E-2</v>
      </c>
      <c r="F16" s="17"/>
      <c r="G16" s="17">
        <v>4.5455565498918202E-2</v>
      </c>
      <c r="H16" s="17">
        <v>3.5686858722296697E-2</v>
      </c>
      <c r="I16" s="17">
        <v>3.55087069792792E-2</v>
      </c>
      <c r="J16" s="17">
        <v>2.1141763951837301E-2</v>
      </c>
      <c r="K16" s="17">
        <v>1.23254717359463E-2</v>
      </c>
      <c r="L16" s="17">
        <v>6.8849359485701703E-3</v>
      </c>
      <c r="M16" s="17"/>
      <c r="N16" s="17">
        <v>2.1729932928888002E-2</v>
      </c>
      <c r="O16" s="17">
        <v>4.2761818714222903E-2</v>
      </c>
      <c r="P16" s="17"/>
      <c r="Q16" s="17">
        <v>3.7396957077240903E-2</v>
      </c>
      <c r="R16" s="17">
        <v>1.7040141132006199E-2</v>
      </c>
      <c r="S16" s="17">
        <v>2.6816703492243899E-2</v>
      </c>
      <c r="T16" s="17">
        <v>2.17931099359484E-2</v>
      </c>
      <c r="U16" s="17">
        <v>3.3440506268945798E-2</v>
      </c>
      <c r="V16" s="17">
        <v>1.6791177319786601E-2</v>
      </c>
      <c r="W16" s="17">
        <v>4.0097739486431999E-2</v>
      </c>
      <c r="X16" s="17">
        <v>3.1895758897204897E-2</v>
      </c>
      <c r="Y16" s="17">
        <v>1.1733767977425799E-2</v>
      </c>
      <c r="Z16" s="17">
        <v>3.7636956553376601E-2</v>
      </c>
      <c r="AA16" s="17">
        <v>0</v>
      </c>
      <c r="AB16" s="17">
        <v>2.2958488279549199E-2</v>
      </c>
      <c r="AC16" s="17"/>
      <c r="AD16" s="17">
        <v>2.6917415051058401E-2</v>
      </c>
      <c r="AE16" s="17">
        <v>2.0275453517915001E-2</v>
      </c>
      <c r="AF16" s="17"/>
      <c r="AG16" s="17">
        <v>2.0687886727490098E-2</v>
      </c>
      <c r="AH16" s="17">
        <v>2.50028222589825E-2</v>
      </c>
      <c r="AI16" s="17"/>
      <c r="AJ16" s="17">
        <v>2.20537542774632E-2</v>
      </c>
      <c r="AK16" s="17">
        <v>2.84829468577193E-2</v>
      </c>
      <c r="AL16" s="17"/>
      <c r="AM16" s="17">
        <v>2.9003545440913499E-2</v>
      </c>
      <c r="AN16" s="17">
        <v>2.3745722800527301E-2</v>
      </c>
      <c r="AO16" s="17"/>
      <c r="AP16" s="17">
        <v>1.0189837858758301E-2</v>
      </c>
      <c r="AQ16" s="17">
        <v>1.86017403377251E-2</v>
      </c>
      <c r="AR16" s="17">
        <v>3.7867159433971898E-2</v>
      </c>
      <c r="AS16" s="17">
        <v>1.3092023777453299E-2</v>
      </c>
      <c r="AT16" s="17">
        <v>2.47704541175638E-2</v>
      </c>
      <c r="AU16" s="17">
        <v>5.2020016156156701E-2</v>
      </c>
    </row>
    <row r="17" spans="2:47" x14ac:dyDescent="0.35">
      <c r="B17" s="18" t="s">
        <v>294</v>
      </c>
      <c r="C17" s="17">
        <v>9.0700428633279095E-2</v>
      </c>
      <c r="D17" s="17">
        <v>0.108557428263172</v>
      </c>
      <c r="E17" s="17">
        <v>7.3053546902664399E-2</v>
      </c>
      <c r="F17" s="17"/>
      <c r="G17" s="17">
        <v>6.3283207050749996E-2</v>
      </c>
      <c r="H17" s="17">
        <v>9.5376689781797003E-2</v>
      </c>
      <c r="I17" s="17">
        <v>9.0851128672471596E-2</v>
      </c>
      <c r="J17" s="17">
        <v>0.11951281452545</v>
      </c>
      <c r="K17" s="17">
        <v>0.112028942681813</v>
      </c>
      <c r="L17" s="17">
        <v>6.7410767221161905E-2</v>
      </c>
      <c r="M17" s="17"/>
      <c r="N17" s="17">
        <v>8.3474519640061903E-2</v>
      </c>
      <c r="O17" s="17">
        <v>0.12658972162517501</v>
      </c>
      <c r="P17" s="17"/>
      <c r="Q17" s="17">
        <v>0.12483175390859801</v>
      </c>
      <c r="R17" s="17">
        <v>6.5626412796123607E-2</v>
      </c>
      <c r="S17" s="17">
        <v>6.76788384564843E-2</v>
      </c>
      <c r="T17" s="17">
        <v>9.9887549643813398E-2</v>
      </c>
      <c r="U17" s="17">
        <v>0.10045786345951301</v>
      </c>
      <c r="V17" s="17">
        <v>7.54387509355397E-2</v>
      </c>
      <c r="W17" s="17">
        <v>4.8470665514660602E-2</v>
      </c>
      <c r="X17" s="17">
        <v>0.104540987917316</v>
      </c>
      <c r="Y17" s="17">
        <v>8.2105962951830105E-2</v>
      </c>
      <c r="Z17" s="17">
        <v>0.112536026806697</v>
      </c>
      <c r="AA17" s="17">
        <v>0.10270885554834699</v>
      </c>
      <c r="AB17" s="17">
        <v>0.13756094972965499</v>
      </c>
      <c r="AC17" s="17"/>
      <c r="AD17" s="17">
        <v>0.10281371708717101</v>
      </c>
      <c r="AE17" s="17">
        <v>6.7145651238371101E-2</v>
      </c>
      <c r="AF17" s="17"/>
      <c r="AG17" s="17">
        <v>9.3725444801527696E-2</v>
      </c>
      <c r="AH17" s="17">
        <v>8.9813159402431994E-2</v>
      </c>
      <c r="AI17" s="17"/>
      <c r="AJ17" s="17">
        <v>9.88537685708758E-2</v>
      </c>
      <c r="AK17" s="17">
        <v>8.0761238122794302E-2</v>
      </c>
      <c r="AL17" s="17"/>
      <c r="AM17" s="17">
        <v>8.0812209489979303E-2</v>
      </c>
      <c r="AN17" s="17">
        <v>9.4002756891710504E-2</v>
      </c>
      <c r="AO17" s="17"/>
      <c r="AP17" s="17">
        <v>4.0464334505887399E-2</v>
      </c>
      <c r="AQ17" s="17">
        <v>6.6555739544952197E-2</v>
      </c>
      <c r="AR17" s="17">
        <v>0.104014699063687</v>
      </c>
      <c r="AS17" s="17">
        <v>0.124664000224585</v>
      </c>
      <c r="AT17" s="17">
        <v>0.107125016630402</v>
      </c>
      <c r="AU17" s="17">
        <v>0.120119447144394</v>
      </c>
    </row>
    <row r="18" spans="2:47" x14ac:dyDescent="0.35">
      <c r="B18" s="18" t="s">
        <v>106</v>
      </c>
      <c r="C18" s="17">
        <v>0.509362612966752</v>
      </c>
      <c r="D18" s="17">
        <v>0.42113731522447501</v>
      </c>
      <c r="E18" s="17">
        <v>0.59401427510164295</v>
      </c>
      <c r="F18" s="17"/>
      <c r="G18" s="17">
        <v>0.347695159365354</v>
      </c>
      <c r="H18" s="17">
        <v>0.37755798023292703</v>
      </c>
      <c r="I18" s="17">
        <v>0.48638392795063701</v>
      </c>
      <c r="J18" s="17">
        <v>0.56957561838526805</v>
      </c>
      <c r="K18" s="17">
        <v>0.61625274415189202</v>
      </c>
      <c r="L18" s="17">
        <v>0.62326940686683296</v>
      </c>
      <c r="M18" s="17"/>
      <c r="N18" s="17">
        <v>0.56179623847105298</v>
      </c>
      <c r="O18" s="17">
        <v>0.24893783455927301</v>
      </c>
      <c r="P18" s="17"/>
      <c r="Q18" s="17">
        <v>0.37314545040871699</v>
      </c>
      <c r="R18" s="17">
        <v>0.50739620394531104</v>
      </c>
      <c r="S18" s="17">
        <v>0.55871192619063903</v>
      </c>
      <c r="T18" s="17">
        <v>0.53360185422846196</v>
      </c>
      <c r="U18" s="17">
        <v>0.54416930220352699</v>
      </c>
      <c r="V18" s="17">
        <v>0.51522128521410904</v>
      </c>
      <c r="W18" s="17">
        <v>0.64789144040081603</v>
      </c>
      <c r="X18" s="17">
        <v>0.47254443459305601</v>
      </c>
      <c r="Y18" s="17">
        <v>0.47250398583410602</v>
      </c>
      <c r="Z18" s="17">
        <v>0.53334267197723095</v>
      </c>
      <c r="AA18" s="17">
        <v>0.53183617819912199</v>
      </c>
      <c r="AB18" s="17">
        <v>0.55377519039474699</v>
      </c>
      <c r="AC18" s="17"/>
      <c r="AD18" s="17">
        <v>0.43558839246062298</v>
      </c>
      <c r="AE18" s="17">
        <v>0.67790291149676196</v>
      </c>
      <c r="AF18" s="17"/>
      <c r="AG18" s="17">
        <v>0.35779168065108402</v>
      </c>
      <c r="AH18" s="17">
        <v>0.58718108638928301</v>
      </c>
      <c r="AI18" s="17"/>
      <c r="AJ18" s="17">
        <v>0.50913190328396896</v>
      </c>
      <c r="AK18" s="17">
        <v>0.512353584640305</v>
      </c>
      <c r="AL18" s="17"/>
      <c r="AM18" s="17">
        <v>0.54194259009466195</v>
      </c>
      <c r="AN18" s="17">
        <v>0.50051455585096405</v>
      </c>
      <c r="AO18" s="17"/>
      <c r="AP18" s="17">
        <v>0.75170047703274601</v>
      </c>
      <c r="AQ18" s="17">
        <v>0.68150784544048904</v>
      </c>
      <c r="AR18" s="17">
        <v>0.41402176377598099</v>
      </c>
      <c r="AS18" s="17">
        <v>0.54803730066023504</v>
      </c>
      <c r="AT18" s="17">
        <v>0.29556155420281699</v>
      </c>
      <c r="AU18" s="17">
        <v>0.192935904596095</v>
      </c>
    </row>
    <row r="19" spans="2:47" x14ac:dyDescent="0.35">
      <c r="B19" s="18" t="s">
        <v>94</v>
      </c>
      <c r="C19" s="17">
        <v>1.6974267319285401E-2</v>
      </c>
      <c r="D19" s="17">
        <v>1.3929986886062E-2</v>
      </c>
      <c r="E19" s="17">
        <v>2.0094364878347599E-2</v>
      </c>
      <c r="F19" s="17"/>
      <c r="G19" s="17">
        <v>2.2378921586658902E-2</v>
      </c>
      <c r="H19" s="17">
        <v>9.5631364722290405E-3</v>
      </c>
      <c r="I19" s="17">
        <v>3.1313785440384899E-2</v>
      </c>
      <c r="J19" s="17">
        <v>2.4366227937453099E-2</v>
      </c>
      <c r="K19" s="17">
        <v>6.8123463034822501E-3</v>
      </c>
      <c r="L19" s="17">
        <v>8.5318277706959694E-3</v>
      </c>
      <c r="M19" s="17"/>
      <c r="N19" s="17">
        <v>1.2175682851461599E-2</v>
      </c>
      <c r="O19" s="17">
        <v>4.0807643033502698E-2</v>
      </c>
      <c r="P19" s="17"/>
      <c r="Q19" s="17">
        <v>2.3695622556167601E-2</v>
      </c>
      <c r="R19" s="17">
        <v>2.2306652552682799E-2</v>
      </c>
      <c r="S19" s="17">
        <v>2.49140917290036E-2</v>
      </c>
      <c r="T19" s="17">
        <v>4.5242508977200602E-3</v>
      </c>
      <c r="U19" s="17">
        <v>0</v>
      </c>
      <c r="V19" s="17">
        <v>8.1304400101922907E-3</v>
      </c>
      <c r="W19" s="17">
        <v>2.67791687251447E-2</v>
      </c>
      <c r="X19" s="17">
        <v>1.00000833398452E-2</v>
      </c>
      <c r="Y19" s="17">
        <v>2.3390807070403901E-2</v>
      </c>
      <c r="Z19" s="17">
        <v>6.8130954627727601E-3</v>
      </c>
      <c r="AA19" s="17">
        <v>2.19835967051197E-2</v>
      </c>
      <c r="AB19" s="17">
        <v>2.6696244027777798E-2</v>
      </c>
      <c r="AC19" s="17"/>
      <c r="AD19" s="17">
        <v>1.36142691279781E-2</v>
      </c>
      <c r="AE19" s="17">
        <v>1.6168126182057999E-2</v>
      </c>
      <c r="AF19" s="17"/>
      <c r="AG19" s="17">
        <v>9.6290452197057095E-3</v>
      </c>
      <c r="AH19" s="17">
        <v>1.8810525073810602E-2</v>
      </c>
      <c r="AI19" s="17"/>
      <c r="AJ19" s="17">
        <v>1.5137983495072E-2</v>
      </c>
      <c r="AK19" s="17">
        <v>1.6956487754593901E-2</v>
      </c>
      <c r="AL19" s="17"/>
      <c r="AM19" s="17">
        <v>2.4634761314433099E-2</v>
      </c>
      <c r="AN19" s="17">
        <v>1.38110262820342E-2</v>
      </c>
      <c r="AO19" s="17"/>
      <c r="AP19" s="17">
        <v>3.0457341188114499E-2</v>
      </c>
      <c r="AQ19" s="17">
        <v>2.2524300615560499E-2</v>
      </c>
      <c r="AR19" s="17">
        <v>1.53679523455426E-2</v>
      </c>
      <c r="AS19" s="17">
        <v>1.19607453418054E-2</v>
      </c>
      <c r="AT19" s="17">
        <v>6.39458678935826E-3</v>
      </c>
      <c r="AU19" s="17">
        <v>6.8039198007372199E-3</v>
      </c>
    </row>
    <row r="20" spans="2:47" x14ac:dyDescent="0.35">
      <c r="B20" s="18" t="s">
        <v>323</v>
      </c>
      <c r="C20" s="19">
        <v>0.117439571542324</v>
      </c>
      <c r="D20" s="19">
        <v>9.8663148352278601E-2</v>
      </c>
      <c r="E20" s="19">
        <v>0.135748803572486</v>
      </c>
      <c r="F20" s="19"/>
      <c r="G20" s="19">
        <v>9.4172021894550706E-2</v>
      </c>
      <c r="H20" s="19">
        <v>4.42164612332928E-2</v>
      </c>
      <c r="I20" s="19">
        <v>6.7169071132906405E-2</v>
      </c>
      <c r="J20" s="19">
        <v>9.7575815849573505E-2</v>
      </c>
      <c r="K20" s="19">
        <v>0.14749027327908101</v>
      </c>
      <c r="L20" s="19">
        <v>0.22981746320749899</v>
      </c>
      <c r="M20" s="19"/>
      <c r="N20" s="19">
        <v>0.126757927202958</v>
      </c>
      <c r="O20" s="19">
        <v>7.1157616314113506E-2</v>
      </c>
      <c r="P20" s="19"/>
      <c r="Q20" s="19">
        <v>7.6639768434782096E-2</v>
      </c>
      <c r="R20" s="19">
        <v>0.170137913826923</v>
      </c>
      <c r="S20" s="19">
        <v>0.123735357467574</v>
      </c>
      <c r="T20" s="19">
        <v>0.154357786079131</v>
      </c>
      <c r="U20" s="19">
        <v>0.114570760584258</v>
      </c>
      <c r="V20" s="19">
        <v>9.0182059947148993E-2</v>
      </c>
      <c r="W20" s="19">
        <v>8.9810071296008195E-2</v>
      </c>
      <c r="X20" s="19">
        <v>9.4241250469213098E-2</v>
      </c>
      <c r="Y20" s="19">
        <v>9.3183432940577696E-2</v>
      </c>
      <c r="Z20" s="19">
        <v>0.13609937544502401</v>
      </c>
      <c r="AA20" s="19">
        <v>0.140792589242902</v>
      </c>
      <c r="AB20" s="19">
        <v>0.138807379551455</v>
      </c>
      <c r="AC20" s="19"/>
      <c r="AD20" s="19">
        <v>0.116506304792125</v>
      </c>
      <c r="AE20" s="19">
        <v>0.118019348703804</v>
      </c>
      <c r="AF20" s="19"/>
      <c r="AG20" s="19">
        <v>8.9692036169736006E-2</v>
      </c>
      <c r="AH20" s="19">
        <v>0.12998974842348199</v>
      </c>
      <c r="AI20" s="19"/>
      <c r="AJ20" s="19">
        <v>0.11385415074631</v>
      </c>
      <c r="AK20" s="19">
        <v>0.121442686919636</v>
      </c>
      <c r="AL20" s="19"/>
      <c r="AM20" s="19">
        <v>0.16194610124488101</v>
      </c>
      <c r="AN20" s="19">
        <v>0.10456884131218</v>
      </c>
      <c r="AO20" s="19"/>
      <c r="AP20" s="19">
        <v>0.14315545194238699</v>
      </c>
      <c r="AQ20" s="19">
        <v>0.17881552809338699</v>
      </c>
      <c r="AR20" s="19">
        <v>8.8240257216216506E-2</v>
      </c>
      <c r="AS20" s="19">
        <v>0.16899718746560899</v>
      </c>
      <c r="AT20" s="19">
        <v>6.0726926773745298E-2</v>
      </c>
      <c r="AU20" s="19">
        <v>2.6685299530139501E-2</v>
      </c>
    </row>
    <row r="21" spans="2:47" x14ac:dyDescent="0.35">
      <c r="B21" s="16"/>
    </row>
    <row r="22" spans="2:47" x14ac:dyDescent="0.35">
      <c r="B22" t="s">
        <v>66</v>
      </c>
    </row>
    <row r="23" spans="2:47" x14ac:dyDescent="0.35">
      <c r="B23" t="s">
        <v>67</v>
      </c>
    </row>
    <row r="25" spans="2:47" x14ac:dyDescent="0.35">
      <c r="B25"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B2:AU25"/>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329</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289</v>
      </c>
      <c r="C9" s="17">
        <v>5.05476640704405E-3</v>
      </c>
      <c r="D9" s="17">
        <v>5.2024165240362099E-3</v>
      </c>
      <c r="E9" s="17">
        <v>4.9556617304992098E-3</v>
      </c>
      <c r="F9" s="17"/>
      <c r="G9" s="17">
        <v>1.4195966922728001E-2</v>
      </c>
      <c r="H9" s="17">
        <v>1.2813358968119099E-2</v>
      </c>
      <c r="I9" s="17">
        <v>5.1783743173728896E-3</v>
      </c>
      <c r="J9" s="17">
        <v>0</v>
      </c>
      <c r="K9" s="17">
        <v>0</v>
      </c>
      <c r="L9" s="17">
        <v>0</v>
      </c>
      <c r="M9" s="17"/>
      <c r="N9" s="17">
        <v>3.1790463537683601E-3</v>
      </c>
      <c r="O9" s="17">
        <v>1.43710014476424E-2</v>
      </c>
      <c r="P9" s="17"/>
      <c r="Q9" s="17">
        <v>7.9489002015358298E-3</v>
      </c>
      <c r="R9" s="17">
        <v>3.7618534942732902E-3</v>
      </c>
      <c r="S9" s="17">
        <v>0</v>
      </c>
      <c r="T9" s="17">
        <v>0</v>
      </c>
      <c r="U9" s="17">
        <v>7.1792106766841004E-3</v>
      </c>
      <c r="V9" s="17">
        <v>5.9788649357419097E-3</v>
      </c>
      <c r="W9" s="17">
        <v>0</v>
      </c>
      <c r="X9" s="17">
        <v>9.9445246434541508E-3</v>
      </c>
      <c r="Y9" s="17">
        <v>1.20955998971092E-2</v>
      </c>
      <c r="Z9" s="17">
        <v>0</v>
      </c>
      <c r="AA9" s="17">
        <v>1.36758508015658E-2</v>
      </c>
      <c r="AB9" s="17">
        <v>0</v>
      </c>
      <c r="AC9" s="17"/>
      <c r="AD9" s="17">
        <v>6.0472952256649202E-3</v>
      </c>
      <c r="AE9" s="17">
        <v>0</v>
      </c>
      <c r="AF9" s="17"/>
      <c r="AG9" s="17">
        <v>1.4084605270601101E-2</v>
      </c>
      <c r="AH9" s="17">
        <v>7.4527983976342498E-4</v>
      </c>
      <c r="AI9" s="17"/>
      <c r="AJ9" s="17">
        <v>2.99990321438078E-3</v>
      </c>
      <c r="AK9" s="17">
        <v>7.53840329883145E-3</v>
      </c>
      <c r="AL9" s="17"/>
      <c r="AM9" s="17">
        <v>9.7778973084838103E-3</v>
      </c>
      <c r="AN9" s="17">
        <v>3.8125826640821201E-3</v>
      </c>
      <c r="AO9" s="17"/>
      <c r="AP9" s="17">
        <v>0</v>
      </c>
      <c r="AQ9" s="17">
        <v>0</v>
      </c>
      <c r="AR9" s="17">
        <v>0</v>
      </c>
      <c r="AS9" s="17">
        <v>0</v>
      </c>
      <c r="AT9" s="17">
        <v>3.07458806583349E-2</v>
      </c>
      <c r="AU9" s="17">
        <v>1.37069359032005E-2</v>
      </c>
    </row>
    <row r="10" spans="2:47" x14ac:dyDescent="0.35">
      <c r="B10" s="18" t="s">
        <v>290</v>
      </c>
      <c r="C10" s="17">
        <v>4.7578906659571903E-3</v>
      </c>
      <c r="D10" s="17">
        <v>6.8435747516300801E-3</v>
      </c>
      <c r="E10" s="17">
        <v>2.7658533183993E-3</v>
      </c>
      <c r="F10" s="17"/>
      <c r="G10" s="17">
        <v>1.8707452280121901E-2</v>
      </c>
      <c r="H10" s="17">
        <v>7.0253868173429596E-3</v>
      </c>
      <c r="I10" s="17">
        <v>5.5586450515514299E-3</v>
      </c>
      <c r="J10" s="17">
        <v>0</v>
      </c>
      <c r="K10" s="17">
        <v>0</v>
      </c>
      <c r="L10" s="17">
        <v>0</v>
      </c>
      <c r="M10" s="17"/>
      <c r="N10" s="17">
        <v>4.3067298051205297E-3</v>
      </c>
      <c r="O10" s="17">
        <v>6.9986944646545802E-3</v>
      </c>
      <c r="P10" s="17"/>
      <c r="Q10" s="17">
        <v>3.1861852036679998E-3</v>
      </c>
      <c r="R10" s="17">
        <v>1.2925824917530001E-2</v>
      </c>
      <c r="S10" s="17">
        <v>0</v>
      </c>
      <c r="T10" s="17">
        <v>0</v>
      </c>
      <c r="U10" s="17">
        <v>1.03708149303598E-2</v>
      </c>
      <c r="V10" s="17">
        <v>0</v>
      </c>
      <c r="W10" s="17">
        <v>0</v>
      </c>
      <c r="X10" s="17">
        <v>1.73177169390712E-2</v>
      </c>
      <c r="Y10" s="17">
        <v>1.10693856965696E-2</v>
      </c>
      <c r="Z10" s="17">
        <v>0</v>
      </c>
      <c r="AA10" s="17">
        <v>0</v>
      </c>
      <c r="AB10" s="17">
        <v>0</v>
      </c>
      <c r="AC10" s="17"/>
      <c r="AD10" s="17">
        <v>6.0133109593873101E-3</v>
      </c>
      <c r="AE10" s="17">
        <v>2.4001895863357001E-3</v>
      </c>
      <c r="AF10" s="17"/>
      <c r="AG10" s="17">
        <v>9.7299531195643406E-3</v>
      </c>
      <c r="AH10" s="17">
        <v>2.4463031074770198E-3</v>
      </c>
      <c r="AI10" s="17"/>
      <c r="AJ10" s="17">
        <v>3.60255936432546E-3</v>
      </c>
      <c r="AK10" s="17">
        <v>6.1713884287517198E-3</v>
      </c>
      <c r="AL10" s="17"/>
      <c r="AM10" s="17">
        <v>2.0459714712984102E-3</v>
      </c>
      <c r="AN10" s="17">
        <v>5.6130437372673998E-3</v>
      </c>
      <c r="AO10" s="17"/>
      <c r="AP10" s="17">
        <v>0</v>
      </c>
      <c r="AQ10" s="17">
        <v>0</v>
      </c>
      <c r="AR10" s="17">
        <v>1.0863267248765299E-2</v>
      </c>
      <c r="AS10" s="17">
        <v>0</v>
      </c>
      <c r="AT10" s="17">
        <v>6.2027054284080002E-3</v>
      </c>
      <c r="AU10" s="17">
        <v>1.41312682942763E-2</v>
      </c>
    </row>
    <row r="11" spans="2:47" x14ac:dyDescent="0.35">
      <c r="B11" s="18" t="s">
        <v>215</v>
      </c>
      <c r="C11" s="17">
        <v>2.6533318455154199E-2</v>
      </c>
      <c r="D11" s="17">
        <v>3.9063649642257503E-2</v>
      </c>
      <c r="E11" s="17">
        <v>1.4547374047598699E-2</v>
      </c>
      <c r="F11" s="17"/>
      <c r="G11" s="17">
        <v>4.6258794422741903E-2</v>
      </c>
      <c r="H11" s="17">
        <v>6.71753584370305E-2</v>
      </c>
      <c r="I11" s="17">
        <v>3.34942064092799E-2</v>
      </c>
      <c r="J11" s="17">
        <v>1.12786379253869E-2</v>
      </c>
      <c r="K11" s="17">
        <v>0</v>
      </c>
      <c r="L11" s="17">
        <v>4.5862899391223002E-3</v>
      </c>
      <c r="M11" s="17"/>
      <c r="N11" s="17">
        <v>2.0476866755638E-2</v>
      </c>
      <c r="O11" s="17">
        <v>5.6614207896085997E-2</v>
      </c>
      <c r="P11" s="17"/>
      <c r="Q11" s="17">
        <v>3.5648349579751097E-2</v>
      </c>
      <c r="R11" s="17">
        <v>1.4130405841929801E-2</v>
      </c>
      <c r="S11" s="17">
        <v>3.3218663691777298E-2</v>
      </c>
      <c r="T11" s="17">
        <v>2.3277120364938599E-2</v>
      </c>
      <c r="U11" s="17">
        <v>2.3553541248859299E-2</v>
      </c>
      <c r="V11" s="17">
        <v>4.7379659950173098E-2</v>
      </c>
      <c r="W11" s="17">
        <v>8.7937738139118992E-3</v>
      </c>
      <c r="X11" s="17">
        <v>1.3860841287624199E-2</v>
      </c>
      <c r="Y11" s="17">
        <v>3.2677754459013303E-2</v>
      </c>
      <c r="Z11" s="17">
        <v>4.0005983279022599E-2</v>
      </c>
      <c r="AA11" s="17">
        <v>1.16971492649212E-2</v>
      </c>
      <c r="AB11" s="17">
        <v>0</v>
      </c>
      <c r="AC11" s="17"/>
      <c r="AD11" s="17">
        <v>3.3806528607713E-2</v>
      </c>
      <c r="AE11" s="17">
        <v>1.13669720190313E-2</v>
      </c>
      <c r="AF11" s="17"/>
      <c r="AG11" s="17">
        <v>5.5158005400870999E-2</v>
      </c>
      <c r="AH11" s="17">
        <v>1.2161606838246301E-2</v>
      </c>
      <c r="AI11" s="17"/>
      <c r="AJ11" s="17">
        <v>2.6817705832441599E-2</v>
      </c>
      <c r="AK11" s="17">
        <v>2.4854630853271699E-2</v>
      </c>
      <c r="AL11" s="17"/>
      <c r="AM11" s="17">
        <v>1.19339776174419E-2</v>
      </c>
      <c r="AN11" s="17">
        <v>3.1153986843683801E-2</v>
      </c>
      <c r="AO11" s="17"/>
      <c r="AP11" s="17">
        <v>0</v>
      </c>
      <c r="AQ11" s="17">
        <v>0</v>
      </c>
      <c r="AR11" s="17">
        <v>4.3969828932599E-2</v>
      </c>
      <c r="AS11" s="17">
        <v>5.6019326550282899E-3</v>
      </c>
      <c r="AT11" s="17">
        <v>6.2304768634425099E-2</v>
      </c>
      <c r="AU11" s="17">
        <v>7.4234274501115693E-2</v>
      </c>
    </row>
    <row r="12" spans="2:47" x14ac:dyDescent="0.35">
      <c r="B12" s="18" t="s">
        <v>216</v>
      </c>
      <c r="C12" s="17">
        <v>4.0606811249105097E-2</v>
      </c>
      <c r="D12" s="17">
        <v>6.2689964008941099E-2</v>
      </c>
      <c r="E12" s="17">
        <v>1.94283904465988E-2</v>
      </c>
      <c r="F12" s="17"/>
      <c r="G12" s="17">
        <v>6.1038959289333297E-2</v>
      </c>
      <c r="H12" s="17">
        <v>7.4130764218044806E-2</v>
      </c>
      <c r="I12" s="17">
        <v>4.4197163689011297E-2</v>
      </c>
      <c r="J12" s="17">
        <v>3.95721474989306E-2</v>
      </c>
      <c r="K12" s="17">
        <v>1.1768461570497501E-2</v>
      </c>
      <c r="L12" s="17">
        <v>1.6771386592655101E-2</v>
      </c>
      <c r="M12" s="17"/>
      <c r="N12" s="17">
        <v>3.4974028105973297E-2</v>
      </c>
      <c r="O12" s="17">
        <v>6.8583444330621302E-2</v>
      </c>
      <c r="P12" s="17"/>
      <c r="Q12" s="17">
        <v>4.82577213262727E-2</v>
      </c>
      <c r="R12" s="17">
        <v>2.58757021723355E-2</v>
      </c>
      <c r="S12" s="17">
        <v>1.25825538759987E-2</v>
      </c>
      <c r="T12" s="17">
        <v>3.5919040213951099E-2</v>
      </c>
      <c r="U12" s="17">
        <v>4.49128246999261E-2</v>
      </c>
      <c r="V12" s="17">
        <v>4.8761990679306901E-2</v>
      </c>
      <c r="W12" s="17">
        <v>5.1187669329168198E-2</v>
      </c>
      <c r="X12" s="17">
        <v>4.1478151169512201E-2</v>
      </c>
      <c r="Y12" s="17">
        <v>4.3701202363441299E-2</v>
      </c>
      <c r="Z12" s="17">
        <v>4.4456730696709898E-2</v>
      </c>
      <c r="AA12" s="17">
        <v>4.1674245994029899E-2</v>
      </c>
      <c r="AB12" s="17">
        <v>6.9114630899618307E-2</v>
      </c>
      <c r="AC12" s="17"/>
      <c r="AD12" s="17">
        <v>4.8064935561435498E-2</v>
      </c>
      <c r="AE12" s="17">
        <v>1.95424641346299E-2</v>
      </c>
      <c r="AF12" s="17"/>
      <c r="AG12" s="17">
        <v>7.1189994663408099E-2</v>
      </c>
      <c r="AH12" s="17">
        <v>2.6740450677969398E-2</v>
      </c>
      <c r="AI12" s="17"/>
      <c r="AJ12" s="17">
        <v>3.5875035961068301E-2</v>
      </c>
      <c r="AK12" s="17">
        <v>4.6584348936440499E-2</v>
      </c>
      <c r="AL12" s="17"/>
      <c r="AM12" s="17">
        <v>3.2158489068588599E-2</v>
      </c>
      <c r="AN12" s="17">
        <v>4.3748536446900799E-2</v>
      </c>
      <c r="AO12" s="17"/>
      <c r="AP12" s="17">
        <v>0</v>
      </c>
      <c r="AQ12" s="17">
        <v>4.9994502561006501E-3</v>
      </c>
      <c r="AR12" s="17">
        <v>4.2832598300770602E-2</v>
      </c>
      <c r="AS12" s="17">
        <v>3.3016729893851599E-2</v>
      </c>
      <c r="AT12" s="17">
        <v>6.9798802326808296E-2</v>
      </c>
      <c r="AU12" s="17">
        <v>0.11465587324711</v>
      </c>
    </row>
    <row r="13" spans="2:47" x14ac:dyDescent="0.35">
      <c r="B13" s="18" t="s">
        <v>291</v>
      </c>
      <c r="C13" s="17">
        <v>5.1899690172634398E-2</v>
      </c>
      <c r="D13" s="17">
        <v>7.3877699913665607E-2</v>
      </c>
      <c r="E13" s="17">
        <v>3.09241525922078E-2</v>
      </c>
      <c r="F13" s="17"/>
      <c r="G13" s="17">
        <v>9.6714706176217399E-2</v>
      </c>
      <c r="H13" s="17">
        <v>6.6494820934687102E-2</v>
      </c>
      <c r="I13" s="17">
        <v>5.8672891231137003E-2</v>
      </c>
      <c r="J13" s="17">
        <v>3.20149307658966E-2</v>
      </c>
      <c r="K13" s="17">
        <v>4.31518305763239E-2</v>
      </c>
      <c r="L13" s="17">
        <v>2.6574758228542598E-2</v>
      </c>
      <c r="M13" s="17"/>
      <c r="N13" s="17">
        <v>4.4514633860710501E-2</v>
      </c>
      <c r="O13" s="17">
        <v>8.8579428318945899E-2</v>
      </c>
      <c r="P13" s="17"/>
      <c r="Q13" s="17">
        <v>7.3751311268464098E-2</v>
      </c>
      <c r="R13" s="17">
        <v>3.8052210364825603E-2</v>
      </c>
      <c r="S13" s="17">
        <v>5.6597776078749502E-2</v>
      </c>
      <c r="T13" s="17">
        <v>2.7448719965893001E-2</v>
      </c>
      <c r="U13" s="17">
        <v>6.54778431777122E-2</v>
      </c>
      <c r="V13" s="17">
        <v>3.8765619363513998E-2</v>
      </c>
      <c r="W13" s="17">
        <v>7.7281684974515402E-2</v>
      </c>
      <c r="X13" s="17">
        <v>4.67312115719275E-2</v>
      </c>
      <c r="Y13" s="17">
        <v>8.4807898053148006E-2</v>
      </c>
      <c r="Z13" s="17">
        <v>1.1481439895962E-2</v>
      </c>
      <c r="AA13" s="17">
        <v>6.2675543484021906E-2</v>
      </c>
      <c r="AB13" s="17">
        <v>0</v>
      </c>
      <c r="AC13" s="17"/>
      <c r="AD13" s="17">
        <v>6.7404811787276003E-2</v>
      </c>
      <c r="AE13" s="17">
        <v>1.76823384930484E-2</v>
      </c>
      <c r="AF13" s="17"/>
      <c r="AG13" s="17">
        <v>9.8284945128741794E-2</v>
      </c>
      <c r="AH13" s="17">
        <v>2.9773911727757299E-2</v>
      </c>
      <c r="AI13" s="17"/>
      <c r="AJ13" s="17">
        <v>5.3846270373510398E-2</v>
      </c>
      <c r="AK13" s="17">
        <v>5.0052647325925098E-2</v>
      </c>
      <c r="AL13" s="17"/>
      <c r="AM13" s="17">
        <v>3.4334436706511498E-2</v>
      </c>
      <c r="AN13" s="17">
        <v>5.5840946145640502E-2</v>
      </c>
      <c r="AO13" s="17"/>
      <c r="AP13" s="17">
        <v>4.57720425848994E-3</v>
      </c>
      <c r="AQ13" s="17">
        <v>1.0962121037104601E-2</v>
      </c>
      <c r="AR13" s="17">
        <v>4.50867154092328E-2</v>
      </c>
      <c r="AS13" s="17">
        <v>4.9182382049794797E-2</v>
      </c>
      <c r="AT13" s="17">
        <v>0.114981728243681</v>
      </c>
      <c r="AU13" s="17">
        <v>0.126247715109708</v>
      </c>
    </row>
    <row r="14" spans="2:47" x14ac:dyDescent="0.35">
      <c r="B14" s="18" t="s">
        <v>218</v>
      </c>
      <c r="C14" s="17">
        <v>4.1112293456417301E-2</v>
      </c>
      <c r="D14" s="17">
        <v>5.6829562869521698E-2</v>
      </c>
      <c r="E14" s="17">
        <v>2.6147438513514601E-2</v>
      </c>
      <c r="F14" s="17"/>
      <c r="G14" s="17">
        <v>4.0444902619392598E-2</v>
      </c>
      <c r="H14" s="17">
        <v>4.0262317472929299E-2</v>
      </c>
      <c r="I14" s="17">
        <v>3.0955898590719899E-2</v>
      </c>
      <c r="J14" s="17">
        <v>5.4883462354619897E-2</v>
      </c>
      <c r="K14" s="17">
        <v>6.0268309168369401E-2</v>
      </c>
      <c r="L14" s="17">
        <v>2.65848700584695E-2</v>
      </c>
      <c r="M14" s="17"/>
      <c r="N14" s="17">
        <v>4.30977498217349E-2</v>
      </c>
      <c r="O14" s="17">
        <v>3.1251025443715399E-2</v>
      </c>
      <c r="P14" s="17"/>
      <c r="Q14" s="17">
        <v>4.0199544115495402E-2</v>
      </c>
      <c r="R14" s="17">
        <v>3.87486891102388E-2</v>
      </c>
      <c r="S14" s="17">
        <v>3.0369790826896802E-2</v>
      </c>
      <c r="T14" s="17">
        <v>3.9342001307898999E-2</v>
      </c>
      <c r="U14" s="17">
        <v>1.3021497380022E-2</v>
      </c>
      <c r="V14" s="17">
        <v>3.5958782895452103E-2</v>
      </c>
      <c r="W14" s="17">
        <v>4.0272444947952901E-2</v>
      </c>
      <c r="X14" s="17">
        <v>9.2221966464943697E-2</v>
      </c>
      <c r="Y14" s="17">
        <v>5.9214060760040599E-2</v>
      </c>
      <c r="Z14" s="17">
        <v>3.9358357953949201E-2</v>
      </c>
      <c r="AA14" s="17">
        <v>2.01986959569408E-2</v>
      </c>
      <c r="AB14" s="17">
        <v>7.9318799708454096E-2</v>
      </c>
      <c r="AC14" s="17"/>
      <c r="AD14" s="17">
        <v>5.7369744135839902E-2</v>
      </c>
      <c r="AE14" s="17">
        <v>8.7786628467071103E-3</v>
      </c>
      <c r="AF14" s="17"/>
      <c r="AG14" s="17">
        <v>7.0003391391046096E-2</v>
      </c>
      <c r="AH14" s="17">
        <v>2.74649666415492E-2</v>
      </c>
      <c r="AI14" s="17"/>
      <c r="AJ14" s="17">
        <v>5.4678337011332998E-2</v>
      </c>
      <c r="AK14" s="17">
        <v>2.5379989512665801E-2</v>
      </c>
      <c r="AL14" s="17"/>
      <c r="AM14" s="17">
        <v>4.53653056160691E-2</v>
      </c>
      <c r="AN14" s="17">
        <v>4.0671096402159899E-2</v>
      </c>
      <c r="AO14" s="17"/>
      <c r="AP14" s="17">
        <v>2.3018655569798101E-3</v>
      </c>
      <c r="AQ14" s="17">
        <v>7.9336505117046496E-3</v>
      </c>
      <c r="AR14" s="17">
        <v>2.2787960239978599E-2</v>
      </c>
      <c r="AS14" s="17">
        <v>6.1362927351403397E-2</v>
      </c>
      <c r="AT14" s="17">
        <v>8.2241700059785497E-2</v>
      </c>
      <c r="AU14" s="17">
        <v>9.3392585945246506E-2</v>
      </c>
    </row>
    <row r="15" spans="2:47" x14ac:dyDescent="0.35">
      <c r="B15" s="18" t="s">
        <v>292</v>
      </c>
      <c r="C15" s="17">
        <v>8.28196256821883E-2</v>
      </c>
      <c r="D15" s="17">
        <v>0.111945520774309</v>
      </c>
      <c r="E15" s="17">
        <v>5.5146978135244197E-2</v>
      </c>
      <c r="F15" s="17"/>
      <c r="G15" s="17">
        <v>0.12358913947276599</v>
      </c>
      <c r="H15" s="17">
        <v>8.6913339604754794E-2</v>
      </c>
      <c r="I15" s="17">
        <v>0.100242302357837</v>
      </c>
      <c r="J15" s="17">
        <v>7.3220376683215294E-2</v>
      </c>
      <c r="K15" s="17">
        <v>8.1376919019528204E-2</v>
      </c>
      <c r="L15" s="17">
        <v>4.6870128102903599E-2</v>
      </c>
      <c r="M15" s="17"/>
      <c r="N15" s="17">
        <v>8.2765352004133E-2</v>
      </c>
      <c r="O15" s="17">
        <v>8.3089189544022501E-2</v>
      </c>
      <c r="P15" s="17"/>
      <c r="Q15" s="17">
        <v>0.11092316969086299</v>
      </c>
      <c r="R15" s="17">
        <v>6.4764835172249305E-2</v>
      </c>
      <c r="S15" s="17">
        <v>5.8482148458926402E-2</v>
      </c>
      <c r="T15" s="17">
        <v>0.102763873554643</v>
      </c>
      <c r="U15" s="17">
        <v>7.8205885999489994E-2</v>
      </c>
      <c r="V15" s="17">
        <v>5.4851943252473098E-2</v>
      </c>
      <c r="W15" s="17">
        <v>7.3053813453562003E-2</v>
      </c>
      <c r="X15" s="17">
        <v>0.121919402482323</v>
      </c>
      <c r="Y15" s="17">
        <v>0.10394631011953601</v>
      </c>
      <c r="Z15" s="17">
        <v>5.5231902042525399E-2</v>
      </c>
      <c r="AA15" s="17">
        <v>8.5555398521662204E-2</v>
      </c>
      <c r="AB15" s="17">
        <v>0.10496225385350701</v>
      </c>
      <c r="AC15" s="17"/>
      <c r="AD15" s="17">
        <v>0.102318127764566</v>
      </c>
      <c r="AE15" s="17">
        <v>4.1620725767988399E-2</v>
      </c>
      <c r="AF15" s="17"/>
      <c r="AG15" s="17">
        <v>0.114765130939761</v>
      </c>
      <c r="AH15" s="17">
        <v>6.8521767571951303E-2</v>
      </c>
      <c r="AI15" s="17"/>
      <c r="AJ15" s="17">
        <v>8.1008587797165105E-2</v>
      </c>
      <c r="AK15" s="17">
        <v>8.5707653680110005E-2</v>
      </c>
      <c r="AL15" s="17"/>
      <c r="AM15" s="17">
        <v>5.3482305559673503E-2</v>
      </c>
      <c r="AN15" s="17">
        <v>9.1192337811568894E-2</v>
      </c>
      <c r="AO15" s="17"/>
      <c r="AP15" s="17">
        <v>2.18736689180065E-2</v>
      </c>
      <c r="AQ15" s="17">
        <v>4.08264707112828E-2</v>
      </c>
      <c r="AR15" s="17">
        <v>0.103521068532674</v>
      </c>
      <c r="AS15" s="17">
        <v>0.11037878904275999</v>
      </c>
      <c r="AT15" s="17">
        <v>0.131106223068926</v>
      </c>
      <c r="AU15" s="17">
        <v>0.127884086451968</v>
      </c>
    </row>
    <row r="16" spans="2:47" x14ac:dyDescent="0.35">
      <c r="B16" s="18" t="s">
        <v>293</v>
      </c>
      <c r="C16" s="17">
        <v>3.1326601627767299E-2</v>
      </c>
      <c r="D16" s="17">
        <v>3.3023320216234303E-2</v>
      </c>
      <c r="E16" s="17">
        <v>2.9949994882928301E-2</v>
      </c>
      <c r="F16" s="17"/>
      <c r="G16" s="17">
        <v>4.1496066857056299E-2</v>
      </c>
      <c r="H16" s="17">
        <v>3.5462557701109898E-2</v>
      </c>
      <c r="I16" s="17">
        <v>2.63321524098124E-2</v>
      </c>
      <c r="J16" s="17">
        <v>2.8196677803086701E-2</v>
      </c>
      <c r="K16" s="17">
        <v>3.4678477759758901E-2</v>
      </c>
      <c r="L16" s="17">
        <v>2.55504414774292E-2</v>
      </c>
      <c r="M16" s="17"/>
      <c r="N16" s="17">
        <v>2.9281235038531299E-2</v>
      </c>
      <c r="O16" s="17">
        <v>4.1485428823879102E-2</v>
      </c>
      <c r="P16" s="17"/>
      <c r="Q16" s="17">
        <v>3.4274577917649901E-2</v>
      </c>
      <c r="R16" s="17">
        <v>2.83632135422528E-2</v>
      </c>
      <c r="S16" s="17">
        <v>3.6836544332572101E-2</v>
      </c>
      <c r="T16" s="17">
        <v>5.1413317651522399E-2</v>
      </c>
      <c r="U16" s="17">
        <v>2.0744841646995402E-2</v>
      </c>
      <c r="V16" s="17">
        <v>3.1415016813353597E-2</v>
      </c>
      <c r="W16" s="17">
        <v>4.0604240447420198E-2</v>
      </c>
      <c r="X16" s="17">
        <v>6.3139641459963702E-2</v>
      </c>
      <c r="Y16" s="17">
        <v>1.40687894037895E-2</v>
      </c>
      <c r="Z16" s="17">
        <v>6.4455193763502299E-3</v>
      </c>
      <c r="AA16" s="17">
        <v>4.5728824648956799E-2</v>
      </c>
      <c r="AB16" s="17">
        <v>2.6696244027777798E-2</v>
      </c>
      <c r="AC16" s="17"/>
      <c r="AD16" s="17">
        <v>3.2720739925552501E-2</v>
      </c>
      <c r="AE16" s="17">
        <v>2.59940614098692E-2</v>
      </c>
      <c r="AF16" s="17"/>
      <c r="AG16" s="17">
        <v>2.7312246381422801E-2</v>
      </c>
      <c r="AH16" s="17">
        <v>3.0917992664231401E-2</v>
      </c>
      <c r="AI16" s="17"/>
      <c r="AJ16" s="17">
        <v>3.1606847359584703E-2</v>
      </c>
      <c r="AK16" s="17">
        <v>3.1273494664573201E-2</v>
      </c>
      <c r="AL16" s="17"/>
      <c r="AM16" s="17">
        <v>3.1509314536119097E-2</v>
      </c>
      <c r="AN16" s="17">
        <v>2.9293769745969402E-2</v>
      </c>
      <c r="AO16" s="17"/>
      <c r="AP16" s="17">
        <v>9.8898534265346293E-3</v>
      </c>
      <c r="AQ16" s="17">
        <v>4.2352395950250199E-2</v>
      </c>
      <c r="AR16" s="17">
        <v>5.4402984072143799E-2</v>
      </c>
      <c r="AS16" s="17">
        <v>2.8770869535649599E-2</v>
      </c>
      <c r="AT16" s="17">
        <v>1.6990480645140901E-2</v>
      </c>
      <c r="AU16" s="17">
        <v>3.7828991655775399E-2</v>
      </c>
    </row>
    <row r="17" spans="2:47" x14ac:dyDescent="0.35">
      <c r="B17" s="18" t="s">
        <v>294</v>
      </c>
      <c r="C17" s="17">
        <v>0.13773329141381099</v>
      </c>
      <c r="D17" s="17">
        <v>0.138884873334471</v>
      </c>
      <c r="E17" s="17">
        <v>0.135997831874068</v>
      </c>
      <c r="F17" s="17"/>
      <c r="G17" s="17">
        <v>0.16507981416671599</v>
      </c>
      <c r="H17" s="17">
        <v>0.12775733234370501</v>
      </c>
      <c r="I17" s="17">
        <v>0.15564397966931701</v>
      </c>
      <c r="J17" s="17">
        <v>0.138277995658625</v>
      </c>
      <c r="K17" s="17">
        <v>0.16220393604656599</v>
      </c>
      <c r="L17" s="17">
        <v>9.6296264402955106E-2</v>
      </c>
      <c r="M17" s="17"/>
      <c r="N17" s="17">
        <v>0.12727589495493399</v>
      </c>
      <c r="O17" s="17">
        <v>0.189672579024179</v>
      </c>
      <c r="P17" s="17"/>
      <c r="Q17" s="17">
        <v>0.165264944682985</v>
      </c>
      <c r="R17" s="17">
        <v>0.130288547926388</v>
      </c>
      <c r="S17" s="17">
        <v>0.13993349644410699</v>
      </c>
      <c r="T17" s="17">
        <v>0.145645198999131</v>
      </c>
      <c r="U17" s="17">
        <v>0.14976353209871099</v>
      </c>
      <c r="V17" s="17">
        <v>0.148365887102097</v>
      </c>
      <c r="W17" s="17">
        <v>0.119691029770723</v>
      </c>
      <c r="X17" s="17">
        <v>0.17618662210384201</v>
      </c>
      <c r="Y17" s="17">
        <v>8.31224444467933E-2</v>
      </c>
      <c r="Z17" s="17">
        <v>0.155332156972044</v>
      </c>
      <c r="AA17" s="17">
        <v>0.13990339086517101</v>
      </c>
      <c r="AB17" s="17">
        <v>9.2639727287904705E-2</v>
      </c>
      <c r="AC17" s="17"/>
      <c r="AD17" s="17">
        <v>0.166012595066378</v>
      </c>
      <c r="AE17" s="17">
        <v>7.6066936311489003E-2</v>
      </c>
      <c r="AF17" s="17"/>
      <c r="AG17" s="17">
        <v>0.160968007908845</v>
      </c>
      <c r="AH17" s="17">
        <v>0.127460582332133</v>
      </c>
      <c r="AI17" s="17"/>
      <c r="AJ17" s="17">
        <v>0.13318240208104801</v>
      </c>
      <c r="AK17" s="17">
        <v>0.14436263715684799</v>
      </c>
      <c r="AL17" s="17"/>
      <c r="AM17" s="17">
        <v>0.11967999407922</v>
      </c>
      <c r="AN17" s="17">
        <v>0.14240894167420301</v>
      </c>
      <c r="AO17" s="17"/>
      <c r="AP17" s="17">
        <v>5.5863457750194898E-2</v>
      </c>
      <c r="AQ17" s="17">
        <v>0.10648858444651101</v>
      </c>
      <c r="AR17" s="17">
        <v>0.21522274606105199</v>
      </c>
      <c r="AS17" s="17">
        <v>0.148928933055228</v>
      </c>
      <c r="AT17" s="17">
        <v>0.170936169681844</v>
      </c>
      <c r="AU17" s="17">
        <v>0.17655225719963999</v>
      </c>
    </row>
    <row r="18" spans="2:47" x14ac:dyDescent="0.35">
      <c r="B18" s="18" t="s">
        <v>106</v>
      </c>
      <c r="C18" s="17">
        <v>0.48402442875448498</v>
      </c>
      <c r="D18" s="17">
        <v>0.388735004088193</v>
      </c>
      <c r="E18" s="17">
        <v>0.57597741806443403</v>
      </c>
      <c r="F18" s="17"/>
      <c r="G18" s="17">
        <v>0.30120988945497201</v>
      </c>
      <c r="H18" s="17">
        <v>0.40845108333181501</v>
      </c>
      <c r="I18" s="17">
        <v>0.43157096574488102</v>
      </c>
      <c r="J18" s="17">
        <v>0.52184364670247896</v>
      </c>
      <c r="K18" s="17">
        <v>0.51840887735168095</v>
      </c>
      <c r="L18" s="17">
        <v>0.65664772646205205</v>
      </c>
      <c r="M18" s="17"/>
      <c r="N18" s="17">
        <v>0.51978611285744603</v>
      </c>
      <c r="O18" s="17">
        <v>0.30640503722055701</v>
      </c>
      <c r="P18" s="17"/>
      <c r="Q18" s="17">
        <v>0.39299401848321902</v>
      </c>
      <c r="R18" s="17">
        <v>0.50448293315947601</v>
      </c>
      <c r="S18" s="17">
        <v>0.51316793351078205</v>
      </c>
      <c r="T18" s="17">
        <v>0.47240573150453302</v>
      </c>
      <c r="U18" s="17">
        <v>0.51249965421045796</v>
      </c>
      <c r="V18" s="17">
        <v>0.51822903515184104</v>
      </c>
      <c r="W18" s="17">
        <v>0.51447053630814499</v>
      </c>
      <c r="X18" s="17">
        <v>0.38543154053235301</v>
      </c>
      <c r="Y18" s="17">
        <v>0.45283986431561102</v>
      </c>
      <c r="Z18" s="17">
        <v>0.56582200046181097</v>
      </c>
      <c r="AA18" s="17">
        <v>0.487412269684938</v>
      </c>
      <c r="AB18" s="17">
        <v>0.52027172584941905</v>
      </c>
      <c r="AC18" s="17"/>
      <c r="AD18" s="17">
        <v>0.39257955933369698</v>
      </c>
      <c r="AE18" s="17">
        <v>0.69466841611656405</v>
      </c>
      <c r="AF18" s="17"/>
      <c r="AG18" s="17">
        <v>0.29875304634750399</v>
      </c>
      <c r="AH18" s="17">
        <v>0.58040244939353403</v>
      </c>
      <c r="AI18" s="17"/>
      <c r="AJ18" s="17">
        <v>0.48377571116963097</v>
      </c>
      <c r="AK18" s="17">
        <v>0.48573811105336101</v>
      </c>
      <c r="AL18" s="17"/>
      <c r="AM18" s="17">
        <v>0.56770795243928496</v>
      </c>
      <c r="AN18" s="17">
        <v>0.46379980805957999</v>
      </c>
      <c r="AO18" s="17"/>
      <c r="AP18" s="17">
        <v>0.76699387959078502</v>
      </c>
      <c r="AQ18" s="17">
        <v>0.68616349436776503</v>
      </c>
      <c r="AR18" s="17">
        <v>0.33166640398034303</v>
      </c>
      <c r="AS18" s="17">
        <v>0.48748043605241598</v>
      </c>
      <c r="AT18" s="17">
        <v>0.22771842790086999</v>
      </c>
      <c r="AU18" s="17">
        <v>0.19208678040118099</v>
      </c>
    </row>
    <row r="19" spans="2:47" x14ac:dyDescent="0.35">
      <c r="B19" s="18" t="s">
        <v>94</v>
      </c>
      <c r="C19" s="17">
        <v>2.95781620169333E-2</v>
      </c>
      <c r="D19" s="17">
        <v>2.6876278083864499E-2</v>
      </c>
      <c r="E19" s="17">
        <v>3.0717280669441599E-2</v>
      </c>
      <c r="F19" s="17"/>
      <c r="G19" s="17">
        <v>2.4885561582697599E-2</v>
      </c>
      <c r="H19" s="17">
        <v>2.8394747750375302E-2</v>
      </c>
      <c r="I19" s="17">
        <v>5.4594407443879799E-2</v>
      </c>
      <c r="J19" s="17">
        <v>3.5978726151561502E-2</v>
      </c>
      <c r="K19" s="17">
        <v>1.8587747881620299E-2</v>
      </c>
      <c r="L19" s="17">
        <v>1.5412915607973501E-2</v>
      </c>
      <c r="M19" s="17"/>
      <c r="N19" s="17">
        <v>2.6121902906297099E-2</v>
      </c>
      <c r="O19" s="17">
        <v>4.6744541498596998E-2</v>
      </c>
      <c r="P19" s="17"/>
      <c r="Q19" s="17">
        <v>4.6755171027074098E-2</v>
      </c>
      <c r="R19" s="17">
        <v>4.9990628064453403E-2</v>
      </c>
      <c r="S19" s="17">
        <v>2.1320116725804E-2</v>
      </c>
      <c r="T19" s="17">
        <v>2.90434099736122E-2</v>
      </c>
      <c r="U19" s="17">
        <v>8.3470195226260594E-3</v>
      </c>
      <c r="V19" s="17">
        <v>2.7087284653604E-2</v>
      </c>
      <c r="W19" s="17">
        <v>2.9132604118998099E-2</v>
      </c>
      <c r="X19" s="17">
        <v>0</v>
      </c>
      <c r="Y19" s="17">
        <v>4.2217366314440001E-2</v>
      </c>
      <c r="Z19" s="17">
        <v>1.9373435055036199E-2</v>
      </c>
      <c r="AA19" s="17">
        <v>9.6057550398867906E-3</v>
      </c>
      <c r="AB19" s="17">
        <v>0</v>
      </c>
      <c r="AC19" s="17"/>
      <c r="AD19" s="17">
        <v>3.0646853373533501E-2</v>
      </c>
      <c r="AE19" s="17">
        <v>2.2533019791766001E-2</v>
      </c>
      <c r="AF19" s="17"/>
      <c r="AG19" s="17">
        <v>2.4314865442030899E-2</v>
      </c>
      <c r="AH19" s="17">
        <v>3.0252212221606501E-2</v>
      </c>
      <c r="AI19" s="17"/>
      <c r="AJ19" s="17">
        <v>2.8468270433259599E-2</v>
      </c>
      <c r="AK19" s="17">
        <v>3.0157694013712301E-2</v>
      </c>
      <c r="AL19" s="17"/>
      <c r="AM19" s="17">
        <v>2.37886757578483E-2</v>
      </c>
      <c r="AN19" s="17">
        <v>3.0063864915663902E-2</v>
      </c>
      <c r="AO19" s="17"/>
      <c r="AP19" s="17">
        <v>4.0831244870676298E-2</v>
      </c>
      <c r="AQ19" s="17">
        <v>3.4004411654296803E-2</v>
      </c>
      <c r="AR19" s="17">
        <v>4.0391920493583401E-2</v>
      </c>
      <c r="AS19" s="17">
        <v>2.39964695644675E-2</v>
      </c>
      <c r="AT19" s="17">
        <v>1.7495721125172801E-2</v>
      </c>
      <c r="AU19" s="17">
        <v>1.44261343771145E-2</v>
      </c>
    </row>
    <row r="20" spans="2:47" x14ac:dyDescent="0.35">
      <c r="B20" s="18" t="s">
        <v>323</v>
      </c>
      <c r="C20" s="19">
        <v>6.4553120098502406E-2</v>
      </c>
      <c r="D20" s="19">
        <v>5.6028135792875799E-2</v>
      </c>
      <c r="E20" s="19">
        <v>7.3441625725064699E-2</v>
      </c>
      <c r="F20" s="19"/>
      <c r="G20" s="19">
        <v>6.6378746755256901E-2</v>
      </c>
      <c r="H20" s="19">
        <v>4.5118932420086397E-2</v>
      </c>
      <c r="I20" s="19">
        <v>5.3559013085201099E-2</v>
      </c>
      <c r="J20" s="19">
        <v>6.4733398456197799E-2</v>
      </c>
      <c r="K20" s="19">
        <v>6.9555440625654594E-2</v>
      </c>
      <c r="L20" s="19">
        <v>8.4705219127897094E-2</v>
      </c>
      <c r="M20" s="19"/>
      <c r="N20" s="19">
        <v>6.4220447535712794E-2</v>
      </c>
      <c r="O20" s="19">
        <v>6.6205421987099403E-2</v>
      </c>
      <c r="P20" s="19"/>
      <c r="Q20" s="19">
        <v>4.0796106503022102E-2</v>
      </c>
      <c r="R20" s="19">
        <v>8.8615156234048004E-2</v>
      </c>
      <c r="S20" s="19">
        <v>9.7490976054385795E-2</v>
      </c>
      <c r="T20" s="19">
        <v>7.2741586463876198E-2</v>
      </c>
      <c r="U20" s="19">
        <v>6.5923334408156495E-2</v>
      </c>
      <c r="V20" s="19">
        <v>4.3205915202443101E-2</v>
      </c>
      <c r="W20" s="19">
        <v>4.5512202835602901E-2</v>
      </c>
      <c r="X20" s="19">
        <v>3.1768381344985303E-2</v>
      </c>
      <c r="Y20" s="19">
        <v>6.0239324170508403E-2</v>
      </c>
      <c r="Z20" s="19">
        <v>6.2492474266589298E-2</v>
      </c>
      <c r="AA20" s="19">
        <v>8.1872875737905498E-2</v>
      </c>
      <c r="AB20" s="19">
        <v>0.106996618373319</v>
      </c>
      <c r="AC20" s="19"/>
      <c r="AD20" s="19">
        <v>5.7015498258955702E-2</v>
      </c>
      <c r="AE20" s="19">
        <v>7.9346213522571304E-2</v>
      </c>
      <c r="AF20" s="19"/>
      <c r="AG20" s="19">
        <v>5.5435808006203999E-2</v>
      </c>
      <c r="AH20" s="19">
        <v>6.3112476983781099E-2</v>
      </c>
      <c r="AI20" s="19"/>
      <c r="AJ20" s="19">
        <v>6.4138369402252302E-2</v>
      </c>
      <c r="AK20" s="19">
        <v>6.2179001075509499E-2</v>
      </c>
      <c r="AL20" s="19"/>
      <c r="AM20" s="19">
        <v>6.8215679839460905E-2</v>
      </c>
      <c r="AN20" s="19">
        <v>6.2401085553280403E-2</v>
      </c>
      <c r="AO20" s="19"/>
      <c r="AP20" s="19">
        <v>9.7668825628333303E-2</v>
      </c>
      <c r="AQ20" s="19">
        <v>6.6269421064984693E-2</v>
      </c>
      <c r="AR20" s="19">
        <v>8.9254506728857499E-2</v>
      </c>
      <c r="AS20" s="19">
        <v>5.1280530799401099E-2</v>
      </c>
      <c r="AT20" s="19">
        <v>6.9477392226603096E-2</v>
      </c>
      <c r="AU20" s="19">
        <v>1.4853096913663899E-2</v>
      </c>
    </row>
    <row r="21" spans="2:47" x14ac:dyDescent="0.35">
      <c r="B21" s="16"/>
    </row>
    <row r="22" spans="2:47" x14ac:dyDescent="0.35">
      <c r="B22" t="s">
        <v>66</v>
      </c>
    </row>
    <row r="23" spans="2:47" x14ac:dyDescent="0.35">
      <c r="B23" t="s">
        <v>67</v>
      </c>
    </row>
    <row r="25" spans="2:47" x14ac:dyDescent="0.35">
      <c r="B25"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B2:AU25"/>
  <sheetViews>
    <sheetView showGridLines="0" topLeftCell="A8" workbookViewId="0">
      <pane xSplit="2" topLeftCell="C1" activePane="topRight" state="frozen"/>
      <selection pane="topRight" activeCell="B25" sqref="B25"/>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332</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1118</v>
      </c>
      <c r="D7" s="10">
        <v>500</v>
      </c>
      <c r="E7" s="10">
        <v>617</v>
      </c>
      <c r="F7" s="10"/>
      <c r="G7" s="10">
        <v>40</v>
      </c>
      <c r="H7" s="10">
        <v>127</v>
      </c>
      <c r="I7" s="10">
        <v>207</v>
      </c>
      <c r="J7" s="10">
        <v>206</v>
      </c>
      <c r="K7" s="10">
        <v>200</v>
      </c>
      <c r="L7" s="10">
        <v>338</v>
      </c>
      <c r="M7" s="10"/>
      <c r="N7" s="10">
        <v>969</v>
      </c>
      <c r="O7" s="10">
        <v>149</v>
      </c>
      <c r="P7" s="10"/>
      <c r="Q7" s="10">
        <v>127</v>
      </c>
      <c r="R7" s="10">
        <v>163</v>
      </c>
      <c r="S7" s="10">
        <v>87</v>
      </c>
      <c r="T7" s="10">
        <v>116</v>
      </c>
      <c r="U7" s="10">
        <v>81</v>
      </c>
      <c r="V7" s="10">
        <v>98</v>
      </c>
      <c r="W7" s="10">
        <v>91</v>
      </c>
      <c r="X7" s="10">
        <v>55</v>
      </c>
      <c r="Y7" s="10">
        <v>136</v>
      </c>
      <c r="Z7" s="10">
        <v>95</v>
      </c>
      <c r="AA7" s="10">
        <v>51</v>
      </c>
      <c r="AB7" s="10">
        <v>18</v>
      </c>
      <c r="AC7" s="10"/>
      <c r="AD7" s="10">
        <v>775</v>
      </c>
      <c r="AE7" s="10">
        <v>319</v>
      </c>
      <c r="AF7" s="10"/>
      <c r="AG7" s="10">
        <v>394</v>
      </c>
      <c r="AH7" s="10">
        <v>707</v>
      </c>
      <c r="AI7" s="10"/>
      <c r="AJ7" s="10">
        <v>1118</v>
      </c>
      <c r="AK7" s="10" t="s">
        <v>330</v>
      </c>
      <c r="AL7" s="10"/>
      <c r="AM7" s="10">
        <v>260</v>
      </c>
      <c r="AN7" s="10">
        <v>847</v>
      </c>
      <c r="AO7" s="10"/>
      <c r="AP7" s="10">
        <v>231</v>
      </c>
      <c r="AQ7" s="10">
        <v>227</v>
      </c>
      <c r="AR7" s="10">
        <v>99</v>
      </c>
      <c r="AS7" s="10">
        <v>265</v>
      </c>
      <c r="AT7" s="10">
        <v>112</v>
      </c>
      <c r="AU7" s="10">
        <v>184</v>
      </c>
    </row>
    <row r="8" spans="2:47" ht="30" customHeight="1" x14ac:dyDescent="0.35">
      <c r="B8" s="11" t="s">
        <v>20</v>
      </c>
      <c r="C8" s="11">
        <v>1086</v>
      </c>
      <c r="D8" s="11">
        <v>497</v>
      </c>
      <c r="E8" s="11">
        <v>589</v>
      </c>
      <c r="F8" s="11"/>
      <c r="G8" s="11">
        <v>48</v>
      </c>
      <c r="H8" s="11">
        <v>140</v>
      </c>
      <c r="I8" s="11">
        <v>196</v>
      </c>
      <c r="J8" s="11">
        <v>196</v>
      </c>
      <c r="K8" s="11">
        <v>183</v>
      </c>
      <c r="L8" s="11">
        <v>323</v>
      </c>
      <c r="M8" s="11"/>
      <c r="N8" s="11">
        <v>940</v>
      </c>
      <c r="O8" s="11">
        <v>147</v>
      </c>
      <c r="P8" s="11"/>
      <c r="Q8" s="11">
        <v>127</v>
      </c>
      <c r="R8" s="11">
        <v>153</v>
      </c>
      <c r="S8" s="11">
        <v>87</v>
      </c>
      <c r="T8" s="11">
        <v>106</v>
      </c>
      <c r="U8" s="11">
        <v>76</v>
      </c>
      <c r="V8" s="11">
        <v>92</v>
      </c>
      <c r="W8" s="11">
        <v>82</v>
      </c>
      <c r="X8" s="11">
        <v>50</v>
      </c>
      <c r="Y8" s="11">
        <v>124</v>
      </c>
      <c r="Z8" s="11">
        <v>106</v>
      </c>
      <c r="AA8" s="11">
        <v>55</v>
      </c>
      <c r="AB8" s="11">
        <v>26</v>
      </c>
      <c r="AC8" s="11"/>
      <c r="AD8" s="11">
        <v>756</v>
      </c>
      <c r="AE8" s="11">
        <v>307</v>
      </c>
      <c r="AF8" s="11"/>
      <c r="AG8" s="11">
        <v>386</v>
      </c>
      <c r="AH8" s="11">
        <v>682</v>
      </c>
      <c r="AI8" s="11"/>
      <c r="AJ8" s="11">
        <v>1086</v>
      </c>
      <c r="AK8" s="11" t="s">
        <v>330</v>
      </c>
      <c r="AL8" s="11"/>
      <c r="AM8" s="11">
        <v>253</v>
      </c>
      <c r="AN8" s="11">
        <v>823</v>
      </c>
      <c r="AO8" s="11"/>
      <c r="AP8" s="11">
        <v>222</v>
      </c>
      <c r="AQ8" s="11">
        <v>218</v>
      </c>
      <c r="AR8" s="11">
        <v>101</v>
      </c>
      <c r="AS8" s="11">
        <v>249</v>
      </c>
      <c r="AT8" s="11">
        <v>105</v>
      </c>
      <c r="AU8" s="11">
        <v>191</v>
      </c>
    </row>
    <row r="9" spans="2:47" x14ac:dyDescent="0.35">
      <c r="B9" s="18" t="s">
        <v>289</v>
      </c>
      <c r="C9" s="17">
        <v>1.63102676684512E-2</v>
      </c>
      <c r="D9" s="17">
        <v>2.5738251387961601E-2</v>
      </c>
      <c r="E9" s="17">
        <v>8.3752729543898601E-3</v>
      </c>
      <c r="F9" s="17"/>
      <c r="G9" s="17">
        <v>3.3049011692752102E-2</v>
      </c>
      <c r="H9" s="17">
        <v>6.1931449392244702E-2</v>
      </c>
      <c r="I9" s="17">
        <v>1.93991677333165E-2</v>
      </c>
      <c r="J9" s="17">
        <v>4.29238158450913E-3</v>
      </c>
      <c r="K9" s="17">
        <v>0</v>
      </c>
      <c r="L9" s="17">
        <v>8.6653130445742792E-3</v>
      </c>
      <c r="M9" s="17"/>
      <c r="N9" s="17">
        <v>7.4605862062394803E-3</v>
      </c>
      <c r="O9" s="17">
        <v>7.2986848372866397E-2</v>
      </c>
      <c r="P9" s="17"/>
      <c r="Q9" s="17">
        <v>5.2721940811908702E-2</v>
      </c>
      <c r="R9" s="17">
        <v>0</v>
      </c>
      <c r="S9" s="17">
        <v>0</v>
      </c>
      <c r="T9" s="17">
        <v>1.0999820120752001E-2</v>
      </c>
      <c r="U9" s="17">
        <v>1.2606181619172501E-2</v>
      </c>
      <c r="V9" s="17">
        <v>4.7745542177779002E-2</v>
      </c>
      <c r="W9" s="17">
        <v>1.02398990854684E-2</v>
      </c>
      <c r="X9" s="17">
        <v>3.2066679701579399E-2</v>
      </c>
      <c r="Y9" s="17">
        <v>7.11293263566157E-3</v>
      </c>
      <c r="Z9" s="17">
        <v>1.10360519992779E-2</v>
      </c>
      <c r="AA9" s="17">
        <v>0</v>
      </c>
      <c r="AB9" s="17">
        <v>0</v>
      </c>
      <c r="AC9" s="17"/>
      <c r="AD9" s="17">
        <v>2.3441654629298699E-2</v>
      </c>
      <c r="AE9" s="17">
        <v>0</v>
      </c>
      <c r="AF9" s="17"/>
      <c r="AG9" s="17">
        <v>2.5467294026843799E-2</v>
      </c>
      <c r="AH9" s="17">
        <v>9.5418431618777E-3</v>
      </c>
      <c r="AI9" s="17"/>
      <c r="AJ9" s="17">
        <v>1.63102676684512E-2</v>
      </c>
      <c r="AK9" s="17" t="s">
        <v>331</v>
      </c>
      <c r="AL9" s="17"/>
      <c r="AM9" s="17">
        <v>4.6344182757680798E-3</v>
      </c>
      <c r="AN9" s="17">
        <v>2.0118013437120899E-2</v>
      </c>
      <c r="AO9" s="17"/>
      <c r="AP9" s="17">
        <v>0</v>
      </c>
      <c r="AQ9" s="17">
        <v>0</v>
      </c>
      <c r="AR9" s="17">
        <v>0</v>
      </c>
      <c r="AS9" s="17">
        <v>0</v>
      </c>
      <c r="AT9" s="17">
        <v>4.6797835500005103E-2</v>
      </c>
      <c r="AU9" s="17">
        <v>6.6889965601258095E-2</v>
      </c>
    </row>
    <row r="10" spans="2:47" x14ac:dyDescent="0.35">
      <c r="B10" s="18" t="s">
        <v>290</v>
      </c>
      <c r="C10" s="17">
        <v>2.5455458193438401E-2</v>
      </c>
      <c r="D10" s="17">
        <v>4.4413456335216102E-2</v>
      </c>
      <c r="E10" s="17">
        <v>9.4884780590291998E-3</v>
      </c>
      <c r="F10" s="17"/>
      <c r="G10" s="17">
        <v>0.119259350541467</v>
      </c>
      <c r="H10" s="17">
        <v>5.6170843936683E-2</v>
      </c>
      <c r="I10" s="17">
        <v>4.30022075921229E-2</v>
      </c>
      <c r="J10" s="17">
        <v>1.5090546595646801E-2</v>
      </c>
      <c r="K10" s="17">
        <v>4.4914238512431997E-3</v>
      </c>
      <c r="L10" s="17">
        <v>5.5719179903006002E-3</v>
      </c>
      <c r="M10" s="17"/>
      <c r="N10" s="17">
        <v>1.9613609154452899E-2</v>
      </c>
      <c r="O10" s="17">
        <v>6.2868785434069194E-2</v>
      </c>
      <c r="P10" s="17"/>
      <c r="Q10" s="17">
        <v>3.8145798391009997E-2</v>
      </c>
      <c r="R10" s="17">
        <v>2.8936194075089499E-2</v>
      </c>
      <c r="S10" s="17">
        <v>1.2981416963529601E-2</v>
      </c>
      <c r="T10" s="17">
        <v>7.8480259388626992E-3</v>
      </c>
      <c r="U10" s="17">
        <v>4.5321282813124898E-2</v>
      </c>
      <c r="V10" s="17">
        <v>3.8396503566898901E-2</v>
      </c>
      <c r="W10" s="17">
        <v>2.3281141350132002E-2</v>
      </c>
      <c r="X10" s="17">
        <v>1.5965028892216002E-2</v>
      </c>
      <c r="Y10" s="17">
        <v>2.44421114492589E-2</v>
      </c>
      <c r="Z10" s="17">
        <v>9.7192724158897195E-3</v>
      </c>
      <c r="AA10" s="17">
        <v>4.76767362291644E-2</v>
      </c>
      <c r="AB10" s="17">
        <v>0</v>
      </c>
      <c r="AC10" s="17"/>
      <c r="AD10" s="17">
        <v>3.09498132539541E-2</v>
      </c>
      <c r="AE10" s="17">
        <v>1.38749658319523E-2</v>
      </c>
      <c r="AF10" s="17"/>
      <c r="AG10" s="17">
        <v>6.1350274518333102E-2</v>
      </c>
      <c r="AH10" s="17">
        <v>5.7829084976181999E-3</v>
      </c>
      <c r="AI10" s="17"/>
      <c r="AJ10" s="17">
        <v>2.5455458193438401E-2</v>
      </c>
      <c r="AK10" s="17" t="s">
        <v>331</v>
      </c>
      <c r="AL10" s="17"/>
      <c r="AM10" s="17">
        <v>2.65727926338961E-2</v>
      </c>
      <c r="AN10" s="17">
        <v>2.5456760326754899E-2</v>
      </c>
      <c r="AO10" s="17"/>
      <c r="AP10" s="17">
        <v>0</v>
      </c>
      <c r="AQ10" s="17">
        <v>0</v>
      </c>
      <c r="AR10" s="17">
        <v>1.9182216353037702E-2</v>
      </c>
      <c r="AS10" s="17">
        <v>0</v>
      </c>
      <c r="AT10" s="17">
        <v>4.4509257947296502E-2</v>
      </c>
      <c r="AU10" s="17">
        <v>0.10999022105810401</v>
      </c>
    </row>
    <row r="11" spans="2:47" x14ac:dyDescent="0.35">
      <c r="B11" s="18" t="s">
        <v>215</v>
      </c>
      <c r="C11" s="17">
        <v>0.104780715835449</v>
      </c>
      <c r="D11" s="17">
        <v>0.122239383490752</v>
      </c>
      <c r="E11" s="17">
        <v>9.0199685714118794E-2</v>
      </c>
      <c r="F11" s="17"/>
      <c r="G11" s="17">
        <v>0.15420963186880501</v>
      </c>
      <c r="H11" s="17">
        <v>0.197586446053995</v>
      </c>
      <c r="I11" s="17">
        <v>0.145226015108611</v>
      </c>
      <c r="J11" s="17">
        <v>0.18645212146267601</v>
      </c>
      <c r="K11" s="17">
        <v>5.05439934263636E-2</v>
      </c>
      <c r="L11" s="17">
        <v>1.36012326444775E-2</v>
      </c>
      <c r="M11" s="17"/>
      <c r="N11" s="17">
        <v>8.5637380974829397E-2</v>
      </c>
      <c r="O11" s="17">
        <v>0.22738159902118399</v>
      </c>
      <c r="P11" s="17"/>
      <c r="Q11" s="17">
        <v>0.16685022744633801</v>
      </c>
      <c r="R11" s="17">
        <v>0.105218235824592</v>
      </c>
      <c r="S11" s="17">
        <v>8.2338536630041897E-2</v>
      </c>
      <c r="T11" s="17">
        <v>0.13247270102665701</v>
      </c>
      <c r="U11" s="17">
        <v>0.117814789195227</v>
      </c>
      <c r="V11" s="17">
        <v>8.2925010067608704E-2</v>
      </c>
      <c r="W11" s="17">
        <v>4.1786964753295401E-2</v>
      </c>
      <c r="X11" s="17">
        <v>0.15204316125558301</v>
      </c>
      <c r="Y11" s="17">
        <v>0.103632574413327</v>
      </c>
      <c r="Z11" s="17">
        <v>8.6178856242823204E-2</v>
      </c>
      <c r="AA11" s="17">
        <v>0.101108237634962</v>
      </c>
      <c r="AB11" s="17">
        <v>0</v>
      </c>
      <c r="AC11" s="17"/>
      <c r="AD11" s="17">
        <v>0.14402789992676901</v>
      </c>
      <c r="AE11" s="17">
        <v>9.4363039647748798E-3</v>
      </c>
      <c r="AF11" s="17"/>
      <c r="AG11" s="17">
        <v>0.24372821635793801</v>
      </c>
      <c r="AH11" s="17">
        <v>2.7226671191724401E-2</v>
      </c>
      <c r="AI11" s="17"/>
      <c r="AJ11" s="17">
        <v>0.104780715835449</v>
      </c>
      <c r="AK11" s="17" t="s">
        <v>331</v>
      </c>
      <c r="AL11" s="17"/>
      <c r="AM11" s="17">
        <v>8.5509220789499504E-2</v>
      </c>
      <c r="AN11" s="17">
        <v>0.110822982477111</v>
      </c>
      <c r="AO11" s="17"/>
      <c r="AP11" s="17">
        <v>0</v>
      </c>
      <c r="AQ11" s="17">
        <v>0</v>
      </c>
      <c r="AR11" s="17">
        <v>6.9600209683741296E-2</v>
      </c>
      <c r="AS11" s="17">
        <v>6.94600566851514E-2</v>
      </c>
      <c r="AT11" s="17">
        <v>0.35024932140176102</v>
      </c>
      <c r="AU11" s="17">
        <v>0.27518008831032298</v>
      </c>
    </row>
    <row r="12" spans="2:47" x14ac:dyDescent="0.35">
      <c r="B12" s="18" t="s">
        <v>216</v>
      </c>
      <c r="C12" s="17">
        <v>9.4787413200544193E-2</v>
      </c>
      <c r="D12" s="17">
        <v>0.116110819095568</v>
      </c>
      <c r="E12" s="17">
        <v>7.6928396708029298E-2</v>
      </c>
      <c r="F12" s="17"/>
      <c r="G12" s="17">
        <v>0.13652463925241901</v>
      </c>
      <c r="H12" s="17">
        <v>9.1229210604279701E-2</v>
      </c>
      <c r="I12" s="17">
        <v>0.16276412144329599</v>
      </c>
      <c r="J12" s="17">
        <v>0.12774381430887299</v>
      </c>
      <c r="K12" s="17">
        <v>4.2402875431779001E-2</v>
      </c>
      <c r="L12" s="17">
        <v>5.8380609190470001E-2</v>
      </c>
      <c r="M12" s="17"/>
      <c r="N12" s="17">
        <v>9.4248120220163503E-2</v>
      </c>
      <c r="O12" s="17">
        <v>9.8241241709105295E-2</v>
      </c>
      <c r="P12" s="17"/>
      <c r="Q12" s="17">
        <v>7.8519563713236096E-2</v>
      </c>
      <c r="R12" s="17">
        <v>5.1892533829689801E-2</v>
      </c>
      <c r="S12" s="17">
        <v>9.1583835229678903E-2</v>
      </c>
      <c r="T12" s="17">
        <v>0.121284063934638</v>
      </c>
      <c r="U12" s="17">
        <v>7.3313541509210198E-2</v>
      </c>
      <c r="V12" s="17">
        <v>0.10341939320871101</v>
      </c>
      <c r="W12" s="17">
        <v>0.136624495732135</v>
      </c>
      <c r="X12" s="17">
        <v>0.12330556135235</v>
      </c>
      <c r="Y12" s="17">
        <v>0.148690278265279</v>
      </c>
      <c r="Z12" s="17">
        <v>7.1286818914129205E-2</v>
      </c>
      <c r="AA12" s="17">
        <v>7.6388998218115206E-2</v>
      </c>
      <c r="AB12" s="17">
        <v>5.3439939071576299E-2</v>
      </c>
      <c r="AC12" s="17"/>
      <c r="AD12" s="17">
        <v>0.114411946851879</v>
      </c>
      <c r="AE12" s="17">
        <v>4.7965149190048198E-2</v>
      </c>
      <c r="AF12" s="17"/>
      <c r="AG12" s="17">
        <v>0.142200484759435</v>
      </c>
      <c r="AH12" s="17">
        <v>6.8518840101569195E-2</v>
      </c>
      <c r="AI12" s="17"/>
      <c r="AJ12" s="17">
        <v>9.4787413200544193E-2</v>
      </c>
      <c r="AK12" s="17" t="s">
        <v>331</v>
      </c>
      <c r="AL12" s="17"/>
      <c r="AM12" s="17">
        <v>7.7885304162341198E-2</v>
      </c>
      <c r="AN12" s="17">
        <v>9.9348443461387007E-2</v>
      </c>
      <c r="AO12" s="17"/>
      <c r="AP12" s="17">
        <v>4.5295449851172403E-3</v>
      </c>
      <c r="AQ12" s="17">
        <v>3.6002924449965001E-2</v>
      </c>
      <c r="AR12" s="17">
        <v>0.18194282330078301</v>
      </c>
      <c r="AS12" s="17">
        <v>0.130542536647588</v>
      </c>
      <c r="AT12" s="17">
        <v>0.154135382133578</v>
      </c>
      <c r="AU12" s="17">
        <v>0.14125166308493101</v>
      </c>
    </row>
    <row r="13" spans="2:47" x14ac:dyDescent="0.35">
      <c r="B13" s="18" t="s">
        <v>291</v>
      </c>
      <c r="C13" s="17">
        <v>9.1803159966503498E-2</v>
      </c>
      <c r="D13" s="17">
        <v>0.112948889966186</v>
      </c>
      <c r="E13" s="17">
        <v>7.4089629544689797E-2</v>
      </c>
      <c r="F13" s="17"/>
      <c r="G13" s="17">
        <v>0.113123475208943</v>
      </c>
      <c r="H13" s="17">
        <v>9.2067203094165606E-2</v>
      </c>
      <c r="I13" s="17">
        <v>9.6672949410470693E-2</v>
      </c>
      <c r="J13" s="17">
        <v>0.109181572889529</v>
      </c>
      <c r="K13" s="17">
        <v>9.9860223423705902E-2</v>
      </c>
      <c r="L13" s="17">
        <v>7.0411288356330801E-2</v>
      </c>
      <c r="M13" s="17"/>
      <c r="N13" s="17">
        <v>9.1967548729998197E-2</v>
      </c>
      <c r="O13" s="17">
        <v>9.0750354499901598E-2</v>
      </c>
      <c r="P13" s="17"/>
      <c r="Q13" s="17">
        <v>8.0316410139362804E-2</v>
      </c>
      <c r="R13" s="17">
        <v>9.54731397860447E-2</v>
      </c>
      <c r="S13" s="17">
        <v>0.109394551037874</v>
      </c>
      <c r="T13" s="17">
        <v>0.109887362300013</v>
      </c>
      <c r="U13" s="17">
        <v>6.7692714653991501E-2</v>
      </c>
      <c r="V13" s="17">
        <v>7.1659554139638398E-2</v>
      </c>
      <c r="W13" s="17">
        <v>4.3555606550412199E-2</v>
      </c>
      <c r="X13" s="17">
        <v>0.127061980840036</v>
      </c>
      <c r="Y13" s="17">
        <v>9.4290970662173706E-2</v>
      </c>
      <c r="Z13" s="17">
        <v>0.100898947916345</v>
      </c>
      <c r="AA13" s="17">
        <v>0.116001245987203</v>
      </c>
      <c r="AB13" s="17">
        <v>0.11976273983911399</v>
      </c>
      <c r="AC13" s="17"/>
      <c r="AD13" s="17">
        <v>0.11231992507976001</v>
      </c>
      <c r="AE13" s="17">
        <v>3.8856390468091501E-2</v>
      </c>
      <c r="AF13" s="17"/>
      <c r="AG13" s="17">
        <v>0.10471260276330401</v>
      </c>
      <c r="AH13" s="17">
        <v>8.6851028249818302E-2</v>
      </c>
      <c r="AI13" s="17"/>
      <c r="AJ13" s="17">
        <v>9.1803159966503498E-2</v>
      </c>
      <c r="AK13" s="17" t="s">
        <v>331</v>
      </c>
      <c r="AL13" s="17"/>
      <c r="AM13" s="17">
        <v>6.1603179771838198E-2</v>
      </c>
      <c r="AN13" s="17">
        <v>0.101002033875289</v>
      </c>
      <c r="AO13" s="17"/>
      <c r="AP13" s="17">
        <v>1.3574815508095601E-2</v>
      </c>
      <c r="AQ13" s="17">
        <v>5.9661765502605803E-2</v>
      </c>
      <c r="AR13" s="17">
        <v>0.162508168655636</v>
      </c>
      <c r="AS13" s="17">
        <v>0.12990488603726699</v>
      </c>
      <c r="AT13" s="17">
        <v>7.7726752663330706E-2</v>
      </c>
      <c r="AU13" s="17">
        <v>0.13998585291162699</v>
      </c>
    </row>
    <row r="14" spans="2:47" x14ac:dyDescent="0.35">
      <c r="B14" s="18" t="s">
        <v>218</v>
      </c>
      <c r="C14" s="17">
        <v>4.8936608286213802E-2</v>
      </c>
      <c r="D14" s="17">
        <v>4.66922646942615E-2</v>
      </c>
      <c r="E14" s="17">
        <v>5.0905527687165802E-2</v>
      </c>
      <c r="F14" s="17"/>
      <c r="G14" s="17">
        <v>2.2546145583313498E-2</v>
      </c>
      <c r="H14" s="17">
        <v>7.1580383073650902E-2</v>
      </c>
      <c r="I14" s="17">
        <v>5.1281411104704397E-2</v>
      </c>
      <c r="J14" s="17">
        <v>5.2096133552966502E-2</v>
      </c>
      <c r="K14" s="17">
        <v>4.2376622161183902E-2</v>
      </c>
      <c r="L14" s="17">
        <v>4.3433352974380397E-2</v>
      </c>
      <c r="M14" s="17"/>
      <c r="N14" s="17">
        <v>4.5640186557816098E-2</v>
      </c>
      <c r="O14" s="17">
        <v>7.00480926851825E-2</v>
      </c>
      <c r="P14" s="17"/>
      <c r="Q14" s="17">
        <v>6.7823546255077E-2</v>
      </c>
      <c r="R14" s="17">
        <v>3.7182202274229699E-2</v>
      </c>
      <c r="S14" s="17">
        <v>6.0026033759829601E-2</v>
      </c>
      <c r="T14" s="17">
        <v>5.1291799635771601E-2</v>
      </c>
      <c r="U14" s="17">
        <v>3.6283436130066599E-2</v>
      </c>
      <c r="V14" s="17">
        <v>6.2246402429326698E-2</v>
      </c>
      <c r="W14" s="17">
        <v>5.6346853238955698E-2</v>
      </c>
      <c r="X14" s="17">
        <v>4.9319115655047298E-2</v>
      </c>
      <c r="Y14" s="17">
        <v>4.7843212423134003E-2</v>
      </c>
      <c r="Z14" s="17">
        <v>5.28378070487086E-2</v>
      </c>
      <c r="AA14" s="17">
        <v>1.83436358311816E-2</v>
      </c>
      <c r="AB14" s="17">
        <v>0</v>
      </c>
      <c r="AC14" s="17"/>
      <c r="AD14" s="17">
        <v>6.0846403339290499E-2</v>
      </c>
      <c r="AE14" s="17">
        <v>1.84487193498677E-2</v>
      </c>
      <c r="AF14" s="17"/>
      <c r="AG14" s="17">
        <v>5.7075751473024398E-2</v>
      </c>
      <c r="AH14" s="17">
        <v>4.4361402069141402E-2</v>
      </c>
      <c r="AI14" s="17"/>
      <c r="AJ14" s="17">
        <v>4.8936608286213802E-2</v>
      </c>
      <c r="AK14" s="17" t="s">
        <v>331</v>
      </c>
      <c r="AL14" s="17"/>
      <c r="AM14" s="17">
        <v>2.49837305693963E-2</v>
      </c>
      <c r="AN14" s="17">
        <v>5.5896467966496097E-2</v>
      </c>
      <c r="AO14" s="17"/>
      <c r="AP14" s="17">
        <v>0</v>
      </c>
      <c r="AQ14" s="17">
        <v>3.1811890216152099E-2</v>
      </c>
      <c r="AR14" s="17">
        <v>9.6166988637068601E-2</v>
      </c>
      <c r="AS14" s="17">
        <v>8.5186383108301206E-2</v>
      </c>
      <c r="AT14" s="17">
        <v>8.6524912975761203E-2</v>
      </c>
      <c r="AU14" s="17">
        <v>3.23608939031284E-2</v>
      </c>
    </row>
    <row r="15" spans="2:47" x14ac:dyDescent="0.35">
      <c r="B15" s="18" t="s">
        <v>292</v>
      </c>
      <c r="C15" s="17">
        <v>0.110402758158377</v>
      </c>
      <c r="D15" s="17">
        <v>0.100979392343349</v>
      </c>
      <c r="E15" s="17">
        <v>0.11852573449471</v>
      </c>
      <c r="F15" s="17"/>
      <c r="G15" s="17">
        <v>2.2047071076269902E-2</v>
      </c>
      <c r="H15" s="17">
        <v>8.3219445040701001E-2</v>
      </c>
      <c r="I15" s="17">
        <v>0.141260046808597</v>
      </c>
      <c r="J15" s="17">
        <v>0.126505790529059</v>
      </c>
      <c r="K15" s="17">
        <v>9.71300280680574E-2</v>
      </c>
      <c r="L15" s="17">
        <v>0.11440157297933801</v>
      </c>
      <c r="M15" s="17"/>
      <c r="N15" s="17">
        <v>0.115149942653186</v>
      </c>
      <c r="O15" s="17">
        <v>8.00000610344625E-2</v>
      </c>
      <c r="P15" s="17"/>
      <c r="Q15" s="17">
        <v>5.3302628776086602E-2</v>
      </c>
      <c r="R15" s="17">
        <v>0.10013626116553501</v>
      </c>
      <c r="S15" s="17">
        <v>0.14647120489668899</v>
      </c>
      <c r="T15" s="17">
        <v>9.10103578383403E-2</v>
      </c>
      <c r="U15" s="17">
        <v>0.102217249140388</v>
      </c>
      <c r="V15" s="17">
        <v>0.104638505017287</v>
      </c>
      <c r="W15" s="17">
        <v>7.8179703934403405E-2</v>
      </c>
      <c r="X15" s="17">
        <v>0.118251272138869</v>
      </c>
      <c r="Y15" s="17">
        <v>0.110765079847134</v>
      </c>
      <c r="Z15" s="17">
        <v>0.17251636058057701</v>
      </c>
      <c r="AA15" s="17">
        <v>0.17018226355739299</v>
      </c>
      <c r="AB15" s="17">
        <v>0.156465944676941</v>
      </c>
      <c r="AC15" s="17"/>
      <c r="AD15" s="17">
        <v>0.12526068808770899</v>
      </c>
      <c r="AE15" s="17">
        <v>7.4795449560908403E-2</v>
      </c>
      <c r="AF15" s="17"/>
      <c r="AG15" s="17">
        <v>8.5180994894975895E-2</v>
      </c>
      <c r="AH15" s="17">
        <v>0.124426477397306</v>
      </c>
      <c r="AI15" s="17"/>
      <c r="AJ15" s="17">
        <v>0.110402758158377</v>
      </c>
      <c r="AK15" s="17" t="s">
        <v>331</v>
      </c>
      <c r="AL15" s="17"/>
      <c r="AM15" s="17">
        <v>0.102001907572584</v>
      </c>
      <c r="AN15" s="17">
        <v>0.11344875744256901</v>
      </c>
      <c r="AO15" s="17"/>
      <c r="AP15" s="17">
        <v>5.48497226655442E-2</v>
      </c>
      <c r="AQ15" s="17">
        <v>0.19926901485506701</v>
      </c>
      <c r="AR15" s="17">
        <v>0.153189291437861</v>
      </c>
      <c r="AS15" s="17">
        <v>0.11906175612344901</v>
      </c>
      <c r="AT15" s="17">
        <v>4.6440398028195801E-2</v>
      </c>
      <c r="AU15" s="17">
        <v>7.47501249263227E-2</v>
      </c>
    </row>
    <row r="16" spans="2:47" x14ac:dyDescent="0.35">
      <c r="B16" s="18" t="s">
        <v>293</v>
      </c>
      <c r="C16" s="17">
        <v>4.3760237851246699E-2</v>
      </c>
      <c r="D16" s="17">
        <v>3.3751263851420299E-2</v>
      </c>
      <c r="E16" s="17">
        <v>5.2276705080447898E-2</v>
      </c>
      <c r="F16" s="17"/>
      <c r="G16" s="17">
        <v>3.04362769748396E-2</v>
      </c>
      <c r="H16" s="17">
        <v>2.7904746188573502E-2</v>
      </c>
      <c r="I16" s="17">
        <v>4.1915751376300103E-2</v>
      </c>
      <c r="J16" s="17">
        <v>5.0052823950733898E-2</v>
      </c>
      <c r="K16" s="17">
        <v>5.7045147119236597E-2</v>
      </c>
      <c r="L16" s="17">
        <v>4.24115844806945E-2</v>
      </c>
      <c r="M16" s="17"/>
      <c r="N16" s="17">
        <v>4.7457252050102601E-2</v>
      </c>
      <c r="O16" s="17">
        <v>2.0083213485845401E-2</v>
      </c>
      <c r="P16" s="17"/>
      <c r="Q16" s="17">
        <v>2.7389078958727001E-2</v>
      </c>
      <c r="R16" s="17">
        <v>6.6303383930025897E-2</v>
      </c>
      <c r="S16" s="17">
        <v>2.1586777373904499E-2</v>
      </c>
      <c r="T16" s="17">
        <v>3.26024992457669E-2</v>
      </c>
      <c r="U16" s="17">
        <v>4.7900536306776299E-2</v>
      </c>
      <c r="V16" s="17">
        <v>3.43288195626291E-2</v>
      </c>
      <c r="W16" s="17">
        <v>4.5811492100260101E-2</v>
      </c>
      <c r="X16" s="17">
        <v>3.1803918315189701E-2</v>
      </c>
      <c r="Y16" s="17">
        <v>3.9600550239206098E-2</v>
      </c>
      <c r="Z16" s="17">
        <v>4.9522057424820798E-2</v>
      </c>
      <c r="AA16" s="17">
        <v>5.5079640028161E-2</v>
      </c>
      <c r="AB16" s="17">
        <v>0.11964851288602001</v>
      </c>
      <c r="AC16" s="17"/>
      <c r="AD16" s="17">
        <v>3.6680059620572802E-2</v>
      </c>
      <c r="AE16" s="17">
        <v>6.1687403737679398E-2</v>
      </c>
      <c r="AF16" s="17"/>
      <c r="AG16" s="17">
        <v>3.0393407556656399E-2</v>
      </c>
      <c r="AH16" s="17">
        <v>4.7044675638990098E-2</v>
      </c>
      <c r="AI16" s="17"/>
      <c r="AJ16" s="17">
        <v>4.3760237851246699E-2</v>
      </c>
      <c r="AK16" s="17" t="s">
        <v>331</v>
      </c>
      <c r="AL16" s="17"/>
      <c r="AM16" s="17">
        <v>4.3915338817032898E-2</v>
      </c>
      <c r="AN16" s="17">
        <v>4.2936955467031399E-2</v>
      </c>
      <c r="AO16" s="17"/>
      <c r="AP16" s="17">
        <v>8.1810374283447507E-2</v>
      </c>
      <c r="AQ16" s="17">
        <v>5.7142412717450297E-2</v>
      </c>
      <c r="AR16" s="17">
        <v>2.1399713206673901E-2</v>
      </c>
      <c r="AS16" s="17">
        <v>4.2745916021025301E-2</v>
      </c>
      <c r="AT16" s="17">
        <v>9.1737908638190105E-3</v>
      </c>
      <c r="AU16" s="17">
        <v>1.6552067252515699E-2</v>
      </c>
    </row>
    <row r="17" spans="2:47" x14ac:dyDescent="0.35">
      <c r="B17" s="18" t="s">
        <v>294</v>
      </c>
      <c r="C17" s="17">
        <v>0.105554928736993</v>
      </c>
      <c r="D17" s="17">
        <v>8.2391082360034396E-2</v>
      </c>
      <c r="E17" s="17">
        <v>0.12527113665863401</v>
      </c>
      <c r="F17" s="17"/>
      <c r="G17" s="17">
        <v>6.6320605032900007E-2</v>
      </c>
      <c r="H17" s="17">
        <v>7.2004711247966702E-2</v>
      </c>
      <c r="I17" s="17">
        <v>8.1920827729004095E-2</v>
      </c>
      <c r="J17" s="17">
        <v>7.9095012900012904E-2</v>
      </c>
      <c r="K17" s="17">
        <v>0.142195911323897</v>
      </c>
      <c r="L17" s="17">
        <v>0.135690039086757</v>
      </c>
      <c r="M17" s="17"/>
      <c r="N17" s="17">
        <v>0.10776423436190601</v>
      </c>
      <c r="O17" s="17">
        <v>9.1405731493477096E-2</v>
      </c>
      <c r="P17" s="17"/>
      <c r="Q17" s="17">
        <v>0.108309659942424</v>
      </c>
      <c r="R17" s="17">
        <v>0.13263535514920599</v>
      </c>
      <c r="S17" s="17">
        <v>9.39016269486323E-2</v>
      </c>
      <c r="T17" s="17">
        <v>4.9257656167103203E-2</v>
      </c>
      <c r="U17" s="17">
        <v>0.12434291217901999</v>
      </c>
      <c r="V17" s="17">
        <v>0.15528907058137301</v>
      </c>
      <c r="W17" s="17">
        <v>0.135707294563397</v>
      </c>
      <c r="X17" s="17">
        <v>8.4142746192233206E-2</v>
      </c>
      <c r="Y17" s="17">
        <v>9.35584712741135E-2</v>
      </c>
      <c r="Z17" s="17">
        <v>0.120403620738836</v>
      </c>
      <c r="AA17" s="17">
        <v>3.9280611179370303E-2</v>
      </c>
      <c r="AB17" s="17">
        <v>5.3738500687790798E-2</v>
      </c>
      <c r="AC17" s="17"/>
      <c r="AD17" s="17">
        <v>0.101633815410301</v>
      </c>
      <c r="AE17" s="17">
        <v>0.117105720027259</v>
      </c>
      <c r="AF17" s="17"/>
      <c r="AG17" s="17">
        <v>7.4325077202925902E-2</v>
      </c>
      <c r="AH17" s="17">
        <v>0.124366493359573</v>
      </c>
      <c r="AI17" s="17"/>
      <c r="AJ17" s="17">
        <v>0.105554928736993</v>
      </c>
      <c r="AK17" s="17" t="s">
        <v>331</v>
      </c>
      <c r="AL17" s="17"/>
      <c r="AM17" s="17">
        <v>0.158945534058021</v>
      </c>
      <c r="AN17" s="17">
        <v>8.8387763669405706E-2</v>
      </c>
      <c r="AO17" s="17"/>
      <c r="AP17" s="17">
        <v>0.10477976293282899</v>
      </c>
      <c r="AQ17" s="17">
        <v>0.15133295906615299</v>
      </c>
      <c r="AR17" s="17">
        <v>9.5229480934303404E-2</v>
      </c>
      <c r="AS17" s="17">
        <v>0.102994135425882</v>
      </c>
      <c r="AT17" s="17">
        <v>0.109692062985978</v>
      </c>
      <c r="AU17" s="17">
        <v>6.07077014680849E-2</v>
      </c>
    </row>
    <row r="18" spans="2:47" x14ac:dyDescent="0.35">
      <c r="B18" s="18" t="s">
        <v>106</v>
      </c>
      <c r="C18" s="17">
        <v>0.30815286558402399</v>
      </c>
      <c r="D18" s="17">
        <v>0.27347487007171301</v>
      </c>
      <c r="E18" s="17">
        <v>0.33638253949406099</v>
      </c>
      <c r="F18" s="17"/>
      <c r="G18" s="17">
        <v>0.204823696163106</v>
      </c>
      <c r="H18" s="17">
        <v>0.20328846801252701</v>
      </c>
      <c r="I18" s="17">
        <v>0.169230750375301</v>
      </c>
      <c r="J18" s="17">
        <v>0.229618285441545</v>
      </c>
      <c r="K18" s="17">
        <v>0.433770849953316</v>
      </c>
      <c r="L18" s="17">
        <v>0.43020154875418798</v>
      </c>
      <c r="M18" s="17"/>
      <c r="N18" s="17">
        <v>0.33616031031882598</v>
      </c>
      <c r="O18" s="17">
        <v>0.12878299689275199</v>
      </c>
      <c r="P18" s="17"/>
      <c r="Q18" s="17">
        <v>0.25098822034693802</v>
      </c>
      <c r="R18" s="17">
        <v>0.31892421498682599</v>
      </c>
      <c r="S18" s="17">
        <v>0.32601033992975798</v>
      </c>
      <c r="T18" s="17">
        <v>0.333211525700573</v>
      </c>
      <c r="U18" s="17">
        <v>0.31357181692057101</v>
      </c>
      <c r="V18" s="17">
        <v>0.26068034676174801</v>
      </c>
      <c r="W18" s="17">
        <v>0.39520842480472002</v>
      </c>
      <c r="X18" s="17">
        <v>0.22818199968083</v>
      </c>
      <c r="Y18" s="17">
        <v>0.284331294698911</v>
      </c>
      <c r="Z18" s="17">
        <v>0.28305234427090398</v>
      </c>
      <c r="AA18" s="17">
        <v>0.35903045681058499</v>
      </c>
      <c r="AB18" s="17">
        <v>0.49694436283855797</v>
      </c>
      <c r="AC18" s="17"/>
      <c r="AD18" s="17">
        <v>0.210636550862112</v>
      </c>
      <c r="AE18" s="17">
        <v>0.54901332249644097</v>
      </c>
      <c r="AF18" s="17"/>
      <c r="AG18" s="17">
        <v>0.14236744861029901</v>
      </c>
      <c r="AH18" s="17">
        <v>0.40865641631208199</v>
      </c>
      <c r="AI18" s="17"/>
      <c r="AJ18" s="17">
        <v>0.30815286558402399</v>
      </c>
      <c r="AK18" s="17" t="s">
        <v>331</v>
      </c>
      <c r="AL18" s="17"/>
      <c r="AM18" s="17">
        <v>0.37254109433866001</v>
      </c>
      <c r="AN18" s="17">
        <v>0.29028586699182402</v>
      </c>
      <c r="AO18" s="17"/>
      <c r="AP18" s="17">
        <v>0.63941639605967104</v>
      </c>
      <c r="AQ18" s="17">
        <v>0.41538858162573</v>
      </c>
      <c r="AR18" s="17">
        <v>0.14109567004249099</v>
      </c>
      <c r="AS18" s="17">
        <v>0.285398551587141</v>
      </c>
      <c r="AT18" s="17">
        <v>4.7496195454024698E-2</v>
      </c>
      <c r="AU18" s="17">
        <v>6.3141236814278703E-2</v>
      </c>
    </row>
    <row r="19" spans="2:47" x14ac:dyDescent="0.35">
      <c r="B19" s="18" t="s">
        <v>94</v>
      </c>
      <c r="C19" s="17">
        <v>1.38692285486808E-2</v>
      </c>
      <c r="D19" s="17">
        <v>1.48612391744955E-2</v>
      </c>
      <c r="E19" s="17">
        <v>1.30527132104164E-2</v>
      </c>
      <c r="F19" s="17"/>
      <c r="G19" s="17">
        <v>1.8484256340254801E-2</v>
      </c>
      <c r="H19" s="17">
        <v>1.9427662275221899E-2</v>
      </c>
      <c r="I19" s="17">
        <v>2.4405120579779001E-2</v>
      </c>
      <c r="J19" s="17">
        <v>9.8626505329342598E-3</v>
      </c>
      <c r="K19" s="17">
        <v>1.03706301628438E-2</v>
      </c>
      <c r="L19" s="17">
        <v>8.7733151965266494E-3</v>
      </c>
      <c r="M19" s="17"/>
      <c r="N19" s="17">
        <v>1.2794646604331401E-2</v>
      </c>
      <c r="O19" s="17">
        <v>2.0751242387538602E-2</v>
      </c>
      <c r="P19" s="17"/>
      <c r="Q19" s="17">
        <v>3.5724322733882499E-2</v>
      </c>
      <c r="R19" s="17">
        <v>1.22275767238015E-2</v>
      </c>
      <c r="S19" s="17">
        <v>0</v>
      </c>
      <c r="T19" s="17">
        <v>0</v>
      </c>
      <c r="U19" s="17">
        <v>1.2606181619172501E-2</v>
      </c>
      <c r="V19" s="17">
        <v>9.5286325776815905E-3</v>
      </c>
      <c r="W19" s="17">
        <v>1.25809529006451E-2</v>
      </c>
      <c r="X19" s="17">
        <v>3.78585359760659E-2</v>
      </c>
      <c r="Y19" s="17">
        <v>1.5138149794512799E-2</v>
      </c>
      <c r="Z19" s="17">
        <v>1.0244119087715799E-2</v>
      </c>
      <c r="AA19" s="17">
        <v>1.6908174523865099E-2</v>
      </c>
      <c r="AB19" s="17">
        <v>0</v>
      </c>
      <c r="AC19" s="17"/>
      <c r="AD19" s="17">
        <v>7.7244047238822196E-3</v>
      </c>
      <c r="AE19" s="17">
        <v>2.3052765646709002E-2</v>
      </c>
      <c r="AF19" s="17"/>
      <c r="AG19" s="17">
        <v>5.4337586397050297E-3</v>
      </c>
      <c r="AH19" s="17">
        <v>1.4214859399631999E-2</v>
      </c>
      <c r="AI19" s="17"/>
      <c r="AJ19" s="17">
        <v>1.38692285486808E-2</v>
      </c>
      <c r="AK19" s="17" t="s">
        <v>331</v>
      </c>
      <c r="AL19" s="17"/>
      <c r="AM19" s="17">
        <v>1.5192699210288801E-2</v>
      </c>
      <c r="AN19" s="17">
        <v>1.2556385184640599E-2</v>
      </c>
      <c r="AO19" s="17"/>
      <c r="AP19" s="17">
        <v>2.5701599091703602E-2</v>
      </c>
      <c r="AQ19" s="17">
        <v>1.7696148236888701E-2</v>
      </c>
      <c r="AR19" s="17">
        <v>2.1413884976849699E-2</v>
      </c>
      <c r="AS19" s="17">
        <v>7.5408153705177399E-3</v>
      </c>
      <c r="AT19" s="17">
        <v>0</v>
      </c>
      <c r="AU19" s="17">
        <v>7.6885618359656396E-3</v>
      </c>
    </row>
    <row r="20" spans="2:47" x14ac:dyDescent="0.35">
      <c r="B20" s="18" t="s">
        <v>323</v>
      </c>
      <c r="C20" s="19">
        <v>3.6186357970078097E-2</v>
      </c>
      <c r="D20" s="19">
        <v>2.6399087229042599E-2</v>
      </c>
      <c r="E20" s="19">
        <v>4.4504180394307001E-2</v>
      </c>
      <c r="F20" s="19"/>
      <c r="G20" s="19">
        <v>7.9175840264929895E-2</v>
      </c>
      <c r="H20" s="19">
        <v>2.35894310799914E-2</v>
      </c>
      <c r="I20" s="19">
        <v>2.29216307384978E-2</v>
      </c>
      <c r="J20" s="19">
        <v>1.0008866251514901E-2</v>
      </c>
      <c r="K20" s="19">
        <v>1.9812295078374401E-2</v>
      </c>
      <c r="L20" s="19">
        <v>6.8458225301961495E-2</v>
      </c>
      <c r="M20" s="19"/>
      <c r="N20" s="19">
        <v>3.6106182168148301E-2</v>
      </c>
      <c r="O20" s="19">
        <v>3.6699832983615698E-2</v>
      </c>
      <c r="P20" s="19"/>
      <c r="Q20" s="19">
        <v>3.9908602485009798E-2</v>
      </c>
      <c r="R20" s="19">
        <v>5.1070902254959402E-2</v>
      </c>
      <c r="S20" s="19">
        <v>5.5705677230061902E-2</v>
      </c>
      <c r="T20" s="19">
        <v>6.0134188091523003E-2</v>
      </c>
      <c r="U20" s="19">
        <v>4.6329357913279898E-2</v>
      </c>
      <c r="V20" s="19">
        <v>2.9142219909318701E-2</v>
      </c>
      <c r="W20" s="19">
        <v>2.06771709861748E-2</v>
      </c>
      <c r="X20" s="19">
        <v>0</v>
      </c>
      <c r="Y20" s="19">
        <v>3.0594374297289301E-2</v>
      </c>
      <c r="Z20" s="19">
        <v>3.2303743359971999E-2</v>
      </c>
      <c r="AA20" s="19">
        <v>0</v>
      </c>
      <c r="AB20" s="19">
        <v>0</v>
      </c>
      <c r="AC20" s="19"/>
      <c r="AD20" s="19">
        <v>3.2066838214470601E-2</v>
      </c>
      <c r="AE20" s="19">
        <v>4.5763809726268902E-2</v>
      </c>
      <c r="AF20" s="19"/>
      <c r="AG20" s="19">
        <v>2.7764689196559202E-2</v>
      </c>
      <c r="AH20" s="19">
        <v>3.9008384620667601E-2</v>
      </c>
      <c r="AI20" s="19"/>
      <c r="AJ20" s="19">
        <v>3.6186357970078097E-2</v>
      </c>
      <c r="AK20" s="19" t="s">
        <v>331</v>
      </c>
      <c r="AL20" s="19"/>
      <c r="AM20" s="19">
        <v>2.6214779800673299E-2</v>
      </c>
      <c r="AN20" s="19">
        <v>3.9739569700371201E-2</v>
      </c>
      <c r="AO20" s="19"/>
      <c r="AP20" s="19">
        <v>7.5337784473591296E-2</v>
      </c>
      <c r="AQ20" s="19">
        <v>3.1694303329987801E-2</v>
      </c>
      <c r="AR20" s="19">
        <v>3.8271552771553599E-2</v>
      </c>
      <c r="AS20" s="19">
        <v>2.7164962993676201E-2</v>
      </c>
      <c r="AT20" s="19">
        <v>2.7254090046250099E-2</v>
      </c>
      <c r="AU20" s="19">
        <v>1.15016228334603E-2</v>
      </c>
    </row>
    <row r="21" spans="2:47" x14ac:dyDescent="0.35">
      <c r="B21" s="16" t="s">
        <v>749</v>
      </c>
    </row>
    <row r="22" spans="2:47" x14ac:dyDescent="0.35">
      <c r="B22" t="s">
        <v>66</v>
      </c>
    </row>
    <row r="23" spans="2:47" x14ac:dyDescent="0.35">
      <c r="B23" t="s">
        <v>67</v>
      </c>
    </row>
    <row r="25" spans="2:47" x14ac:dyDescent="0.35">
      <c r="B25"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B2:I25"/>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9" width="20.7265625" customWidth="1"/>
  </cols>
  <sheetData>
    <row r="2" spans="2:9" ht="40" customHeight="1" x14ac:dyDescent="0.35">
      <c r="D2" s="30" t="s">
        <v>333</v>
      </c>
      <c r="E2" s="26"/>
      <c r="F2" s="26"/>
      <c r="G2" s="26"/>
      <c r="H2" s="26"/>
      <c r="I2" s="26"/>
    </row>
    <row r="6" spans="2:9" ht="50" customHeight="1" x14ac:dyDescent="0.35">
      <c r="B6" s="20" t="s">
        <v>15</v>
      </c>
      <c r="C6" s="20" t="s">
        <v>317</v>
      </c>
      <c r="D6" s="20" t="s">
        <v>318</v>
      </c>
      <c r="E6" s="20" t="s">
        <v>319</v>
      </c>
      <c r="F6" s="20" t="s">
        <v>320</v>
      </c>
      <c r="G6" s="20" t="s">
        <v>321</v>
      </c>
      <c r="H6" s="20" t="s">
        <v>322</v>
      </c>
    </row>
    <row r="7" spans="2:9" x14ac:dyDescent="0.35">
      <c r="B7" s="18" t="s">
        <v>289</v>
      </c>
      <c r="C7" s="17">
        <v>3.3124684225453699E-2</v>
      </c>
      <c r="D7" s="17">
        <v>2.6098947309683099E-2</v>
      </c>
      <c r="E7" s="17">
        <v>2.3770988886008902E-2</v>
      </c>
      <c r="F7" s="17">
        <v>2.06523236888571E-2</v>
      </c>
      <c r="G7" s="17">
        <v>9.1631869261101107E-3</v>
      </c>
      <c r="H7" s="17">
        <v>2.0096628542615999E-2</v>
      </c>
    </row>
    <row r="8" spans="2:9" x14ac:dyDescent="0.35">
      <c r="B8" s="18" t="s">
        <v>290</v>
      </c>
      <c r="C8" s="17">
        <v>3.7129968468722303E-2</v>
      </c>
      <c r="D8" s="17">
        <v>2.4406012836744699E-2</v>
      </c>
      <c r="E8" s="17">
        <v>2.8767287744897601E-2</v>
      </c>
      <c r="F8" s="17">
        <v>1.81456459438862E-2</v>
      </c>
      <c r="G8" s="17">
        <v>1.04309647680842E-2</v>
      </c>
      <c r="H8" s="17">
        <v>2.7708998497333201E-2</v>
      </c>
    </row>
    <row r="9" spans="2:9" x14ac:dyDescent="0.35">
      <c r="B9" s="18" t="s">
        <v>215</v>
      </c>
      <c r="C9" s="17">
        <v>0.12849194930521499</v>
      </c>
      <c r="D9" s="17">
        <v>0.13761428744343901</v>
      </c>
      <c r="E9" s="17">
        <v>0.11945040513694</v>
      </c>
      <c r="F9" s="17">
        <v>9.2991407726914596E-2</v>
      </c>
      <c r="G9" s="17">
        <v>3.3030194785569102E-2</v>
      </c>
      <c r="H9" s="17">
        <v>0.152295583388528</v>
      </c>
    </row>
    <row r="10" spans="2:9" x14ac:dyDescent="0.35">
      <c r="B10" s="18" t="s">
        <v>216</v>
      </c>
      <c r="C10" s="17">
        <v>8.6768850979747306E-2</v>
      </c>
      <c r="D10" s="17">
        <v>9.6394872368994106E-2</v>
      </c>
      <c r="E10" s="17">
        <v>0.11164359065307899</v>
      </c>
      <c r="F10" s="17">
        <v>6.7430196959208502E-2</v>
      </c>
      <c r="G10" s="17">
        <v>3.61327777979399E-2</v>
      </c>
      <c r="H10" s="17">
        <v>0.105192486607316</v>
      </c>
    </row>
    <row r="11" spans="2:9" x14ac:dyDescent="0.35">
      <c r="B11" s="18" t="s">
        <v>291</v>
      </c>
      <c r="C11" s="17">
        <v>8.9721139840088907E-2</v>
      </c>
      <c r="D11" s="17">
        <v>0.117304769927879</v>
      </c>
      <c r="E11" s="17">
        <v>0.114772501680731</v>
      </c>
      <c r="F11" s="17">
        <v>8.0439695258076399E-2</v>
      </c>
      <c r="G11" s="17">
        <v>4.7233220521053797E-2</v>
      </c>
      <c r="H11" s="17">
        <v>0.100257650593022</v>
      </c>
    </row>
    <row r="12" spans="2:9" x14ac:dyDescent="0.35">
      <c r="B12" s="18" t="s">
        <v>218</v>
      </c>
      <c r="C12" s="17">
        <v>2.84555444747343E-2</v>
      </c>
      <c r="D12" s="17">
        <v>5.63170197103832E-2</v>
      </c>
      <c r="E12" s="17">
        <v>4.8338191508751002E-2</v>
      </c>
      <c r="F12" s="17">
        <v>3.9596181609111498E-2</v>
      </c>
      <c r="G12" s="17">
        <v>3.5315297933811399E-2</v>
      </c>
      <c r="H12" s="17">
        <v>4.6255503911659099E-2</v>
      </c>
    </row>
    <row r="13" spans="2:9" x14ac:dyDescent="0.35">
      <c r="B13" s="18" t="s">
        <v>292</v>
      </c>
      <c r="C13" s="17">
        <v>8.0352946002878595E-2</v>
      </c>
      <c r="D13" s="17">
        <v>0.113863463585109</v>
      </c>
      <c r="E13" s="17">
        <v>0.120854352347192</v>
      </c>
      <c r="F13" s="17">
        <v>6.5446811894006002E-2</v>
      </c>
      <c r="G13" s="17">
        <v>6.9367378164361199E-2</v>
      </c>
      <c r="H13" s="17">
        <v>9.8032921162381201E-2</v>
      </c>
    </row>
    <row r="14" spans="2:9" x14ac:dyDescent="0.35">
      <c r="B14" s="18" t="s">
        <v>293</v>
      </c>
      <c r="C14" s="17">
        <v>1.4790085439100299E-2</v>
      </c>
      <c r="D14" s="17">
        <v>2.2311427447547799E-2</v>
      </c>
      <c r="E14" s="17">
        <v>3.0902803428939599E-2</v>
      </c>
      <c r="F14" s="17">
        <v>2.1832431373297399E-2</v>
      </c>
      <c r="G14" s="17">
        <v>2.6090523306836401E-2</v>
      </c>
      <c r="H14" s="17">
        <v>2.5195491792419301E-2</v>
      </c>
    </row>
    <row r="15" spans="2:9" x14ac:dyDescent="0.35">
      <c r="B15" s="18" t="s">
        <v>294</v>
      </c>
      <c r="C15" s="17">
        <v>7.5122027224107393E-2</v>
      </c>
      <c r="D15" s="17">
        <v>0.114798240789275</v>
      </c>
      <c r="E15" s="17">
        <v>0.120736489915562</v>
      </c>
      <c r="F15" s="17">
        <v>9.4739448473744103E-2</v>
      </c>
      <c r="G15" s="17">
        <v>0.14676512745342701</v>
      </c>
      <c r="H15" s="17">
        <v>0.104850408735868</v>
      </c>
    </row>
    <row r="16" spans="2:9" x14ac:dyDescent="0.35">
      <c r="B16" s="18" t="s">
        <v>106</v>
      </c>
      <c r="C16" s="17">
        <v>0.245900870253698</v>
      </c>
      <c r="D16" s="17">
        <v>0.25242516689209998</v>
      </c>
      <c r="E16" s="17">
        <v>0.239513066168734</v>
      </c>
      <c r="F16" s="17">
        <v>0.35854548779743201</v>
      </c>
      <c r="G16" s="17">
        <v>0.509822043092101</v>
      </c>
      <c r="H16" s="17">
        <v>0.27197205516248801</v>
      </c>
    </row>
    <row r="17" spans="2:8" x14ac:dyDescent="0.35">
      <c r="B17" s="18" t="s">
        <v>94</v>
      </c>
      <c r="C17" s="17">
        <v>1.6330543997445501E-2</v>
      </c>
      <c r="D17" s="17">
        <v>1.5826723062449598E-2</v>
      </c>
      <c r="E17" s="17">
        <v>1.6114968518220699E-2</v>
      </c>
      <c r="F17" s="17">
        <v>1.57241780193242E-2</v>
      </c>
      <c r="G17" s="17">
        <v>2.5825753888976899E-2</v>
      </c>
      <c r="H17" s="17">
        <v>1.9497576827385399E-2</v>
      </c>
    </row>
    <row r="18" spans="2:8" x14ac:dyDescent="0.35">
      <c r="B18" s="18" t="s">
        <v>323</v>
      </c>
      <c r="C18" s="17">
        <v>0.16381138978880899</v>
      </c>
      <c r="D18" s="17">
        <v>2.26390686263956E-2</v>
      </c>
      <c r="E18" s="17">
        <v>2.5135354010943401E-2</v>
      </c>
      <c r="F18" s="17">
        <v>0.124456191256142</v>
      </c>
      <c r="G18" s="17">
        <v>5.0823531361729103E-2</v>
      </c>
      <c r="H18" s="17">
        <v>2.8644694778984899E-2</v>
      </c>
    </row>
    <row r="19" spans="2:8" x14ac:dyDescent="0.35">
      <c r="B19" s="16"/>
      <c r="C19" s="16"/>
      <c r="D19" s="16"/>
      <c r="E19" s="16"/>
      <c r="F19" s="16"/>
      <c r="G19" s="16"/>
      <c r="H19" s="16"/>
    </row>
    <row r="20" spans="2:8" x14ac:dyDescent="0.35">
      <c r="B20" t="s">
        <v>66</v>
      </c>
    </row>
    <row r="21" spans="2:8" x14ac:dyDescent="0.35">
      <c r="B21" t="s">
        <v>67</v>
      </c>
    </row>
    <row r="25" spans="2:8" x14ac:dyDescent="0.35">
      <c r="B25" s="8" t="str">
        <f>HYPERLINK("#'Contents'!A1", "Return to Contents")</f>
        <v>Return to Contents</v>
      </c>
    </row>
  </sheetData>
  <mergeCells count="1">
    <mergeCell ref="D2:I2"/>
  </mergeCells>
  <pageMargins left="0.7" right="0.7" top="0.75" bottom="0.75" header="0.3" footer="0.3"/>
  <pageSetup paperSize="9" orientation="portrait" horizontalDpi="300" verticalDpi="300"/>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B2:AU25"/>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334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289</v>
      </c>
      <c r="C9" s="17">
        <v>3.3124684225453699E-2</v>
      </c>
      <c r="D9" s="17">
        <v>3.1506867113659999E-2</v>
      </c>
      <c r="E9" s="17">
        <v>3.4996942322373298E-2</v>
      </c>
      <c r="F9" s="17"/>
      <c r="G9" s="17">
        <v>6.2820873645476394E-2</v>
      </c>
      <c r="H9" s="17">
        <v>5.6083876399181297E-2</v>
      </c>
      <c r="I9" s="17">
        <v>2.7848966652310101E-2</v>
      </c>
      <c r="J9" s="17">
        <v>1.5924868028163699E-2</v>
      </c>
      <c r="K9" s="17">
        <v>2.5934559601540699E-2</v>
      </c>
      <c r="L9" s="17">
        <v>1.7638102638073E-2</v>
      </c>
      <c r="M9" s="17"/>
      <c r="N9" s="17">
        <v>2.50836069807421E-2</v>
      </c>
      <c r="O9" s="17">
        <v>7.3062715202153003E-2</v>
      </c>
      <c r="P9" s="17"/>
      <c r="Q9" s="17">
        <v>5.5015790732575197E-2</v>
      </c>
      <c r="R9" s="17">
        <v>3.4319340369800298E-2</v>
      </c>
      <c r="S9" s="17">
        <v>2.5462121172716099E-2</v>
      </c>
      <c r="T9" s="17">
        <v>1.9817993097157899E-2</v>
      </c>
      <c r="U9" s="17">
        <v>1.5994473662058899E-2</v>
      </c>
      <c r="V9" s="17">
        <v>3.06317153717495E-2</v>
      </c>
      <c r="W9" s="17">
        <v>5.6396233658254399E-2</v>
      </c>
      <c r="X9" s="17">
        <v>1.6076327999638099E-2</v>
      </c>
      <c r="Y9" s="17">
        <v>5.5164059429078698E-2</v>
      </c>
      <c r="Z9" s="17">
        <v>1.1622498191209901E-2</v>
      </c>
      <c r="AA9" s="17">
        <v>1.9964094855614602E-2</v>
      </c>
      <c r="AB9" s="17">
        <v>0</v>
      </c>
      <c r="AC9" s="17"/>
      <c r="AD9" s="17">
        <v>4.5519654672644697E-2</v>
      </c>
      <c r="AE9" s="17">
        <v>6.9864805661808303E-3</v>
      </c>
      <c r="AF9" s="17"/>
      <c r="AG9" s="17">
        <v>7.92074066066175E-2</v>
      </c>
      <c r="AH9" s="17">
        <v>1.02906413783859E-2</v>
      </c>
      <c r="AI9" s="17"/>
      <c r="AJ9" s="17">
        <v>3.4254054474153701E-2</v>
      </c>
      <c r="AK9" s="17">
        <v>3.2079946667215198E-2</v>
      </c>
      <c r="AL9" s="17"/>
      <c r="AM9" s="17">
        <v>2.2154357066359199E-2</v>
      </c>
      <c r="AN9" s="17">
        <v>3.6214506302506201E-2</v>
      </c>
      <c r="AO9" s="17"/>
      <c r="AP9" s="17">
        <v>0</v>
      </c>
      <c r="AQ9" s="17">
        <v>0</v>
      </c>
      <c r="AR9" s="17">
        <v>3.2349402720769901E-2</v>
      </c>
      <c r="AS9" s="17">
        <v>2.7398376020100399E-2</v>
      </c>
      <c r="AT9" s="17">
        <v>0.14421392638504599</v>
      </c>
      <c r="AU9" s="17">
        <v>6.0752507906533297E-2</v>
      </c>
    </row>
    <row r="10" spans="2:47" x14ac:dyDescent="0.35">
      <c r="B10" s="18" t="s">
        <v>290</v>
      </c>
      <c r="C10" s="17">
        <v>3.7129968468722303E-2</v>
      </c>
      <c r="D10" s="17">
        <v>5.0427765166285797E-2</v>
      </c>
      <c r="E10" s="17">
        <v>2.44896078300165E-2</v>
      </c>
      <c r="F10" s="17"/>
      <c r="G10" s="17">
        <v>6.2480576172276897E-2</v>
      </c>
      <c r="H10" s="17">
        <v>5.4466704677902697E-2</v>
      </c>
      <c r="I10" s="17">
        <v>2.2060137280510001E-2</v>
      </c>
      <c r="J10" s="17">
        <v>2.1647499177189101E-2</v>
      </c>
      <c r="K10" s="17">
        <v>3.95108297927875E-2</v>
      </c>
      <c r="L10" s="17">
        <v>2.93383212342322E-2</v>
      </c>
      <c r="M10" s="17"/>
      <c r="N10" s="17">
        <v>3.1531881972782297E-2</v>
      </c>
      <c r="O10" s="17">
        <v>6.4934271932182902E-2</v>
      </c>
      <c r="P10" s="17"/>
      <c r="Q10" s="17">
        <v>3.5506028213690997E-2</v>
      </c>
      <c r="R10" s="17">
        <v>3.7986861933353301E-2</v>
      </c>
      <c r="S10" s="17">
        <v>2.4369771212508499E-2</v>
      </c>
      <c r="T10" s="17">
        <v>4.4166911547211703E-2</v>
      </c>
      <c r="U10" s="17">
        <v>3.83021798946062E-2</v>
      </c>
      <c r="V10" s="17">
        <v>4.8292522918126503E-2</v>
      </c>
      <c r="W10" s="17">
        <v>2.6501538196624898E-2</v>
      </c>
      <c r="X10" s="17">
        <v>1.9974150293056301E-2</v>
      </c>
      <c r="Y10" s="17">
        <v>4.7067188374821899E-2</v>
      </c>
      <c r="Z10" s="17">
        <v>4.2386516203442297E-2</v>
      </c>
      <c r="AA10" s="17">
        <v>4.6945115926238699E-2</v>
      </c>
      <c r="AB10" s="17">
        <v>0</v>
      </c>
      <c r="AC10" s="17"/>
      <c r="AD10" s="17">
        <v>5.0721369622957903E-2</v>
      </c>
      <c r="AE10" s="17">
        <v>8.7360919734191002E-3</v>
      </c>
      <c r="AF10" s="17"/>
      <c r="AG10" s="17">
        <v>7.5483027149622794E-2</v>
      </c>
      <c r="AH10" s="17">
        <v>1.82753703313191E-2</v>
      </c>
      <c r="AI10" s="17"/>
      <c r="AJ10" s="17">
        <v>4.5155556481726401E-2</v>
      </c>
      <c r="AK10" s="17">
        <v>2.7937096408638899E-2</v>
      </c>
      <c r="AL10" s="17"/>
      <c r="AM10" s="17">
        <v>2.5122205094142602E-2</v>
      </c>
      <c r="AN10" s="17">
        <v>4.1213987507787098E-2</v>
      </c>
      <c r="AO10" s="17"/>
      <c r="AP10" s="17">
        <v>0</v>
      </c>
      <c r="AQ10" s="17">
        <v>0</v>
      </c>
      <c r="AR10" s="17">
        <v>4.0954528867749203E-2</v>
      </c>
      <c r="AS10" s="17">
        <v>4.5905232155915202E-2</v>
      </c>
      <c r="AT10" s="17">
        <v>5.88425506080128E-2</v>
      </c>
      <c r="AU10" s="17">
        <v>9.3483689412358906E-2</v>
      </c>
    </row>
    <row r="11" spans="2:47" x14ac:dyDescent="0.35">
      <c r="B11" s="18" t="s">
        <v>215</v>
      </c>
      <c r="C11" s="17">
        <v>0.12849194930521499</v>
      </c>
      <c r="D11" s="17">
        <v>0.134216081845592</v>
      </c>
      <c r="E11" s="17">
        <v>0.124050387576182</v>
      </c>
      <c r="F11" s="17"/>
      <c r="G11" s="17">
        <v>0.120217974749458</v>
      </c>
      <c r="H11" s="17">
        <v>0.11250685681957399</v>
      </c>
      <c r="I11" s="17">
        <v>0.13533988686296</v>
      </c>
      <c r="J11" s="17">
        <v>0.14073894173628401</v>
      </c>
      <c r="K11" s="17">
        <v>0.161438662302716</v>
      </c>
      <c r="L11" s="17">
        <v>0.109554573085983</v>
      </c>
      <c r="M11" s="17"/>
      <c r="N11" s="17">
        <v>0.128843622026415</v>
      </c>
      <c r="O11" s="17">
        <v>0.126745278354852</v>
      </c>
      <c r="P11" s="17"/>
      <c r="Q11" s="17">
        <v>0.14362338358332999</v>
      </c>
      <c r="R11" s="17">
        <v>0.11806355223081801</v>
      </c>
      <c r="S11" s="17">
        <v>0.17050563102784599</v>
      </c>
      <c r="T11" s="17">
        <v>0.106075396140091</v>
      </c>
      <c r="U11" s="17">
        <v>0.15142569541193299</v>
      </c>
      <c r="V11" s="17">
        <v>0.11374835583868199</v>
      </c>
      <c r="W11" s="17">
        <v>0.142610788884693</v>
      </c>
      <c r="X11" s="17">
        <v>0.15970161191079499</v>
      </c>
      <c r="Y11" s="17">
        <v>0.13118453221541801</v>
      </c>
      <c r="Z11" s="17">
        <v>0.124508014591133</v>
      </c>
      <c r="AA11" s="17">
        <v>8.3745646007293506E-2</v>
      </c>
      <c r="AB11" s="17">
        <v>4.6375382996440902E-2</v>
      </c>
      <c r="AC11" s="17"/>
      <c r="AD11" s="17">
        <v>0.17253193702345701</v>
      </c>
      <c r="AE11" s="17">
        <v>3.9626532238551698E-2</v>
      </c>
      <c r="AF11" s="17"/>
      <c r="AG11" s="17">
        <v>0.22588621294347</v>
      </c>
      <c r="AH11" s="17">
        <v>8.3203360981455005E-2</v>
      </c>
      <c r="AI11" s="17"/>
      <c r="AJ11" s="17">
        <v>0.15456264099588901</v>
      </c>
      <c r="AK11" s="17">
        <v>9.8699671204797695E-2</v>
      </c>
      <c r="AL11" s="17"/>
      <c r="AM11" s="17">
        <v>0.10433244058797</v>
      </c>
      <c r="AN11" s="17">
        <v>0.135426155745764</v>
      </c>
      <c r="AO11" s="17"/>
      <c r="AP11" s="17">
        <v>7.0981740446445299E-3</v>
      </c>
      <c r="AQ11" s="17">
        <v>5.6247683918516603E-2</v>
      </c>
      <c r="AR11" s="17">
        <v>0.102312672647786</v>
      </c>
      <c r="AS11" s="17">
        <v>0.20920830954528899</v>
      </c>
      <c r="AT11" s="17">
        <v>0.268340081967405</v>
      </c>
      <c r="AU11" s="17">
        <v>0.21632332424803699</v>
      </c>
    </row>
    <row r="12" spans="2:47" x14ac:dyDescent="0.35">
      <c r="B12" s="18" t="s">
        <v>216</v>
      </c>
      <c r="C12" s="17">
        <v>8.6768850979747306E-2</v>
      </c>
      <c r="D12" s="17">
        <v>9.9335240540078806E-2</v>
      </c>
      <c r="E12" s="17">
        <v>7.4321944616998606E-2</v>
      </c>
      <c r="F12" s="17"/>
      <c r="G12" s="17">
        <v>6.8007384164501805E-2</v>
      </c>
      <c r="H12" s="17">
        <v>8.2308295524975206E-2</v>
      </c>
      <c r="I12" s="17">
        <v>8.2214036680209504E-2</v>
      </c>
      <c r="J12" s="17">
        <v>8.9336042090680606E-2</v>
      </c>
      <c r="K12" s="17">
        <v>8.7220508542449698E-2</v>
      </c>
      <c r="L12" s="17">
        <v>0.104234873112084</v>
      </c>
      <c r="M12" s="17"/>
      <c r="N12" s="17">
        <v>8.8134576935472997E-2</v>
      </c>
      <c r="O12" s="17">
        <v>7.9985629793639504E-2</v>
      </c>
      <c r="P12" s="17"/>
      <c r="Q12" s="17">
        <v>9.9007855148841695E-2</v>
      </c>
      <c r="R12" s="17">
        <v>9.2343338775631098E-2</v>
      </c>
      <c r="S12" s="17">
        <v>5.3612386012759701E-2</v>
      </c>
      <c r="T12" s="17">
        <v>9.1917643806416496E-2</v>
      </c>
      <c r="U12" s="17">
        <v>7.5943765764881502E-2</v>
      </c>
      <c r="V12" s="17">
        <v>5.7624100905255597E-2</v>
      </c>
      <c r="W12" s="17">
        <v>7.5412756999228406E-2</v>
      </c>
      <c r="X12" s="17">
        <v>0.14986098514235299</v>
      </c>
      <c r="Y12" s="17">
        <v>9.2168396486278795E-2</v>
      </c>
      <c r="Z12" s="17">
        <v>0.103241284486247</v>
      </c>
      <c r="AA12" s="17">
        <v>9.1121590306362896E-2</v>
      </c>
      <c r="AB12" s="17">
        <v>6.1448167089915497E-2</v>
      </c>
      <c r="AC12" s="17"/>
      <c r="AD12" s="17">
        <v>0.110134727822778</v>
      </c>
      <c r="AE12" s="17">
        <v>3.8178939633635098E-2</v>
      </c>
      <c r="AF12" s="17"/>
      <c r="AG12" s="17">
        <v>0.13385136236037401</v>
      </c>
      <c r="AH12" s="17">
        <v>6.5442001534063099E-2</v>
      </c>
      <c r="AI12" s="17"/>
      <c r="AJ12" s="17">
        <v>0.106981486880035</v>
      </c>
      <c r="AK12" s="17">
        <v>6.35562199568529E-2</v>
      </c>
      <c r="AL12" s="17"/>
      <c r="AM12" s="17">
        <v>5.8366641206140303E-2</v>
      </c>
      <c r="AN12" s="17">
        <v>9.5168544548737202E-2</v>
      </c>
      <c r="AO12" s="17"/>
      <c r="AP12" s="17">
        <v>1.2541197104870901E-2</v>
      </c>
      <c r="AQ12" s="17">
        <v>5.3379709698045799E-2</v>
      </c>
      <c r="AR12" s="17">
        <v>9.4922387002905007E-2</v>
      </c>
      <c r="AS12" s="17">
        <v>0.13614058167040299</v>
      </c>
      <c r="AT12" s="17">
        <v>0.110695893946525</v>
      </c>
      <c r="AU12" s="17">
        <v>0.13837889711370099</v>
      </c>
    </row>
    <row r="13" spans="2:47" x14ac:dyDescent="0.35">
      <c r="B13" s="18" t="s">
        <v>291</v>
      </c>
      <c r="C13" s="17">
        <v>8.9721139840088907E-2</v>
      </c>
      <c r="D13" s="17">
        <v>8.1928921959008902E-2</v>
      </c>
      <c r="E13" s="17">
        <v>9.7082967848129503E-2</v>
      </c>
      <c r="F13" s="17"/>
      <c r="G13" s="17">
        <v>8.3899870555660894E-2</v>
      </c>
      <c r="H13" s="17">
        <v>0.118593948507057</v>
      </c>
      <c r="I13" s="17">
        <v>0.105385789562258</v>
      </c>
      <c r="J13" s="17">
        <v>5.9069678780041303E-2</v>
      </c>
      <c r="K13" s="17">
        <v>8.2563249082659995E-2</v>
      </c>
      <c r="L13" s="17">
        <v>8.6838394891731896E-2</v>
      </c>
      <c r="M13" s="17"/>
      <c r="N13" s="17">
        <v>9.2817347969070194E-2</v>
      </c>
      <c r="O13" s="17">
        <v>7.4343044044915901E-2</v>
      </c>
      <c r="P13" s="17"/>
      <c r="Q13" s="17">
        <v>7.0516516522960204E-2</v>
      </c>
      <c r="R13" s="17">
        <v>7.3037790984416803E-2</v>
      </c>
      <c r="S13" s="17">
        <v>0.119175970525651</v>
      </c>
      <c r="T13" s="17">
        <v>8.5757912381114507E-2</v>
      </c>
      <c r="U13" s="17">
        <v>8.0734974786507693E-2</v>
      </c>
      <c r="V13" s="17">
        <v>7.8947499389366294E-2</v>
      </c>
      <c r="W13" s="17">
        <v>9.7665465084268002E-2</v>
      </c>
      <c r="X13" s="17">
        <v>0.10637785324464399</v>
      </c>
      <c r="Y13" s="17">
        <v>0.12410494570026701</v>
      </c>
      <c r="Z13" s="17">
        <v>8.8849338738478306E-2</v>
      </c>
      <c r="AA13" s="17">
        <v>8.7720502955850904E-2</v>
      </c>
      <c r="AB13" s="17">
        <v>7.4578379613536902E-2</v>
      </c>
      <c r="AC13" s="17"/>
      <c r="AD13" s="17">
        <v>9.9271402462766403E-2</v>
      </c>
      <c r="AE13" s="17">
        <v>6.5725738764036507E-2</v>
      </c>
      <c r="AF13" s="17"/>
      <c r="AG13" s="17">
        <v>9.0305678200518796E-2</v>
      </c>
      <c r="AH13" s="17">
        <v>8.7319059587722306E-2</v>
      </c>
      <c r="AI13" s="17"/>
      <c r="AJ13" s="17">
        <v>0.10246367803688899</v>
      </c>
      <c r="AK13" s="17">
        <v>7.5399745724356995E-2</v>
      </c>
      <c r="AL13" s="17"/>
      <c r="AM13" s="17">
        <v>8.1177543814205E-2</v>
      </c>
      <c r="AN13" s="17">
        <v>9.1211478090513207E-2</v>
      </c>
      <c r="AO13" s="17"/>
      <c r="AP13" s="17">
        <v>3.5008181675276202E-2</v>
      </c>
      <c r="AQ13" s="17">
        <v>0.127392239034922</v>
      </c>
      <c r="AR13" s="17">
        <v>0.15193063959806599</v>
      </c>
      <c r="AS13" s="17">
        <v>7.4838292869458103E-2</v>
      </c>
      <c r="AT13" s="17">
        <v>9.4222377298493296E-2</v>
      </c>
      <c r="AU13" s="17">
        <v>8.5893874692694605E-2</v>
      </c>
    </row>
    <row r="14" spans="2:47" x14ac:dyDescent="0.35">
      <c r="B14" s="18" t="s">
        <v>218</v>
      </c>
      <c r="C14" s="17">
        <v>2.84555444747343E-2</v>
      </c>
      <c r="D14" s="17">
        <v>2.4932800249095201E-2</v>
      </c>
      <c r="E14" s="17">
        <v>3.21443239612767E-2</v>
      </c>
      <c r="F14" s="17"/>
      <c r="G14" s="17">
        <v>1.9370414477601901E-2</v>
      </c>
      <c r="H14" s="17">
        <v>4.7702806359304802E-2</v>
      </c>
      <c r="I14" s="17">
        <v>2.8673130930610899E-2</v>
      </c>
      <c r="J14" s="17">
        <v>3.8566427542499303E-2</v>
      </c>
      <c r="K14" s="17">
        <v>2.5028742429961601E-2</v>
      </c>
      <c r="L14" s="17">
        <v>1.2686048171680101E-2</v>
      </c>
      <c r="M14" s="17"/>
      <c r="N14" s="17">
        <v>2.6305687276821699E-2</v>
      </c>
      <c r="O14" s="17">
        <v>3.9133350538863701E-2</v>
      </c>
      <c r="P14" s="17"/>
      <c r="Q14" s="17">
        <v>4.06508756997302E-2</v>
      </c>
      <c r="R14" s="17">
        <v>3.2607876273613598E-2</v>
      </c>
      <c r="S14" s="17">
        <v>1.1758286747270801E-2</v>
      </c>
      <c r="T14" s="17">
        <v>4.51799511073415E-2</v>
      </c>
      <c r="U14" s="17">
        <v>2.05610914994795E-2</v>
      </c>
      <c r="V14" s="17">
        <v>1.15759031551587E-2</v>
      </c>
      <c r="W14" s="17">
        <v>1.5997075284934999E-2</v>
      </c>
      <c r="X14" s="17">
        <v>2.81807603515167E-2</v>
      </c>
      <c r="Y14" s="17">
        <v>4.1953698931673299E-2</v>
      </c>
      <c r="Z14" s="17">
        <v>8.04493775903793E-3</v>
      </c>
      <c r="AA14" s="17">
        <v>2.2238326962793601E-2</v>
      </c>
      <c r="AB14" s="17">
        <v>7.3217859376513997E-2</v>
      </c>
      <c r="AC14" s="17"/>
      <c r="AD14" s="17">
        <v>2.9822454421024099E-2</v>
      </c>
      <c r="AE14" s="17">
        <v>2.4609754488145001E-2</v>
      </c>
      <c r="AF14" s="17"/>
      <c r="AG14" s="17">
        <v>2.3052630450639301E-2</v>
      </c>
      <c r="AH14" s="17">
        <v>3.20117846220715E-2</v>
      </c>
      <c r="AI14" s="17"/>
      <c r="AJ14" s="17">
        <v>3.1013480223375099E-2</v>
      </c>
      <c r="AK14" s="17">
        <v>2.5673848961225602E-2</v>
      </c>
      <c r="AL14" s="17"/>
      <c r="AM14" s="17">
        <v>3.5987990183473803E-2</v>
      </c>
      <c r="AN14" s="17">
        <v>2.61238336335178E-2</v>
      </c>
      <c r="AO14" s="17"/>
      <c r="AP14" s="17">
        <v>6.55101696176426E-3</v>
      </c>
      <c r="AQ14" s="17">
        <v>4.2750535463243498E-2</v>
      </c>
      <c r="AR14" s="17">
        <v>6.2630385109357201E-2</v>
      </c>
      <c r="AS14" s="17">
        <v>2.06019552717683E-2</v>
      </c>
      <c r="AT14" s="17">
        <v>1.1491488859656901E-2</v>
      </c>
      <c r="AU14" s="17">
        <v>3.0346561714902302E-2</v>
      </c>
    </row>
    <row r="15" spans="2:47" x14ac:dyDescent="0.35">
      <c r="B15" s="18" t="s">
        <v>292</v>
      </c>
      <c r="C15" s="17">
        <v>8.0352946002878595E-2</v>
      </c>
      <c r="D15" s="17">
        <v>6.2892120490715103E-2</v>
      </c>
      <c r="E15" s="17">
        <v>9.8097551213511006E-2</v>
      </c>
      <c r="F15" s="17"/>
      <c r="G15" s="17">
        <v>7.5775957418896395E-2</v>
      </c>
      <c r="H15" s="17">
        <v>7.8622951176642003E-2</v>
      </c>
      <c r="I15" s="17">
        <v>6.6708273964479495E-2</v>
      </c>
      <c r="J15" s="17">
        <v>0.107392219627858</v>
      </c>
      <c r="K15" s="17">
        <v>8.6111198565548205E-2</v>
      </c>
      <c r="L15" s="17">
        <v>7.0184697755146394E-2</v>
      </c>
      <c r="M15" s="17"/>
      <c r="N15" s="17">
        <v>7.9142883764890704E-2</v>
      </c>
      <c r="O15" s="17">
        <v>8.6363024214262396E-2</v>
      </c>
      <c r="P15" s="17"/>
      <c r="Q15" s="17">
        <v>8.0994397045415695E-2</v>
      </c>
      <c r="R15" s="17">
        <v>5.9101408599076699E-2</v>
      </c>
      <c r="S15" s="17">
        <v>5.7558177330042197E-2</v>
      </c>
      <c r="T15" s="17">
        <v>6.6040199228850405E-2</v>
      </c>
      <c r="U15" s="17">
        <v>7.6407301484240103E-2</v>
      </c>
      <c r="V15" s="17">
        <v>0.131626414876995</v>
      </c>
      <c r="W15" s="17">
        <v>7.2923752819562301E-2</v>
      </c>
      <c r="X15" s="17">
        <v>2.8900789687968199E-2</v>
      </c>
      <c r="Y15" s="17">
        <v>9.7152007927388997E-2</v>
      </c>
      <c r="Z15" s="17">
        <v>9.8651469968130498E-2</v>
      </c>
      <c r="AA15" s="17">
        <v>7.9287202026107298E-2</v>
      </c>
      <c r="AB15" s="17">
        <v>0.101989349673929</v>
      </c>
      <c r="AC15" s="17"/>
      <c r="AD15" s="17">
        <v>7.1004906284620806E-2</v>
      </c>
      <c r="AE15" s="17">
        <v>9.8571377483120795E-2</v>
      </c>
      <c r="AF15" s="17"/>
      <c r="AG15" s="17">
        <v>6.09774943751712E-2</v>
      </c>
      <c r="AH15" s="17">
        <v>9.0186145438464593E-2</v>
      </c>
      <c r="AI15" s="17"/>
      <c r="AJ15" s="17">
        <v>9.0196363266213705E-2</v>
      </c>
      <c r="AK15" s="17">
        <v>6.7810512285642804E-2</v>
      </c>
      <c r="AL15" s="17"/>
      <c r="AM15" s="17">
        <v>9.2398073981778003E-2</v>
      </c>
      <c r="AN15" s="17">
        <v>7.8434920734062205E-2</v>
      </c>
      <c r="AO15" s="17"/>
      <c r="AP15" s="17">
        <v>9.1658015312674701E-2</v>
      </c>
      <c r="AQ15" s="17">
        <v>0.15868035177551201</v>
      </c>
      <c r="AR15" s="17">
        <v>0.100750348783925</v>
      </c>
      <c r="AS15" s="17">
        <v>4.5417538187422203E-2</v>
      </c>
      <c r="AT15" s="17">
        <v>2.8822398022256002E-2</v>
      </c>
      <c r="AU15" s="17">
        <v>3.9029613403150101E-2</v>
      </c>
    </row>
    <row r="16" spans="2:47" x14ac:dyDescent="0.35">
      <c r="B16" s="18" t="s">
        <v>293</v>
      </c>
      <c r="C16" s="17">
        <v>1.4790085439100299E-2</v>
      </c>
      <c r="D16" s="17">
        <v>1.38568957296975E-2</v>
      </c>
      <c r="E16" s="17">
        <v>1.5831688881001001E-2</v>
      </c>
      <c r="F16" s="17"/>
      <c r="G16" s="17">
        <v>2.5616375037381199E-2</v>
      </c>
      <c r="H16" s="17">
        <v>2.2007675263118601E-2</v>
      </c>
      <c r="I16" s="17">
        <v>5.0866987908497604E-3</v>
      </c>
      <c r="J16" s="17">
        <v>1.7340276218376499E-2</v>
      </c>
      <c r="K16" s="17">
        <v>1.00748485729872E-2</v>
      </c>
      <c r="L16" s="17">
        <v>1.06819963301808E-2</v>
      </c>
      <c r="M16" s="17"/>
      <c r="N16" s="17">
        <v>1.6170359643513699E-2</v>
      </c>
      <c r="O16" s="17">
        <v>7.9346067196970904E-3</v>
      </c>
      <c r="P16" s="17"/>
      <c r="Q16" s="17">
        <v>3.4793393985465298E-2</v>
      </c>
      <c r="R16" s="17">
        <v>2.3585068688499598E-2</v>
      </c>
      <c r="S16" s="17">
        <v>8.2145366210585099E-3</v>
      </c>
      <c r="T16" s="17">
        <v>1.76795776335106E-2</v>
      </c>
      <c r="U16" s="17">
        <v>1.25545173468589E-2</v>
      </c>
      <c r="V16" s="17">
        <v>9.2001933274385404E-3</v>
      </c>
      <c r="W16" s="17">
        <v>1.7667197390807202E-2</v>
      </c>
      <c r="X16" s="17">
        <v>1.1921608604148599E-2</v>
      </c>
      <c r="Y16" s="17">
        <v>0</v>
      </c>
      <c r="Z16" s="17">
        <v>1.12700678381419E-2</v>
      </c>
      <c r="AA16" s="17">
        <v>0</v>
      </c>
      <c r="AB16" s="17">
        <v>0</v>
      </c>
      <c r="AC16" s="17"/>
      <c r="AD16" s="17">
        <v>7.9188572909269297E-3</v>
      </c>
      <c r="AE16" s="17">
        <v>2.81864698114246E-2</v>
      </c>
      <c r="AF16" s="17"/>
      <c r="AG16" s="17">
        <v>5.8475590107583304E-3</v>
      </c>
      <c r="AH16" s="17">
        <v>1.9018343738799199E-2</v>
      </c>
      <c r="AI16" s="17"/>
      <c r="AJ16" s="17">
        <v>1.54534156388822E-2</v>
      </c>
      <c r="AK16" s="17">
        <v>1.41348424101194E-2</v>
      </c>
      <c r="AL16" s="17"/>
      <c r="AM16" s="17">
        <v>1.6345331498603202E-2</v>
      </c>
      <c r="AN16" s="17">
        <v>1.46242293414388E-2</v>
      </c>
      <c r="AO16" s="17"/>
      <c r="AP16" s="17">
        <v>2.7800744737166001E-2</v>
      </c>
      <c r="AQ16" s="17">
        <v>1.7296758466256001E-2</v>
      </c>
      <c r="AR16" s="17">
        <v>2.0625314459767698E-2</v>
      </c>
      <c r="AS16" s="17">
        <v>0</v>
      </c>
      <c r="AT16" s="17">
        <v>5.80524767909918E-3</v>
      </c>
      <c r="AU16" s="17">
        <v>1.13250102888806E-2</v>
      </c>
    </row>
    <row r="17" spans="2:47" x14ac:dyDescent="0.35">
      <c r="B17" s="18" t="s">
        <v>294</v>
      </c>
      <c r="C17" s="17">
        <v>7.5122027224107393E-2</v>
      </c>
      <c r="D17" s="17">
        <v>7.2978714435085204E-2</v>
      </c>
      <c r="E17" s="17">
        <v>7.7000097070165294E-2</v>
      </c>
      <c r="F17" s="17"/>
      <c r="G17" s="17">
        <v>7.8267150390802606E-2</v>
      </c>
      <c r="H17" s="17">
        <v>9.8433426263530396E-2</v>
      </c>
      <c r="I17" s="17">
        <v>9.8281624676238799E-2</v>
      </c>
      <c r="J17" s="17">
        <v>4.9065851733334699E-2</v>
      </c>
      <c r="K17" s="17">
        <v>6.1510892927537399E-2</v>
      </c>
      <c r="L17" s="17">
        <v>6.5288066812884807E-2</v>
      </c>
      <c r="M17" s="17"/>
      <c r="N17" s="17">
        <v>6.5576075933776595E-2</v>
      </c>
      <c r="O17" s="17">
        <v>0.12253439334532901</v>
      </c>
      <c r="P17" s="17"/>
      <c r="Q17" s="17">
        <v>6.1285451854221698E-2</v>
      </c>
      <c r="R17" s="17">
        <v>7.3815345100025007E-2</v>
      </c>
      <c r="S17" s="17">
        <v>8.9027972624198107E-2</v>
      </c>
      <c r="T17" s="17">
        <v>7.1711973342475699E-2</v>
      </c>
      <c r="U17" s="17">
        <v>0.10710594618963</v>
      </c>
      <c r="V17" s="17">
        <v>7.3151200350844103E-2</v>
      </c>
      <c r="W17" s="17">
        <v>3.01020149387007E-2</v>
      </c>
      <c r="X17" s="17">
        <v>0.150018811818842</v>
      </c>
      <c r="Y17" s="17">
        <v>4.2374757502496897E-2</v>
      </c>
      <c r="Z17" s="17">
        <v>9.8083844188340194E-2</v>
      </c>
      <c r="AA17" s="17">
        <v>8.5744274895526204E-2</v>
      </c>
      <c r="AB17" s="17">
        <v>0.103789531998627</v>
      </c>
      <c r="AC17" s="17"/>
      <c r="AD17" s="17">
        <v>6.8342030080355706E-2</v>
      </c>
      <c r="AE17" s="17">
        <v>9.2272099811516503E-2</v>
      </c>
      <c r="AF17" s="17"/>
      <c r="AG17" s="17">
        <v>5.63860219829007E-2</v>
      </c>
      <c r="AH17" s="17">
        <v>8.5178005346717503E-2</v>
      </c>
      <c r="AI17" s="17"/>
      <c r="AJ17" s="17">
        <v>7.6639253575861793E-2</v>
      </c>
      <c r="AK17" s="17">
        <v>7.2919056727041298E-2</v>
      </c>
      <c r="AL17" s="17"/>
      <c r="AM17" s="17">
        <v>6.0647086176502697E-2</v>
      </c>
      <c r="AN17" s="17">
        <v>8.0607696551072305E-2</v>
      </c>
      <c r="AO17" s="17"/>
      <c r="AP17" s="17">
        <v>0.102316414615735</v>
      </c>
      <c r="AQ17" s="17">
        <v>8.2995919731282702E-2</v>
      </c>
      <c r="AR17" s="17">
        <v>9.7224187118777103E-2</v>
      </c>
      <c r="AS17" s="17">
        <v>4.1982551954810397E-2</v>
      </c>
      <c r="AT17" s="17">
        <v>4.4923092757875399E-2</v>
      </c>
      <c r="AU17" s="17">
        <v>6.4888201358844405E-2</v>
      </c>
    </row>
    <row r="18" spans="2:47" x14ac:dyDescent="0.35">
      <c r="B18" s="18" t="s">
        <v>106</v>
      </c>
      <c r="C18" s="17">
        <v>0.245900870253698</v>
      </c>
      <c r="D18" s="17">
        <v>0.24894660084192299</v>
      </c>
      <c r="E18" s="17">
        <v>0.24103735444026</v>
      </c>
      <c r="F18" s="17"/>
      <c r="G18" s="17">
        <v>0.195102860286579</v>
      </c>
      <c r="H18" s="17">
        <v>0.22169251427411901</v>
      </c>
      <c r="I18" s="17">
        <v>0.25824244920335698</v>
      </c>
      <c r="J18" s="17">
        <v>0.249775904447292</v>
      </c>
      <c r="K18" s="17">
        <v>0.273587995576063</v>
      </c>
      <c r="L18" s="17">
        <v>0.26780251671643002</v>
      </c>
      <c r="M18" s="17"/>
      <c r="N18" s="17">
        <v>0.263204778498842</v>
      </c>
      <c r="O18" s="17">
        <v>0.15995666122784399</v>
      </c>
      <c r="P18" s="17"/>
      <c r="Q18" s="17">
        <v>0.206464294075247</v>
      </c>
      <c r="R18" s="17">
        <v>0.246822528901192</v>
      </c>
      <c r="S18" s="17">
        <v>0.20574346422609099</v>
      </c>
      <c r="T18" s="17">
        <v>0.23089910662822699</v>
      </c>
      <c r="U18" s="17">
        <v>0.25495840283855598</v>
      </c>
      <c r="V18" s="17">
        <v>0.27734954237644199</v>
      </c>
      <c r="W18" s="17">
        <v>0.30973208813544001</v>
      </c>
      <c r="X18" s="17">
        <v>0.219992540578477</v>
      </c>
      <c r="Y18" s="17">
        <v>0.22632757373561599</v>
      </c>
      <c r="Z18" s="17">
        <v>0.24198905605005799</v>
      </c>
      <c r="AA18" s="17">
        <v>0.27642217842143502</v>
      </c>
      <c r="AB18" s="17">
        <v>0.35921113818872402</v>
      </c>
      <c r="AC18" s="17"/>
      <c r="AD18" s="17">
        <v>0.16755007456856899</v>
      </c>
      <c r="AE18" s="17">
        <v>0.41911333177265703</v>
      </c>
      <c r="AF18" s="17"/>
      <c r="AG18" s="17">
        <v>0.117785081240239</v>
      </c>
      <c r="AH18" s="17">
        <v>0.30830835184073901</v>
      </c>
      <c r="AI18" s="17"/>
      <c r="AJ18" s="17">
        <v>0.22277133960341799</v>
      </c>
      <c r="AK18" s="17">
        <v>0.27236903922491501</v>
      </c>
      <c r="AL18" s="17"/>
      <c r="AM18" s="17">
        <v>0.28133014605999401</v>
      </c>
      <c r="AN18" s="17">
        <v>0.23585288128152501</v>
      </c>
      <c r="AO18" s="17"/>
      <c r="AP18" s="17">
        <v>0.54038672442913505</v>
      </c>
      <c r="AQ18" s="17">
        <v>0.233295921328637</v>
      </c>
      <c r="AR18" s="17">
        <v>9.5283208540974398E-2</v>
      </c>
      <c r="AS18" s="17">
        <v>0.19429368002236999</v>
      </c>
      <c r="AT18" s="17">
        <v>9.5996474774132506E-2</v>
      </c>
      <c r="AU18" s="17">
        <v>0.14029507801080801</v>
      </c>
    </row>
    <row r="19" spans="2:47" x14ac:dyDescent="0.35">
      <c r="B19" s="18" t="s">
        <v>94</v>
      </c>
      <c r="C19" s="17">
        <v>1.6330543997445501E-2</v>
      </c>
      <c r="D19" s="17">
        <v>1.3658126220848801E-2</v>
      </c>
      <c r="E19" s="17">
        <v>1.9082219772810698E-2</v>
      </c>
      <c r="F19" s="17"/>
      <c r="G19" s="17">
        <v>1.5780277791714901E-2</v>
      </c>
      <c r="H19" s="17">
        <v>1.0621113029337799E-2</v>
      </c>
      <c r="I19" s="17">
        <v>1.6793657172050998E-2</v>
      </c>
      <c r="J19" s="17">
        <v>1.5710402391070102E-2</v>
      </c>
      <c r="K19" s="17">
        <v>3.70799874447652E-3</v>
      </c>
      <c r="L19" s="17">
        <v>2.9916304671282899E-2</v>
      </c>
      <c r="M19" s="17"/>
      <c r="N19" s="17">
        <v>1.37104674856977E-2</v>
      </c>
      <c r="O19" s="17">
        <v>2.9343812456758399E-2</v>
      </c>
      <c r="P19" s="17"/>
      <c r="Q19" s="17">
        <v>2.73453223223043E-2</v>
      </c>
      <c r="R19" s="17">
        <v>2.5613427534352799E-2</v>
      </c>
      <c r="S19" s="17">
        <v>2.47924236015741E-2</v>
      </c>
      <c r="T19" s="17">
        <v>5.64023913861832E-3</v>
      </c>
      <c r="U19" s="17">
        <v>0</v>
      </c>
      <c r="V19" s="17">
        <v>2.6946918056772101E-2</v>
      </c>
      <c r="W19" s="17">
        <v>1.67835200999563E-2</v>
      </c>
      <c r="X19" s="17">
        <v>2.3886507168084398E-2</v>
      </c>
      <c r="Y19" s="17">
        <v>1.29642599232699E-2</v>
      </c>
      <c r="Z19" s="17">
        <v>6.0066705221588903E-3</v>
      </c>
      <c r="AA19" s="17">
        <v>0</v>
      </c>
      <c r="AB19" s="17">
        <v>0</v>
      </c>
      <c r="AC19" s="17"/>
      <c r="AD19" s="17">
        <v>1.58118340475474E-2</v>
      </c>
      <c r="AE19" s="17">
        <v>1.01410484115962E-2</v>
      </c>
      <c r="AF19" s="17"/>
      <c r="AG19" s="17">
        <v>1.2723277335494E-2</v>
      </c>
      <c r="AH19" s="17">
        <v>1.7091773066443799E-2</v>
      </c>
      <c r="AI19" s="17"/>
      <c r="AJ19" s="17">
        <v>1.88240283090743E-2</v>
      </c>
      <c r="AK19" s="17">
        <v>1.25157024872843E-2</v>
      </c>
      <c r="AL19" s="17"/>
      <c r="AM19" s="17">
        <v>1.31980450681257E-2</v>
      </c>
      <c r="AN19" s="17">
        <v>1.6173822666285101E-2</v>
      </c>
      <c r="AO19" s="17"/>
      <c r="AP19" s="17">
        <v>2.3497759654305499E-2</v>
      </c>
      <c r="AQ19" s="17">
        <v>2.1002588849338099E-2</v>
      </c>
      <c r="AR19" s="17">
        <v>3.9355173106620598E-3</v>
      </c>
      <c r="AS19" s="17">
        <v>1.9995642209324802E-2</v>
      </c>
      <c r="AT19" s="17">
        <v>1.5814242476097799E-2</v>
      </c>
      <c r="AU19" s="17">
        <v>9.8658376634084693E-3</v>
      </c>
    </row>
    <row r="20" spans="2:47" x14ac:dyDescent="0.35">
      <c r="B20" s="18" t="s">
        <v>323</v>
      </c>
      <c r="C20" s="19">
        <v>0.16381138978880899</v>
      </c>
      <c r="D20" s="19">
        <v>0.165319865408009</v>
      </c>
      <c r="E20" s="19">
        <v>0.16186491446727599</v>
      </c>
      <c r="F20" s="19"/>
      <c r="G20" s="19">
        <v>0.19266028530964999</v>
      </c>
      <c r="H20" s="19">
        <v>9.6959831705256794E-2</v>
      </c>
      <c r="I20" s="19">
        <v>0.153365348224166</v>
      </c>
      <c r="J20" s="19">
        <v>0.195431888227211</v>
      </c>
      <c r="K20" s="19">
        <v>0.143310513861272</v>
      </c>
      <c r="L20" s="19">
        <v>0.19583610458029099</v>
      </c>
      <c r="M20" s="19"/>
      <c r="N20" s="19">
        <v>0.169478711511974</v>
      </c>
      <c r="O20" s="19">
        <v>0.135663212169502</v>
      </c>
      <c r="P20" s="19"/>
      <c r="Q20" s="19">
        <v>0.14479669081621799</v>
      </c>
      <c r="R20" s="19">
        <v>0.18270346060922099</v>
      </c>
      <c r="S20" s="19">
        <v>0.209779258898285</v>
      </c>
      <c r="T20" s="19">
        <v>0.21511309594898401</v>
      </c>
      <c r="U20" s="19">
        <v>0.16601165112124799</v>
      </c>
      <c r="V20" s="19">
        <v>0.14090563343317</v>
      </c>
      <c r="W20" s="19">
        <v>0.13820756850752999</v>
      </c>
      <c r="X20" s="19">
        <v>8.5108053200477096E-2</v>
      </c>
      <c r="Y20" s="19">
        <v>0.12953857977368999</v>
      </c>
      <c r="Z20" s="19">
        <v>0.165346301463621</v>
      </c>
      <c r="AA20" s="19">
        <v>0.20681106764277701</v>
      </c>
      <c r="AB20" s="19">
        <v>0.17939019106231299</v>
      </c>
      <c r="AC20" s="19"/>
      <c r="AD20" s="19">
        <v>0.16137075170235299</v>
      </c>
      <c r="AE20" s="19">
        <v>0.167852135045716</v>
      </c>
      <c r="AF20" s="19"/>
      <c r="AG20" s="19">
        <v>0.118494248344194</v>
      </c>
      <c r="AH20" s="19">
        <v>0.18367516213381899</v>
      </c>
      <c r="AI20" s="19"/>
      <c r="AJ20" s="19">
        <v>0.101684702514482</v>
      </c>
      <c r="AK20" s="19">
        <v>0.23690431794191</v>
      </c>
      <c r="AL20" s="19"/>
      <c r="AM20" s="19">
        <v>0.20894013926270499</v>
      </c>
      <c r="AN20" s="19">
        <v>0.14894794359679001</v>
      </c>
      <c r="AO20" s="19"/>
      <c r="AP20" s="19">
        <v>0.15314177146442901</v>
      </c>
      <c r="AQ20" s="19">
        <v>0.20695829173424499</v>
      </c>
      <c r="AR20" s="19">
        <v>0.19708140783926101</v>
      </c>
      <c r="AS20" s="19">
        <v>0.18421784009313899</v>
      </c>
      <c r="AT20" s="19">
        <v>0.12083222522540001</v>
      </c>
      <c r="AU20" s="19">
        <v>0.109417404186682</v>
      </c>
    </row>
    <row r="21" spans="2:47" x14ac:dyDescent="0.35">
      <c r="B21" s="16"/>
    </row>
    <row r="22" spans="2:47" x14ac:dyDescent="0.35">
      <c r="B22" t="s">
        <v>66</v>
      </c>
    </row>
    <row r="23" spans="2:47" x14ac:dyDescent="0.35">
      <c r="B23" t="s">
        <v>67</v>
      </c>
    </row>
    <row r="25" spans="2:47" x14ac:dyDescent="0.35">
      <c r="B25"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B2:AU25"/>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335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289</v>
      </c>
      <c r="C9" s="17">
        <v>2.6098947309683099E-2</v>
      </c>
      <c r="D9" s="17">
        <v>3.9656807042186597E-2</v>
      </c>
      <c r="E9" s="17">
        <v>1.31069259606242E-2</v>
      </c>
      <c r="F9" s="17"/>
      <c r="G9" s="17">
        <v>7.3407390942478404E-2</v>
      </c>
      <c r="H9" s="17">
        <v>5.1753229712181902E-2</v>
      </c>
      <c r="I9" s="17">
        <v>1.55301182845395E-2</v>
      </c>
      <c r="J9" s="17">
        <v>9.1006324520162395E-3</v>
      </c>
      <c r="K9" s="17">
        <v>1.2880469269962299E-2</v>
      </c>
      <c r="L9" s="17">
        <v>4.8671127380011297E-3</v>
      </c>
      <c r="M9" s="17"/>
      <c r="N9" s="17">
        <v>1.8805270426718299E-2</v>
      </c>
      <c r="O9" s="17">
        <v>6.2324826557076198E-2</v>
      </c>
      <c r="P9" s="17"/>
      <c r="Q9" s="17">
        <v>2.8141839611087901E-2</v>
      </c>
      <c r="R9" s="17">
        <v>6.1224214758778903E-3</v>
      </c>
      <c r="S9" s="17">
        <v>1.30418523704509E-2</v>
      </c>
      <c r="T9" s="17">
        <v>3.7562289940250099E-2</v>
      </c>
      <c r="U9" s="17">
        <v>2.2463663774056501E-2</v>
      </c>
      <c r="V9" s="17">
        <v>2.58996848266623E-2</v>
      </c>
      <c r="W9" s="17">
        <v>3.7001231445424498E-2</v>
      </c>
      <c r="X9" s="17">
        <v>1.3860841287624199E-2</v>
      </c>
      <c r="Y9" s="17">
        <v>4.0412621478910997E-2</v>
      </c>
      <c r="Z9" s="17">
        <v>2.3503111167172901E-2</v>
      </c>
      <c r="AA9" s="17">
        <v>4.5250325562883602E-2</v>
      </c>
      <c r="AB9" s="17">
        <v>2.2958488279549199E-2</v>
      </c>
      <c r="AC9" s="17"/>
      <c r="AD9" s="17">
        <v>3.4902432942607399E-2</v>
      </c>
      <c r="AE9" s="17">
        <v>5.5341016306671396E-3</v>
      </c>
      <c r="AF9" s="17"/>
      <c r="AG9" s="17">
        <v>5.3461969084005398E-2</v>
      </c>
      <c r="AH9" s="17">
        <v>1.1496654255525899E-2</v>
      </c>
      <c r="AI9" s="17"/>
      <c r="AJ9" s="17">
        <v>2.0479253965312898E-2</v>
      </c>
      <c r="AK9" s="17">
        <v>3.3000768186574998E-2</v>
      </c>
      <c r="AL9" s="17"/>
      <c r="AM9" s="17">
        <v>1.38703493918023E-2</v>
      </c>
      <c r="AN9" s="17">
        <v>2.8724034833632499E-2</v>
      </c>
      <c r="AO9" s="17"/>
      <c r="AP9" s="17">
        <v>0</v>
      </c>
      <c r="AQ9" s="17">
        <v>0</v>
      </c>
      <c r="AR9" s="17">
        <v>1.31143759677371E-2</v>
      </c>
      <c r="AS9" s="17">
        <v>1.54281551401443E-2</v>
      </c>
      <c r="AT9" s="17">
        <v>6.7550746358814695E-2</v>
      </c>
      <c r="AU9" s="17">
        <v>8.4139943231104894E-2</v>
      </c>
    </row>
    <row r="10" spans="2:47" x14ac:dyDescent="0.35">
      <c r="B10" s="18" t="s">
        <v>290</v>
      </c>
      <c r="C10" s="17">
        <v>2.4406012836744699E-2</v>
      </c>
      <c r="D10" s="17">
        <v>3.3465816808238402E-2</v>
      </c>
      <c r="E10" s="17">
        <v>1.5786207692727899E-2</v>
      </c>
      <c r="F10" s="17"/>
      <c r="G10" s="17">
        <v>5.9188822588082501E-2</v>
      </c>
      <c r="H10" s="17">
        <v>3.5375636328057E-2</v>
      </c>
      <c r="I10" s="17">
        <v>3.1772294779922897E-2</v>
      </c>
      <c r="J10" s="17">
        <v>8.0507180326850804E-3</v>
      </c>
      <c r="K10" s="17">
        <v>1.43831739724847E-2</v>
      </c>
      <c r="L10" s="17">
        <v>6.2284563391118396E-3</v>
      </c>
      <c r="M10" s="17"/>
      <c r="N10" s="17">
        <v>2.12824861871409E-2</v>
      </c>
      <c r="O10" s="17">
        <v>3.9919792930135402E-2</v>
      </c>
      <c r="P10" s="17"/>
      <c r="Q10" s="17">
        <v>4.17706895339559E-2</v>
      </c>
      <c r="R10" s="17">
        <v>1.48779651345374E-2</v>
      </c>
      <c r="S10" s="17">
        <v>2.4193295333662799E-2</v>
      </c>
      <c r="T10" s="17">
        <v>3.09291557322896E-2</v>
      </c>
      <c r="U10" s="17">
        <v>2.51247892581535E-2</v>
      </c>
      <c r="V10" s="17">
        <v>5.4535359134002301E-2</v>
      </c>
      <c r="W10" s="17">
        <v>1.0199351486211801E-2</v>
      </c>
      <c r="X10" s="17">
        <v>9.9445246434541508E-3</v>
      </c>
      <c r="Y10" s="17">
        <v>2.5986179873721201E-2</v>
      </c>
      <c r="Z10" s="17">
        <v>0</v>
      </c>
      <c r="AA10" s="17">
        <v>2.3243747887992699E-2</v>
      </c>
      <c r="AB10" s="17">
        <v>0</v>
      </c>
      <c r="AC10" s="17"/>
      <c r="AD10" s="17">
        <v>3.01698101705653E-2</v>
      </c>
      <c r="AE10" s="17">
        <v>9.4940294669223404E-3</v>
      </c>
      <c r="AF10" s="17"/>
      <c r="AG10" s="17">
        <v>5.1461618563197101E-2</v>
      </c>
      <c r="AH10" s="17">
        <v>1.07443545745993E-2</v>
      </c>
      <c r="AI10" s="17"/>
      <c r="AJ10" s="17">
        <v>2.14806653911758E-2</v>
      </c>
      <c r="AK10" s="17">
        <v>2.80953021997115E-2</v>
      </c>
      <c r="AL10" s="17"/>
      <c r="AM10" s="17">
        <v>1.7190976830753602E-2</v>
      </c>
      <c r="AN10" s="17">
        <v>2.63336545315279E-2</v>
      </c>
      <c r="AO10" s="17"/>
      <c r="AP10" s="17">
        <v>0</v>
      </c>
      <c r="AQ10" s="17">
        <v>0</v>
      </c>
      <c r="AR10" s="17">
        <v>3.3665254378626101E-2</v>
      </c>
      <c r="AS10" s="17">
        <v>5.0312197506219396E-3</v>
      </c>
      <c r="AT10" s="17">
        <v>7.0325509870535999E-2</v>
      </c>
      <c r="AU10" s="17">
        <v>6.8151332881490806E-2</v>
      </c>
    </row>
    <row r="11" spans="2:47" x14ac:dyDescent="0.35">
      <c r="B11" s="18" t="s">
        <v>215</v>
      </c>
      <c r="C11" s="17">
        <v>0.13761428744343901</v>
      </c>
      <c r="D11" s="17">
        <v>0.211267505126495</v>
      </c>
      <c r="E11" s="17">
        <v>6.6997958108664296E-2</v>
      </c>
      <c r="F11" s="17"/>
      <c r="G11" s="17">
        <v>0.14636858579627299</v>
      </c>
      <c r="H11" s="17">
        <v>0.10497823539286601</v>
      </c>
      <c r="I11" s="17">
        <v>0.20794949123072601</v>
      </c>
      <c r="J11" s="17">
        <v>0.15275562398669701</v>
      </c>
      <c r="K11" s="17">
        <v>0.13109495745941799</v>
      </c>
      <c r="L11" s="17">
        <v>9.3170635592112402E-2</v>
      </c>
      <c r="M11" s="17"/>
      <c r="N11" s="17">
        <v>0.13237166735192599</v>
      </c>
      <c r="O11" s="17">
        <v>0.16365307767538401</v>
      </c>
      <c r="P11" s="17"/>
      <c r="Q11" s="17">
        <v>0.16992844559766301</v>
      </c>
      <c r="R11" s="17">
        <v>9.9128580327520296E-2</v>
      </c>
      <c r="S11" s="17">
        <v>0.122549778961709</v>
      </c>
      <c r="T11" s="17">
        <v>0.177760292407763</v>
      </c>
      <c r="U11" s="17">
        <v>0.13048943543267799</v>
      </c>
      <c r="V11" s="17">
        <v>0.13318304395229799</v>
      </c>
      <c r="W11" s="17">
        <v>0.134508835862304</v>
      </c>
      <c r="X11" s="17">
        <v>0.187090883755446</v>
      </c>
      <c r="Y11" s="17">
        <v>0.13473904317768301</v>
      </c>
      <c r="Z11" s="17">
        <v>0.14220749941982799</v>
      </c>
      <c r="AA11" s="17">
        <v>8.5227067710938506E-2</v>
      </c>
      <c r="AB11" s="17">
        <v>0.130411873404536</v>
      </c>
      <c r="AC11" s="17"/>
      <c r="AD11" s="17">
        <v>0.183832600154268</v>
      </c>
      <c r="AE11" s="17">
        <v>4.0590028090097902E-2</v>
      </c>
      <c r="AF11" s="17"/>
      <c r="AG11" s="17">
        <v>0.27177164373180501</v>
      </c>
      <c r="AH11" s="17">
        <v>7.5529332388118597E-2</v>
      </c>
      <c r="AI11" s="17"/>
      <c r="AJ11" s="17">
        <v>0.160385661434123</v>
      </c>
      <c r="AK11" s="17">
        <v>0.11024084512224699</v>
      </c>
      <c r="AL11" s="17"/>
      <c r="AM11" s="17">
        <v>9.0917134959054999E-2</v>
      </c>
      <c r="AN11" s="17">
        <v>0.15337105598512901</v>
      </c>
      <c r="AO11" s="17"/>
      <c r="AP11" s="17">
        <v>2.2182796327254498E-3</v>
      </c>
      <c r="AQ11" s="17">
        <v>5.4349003002927302E-3</v>
      </c>
      <c r="AR11" s="17">
        <v>9.7457298949766194E-2</v>
      </c>
      <c r="AS11" s="17">
        <v>0.20224297881954301</v>
      </c>
      <c r="AT11" s="17">
        <v>0.26103948744542099</v>
      </c>
      <c r="AU11" s="17">
        <v>0.33059318845541102</v>
      </c>
    </row>
    <row r="12" spans="2:47" x14ac:dyDescent="0.35">
      <c r="B12" s="18" t="s">
        <v>216</v>
      </c>
      <c r="C12" s="17">
        <v>9.6394872368994106E-2</v>
      </c>
      <c r="D12" s="17">
        <v>0.13338783662930001</v>
      </c>
      <c r="E12" s="17">
        <v>6.02086029835407E-2</v>
      </c>
      <c r="F12" s="17"/>
      <c r="G12" s="17">
        <v>0.14175463499787899</v>
      </c>
      <c r="H12" s="17">
        <v>0.109946358229042</v>
      </c>
      <c r="I12" s="17">
        <v>8.4013615947483106E-2</v>
      </c>
      <c r="J12" s="17">
        <v>7.4151460830700205E-2</v>
      </c>
      <c r="K12" s="17">
        <v>7.1475305453851598E-2</v>
      </c>
      <c r="L12" s="17">
        <v>9.9894606108346301E-2</v>
      </c>
      <c r="M12" s="17"/>
      <c r="N12" s="17">
        <v>9.12331157621597E-2</v>
      </c>
      <c r="O12" s="17">
        <v>0.12203203378210099</v>
      </c>
      <c r="P12" s="17"/>
      <c r="Q12" s="17">
        <v>0.119148636367384</v>
      </c>
      <c r="R12" s="17">
        <v>5.968131993873E-2</v>
      </c>
      <c r="S12" s="17">
        <v>7.9430362127109105E-2</v>
      </c>
      <c r="T12" s="17">
        <v>9.9742694982435098E-2</v>
      </c>
      <c r="U12" s="17">
        <v>0.114572269286141</v>
      </c>
      <c r="V12" s="17">
        <v>9.5161412525720801E-2</v>
      </c>
      <c r="W12" s="17">
        <v>5.3732879670911199E-2</v>
      </c>
      <c r="X12" s="17">
        <v>0.12704029268535</v>
      </c>
      <c r="Y12" s="17">
        <v>0.11496222068097001</v>
      </c>
      <c r="Z12" s="17">
        <v>0.108691485307888</v>
      </c>
      <c r="AA12" s="17">
        <v>0.109157320365879</v>
      </c>
      <c r="AB12" s="17">
        <v>9.2619024812399503E-2</v>
      </c>
      <c r="AC12" s="17"/>
      <c r="AD12" s="17">
        <v>0.128320468912546</v>
      </c>
      <c r="AE12" s="17">
        <v>2.71532377908376E-2</v>
      </c>
      <c r="AF12" s="17"/>
      <c r="AG12" s="17">
        <v>0.143789742262974</v>
      </c>
      <c r="AH12" s="17">
        <v>7.5212483006282596E-2</v>
      </c>
      <c r="AI12" s="17"/>
      <c r="AJ12" s="17">
        <v>9.0075316496657398E-2</v>
      </c>
      <c r="AK12" s="17">
        <v>0.10475434507727199</v>
      </c>
      <c r="AL12" s="17"/>
      <c r="AM12" s="17">
        <v>7.2511063603289502E-2</v>
      </c>
      <c r="AN12" s="17">
        <v>0.10176344212425099</v>
      </c>
      <c r="AO12" s="17"/>
      <c r="AP12" s="17">
        <v>4.8365394390723297E-3</v>
      </c>
      <c r="AQ12" s="17">
        <v>3.5047672868606002E-2</v>
      </c>
      <c r="AR12" s="17">
        <v>0.106070265023529</v>
      </c>
      <c r="AS12" s="17">
        <v>0.13403460151904301</v>
      </c>
      <c r="AT12" s="17">
        <v>0.129417412558963</v>
      </c>
      <c r="AU12" s="17">
        <v>0.20072124461603999</v>
      </c>
    </row>
    <row r="13" spans="2:47" x14ac:dyDescent="0.35">
      <c r="B13" s="18" t="s">
        <v>291</v>
      </c>
      <c r="C13" s="17">
        <v>0.117304769927879</v>
      </c>
      <c r="D13" s="17">
        <v>0.149605041907209</v>
      </c>
      <c r="E13" s="17">
        <v>8.6842317602870506E-2</v>
      </c>
      <c r="F13" s="17"/>
      <c r="G13" s="17">
        <v>0.121822371036914</v>
      </c>
      <c r="H13" s="17">
        <v>0.13656092241628101</v>
      </c>
      <c r="I13" s="17">
        <v>9.7706111803691403E-2</v>
      </c>
      <c r="J13" s="17">
        <v>0.14120645918153199</v>
      </c>
      <c r="K13" s="17">
        <v>0.108992701109435</v>
      </c>
      <c r="L13" s="17">
        <v>0.10072439081958701</v>
      </c>
      <c r="M13" s="17"/>
      <c r="N13" s="17">
        <v>0.107099889082473</v>
      </c>
      <c r="O13" s="17">
        <v>0.16798987528306</v>
      </c>
      <c r="P13" s="17"/>
      <c r="Q13" s="17">
        <v>0.11290102475623</v>
      </c>
      <c r="R13" s="17">
        <v>0.11213714911542801</v>
      </c>
      <c r="S13" s="17">
        <v>8.0058098814605405E-2</v>
      </c>
      <c r="T13" s="17">
        <v>0.105592403933264</v>
      </c>
      <c r="U13" s="17">
        <v>0.12027691450668899</v>
      </c>
      <c r="V13" s="17">
        <v>0.10444035217485501</v>
      </c>
      <c r="W13" s="17">
        <v>0.14047512473161999</v>
      </c>
      <c r="X13" s="17">
        <v>0.177421074576911</v>
      </c>
      <c r="Y13" s="17">
        <v>0.14544022549785399</v>
      </c>
      <c r="Z13" s="17">
        <v>0.12901717403711299</v>
      </c>
      <c r="AA13" s="17">
        <v>9.7313258162425295E-2</v>
      </c>
      <c r="AB13" s="17">
        <v>7.9850866012104602E-2</v>
      </c>
      <c r="AC13" s="17"/>
      <c r="AD13" s="17">
        <v>0.145882423252679</v>
      </c>
      <c r="AE13" s="17">
        <v>5.5124124155087002E-2</v>
      </c>
      <c r="AF13" s="17"/>
      <c r="AG13" s="17">
        <v>0.14793939142599899</v>
      </c>
      <c r="AH13" s="17">
        <v>0.103884848681433</v>
      </c>
      <c r="AI13" s="17"/>
      <c r="AJ13" s="17">
        <v>0.123183687734352</v>
      </c>
      <c r="AK13" s="17">
        <v>0.111374632216377</v>
      </c>
      <c r="AL13" s="17"/>
      <c r="AM13" s="17">
        <v>8.3734350407117006E-2</v>
      </c>
      <c r="AN13" s="17">
        <v>0.12735216799080901</v>
      </c>
      <c r="AO13" s="17"/>
      <c r="AP13" s="17">
        <v>6.8172570202581903E-3</v>
      </c>
      <c r="AQ13" s="17">
        <v>5.5681821118582601E-2</v>
      </c>
      <c r="AR13" s="17">
        <v>0.14318453182072399</v>
      </c>
      <c r="AS13" s="17">
        <v>0.20050220277681999</v>
      </c>
      <c r="AT13" s="17">
        <v>0.24686873026822301</v>
      </c>
      <c r="AU13" s="17">
        <v>0.14288704457409601</v>
      </c>
    </row>
    <row r="14" spans="2:47" x14ac:dyDescent="0.35">
      <c r="B14" s="18" t="s">
        <v>218</v>
      </c>
      <c r="C14" s="17">
        <v>5.63170197103832E-2</v>
      </c>
      <c r="D14" s="17">
        <v>5.8721356577858E-2</v>
      </c>
      <c r="E14" s="17">
        <v>5.35897861105031E-2</v>
      </c>
      <c r="F14" s="17"/>
      <c r="G14" s="17">
        <v>8.6501860291379601E-2</v>
      </c>
      <c r="H14" s="17">
        <v>7.1852923101514102E-2</v>
      </c>
      <c r="I14" s="17">
        <v>3.5229821434533397E-2</v>
      </c>
      <c r="J14" s="17">
        <v>4.3232874399294401E-2</v>
      </c>
      <c r="K14" s="17">
        <v>4.44734726563462E-2</v>
      </c>
      <c r="L14" s="17">
        <v>5.9242215888595198E-2</v>
      </c>
      <c r="M14" s="17"/>
      <c r="N14" s="17">
        <v>5.62276016011833E-2</v>
      </c>
      <c r="O14" s="17">
        <v>5.6761137221808797E-2</v>
      </c>
      <c r="P14" s="17"/>
      <c r="Q14" s="17">
        <v>9.08448919631267E-2</v>
      </c>
      <c r="R14" s="17">
        <v>7.0438584300450399E-2</v>
      </c>
      <c r="S14" s="17">
        <v>4.8055147604107E-2</v>
      </c>
      <c r="T14" s="17">
        <v>2.95519992777598E-2</v>
      </c>
      <c r="U14" s="17">
        <v>1.62248736874121E-2</v>
      </c>
      <c r="V14" s="17">
        <v>3.9354617730075599E-2</v>
      </c>
      <c r="W14" s="17">
        <v>3.5796681225621498E-2</v>
      </c>
      <c r="X14" s="17">
        <v>4.4133379009489201E-2</v>
      </c>
      <c r="Y14" s="17">
        <v>7.7647652833832598E-2</v>
      </c>
      <c r="Z14" s="17">
        <v>5.18662198085365E-2</v>
      </c>
      <c r="AA14" s="17">
        <v>5.6082968525582699E-2</v>
      </c>
      <c r="AB14" s="17">
        <v>8.8056568674452995E-2</v>
      </c>
      <c r="AC14" s="17"/>
      <c r="AD14" s="17">
        <v>6.7294377610436204E-2</v>
      </c>
      <c r="AE14" s="17">
        <v>3.0461251814240899E-2</v>
      </c>
      <c r="AF14" s="17"/>
      <c r="AG14" s="17">
        <v>6.6668713121542697E-2</v>
      </c>
      <c r="AH14" s="17">
        <v>5.1195940471367302E-2</v>
      </c>
      <c r="AI14" s="17"/>
      <c r="AJ14" s="17">
        <v>5.0093652534152898E-2</v>
      </c>
      <c r="AK14" s="17">
        <v>6.2857913124475306E-2</v>
      </c>
      <c r="AL14" s="17"/>
      <c r="AM14" s="17">
        <v>4.24328784243026E-2</v>
      </c>
      <c r="AN14" s="17">
        <v>6.0267606144583701E-2</v>
      </c>
      <c r="AO14" s="17"/>
      <c r="AP14" s="17">
        <v>7.79431696506774E-3</v>
      </c>
      <c r="AQ14" s="17">
        <v>4.1528340898744902E-2</v>
      </c>
      <c r="AR14" s="17">
        <v>0.121625190227788</v>
      </c>
      <c r="AS14" s="17">
        <v>6.8257464917726704E-2</v>
      </c>
      <c r="AT14" s="17">
        <v>8.4320963682884206E-2</v>
      </c>
      <c r="AU14" s="17">
        <v>5.1450491055125801E-2</v>
      </c>
    </row>
    <row r="15" spans="2:47" x14ac:dyDescent="0.35">
      <c r="B15" s="18" t="s">
        <v>292</v>
      </c>
      <c r="C15" s="17">
        <v>0.113863463585109</v>
      </c>
      <c r="D15" s="17">
        <v>9.5733114694588894E-2</v>
      </c>
      <c r="E15" s="17">
        <v>0.132558820005102</v>
      </c>
      <c r="F15" s="17"/>
      <c r="G15" s="17">
        <v>9.15375547315464E-2</v>
      </c>
      <c r="H15" s="17">
        <v>0.118638173349955</v>
      </c>
      <c r="I15" s="17">
        <v>0.12790887491901201</v>
      </c>
      <c r="J15" s="17">
        <v>0.125768945786985</v>
      </c>
      <c r="K15" s="17">
        <v>0.12662168141550101</v>
      </c>
      <c r="L15" s="17">
        <v>9.5195084266600796E-2</v>
      </c>
      <c r="M15" s="17"/>
      <c r="N15" s="17">
        <v>0.116543288953049</v>
      </c>
      <c r="O15" s="17">
        <v>0.100553437415753</v>
      </c>
      <c r="P15" s="17"/>
      <c r="Q15" s="17">
        <v>0.134704210564315</v>
      </c>
      <c r="R15" s="17">
        <v>0.13330427857103699</v>
      </c>
      <c r="S15" s="17">
        <v>0.111963162516853</v>
      </c>
      <c r="T15" s="17">
        <v>8.7185895974324995E-2</v>
      </c>
      <c r="U15" s="17">
        <v>0.123980104619011</v>
      </c>
      <c r="V15" s="17">
        <v>9.8683108560581198E-2</v>
      </c>
      <c r="W15" s="17">
        <v>0.113154883915669</v>
      </c>
      <c r="X15" s="17">
        <v>6.8926271741944906E-2</v>
      </c>
      <c r="Y15" s="17">
        <v>0.108759032869955</v>
      </c>
      <c r="Z15" s="17">
        <v>7.9978824133014007E-2</v>
      </c>
      <c r="AA15" s="17">
        <v>0.17481624694650699</v>
      </c>
      <c r="AB15" s="17">
        <v>0.119524054609648</v>
      </c>
      <c r="AC15" s="17"/>
      <c r="AD15" s="17">
        <v>0.122916769929609</v>
      </c>
      <c r="AE15" s="17">
        <v>9.39916646287835E-2</v>
      </c>
      <c r="AF15" s="17"/>
      <c r="AG15" s="17">
        <v>9.3900098847491398E-2</v>
      </c>
      <c r="AH15" s="17">
        <v>0.12590055603101999</v>
      </c>
      <c r="AI15" s="17"/>
      <c r="AJ15" s="17">
        <v>0.106858555555747</v>
      </c>
      <c r="AK15" s="17">
        <v>0.12132363035885201</v>
      </c>
      <c r="AL15" s="17"/>
      <c r="AM15" s="17">
        <v>0.14115139585724401</v>
      </c>
      <c r="AN15" s="17">
        <v>0.10454263469597901</v>
      </c>
      <c r="AO15" s="17"/>
      <c r="AP15" s="17">
        <v>6.0077774345339903E-2</v>
      </c>
      <c r="AQ15" s="17">
        <v>0.21501611762254799</v>
      </c>
      <c r="AR15" s="17">
        <v>0.17346161500858101</v>
      </c>
      <c r="AS15" s="17">
        <v>0.12152021691387301</v>
      </c>
      <c r="AT15" s="17">
        <v>5.90190201285231E-2</v>
      </c>
      <c r="AU15" s="17">
        <v>5.71011743270688E-2</v>
      </c>
    </row>
    <row r="16" spans="2:47" x14ac:dyDescent="0.35">
      <c r="B16" s="18" t="s">
        <v>293</v>
      </c>
      <c r="C16" s="17">
        <v>2.2311427447547799E-2</v>
      </c>
      <c r="D16" s="17">
        <v>1.26485053915246E-2</v>
      </c>
      <c r="E16" s="17">
        <v>3.19345494739239E-2</v>
      </c>
      <c r="F16" s="17"/>
      <c r="G16" s="17">
        <v>3.5784019103916501E-2</v>
      </c>
      <c r="H16" s="17">
        <v>1.37683023701754E-2</v>
      </c>
      <c r="I16" s="17">
        <v>1.2580687383842E-2</v>
      </c>
      <c r="J16" s="17">
        <v>2.8631226133666102E-2</v>
      </c>
      <c r="K16" s="17">
        <v>1.2751792928951899E-2</v>
      </c>
      <c r="L16" s="17">
        <v>2.95262736948479E-2</v>
      </c>
      <c r="M16" s="17"/>
      <c r="N16" s="17">
        <v>2.4152162784984901E-2</v>
      </c>
      <c r="O16" s="17">
        <v>1.31689527903348E-2</v>
      </c>
      <c r="P16" s="17"/>
      <c r="Q16" s="17">
        <v>1.00293027422599E-2</v>
      </c>
      <c r="R16" s="17">
        <v>2.3096998478745499E-2</v>
      </c>
      <c r="S16" s="17">
        <v>4.6027352492803202E-2</v>
      </c>
      <c r="T16" s="17">
        <v>3.4950902090517898E-2</v>
      </c>
      <c r="U16" s="17">
        <v>6.9635827725660496E-3</v>
      </c>
      <c r="V16" s="17">
        <v>2.4287680618301902E-2</v>
      </c>
      <c r="W16" s="17">
        <v>1.20566165909837E-2</v>
      </c>
      <c r="X16" s="17">
        <v>6.4658986992029696E-2</v>
      </c>
      <c r="Y16" s="17">
        <v>1.1755534945768999E-2</v>
      </c>
      <c r="Z16" s="17">
        <v>1.8917063417672301E-2</v>
      </c>
      <c r="AA16" s="17">
        <v>0</v>
      </c>
      <c r="AB16" s="17">
        <v>6.2487206217039799E-2</v>
      </c>
      <c r="AC16" s="17"/>
      <c r="AD16" s="17">
        <v>1.6370264934275999E-2</v>
      </c>
      <c r="AE16" s="17">
        <v>3.7408901703287097E-2</v>
      </c>
      <c r="AF16" s="17"/>
      <c r="AG16" s="17">
        <v>1.21308058160981E-2</v>
      </c>
      <c r="AH16" s="17">
        <v>2.4727296826104101E-2</v>
      </c>
      <c r="AI16" s="17"/>
      <c r="AJ16" s="17">
        <v>2.0001364788825301E-2</v>
      </c>
      <c r="AK16" s="17">
        <v>2.5251861407948599E-2</v>
      </c>
      <c r="AL16" s="17"/>
      <c r="AM16" s="17">
        <v>3.0883803602592699E-2</v>
      </c>
      <c r="AN16" s="17">
        <v>2.03002787740626E-2</v>
      </c>
      <c r="AO16" s="17"/>
      <c r="AP16" s="17">
        <v>3.10091201895E-2</v>
      </c>
      <c r="AQ16" s="17">
        <v>5.4831627195394597E-2</v>
      </c>
      <c r="AR16" s="17">
        <v>2.9817612396468601E-2</v>
      </c>
      <c r="AS16" s="17">
        <v>5.1127000066956401E-3</v>
      </c>
      <c r="AT16" s="17">
        <v>0</v>
      </c>
      <c r="AU16" s="17">
        <v>4.2613387959634496E-3</v>
      </c>
    </row>
    <row r="17" spans="2:47" x14ac:dyDescent="0.35">
      <c r="B17" s="18" t="s">
        <v>294</v>
      </c>
      <c r="C17" s="17">
        <v>0.114798240789275</v>
      </c>
      <c r="D17" s="17">
        <v>7.7881136968084699E-2</v>
      </c>
      <c r="E17" s="17">
        <v>0.15007438778825599</v>
      </c>
      <c r="F17" s="17"/>
      <c r="G17" s="17">
        <v>6.2309714816087797E-2</v>
      </c>
      <c r="H17" s="17">
        <v>0.118572425745177</v>
      </c>
      <c r="I17" s="17">
        <v>0.10527856801648799</v>
      </c>
      <c r="J17" s="17">
        <v>9.6861708418497297E-2</v>
      </c>
      <c r="K17" s="17">
        <v>0.14606314032854401</v>
      </c>
      <c r="L17" s="17">
        <v>0.14807417033082801</v>
      </c>
      <c r="M17" s="17"/>
      <c r="N17" s="17">
        <v>0.117713645671781</v>
      </c>
      <c r="O17" s="17">
        <v>0.100318149756233</v>
      </c>
      <c r="P17" s="17"/>
      <c r="Q17" s="17">
        <v>8.7196638376605906E-2</v>
      </c>
      <c r="R17" s="17">
        <v>0.11733458468284599</v>
      </c>
      <c r="S17" s="17">
        <v>0.16087826132976199</v>
      </c>
      <c r="T17" s="17">
        <v>0.103396893292428</v>
      </c>
      <c r="U17" s="17">
        <v>0.13281943236808399</v>
      </c>
      <c r="V17" s="17">
        <v>0.13836229944991299</v>
      </c>
      <c r="W17" s="17">
        <v>6.76941694400367E-2</v>
      </c>
      <c r="X17" s="17">
        <v>0.14358322057175599</v>
      </c>
      <c r="Y17" s="17">
        <v>7.7113643225186407E-2</v>
      </c>
      <c r="Z17" s="17">
        <v>0.145550498951418</v>
      </c>
      <c r="AA17" s="17">
        <v>0.111672210210292</v>
      </c>
      <c r="AB17" s="17">
        <v>0.16967590654235101</v>
      </c>
      <c r="AC17" s="17"/>
      <c r="AD17" s="17">
        <v>0.109578432608486</v>
      </c>
      <c r="AE17" s="17">
        <v>0.12894085628093799</v>
      </c>
      <c r="AF17" s="17"/>
      <c r="AG17" s="17">
        <v>5.2638618344230101E-2</v>
      </c>
      <c r="AH17" s="17">
        <v>0.14693661390273799</v>
      </c>
      <c r="AI17" s="17"/>
      <c r="AJ17" s="17">
        <v>0.122836911269601</v>
      </c>
      <c r="AK17" s="17">
        <v>0.10628272486268101</v>
      </c>
      <c r="AL17" s="17"/>
      <c r="AM17" s="17">
        <v>0.14626869828224401</v>
      </c>
      <c r="AN17" s="17">
        <v>0.107476224424365</v>
      </c>
      <c r="AO17" s="17"/>
      <c r="AP17" s="17">
        <v>0.13384453932002199</v>
      </c>
      <c r="AQ17" s="17">
        <v>0.20860173827672801</v>
      </c>
      <c r="AR17" s="17">
        <v>0.15089415269606099</v>
      </c>
      <c r="AS17" s="17">
        <v>9.0879545758728406E-2</v>
      </c>
      <c r="AT17" s="17">
        <v>7.5984091548521801E-2</v>
      </c>
      <c r="AU17" s="17">
        <v>2.0946001676367201E-2</v>
      </c>
    </row>
    <row r="18" spans="2:47" x14ac:dyDescent="0.35">
      <c r="B18" s="18" t="s">
        <v>106</v>
      </c>
      <c r="C18" s="17">
        <v>0.25242516689209998</v>
      </c>
      <c r="D18" s="17">
        <v>0.16289664915719801</v>
      </c>
      <c r="E18" s="17">
        <v>0.336701541214384</v>
      </c>
      <c r="F18" s="17"/>
      <c r="G18" s="17">
        <v>0.16570327595568299</v>
      </c>
      <c r="H18" s="17">
        <v>0.2206107503053</v>
      </c>
      <c r="I18" s="17">
        <v>0.240917402389386</v>
      </c>
      <c r="J18" s="17">
        <v>0.28611932593650202</v>
      </c>
      <c r="K18" s="17">
        <v>0.27659850514541401</v>
      </c>
      <c r="L18" s="17">
        <v>0.30208668512351</v>
      </c>
      <c r="M18" s="17"/>
      <c r="N18" s="17">
        <v>0.27397865910313102</v>
      </c>
      <c r="O18" s="17">
        <v>0.14537433111678999</v>
      </c>
      <c r="P18" s="17"/>
      <c r="Q18" s="17">
        <v>0.171958916679811</v>
      </c>
      <c r="R18" s="17">
        <v>0.30001958368040799</v>
      </c>
      <c r="S18" s="17">
        <v>0.25155134691641001</v>
      </c>
      <c r="T18" s="17">
        <v>0.245687315797014</v>
      </c>
      <c r="U18" s="17">
        <v>0.276082239346432</v>
      </c>
      <c r="V18" s="17">
        <v>0.228507654106377</v>
      </c>
      <c r="W18" s="17">
        <v>0.37477434971839801</v>
      </c>
      <c r="X18" s="17">
        <v>0.163340524735995</v>
      </c>
      <c r="Y18" s="17">
        <v>0.23783436587936299</v>
      </c>
      <c r="Z18" s="17">
        <v>0.258229916306768</v>
      </c>
      <c r="AA18" s="17">
        <v>0.29723685462749999</v>
      </c>
      <c r="AB18" s="17">
        <v>0.21270552840829801</v>
      </c>
      <c r="AC18" s="17"/>
      <c r="AD18" s="17">
        <v>0.13357406677967901</v>
      </c>
      <c r="AE18" s="17">
        <v>0.51390935545085403</v>
      </c>
      <c r="AF18" s="17"/>
      <c r="AG18" s="17">
        <v>8.89198893912891E-2</v>
      </c>
      <c r="AH18" s="17">
        <v>0.33024837172891902</v>
      </c>
      <c r="AI18" s="17"/>
      <c r="AJ18" s="17">
        <v>0.246146859417294</v>
      </c>
      <c r="AK18" s="17">
        <v>0.260300783938759</v>
      </c>
      <c r="AL18" s="17"/>
      <c r="AM18" s="17">
        <v>0.30105471436286702</v>
      </c>
      <c r="AN18" s="17">
        <v>0.23865834392313401</v>
      </c>
      <c r="AO18" s="17"/>
      <c r="AP18" s="17">
        <v>0.66489838079634001</v>
      </c>
      <c r="AQ18" s="17">
        <v>0.33311256348929102</v>
      </c>
      <c r="AR18" s="17">
        <v>0.113250809955302</v>
      </c>
      <c r="AS18" s="17">
        <v>0.12246365360649</v>
      </c>
      <c r="AT18" s="17">
        <v>0</v>
      </c>
      <c r="AU18" s="17">
        <v>3.7428187600995103E-2</v>
      </c>
    </row>
    <row r="19" spans="2:47" x14ac:dyDescent="0.35">
      <c r="B19" s="18" t="s">
        <v>94</v>
      </c>
      <c r="C19" s="17">
        <v>1.5826723062449598E-2</v>
      </c>
      <c r="D19" s="17">
        <v>1.20444438324379E-2</v>
      </c>
      <c r="E19" s="17">
        <v>1.96564453635652E-2</v>
      </c>
      <c r="F19" s="17"/>
      <c r="G19" s="17">
        <v>9.0741193282092795E-3</v>
      </c>
      <c r="H19" s="17">
        <v>9.4243873566138697E-3</v>
      </c>
      <c r="I19" s="17">
        <v>1.6793657172050998E-2</v>
      </c>
      <c r="J19" s="17">
        <v>1.33584165526878E-2</v>
      </c>
      <c r="K19" s="17">
        <v>1.2756344960334299E-2</v>
      </c>
      <c r="L19" s="17">
        <v>2.8815808234586501E-2</v>
      </c>
      <c r="M19" s="17"/>
      <c r="N19" s="17">
        <v>1.5067059212933999E-2</v>
      </c>
      <c r="O19" s="17">
        <v>1.9599784485754002E-2</v>
      </c>
      <c r="P19" s="17"/>
      <c r="Q19" s="17">
        <v>2.37332360251515E-2</v>
      </c>
      <c r="R19" s="17">
        <v>2.8202700579542699E-2</v>
      </c>
      <c r="S19" s="17">
        <v>2.52372556930365E-2</v>
      </c>
      <c r="T19" s="17">
        <v>2.34405042208559E-2</v>
      </c>
      <c r="U19" s="17">
        <v>1.29927901525865E-2</v>
      </c>
      <c r="V19" s="17">
        <v>1.6171073070802799E-2</v>
      </c>
      <c r="W19" s="17">
        <v>1.15008532039492E-2</v>
      </c>
      <c r="X19" s="17">
        <v>0</v>
      </c>
      <c r="Y19" s="17">
        <v>1.29642599232699E-2</v>
      </c>
      <c r="Z19" s="17">
        <v>0</v>
      </c>
      <c r="AA19" s="17">
        <v>0</v>
      </c>
      <c r="AB19" s="17">
        <v>0</v>
      </c>
      <c r="AC19" s="17"/>
      <c r="AD19" s="17">
        <v>1.55811456049109E-2</v>
      </c>
      <c r="AE19" s="17">
        <v>1.02571522163542E-2</v>
      </c>
      <c r="AF19" s="17"/>
      <c r="AG19" s="17">
        <v>7.0477705291582798E-3</v>
      </c>
      <c r="AH19" s="17">
        <v>1.7693155677878301E-2</v>
      </c>
      <c r="AI19" s="17"/>
      <c r="AJ19" s="17">
        <v>1.7811638335939899E-2</v>
      </c>
      <c r="AK19" s="17">
        <v>1.26109149822182E-2</v>
      </c>
      <c r="AL19" s="17"/>
      <c r="AM19" s="17">
        <v>1.3286283394900201E-2</v>
      </c>
      <c r="AN19" s="17">
        <v>1.54932169676635E-2</v>
      </c>
      <c r="AO19" s="17"/>
      <c r="AP19" s="17">
        <v>2.5973457768897298E-2</v>
      </c>
      <c r="AQ19" s="17">
        <v>3.1426512097743699E-2</v>
      </c>
      <c r="AR19" s="17">
        <v>1.1062118038342301E-2</v>
      </c>
      <c r="AS19" s="17">
        <v>1.39388518481079E-2</v>
      </c>
      <c r="AT19" s="17">
        <v>0</v>
      </c>
      <c r="AU19" s="17">
        <v>2.3200527863361602E-3</v>
      </c>
    </row>
    <row r="20" spans="2:47" x14ac:dyDescent="0.35">
      <c r="B20" s="18" t="s">
        <v>323</v>
      </c>
      <c r="C20" s="19">
        <v>2.26390686263956E-2</v>
      </c>
      <c r="D20" s="19">
        <v>1.26917858648783E-2</v>
      </c>
      <c r="E20" s="19">
        <v>3.25424576958388E-2</v>
      </c>
      <c r="F20" s="19"/>
      <c r="G20" s="19">
        <v>6.5476504115507704E-3</v>
      </c>
      <c r="H20" s="19">
        <v>8.5186556928372095E-3</v>
      </c>
      <c r="I20" s="19">
        <v>2.43193566383243E-2</v>
      </c>
      <c r="J20" s="19">
        <v>2.0762608288736599E-2</v>
      </c>
      <c r="K20" s="19">
        <v>4.19084552997573E-2</v>
      </c>
      <c r="L20" s="19">
        <v>3.2174560863872499E-2</v>
      </c>
      <c r="M20" s="19"/>
      <c r="N20" s="19">
        <v>2.5525153862518999E-2</v>
      </c>
      <c r="O20" s="19">
        <v>8.3046009855708702E-3</v>
      </c>
      <c r="P20" s="19"/>
      <c r="Q20" s="19">
        <v>9.6421677824102704E-3</v>
      </c>
      <c r="R20" s="19">
        <v>3.5655833714875802E-2</v>
      </c>
      <c r="S20" s="19">
        <v>3.7014085839491902E-2</v>
      </c>
      <c r="T20" s="19">
        <v>2.41996523510974E-2</v>
      </c>
      <c r="U20" s="19">
        <v>1.8009904796190902E-2</v>
      </c>
      <c r="V20" s="19">
        <v>4.1413713850410698E-2</v>
      </c>
      <c r="W20" s="19">
        <v>9.1050227088694397E-3</v>
      </c>
      <c r="X20" s="19">
        <v>0</v>
      </c>
      <c r="Y20" s="19">
        <v>1.23852196134858E-2</v>
      </c>
      <c r="Z20" s="19">
        <v>4.2038207450588498E-2</v>
      </c>
      <c r="AA20" s="19">
        <v>0</v>
      </c>
      <c r="AB20" s="19">
        <v>2.1710483039621101E-2</v>
      </c>
      <c r="AC20" s="19"/>
      <c r="AD20" s="19">
        <v>1.1577207099937301E-2</v>
      </c>
      <c r="AE20" s="19">
        <v>4.7135296771930499E-2</v>
      </c>
      <c r="AF20" s="19"/>
      <c r="AG20" s="19">
        <v>1.02697388822089E-2</v>
      </c>
      <c r="AH20" s="19">
        <v>2.6430392456013401E-2</v>
      </c>
      <c r="AI20" s="19"/>
      <c r="AJ20" s="19">
        <v>2.0646433076819799E-2</v>
      </c>
      <c r="AK20" s="19">
        <v>2.3906278522884301E-2</v>
      </c>
      <c r="AL20" s="19"/>
      <c r="AM20" s="19">
        <v>4.6698350883831202E-2</v>
      </c>
      <c r="AN20" s="19">
        <v>1.5717339604863202E-2</v>
      </c>
      <c r="AO20" s="19"/>
      <c r="AP20" s="19">
        <v>6.2530334522777301E-2</v>
      </c>
      <c r="AQ20" s="19">
        <v>1.9318706132068601E-2</v>
      </c>
      <c r="AR20" s="19">
        <v>6.3967755370741702E-3</v>
      </c>
      <c r="AS20" s="19">
        <v>2.0588408942206302E-2</v>
      </c>
      <c r="AT20" s="19">
        <v>5.4740381381138204E-3</v>
      </c>
      <c r="AU20" s="19">
        <v>0</v>
      </c>
    </row>
    <row r="21" spans="2:47" x14ac:dyDescent="0.35">
      <c r="B21" s="16"/>
    </row>
    <row r="22" spans="2:47" x14ac:dyDescent="0.35">
      <c r="B22" t="s">
        <v>66</v>
      </c>
    </row>
    <row r="23" spans="2:47" x14ac:dyDescent="0.35">
      <c r="B23" t="s">
        <v>67</v>
      </c>
    </row>
    <row r="25" spans="2:47" x14ac:dyDescent="0.35">
      <c r="B25"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B2:AU25"/>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336</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289</v>
      </c>
      <c r="C9" s="17">
        <v>2.3770988886008902E-2</v>
      </c>
      <c r="D9" s="17">
        <v>3.0029706436062301E-2</v>
      </c>
      <c r="E9" s="17">
        <v>1.78776302787561E-2</v>
      </c>
      <c r="F9" s="17"/>
      <c r="G9" s="17">
        <v>7.12842083357276E-2</v>
      </c>
      <c r="H9" s="17">
        <v>3.3168464654796698E-2</v>
      </c>
      <c r="I9" s="17">
        <v>1.3508732132480101E-2</v>
      </c>
      <c r="J9" s="17">
        <v>1.53555929256166E-2</v>
      </c>
      <c r="K9" s="17">
        <v>9.6792627898383901E-3</v>
      </c>
      <c r="L9" s="17">
        <v>9.0676690245974304E-3</v>
      </c>
      <c r="M9" s="17"/>
      <c r="N9" s="17">
        <v>1.9353927139221499E-2</v>
      </c>
      <c r="O9" s="17">
        <v>4.5709436123934299E-2</v>
      </c>
      <c r="P9" s="17"/>
      <c r="Q9" s="17">
        <v>4.0166256445080803E-2</v>
      </c>
      <c r="R9" s="17">
        <v>6.8066654692163098E-3</v>
      </c>
      <c r="S9" s="17">
        <v>0</v>
      </c>
      <c r="T9" s="17">
        <v>2.7008696434512099E-2</v>
      </c>
      <c r="U9" s="17">
        <v>1.29167803897747E-2</v>
      </c>
      <c r="V9" s="17">
        <v>2.8432156325737399E-2</v>
      </c>
      <c r="W9" s="17">
        <v>3.02666557840966E-2</v>
      </c>
      <c r="X9" s="17">
        <v>0</v>
      </c>
      <c r="Y9" s="17">
        <v>4.3045279555613998E-2</v>
      </c>
      <c r="Z9" s="17">
        <v>2.9145395886699201E-2</v>
      </c>
      <c r="AA9" s="17">
        <v>3.1675556246412599E-2</v>
      </c>
      <c r="AB9" s="17">
        <v>0</v>
      </c>
      <c r="AC9" s="17"/>
      <c r="AD9" s="17">
        <v>3.1594683470515299E-2</v>
      </c>
      <c r="AE9" s="17">
        <v>3.7140434819526E-3</v>
      </c>
      <c r="AF9" s="17"/>
      <c r="AG9" s="17">
        <v>4.99824301229784E-2</v>
      </c>
      <c r="AH9" s="17">
        <v>1.04754768146885E-2</v>
      </c>
      <c r="AI9" s="17"/>
      <c r="AJ9" s="17">
        <v>1.5472312608048201E-2</v>
      </c>
      <c r="AK9" s="17">
        <v>3.3831239245367101E-2</v>
      </c>
      <c r="AL9" s="17"/>
      <c r="AM9" s="17">
        <v>1.40882711878759E-2</v>
      </c>
      <c r="AN9" s="17">
        <v>2.6949924218382E-2</v>
      </c>
      <c r="AO9" s="17"/>
      <c r="AP9" s="17">
        <v>0</v>
      </c>
      <c r="AQ9" s="17">
        <v>0</v>
      </c>
      <c r="AR9" s="17">
        <v>1.1801848788334899E-2</v>
      </c>
      <c r="AS9" s="17">
        <v>1.23876503081926E-2</v>
      </c>
      <c r="AT9" s="17">
        <v>8.5504467290034802E-2</v>
      </c>
      <c r="AU9" s="17">
        <v>6.8020716803113501E-2</v>
      </c>
    </row>
    <row r="10" spans="2:47" x14ac:dyDescent="0.35">
      <c r="B10" s="18" t="s">
        <v>290</v>
      </c>
      <c r="C10" s="17">
        <v>2.8767287744897601E-2</v>
      </c>
      <c r="D10" s="17">
        <v>3.6212470270604299E-2</v>
      </c>
      <c r="E10" s="17">
        <v>2.1761078885648499E-2</v>
      </c>
      <c r="F10" s="17"/>
      <c r="G10" s="17">
        <v>6.0561441959440597E-2</v>
      </c>
      <c r="H10" s="17">
        <v>4.1177798824915998E-2</v>
      </c>
      <c r="I10" s="17">
        <v>3.1886008855534498E-2</v>
      </c>
      <c r="J10" s="17">
        <v>1.0213852356546701E-2</v>
      </c>
      <c r="K10" s="17">
        <v>2.0811229226342098E-2</v>
      </c>
      <c r="L10" s="17">
        <v>1.52674873822513E-2</v>
      </c>
      <c r="M10" s="17"/>
      <c r="N10" s="17">
        <v>2.1614950759604401E-2</v>
      </c>
      <c r="O10" s="17">
        <v>6.4291166869711897E-2</v>
      </c>
      <c r="P10" s="17"/>
      <c r="Q10" s="17">
        <v>4.02234028311097E-2</v>
      </c>
      <c r="R10" s="17">
        <v>1.9249460411188201E-2</v>
      </c>
      <c r="S10" s="17">
        <v>3.0245586685841399E-2</v>
      </c>
      <c r="T10" s="17">
        <v>4.0350990720169198E-2</v>
      </c>
      <c r="U10" s="17">
        <v>3.95884647449379E-2</v>
      </c>
      <c r="V10" s="17">
        <v>4.4757951085835398E-2</v>
      </c>
      <c r="W10" s="17">
        <v>3.3162377275968803E-2</v>
      </c>
      <c r="X10" s="17">
        <v>0</v>
      </c>
      <c r="Y10" s="17">
        <v>2.5102138632410499E-2</v>
      </c>
      <c r="Z10" s="17">
        <v>5.6989250727633401E-3</v>
      </c>
      <c r="AA10" s="17">
        <v>2.33352718784933E-2</v>
      </c>
      <c r="AB10" s="17">
        <v>2.2728207510670801E-2</v>
      </c>
      <c r="AC10" s="17"/>
      <c r="AD10" s="17">
        <v>4.0119309411120699E-2</v>
      </c>
      <c r="AE10" s="17">
        <v>6.1950911308592599E-3</v>
      </c>
      <c r="AF10" s="17"/>
      <c r="AG10" s="17">
        <v>6.6606801232558605E-2</v>
      </c>
      <c r="AH10" s="17">
        <v>9.9069802094522708E-3</v>
      </c>
      <c r="AI10" s="17"/>
      <c r="AJ10" s="17">
        <v>2.96933992569107E-2</v>
      </c>
      <c r="AK10" s="17">
        <v>2.7924888504847499E-2</v>
      </c>
      <c r="AL10" s="17"/>
      <c r="AM10" s="17">
        <v>1.7822187700624902E-2</v>
      </c>
      <c r="AN10" s="17">
        <v>3.0355159784553901E-2</v>
      </c>
      <c r="AO10" s="17"/>
      <c r="AP10" s="17">
        <v>0</v>
      </c>
      <c r="AQ10" s="17">
        <v>0</v>
      </c>
      <c r="AR10" s="17">
        <v>2.0295422788147801E-2</v>
      </c>
      <c r="AS10" s="17">
        <v>1.3863853951763601E-2</v>
      </c>
      <c r="AT10" s="17">
        <v>0.10540297626489301</v>
      </c>
      <c r="AU10" s="17">
        <v>7.7839459831220606E-2</v>
      </c>
    </row>
    <row r="11" spans="2:47" x14ac:dyDescent="0.35">
      <c r="B11" s="18" t="s">
        <v>215</v>
      </c>
      <c r="C11" s="17">
        <v>0.11945040513694</v>
      </c>
      <c r="D11" s="17">
        <v>0.15414642647987201</v>
      </c>
      <c r="E11" s="17">
        <v>8.6670279653879495E-2</v>
      </c>
      <c r="F11" s="17"/>
      <c r="G11" s="17">
        <v>0.145015408066824</v>
      </c>
      <c r="H11" s="17">
        <v>0.12533868485277</v>
      </c>
      <c r="I11" s="17">
        <v>0.14698567899141801</v>
      </c>
      <c r="J11" s="17">
        <v>0.144085804485727</v>
      </c>
      <c r="K11" s="17">
        <v>0.11571746983287701</v>
      </c>
      <c r="L11" s="17">
        <v>5.7687754760831801E-2</v>
      </c>
      <c r="M11" s="17"/>
      <c r="N11" s="17">
        <v>0.112123095454238</v>
      </c>
      <c r="O11" s="17">
        <v>0.155843330136649</v>
      </c>
      <c r="P11" s="17"/>
      <c r="Q11" s="17">
        <v>0.142413311091697</v>
      </c>
      <c r="R11" s="17">
        <v>7.9197119097349195E-2</v>
      </c>
      <c r="S11" s="17">
        <v>0.160166917996962</v>
      </c>
      <c r="T11" s="17">
        <v>0.100573306900298</v>
      </c>
      <c r="U11" s="17">
        <v>0.123034261600369</v>
      </c>
      <c r="V11" s="17">
        <v>0.141835734373193</v>
      </c>
      <c r="W11" s="17">
        <v>0.15486409461796999</v>
      </c>
      <c r="X11" s="17">
        <v>0.108642769272628</v>
      </c>
      <c r="Y11" s="17">
        <v>0.119988703468182</v>
      </c>
      <c r="Z11" s="17">
        <v>0.104903714574277</v>
      </c>
      <c r="AA11" s="17">
        <v>0.13134478883968501</v>
      </c>
      <c r="AB11" s="17">
        <v>0</v>
      </c>
      <c r="AC11" s="17"/>
      <c r="AD11" s="17">
        <v>0.15862859149827199</v>
      </c>
      <c r="AE11" s="17">
        <v>3.7924239937852003E-2</v>
      </c>
      <c r="AF11" s="17"/>
      <c r="AG11" s="17">
        <v>0.22606749803201601</v>
      </c>
      <c r="AH11" s="17">
        <v>7.0423704419958794E-2</v>
      </c>
      <c r="AI11" s="17"/>
      <c r="AJ11" s="17">
        <v>0.13801989457927999</v>
      </c>
      <c r="AK11" s="17">
        <v>9.8479278869434694E-2</v>
      </c>
      <c r="AL11" s="17"/>
      <c r="AM11" s="17">
        <v>8.2620889190259894E-2</v>
      </c>
      <c r="AN11" s="17">
        <v>0.132079818948274</v>
      </c>
      <c r="AO11" s="17"/>
      <c r="AP11" s="17">
        <v>0</v>
      </c>
      <c r="AQ11" s="17">
        <v>1.3379522874337101E-2</v>
      </c>
      <c r="AR11" s="17">
        <v>0.10523712632104</v>
      </c>
      <c r="AS11" s="17">
        <v>0.16253498149955201</v>
      </c>
      <c r="AT11" s="17">
        <v>0.30587310143296198</v>
      </c>
      <c r="AU11" s="17">
        <v>0.24395542416736499</v>
      </c>
    </row>
    <row r="12" spans="2:47" x14ac:dyDescent="0.35">
      <c r="B12" s="18" t="s">
        <v>216</v>
      </c>
      <c r="C12" s="17">
        <v>0.11164359065307899</v>
      </c>
      <c r="D12" s="17">
        <v>0.14340340066611099</v>
      </c>
      <c r="E12" s="17">
        <v>8.0775528001997998E-2</v>
      </c>
      <c r="F12" s="17"/>
      <c r="G12" s="17">
        <v>0.10103700364753999</v>
      </c>
      <c r="H12" s="17">
        <v>0.13381292833466901</v>
      </c>
      <c r="I12" s="17">
        <v>0.124460716425809</v>
      </c>
      <c r="J12" s="17">
        <v>0.10536568771438801</v>
      </c>
      <c r="K12" s="17">
        <v>8.2564517760292402E-2</v>
      </c>
      <c r="L12" s="17">
        <v>0.11463063584675499</v>
      </c>
      <c r="M12" s="17"/>
      <c r="N12" s="17">
        <v>0.109639502000399</v>
      </c>
      <c r="O12" s="17">
        <v>0.121597400603531</v>
      </c>
      <c r="P12" s="17"/>
      <c r="Q12" s="17">
        <v>0.12976750983148599</v>
      </c>
      <c r="R12" s="17">
        <v>9.9329143496823605E-2</v>
      </c>
      <c r="S12" s="17">
        <v>8.9207812854927696E-2</v>
      </c>
      <c r="T12" s="17">
        <v>0.12214803882903499</v>
      </c>
      <c r="U12" s="17">
        <v>0.120315858715019</v>
      </c>
      <c r="V12" s="17">
        <v>9.3414067907237996E-2</v>
      </c>
      <c r="W12" s="17">
        <v>6.3807579684426893E-2</v>
      </c>
      <c r="X12" s="17">
        <v>0.13954651353083</v>
      </c>
      <c r="Y12" s="17">
        <v>0.129613173079837</v>
      </c>
      <c r="Z12" s="17">
        <v>0.110655928928152</v>
      </c>
      <c r="AA12" s="17">
        <v>0.105966785594916</v>
      </c>
      <c r="AB12" s="17">
        <v>0.18097167571491099</v>
      </c>
      <c r="AC12" s="17"/>
      <c r="AD12" s="17">
        <v>0.14633714706995901</v>
      </c>
      <c r="AE12" s="17">
        <v>3.5902494573616398E-2</v>
      </c>
      <c r="AF12" s="17"/>
      <c r="AG12" s="17">
        <v>0.16467064609277199</v>
      </c>
      <c r="AH12" s="17">
        <v>8.7921360711699606E-2</v>
      </c>
      <c r="AI12" s="17"/>
      <c r="AJ12" s="17">
        <v>0.130976761210082</v>
      </c>
      <c r="AK12" s="17">
        <v>8.9696545396519098E-2</v>
      </c>
      <c r="AL12" s="17"/>
      <c r="AM12" s="17">
        <v>9.5600654248100894E-2</v>
      </c>
      <c r="AN12" s="17">
        <v>0.116782917339652</v>
      </c>
      <c r="AO12" s="17"/>
      <c r="AP12" s="17">
        <v>6.4278643249081301E-3</v>
      </c>
      <c r="AQ12" s="17">
        <v>4.6284630336000797E-2</v>
      </c>
      <c r="AR12" s="17">
        <v>0.13905828964922101</v>
      </c>
      <c r="AS12" s="17">
        <v>0.16363441673465301</v>
      </c>
      <c r="AT12" s="17">
        <v>0.17098447935321401</v>
      </c>
      <c r="AU12" s="17">
        <v>0.19564539652541499</v>
      </c>
    </row>
    <row r="13" spans="2:47" x14ac:dyDescent="0.35">
      <c r="B13" s="18" t="s">
        <v>291</v>
      </c>
      <c r="C13" s="17">
        <v>0.114772501680731</v>
      </c>
      <c r="D13" s="17">
        <v>0.12676682109270901</v>
      </c>
      <c r="E13" s="17">
        <v>0.104093315511779</v>
      </c>
      <c r="F13" s="17"/>
      <c r="G13" s="17">
        <v>0.16040531833996699</v>
      </c>
      <c r="H13" s="17">
        <v>0.14296091251932599</v>
      </c>
      <c r="I13" s="17">
        <v>0.12009161622829601</v>
      </c>
      <c r="J13" s="17">
        <v>9.5080593434401395E-2</v>
      </c>
      <c r="K13" s="17">
        <v>8.4754400738837096E-2</v>
      </c>
      <c r="L13" s="17">
        <v>9.3024260328924399E-2</v>
      </c>
      <c r="M13" s="17"/>
      <c r="N13" s="17">
        <v>0.108066304712091</v>
      </c>
      <c r="O13" s="17">
        <v>0.14808051429130101</v>
      </c>
      <c r="P13" s="17"/>
      <c r="Q13" s="17">
        <v>0.118881044872862</v>
      </c>
      <c r="R13" s="17">
        <v>0.10146539162962701</v>
      </c>
      <c r="S13" s="17">
        <v>0.108240017125235</v>
      </c>
      <c r="T13" s="17">
        <v>0.135519627487135</v>
      </c>
      <c r="U13" s="17">
        <v>7.7387138952824397E-2</v>
      </c>
      <c r="V13" s="17">
        <v>9.7525161565821694E-2</v>
      </c>
      <c r="W13" s="17">
        <v>7.9771270395587901E-2</v>
      </c>
      <c r="X13" s="17">
        <v>0.237518180800949</v>
      </c>
      <c r="Y13" s="17">
        <v>0.13613002625583201</v>
      </c>
      <c r="Z13" s="17">
        <v>0.12038967430683201</v>
      </c>
      <c r="AA13" s="17">
        <v>0.118291857599908</v>
      </c>
      <c r="AB13" s="17">
        <v>7.6965431824464303E-2</v>
      </c>
      <c r="AC13" s="17"/>
      <c r="AD13" s="17">
        <v>0.14148719143206001</v>
      </c>
      <c r="AE13" s="17">
        <v>5.63478751778628E-2</v>
      </c>
      <c r="AF13" s="17"/>
      <c r="AG13" s="17">
        <v>0.155575411982281</v>
      </c>
      <c r="AH13" s="17">
        <v>9.46865586496623E-2</v>
      </c>
      <c r="AI13" s="17"/>
      <c r="AJ13" s="17">
        <v>0.118462614815114</v>
      </c>
      <c r="AK13" s="17">
        <v>0.111417267428619</v>
      </c>
      <c r="AL13" s="17"/>
      <c r="AM13" s="17">
        <v>7.7613267500236102E-2</v>
      </c>
      <c r="AN13" s="17">
        <v>0.123813520738544</v>
      </c>
      <c r="AO13" s="17"/>
      <c r="AP13" s="17">
        <v>1.7082844586143599E-2</v>
      </c>
      <c r="AQ13" s="17">
        <v>7.1741505738872904E-2</v>
      </c>
      <c r="AR13" s="17">
        <v>0.16885208923940201</v>
      </c>
      <c r="AS13" s="17">
        <v>0.147292449365825</v>
      </c>
      <c r="AT13" s="17">
        <v>0.174418632893798</v>
      </c>
      <c r="AU13" s="17">
        <v>0.168416844599974</v>
      </c>
    </row>
    <row r="14" spans="2:47" x14ac:dyDescent="0.35">
      <c r="B14" s="18" t="s">
        <v>218</v>
      </c>
      <c r="C14" s="17">
        <v>4.8338191508751002E-2</v>
      </c>
      <c r="D14" s="17">
        <v>4.4670501548555397E-2</v>
      </c>
      <c r="E14" s="17">
        <v>5.13840444469994E-2</v>
      </c>
      <c r="F14" s="17"/>
      <c r="G14" s="17">
        <v>4.5175358631085599E-2</v>
      </c>
      <c r="H14" s="17">
        <v>7.7766388800811007E-2</v>
      </c>
      <c r="I14" s="17">
        <v>3.7582890177441597E-2</v>
      </c>
      <c r="J14" s="17">
        <v>5.1532752806485303E-2</v>
      </c>
      <c r="K14" s="17">
        <v>4.20938371693192E-2</v>
      </c>
      <c r="L14" s="17">
        <v>3.6743012882195197E-2</v>
      </c>
      <c r="M14" s="17"/>
      <c r="N14" s="17">
        <v>4.7213861717105197E-2</v>
      </c>
      <c r="O14" s="17">
        <v>5.3922457979553397E-2</v>
      </c>
      <c r="P14" s="17"/>
      <c r="Q14" s="17">
        <v>2.3294924080114798E-2</v>
      </c>
      <c r="R14" s="17">
        <v>6.6633944316808094E-2</v>
      </c>
      <c r="S14" s="17">
        <v>5.2815800649811499E-2</v>
      </c>
      <c r="T14" s="17">
        <v>3.4809553087738802E-2</v>
      </c>
      <c r="U14" s="17">
        <v>4.5867920768488099E-2</v>
      </c>
      <c r="V14" s="17">
        <v>4.3161431583785499E-2</v>
      </c>
      <c r="W14" s="17">
        <v>4.39019996147696E-2</v>
      </c>
      <c r="X14" s="17">
        <v>6.5986428191831301E-2</v>
      </c>
      <c r="Y14" s="17">
        <v>4.9437422562180998E-2</v>
      </c>
      <c r="Z14" s="17">
        <v>5.5602545210541497E-2</v>
      </c>
      <c r="AA14" s="17">
        <v>5.5367942713630498E-2</v>
      </c>
      <c r="AB14" s="17">
        <v>8.6828179458717597E-2</v>
      </c>
      <c r="AC14" s="17"/>
      <c r="AD14" s="17">
        <v>5.9692275140962203E-2</v>
      </c>
      <c r="AE14" s="17">
        <v>2.6011391532123899E-2</v>
      </c>
      <c r="AF14" s="17"/>
      <c r="AG14" s="17">
        <v>5.0106053538247E-2</v>
      </c>
      <c r="AH14" s="17">
        <v>4.7215172704685698E-2</v>
      </c>
      <c r="AI14" s="17"/>
      <c r="AJ14" s="17">
        <v>4.2788073996253902E-2</v>
      </c>
      <c r="AK14" s="17">
        <v>5.4008948024436301E-2</v>
      </c>
      <c r="AL14" s="17"/>
      <c r="AM14" s="17">
        <v>3.6616956817842397E-2</v>
      </c>
      <c r="AN14" s="17">
        <v>5.2548822853321901E-2</v>
      </c>
      <c r="AO14" s="17"/>
      <c r="AP14" s="17">
        <v>1.4469764475992601E-2</v>
      </c>
      <c r="AQ14" s="17">
        <v>3.9521108821685497E-2</v>
      </c>
      <c r="AR14" s="17">
        <v>9.7865990504486494E-2</v>
      </c>
      <c r="AS14" s="17">
        <v>5.38785230654997E-2</v>
      </c>
      <c r="AT14" s="17">
        <v>6.6291905091518694E-2</v>
      </c>
      <c r="AU14" s="17">
        <v>4.4021048821840401E-2</v>
      </c>
    </row>
    <row r="15" spans="2:47" x14ac:dyDescent="0.35">
      <c r="B15" s="18" t="s">
        <v>292</v>
      </c>
      <c r="C15" s="17">
        <v>0.120854352347192</v>
      </c>
      <c r="D15" s="17">
        <v>9.7711012400379299E-2</v>
      </c>
      <c r="E15" s="17">
        <v>0.14345327072417999</v>
      </c>
      <c r="F15" s="17"/>
      <c r="G15" s="17">
        <v>0.13021807046623499</v>
      </c>
      <c r="H15" s="17">
        <v>8.8394018136665004E-2</v>
      </c>
      <c r="I15" s="17">
        <v>0.133989172872616</v>
      </c>
      <c r="J15" s="17">
        <v>0.105298693152788</v>
      </c>
      <c r="K15" s="17">
        <v>0.13500259728706099</v>
      </c>
      <c r="L15" s="17">
        <v>0.13360065077323099</v>
      </c>
      <c r="M15" s="17"/>
      <c r="N15" s="17">
        <v>0.12730353022462201</v>
      </c>
      <c r="O15" s="17">
        <v>8.88228896457956E-2</v>
      </c>
      <c r="P15" s="17"/>
      <c r="Q15" s="17">
        <v>0.11020071361817101</v>
      </c>
      <c r="R15" s="17">
        <v>0.120296200036351</v>
      </c>
      <c r="S15" s="17">
        <v>0.141496023958152</v>
      </c>
      <c r="T15" s="17">
        <v>0.12782678083710799</v>
      </c>
      <c r="U15" s="17">
        <v>0.120009972574461</v>
      </c>
      <c r="V15" s="17">
        <v>0.108267564996178</v>
      </c>
      <c r="W15" s="17">
        <v>0.11381425002077</v>
      </c>
      <c r="X15" s="17">
        <v>8.1959151967059496E-2</v>
      </c>
      <c r="Y15" s="17">
        <v>0.119410403628755</v>
      </c>
      <c r="Z15" s="17">
        <v>0.115265790912859</v>
      </c>
      <c r="AA15" s="17">
        <v>0.12988142076005699</v>
      </c>
      <c r="AB15" s="17">
        <v>0.214449509082898</v>
      </c>
      <c r="AC15" s="17"/>
      <c r="AD15" s="17">
        <v>0.127170171338505</v>
      </c>
      <c r="AE15" s="17">
        <v>0.10821905553919201</v>
      </c>
      <c r="AF15" s="17"/>
      <c r="AG15" s="17">
        <v>8.8290323653190103E-2</v>
      </c>
      <c r="AH15" s="17">
        <v>0.138477049329431</v>
      </c>
      <c r="AI15" s="17"/>
      <c r="AJ15" s="17">
        <v>0.114022741433339</v>
      </c>
      <c r="AK15" s="17">
        <v>0.12896707699375001</v>
      </c>
      <c r="AL15" s="17"/>
      <c r="AM15" s="17">
        <v>0.147963232421845</v>
      </c>
      <c r="AN15" s="17">
        <v>0.11341905169098</v>
      </c>
      <c r="AO15" s="17"/>
      <c r="AP15" s="17">
        <v>6.8279257047210398E-2</v>
      </c>
      <c r="AQ15" s="17">
        <v>0.25586890972117499</v>
      </c>
      <c r="AR15" s="17">
        <v>0.16951362059882699</v>
      </c>
      <c r="AS15" s="17">
        <v>0.101884856401837</v>
      </c>
      <c r="AT15" s="17">
        <v>2.3204813488224001E-2</v>
      </c>
      <c r="AU15" s="17">
        <v>8.7225863490516697E-2</v>
      </c>
    </row>
    <row r="16" spans="2:47" x14ac:dyDescent="0.35">
      <c r="B16" s="18" t="s">
        <v>293</v>
      </c>
      <c r="C16" s="17">
        <v>3.0902803428939599E-2</v>
      </c>
      <c r="D16" s="17">
        <v>2.51872051024737E-2</v>
      </c>
      <c r="E16" s="17">
        <v>3.6752163638441603E-2</v>
      </c>
      <c r="F16" s="17"/>
      <c r="G16" s="17">
        <v>3.9198269073082298E-2</v>
      </c>
      <c r="H16" s="17">
        <v>3.19194135420812E-2</v>
      </c>
      <c r="I16" s="17">
        <v>2.5077781244315801E-2</v>
      </c>
      <c r="J16" s="17">
        <v>3.4990238109537698E-2</v>
      </c>
      <c r="K16" s="17">
        <v>2.1692024417377199E-2</v>
      </c>
      <c r="L16" s="17">
        <v>3.2139698287346002E-2</v>
      </c>
      <c r="M16" s="17"/>
      <c r="N16" s="17">
        <v>2.93554469198294E-2</v>
      </c>
      <c r="O16" s="17">
        <v>3.8588138404857697E-2</v>
      </c>
      <c r="P16" s="17"/>
      <c r="Q16" s="17">
        <v>3.3708875399479699E-2</v>
      </c>
      <c r="R16" s="17">
        <v>3.1047106195334399E-2</v>
      </c>
      <c r="S16" s="17">
        <v>5.80154072593945E-3</v>
      </c>
      <c r="T16" s="17">
        <v>5.0121987061656E-2</v>
      </c>
      <c r="U16" s="17">
        <v>5.5515147111386901E-2</v>
      </c>
      <c r="V16" s="17">
        <v>4.0014770652002103E-2</v>
      </c>
      <c r="W16" s="17">
        <v>2.9320001632454101E-2</v>
      </c>
      <c r="X16" s="17">
        <v>2.03708981663955E-2</v>
      </c>
      <c r="Y16" s="17">
        <v>1.22135801085112E-2</v>
      </c>
      <c r="Z16" s="17">
        <v>3.33908432232429E-2</v>
      </c>
      <c r="AA16" s="17">
        <v>4.3264336146914398E-2</v>
      </c>
      <c r="AB16" s="17">
        <v>0</v>
      </c>
      <c r="AC16" s="17"/>
      <c r="AD16" s="17">
        <v>2.5936651527049399E-2</v>
      </c>
      <c r="AE16" s="17">
        <v>3.4534325302275397E-2</v>
      </c>
      <c r="AF16" s="17"/>
      <c r="AG16" s="17">
        <v>1.52575158299522E-2</v>
      </c>
      <c r="AH16" s="17">
        <v>3.7927724012437103E-2</v>
      </c>
      <c r="AI16" s="17"/>
      <c r="AJ16" s="17">
        <v>3.4138362791505103E-2</v>
      </c>
      <c r="AK16" s="17">
        <v>2.5760887225138401E-2</v>
      </c>
      <c r="AL16" s="17"/>
      <c r="AM16" s="17">
        <v>3.7528924008660702E-2</v>
      </c>
      <c r="AN16" s="17">
        <v>2.88727657340054E-2</v>
      </c>
      <c r="AO16" s="17"/>
      <c r="AP16" s="17">
        <v>3.4506596931030101E-2</v>
      </c>
      <c r="AQ16" s="17">
        <v>4.21544759318562E-2</v>
      </c>
      <c r="AR16" s="17">
        <v>5.1804501902823701E-2</v>
      </c>
      <c r="AS16" s="17">
        <v>2.80704624802794E-2</v>
      </c>
      <c r="AT16" s="17">
        <v>1.4893021112562301E-2</v>
      </c>
      <c r="AU16" s="17">
        <v>9.7322041325743798E-3</v>
      </c>
    </row>
    <row r="17" spans="2:47" x14ac:dyDescent="0.35">
      <c r="B17" s="18" t="s">
        <v>294</v>
      </c>
      <c r="C17" s="17">
        <v>0.120736489915562</v>
      </c>
      <c r="D17" s="17">
        <v>0.107114129395256</v>
      </c>
      <c r="E17" s="17">
        <v>0.13509596405692101</v>
      </c>
      <c r="F17" s="17"/>
      <c r="G17" s="17">
        <v>9.04224734252701E-2</v>
      </c>
      <c r="H17" s="17">
        <v>0.10248043201288499</v>
      </c>
      <c r="I17" s="17">
        <v>0.114398834191066</v>
      </c>
      <c r="J17" s="17">
        <v>0.115012038774279</v>
      </c>
      <c r="K17" s="17">
        <v>0.175945302672712</v>
      </c>
      <c r="L17" s="17">
        <v>0.12878092889412099</v>
      </c>
      <c r="M17" s="17"/>
      <c r="N17" s="17">
        <v>0.119698706038793</v>
      </c>
      <c r="O17" s="17">
        <v>0.12589090434986799</v>
      </c>
      <c r="P17" s="17"/>
      <c r="Q17" s="17">
        <v>0.14058795156669099</v>
      </c>
      <c r="R17" s="17">
        <v>0.121665424036651</v>
      </c>
      <c r="S17" s="17">
        <v>0.11117867900294499</v>
      </c>
      <c r="T17" s="17">
        <v>8.3711961871177007E-2</v>
      </c>
      <c r="U17" s="17">
        <v>0.10673870176056099</v>
      </c>
      <c r="V17" s="17">
        <v>0.139105327677403</v>
      </c>
      <c r="W17" s="17">
        <v>0.10909092801713401</v>
      </c>
      <c r="X17" s="17">
        <v>0.148903708534257</v>
      </c>
      <c r="Y17" s="17">
        <v>9.5189163335266905E-2</v>
      </c>
      <c r="Z17" s="17">
        <v>0.161185596298106</v>
      </c>
      <c r="AA17" s="17">
        <v>9.3320087288297299E-2</v>
      </c>
      <c r="AB17" s="17">
        <v>0.150497195561799</v>
      </c>
      <c r="AC17" s="17"/>
      <c r="AD17" s="17">
        <v>0.109200500576522</v>
      </c>
      <c r="AE17" s="17">
        <v>0.148618212236409</v>
      </c>
      <c r="AF17" s="17"/>
      <c r="AG17" s="17">
        <v>6.6977000129289699E-2</v>
      </c>
      <c r="AH17" s="17">
        <v>0.14684144116790099</v>
      </c>
      <c r="AI17" s="17"/>
      <c r="AJ17" s="17">
        <v>0.125530075340411</v>
      </c>
      <c r="AK17" s="17">
        <v>0.115329103453556</v>
      </c>
      <c r="AL17" s="17"/>
      <c r="AM17" s="17">
        <v>0.13946302466880001</v>
      </c>
      <c r="AN17" s="17">
        <v>0.117676949453527</v>
      </c>
      <c r="AO17" s="17"/>
      <c r="AP17" s="17">
        <v>0.15316125561379801</v>
      </c>
      <c r="AQ17" s="17">
        <v>0.19215017206721799</v>
      </c>
      <c r="AR17" s="17">
        <v>0.13630984679546401</v>
      </c>
      <c r="AS17" s="17">
        <v>0.108438864707191</v>
      </c>
      <c r="AT17" s="17">
        <v>4.1655850889749997E-2</v>
      </c>
      <c r="AU17" s="17">
        <v>5.2639754965122403E-2</v>
      </c>
    </row>
    <row r="18" spans="2:47" x14ac:dyDescent="0.35">
      <c r="B18" s="18" t="s">
        <v>106</v>
      </c>
      <c r="C18" s="17">
        <v>0.239513066168734</v>
      </c>
      <c r="D18" s="17">
        <v>0.198370843234455</v>
      </c>
      <c r="E18" s="17">
        <v>0.27577686432001502</v>
      </c>
      <c r="F18" s="17"/>
      <c r="G18" s="17">
        <v>0.15015252849911001</v>
      </c>
      <c r="H18" s="17">
        <v>0.203160802109558</v>
      </c>
      <c r="I18" s="17">
        <v>0.20704797724038199</v>
      </c>
      <c r="J18" s="17">
        <v>0.26868431610572202</v>
      </c>
      <c r="K18" s="17">
        <v>0.28060638210463701</v>
      </c>
      <c r="L18" s="17">
        <v>0.30410371519385199</v>
      </c>
      <c r="M18" s="17"/>
      <c r="N18" s="17">
        <v>0.262318598543823</v>
      </c>
      <c r="O18" s="17">
        <v>0.12624365826254799</v>
      </c>
      <c r="P18" s="17"/>
      <c r="Q18" s="17">
        <v>0.17636212424229</v>
      </c>
      <c r="R18" s="17">
        <v>0.28682105430878302</v>
      </c>
      <c r="S18" s="17">
        <v>0.237950877100951</v>
      </c>
      <c r="T18" s="17">
        <v>0.248873923099247</v>
      </c>
      <c r="U18" s="17">
        <v>0.27336062814649098</v>
      </c>
      <c r="V18" s="17">
        <v>0.238009861350507</v>
      </c>
      <c r="W18" s="17">
        <v>0.30809781855423701</v>
      </c>
      <c r="X18" s="17">
        <v>0.19707234953604999</v>
      </c>
      <c r="Y18" s="17">
        <v>0.22255660183542</v>
      </c>
      <c r="Z18" s="17">
        <v>0.20664710963192101</v>
      </c>
      <c r="AA18" s="17">
        <v>0.237718215697624</v>
      </c>
      <c r="AB18" s="17">
        <v>0.26755980084653902</v>
      </c>
      <c r="AC18" s="17"/>
      <c r="AD18" s="17">
        <v>0.123808427810017</v>
      </c>
      <c r="AE18" s="17">
        <v>0.49688308799548903</v>
      </c>
      <c r="AF18" s="17"/>
      <c r="AG18" s="17">
        <v>9.1385166409935506E-2</v>
      </c>
      <c r="AH18" s="17">
        <v>0.310977741705313</v>
      </c>
      <c r="AI18" s="17"/>
      <c r="AJ18" s="17">
        <v>0.21636015902299</v>
      </c>
      <c r="AK18" s="17">
        <v>0.26729888516019801</v>
      </c>
      <c r="AL18" s="17"/>
      <c r="AM18" s="17">
        <v>0.29755392541259101</v>
      </c>
      <c r="AN18" s="17">
        <v>0.221736509459077</v>
      </c>
      <c r="AO18" s="17"/>
      <c r="AP18" s="17">
        <v>0.63498445192902397</v>
      </c>
      <c r="AQ18" s="17">
        <v>0.257996931123398</v>
      </c>
      <c r="AR18" s="17">
        <v>8.84568190118077E-2</v>
      </c>
      <c r="AS18" s="17">
        <v>0.16244795779867899</v>
      </c>
      <c r="AT18" s="17">
        <v>5.3649367450514804E-3</v>
      </c>
      <c r="AU18" s="17">
        <v>4.7555351302087399E-2</v>
      </c>
    </row>
    <row r="19" spans="2:47" x14ac:dyDescent="0.35">
      <c r="B19" s="18" t="s">
        <v>94</v>
      </c>
      <c r="C19" s="17">
        <v>1.6114968518220699E-2</v>
      </c>
      <c r="D19" s="17">
        <v>1.1291338420378201E-2</v>
      </c>
      <c r="E19" s="17">
        <v>2.0962951368100901E-2</v>
      </c>
      <c r="F19" s="17"/>
      <c r="G19" s="17">
        <v>3.1736693663665101E-3</v>
      </c>
      <c r="H19" s="17">
        <v>1.0881122247171001E-2</v>
      </c>
      <c r="I19" s="17">
        <v>2.2570287044964301E-2</v>
      </c>
      <c r="J19" s="17">
        <v>2.5454482240879001E-2</v>
      </c>
      <c r="K19" s="17">
        <v>3.6413612875875298E-3</v>
      </c>
      <c r="L19" s="17">
        <v>2.44995304268345E-2</v>
      </c>
      <c r="M19" s="17"/>
      <c r="N19" s="17">
        <v>1.54453736248851E-2</v>
      </c>
      <c r="O19" s="17">
        <v>1.9440679835005598E-2</v>
      </c>
      <c r="P19" s="17"/>
      <c r="Q19" s="17">
        <v>2.4919511357380901E-2</v>
      </c>
      <c r="R19" s="17">
        <v>2.5327761737047701E-2</v>
      </c>
      <c r="S19" s="17">
        <v>2.52656757660101E-2</v>
      </c>
      <c r="T19" s="17">
        <v>3.9862319460425601E-3</v>
      </c>
      <c r="U19" s="17">
        <v>7.2552204394959298E-3</v>
      </c>
      <c r="V19" s="17">
        <v>9.6635906482457103E-3</v>
      </c>
      <c r="W19" s="17">
        <v>2.2688183547101101E-2</v>
      </c>
      <c r="X19" s="17">
        <v>0</v>
      </c>
      <c r="Y19" s="17">
        <v>1.7344812236185499E-2</v>
      </c>
      <c r="Z19" s="17">
        <v>1.51683730401824E-2</v>
      </c>
      <c r="AA19" s="17">
        <v>9.7572897236947505E-3</v>
      </c>
      <c r="AB19" s="17">
        <v>0</v>
      </c>
      <c r="AC19" s="17"/>
      <c r="AD19" s="17">
        <v>1.4570389351125E-2</v>
      </c>
      <c r="AE19" s="17">
        <v>1.3442962341911301E-2</v>
      </c>
      <c r="AF19" s="17"/>
      <c r="AG19" s="17">
        <v>1.00923036681287E-2</v>
      </c>
      <c r="AH19" s="17">
        <v>1.66130526585886E-2</v>
      </c>
      <c r="AI19" s="17"/>
      <c r="AJ19" s="17">
        <v>1.94446016863777E-2</v>
      </c>
      <c r="AK19" s="17">
        <v>1.1305930949698E-2</v>
      </c>
      <c r="AL19" s="17"/>
      <c r="AM19" s="17">
        <v>1.98337678918564E-2</v>
      </c>
      <c r="AN19" s="17">
        <v>1.3588178602856601E-2</v>
      </c>
      <c r="AO19" s="17"/>
      <c r="AP19" s="17">
        <v>2.6415705214621998E-2</v>
      </c>
      <c r="AQ19" s="17">
        <v>3.8091470871525999E-2</v>
      </c>
      <c r="AR19" s="17">
        <v>3.9861904879066098E-3</v>
      </c>
      <c r="AS19" s="17">
        <v>1.20857592952187E-2</v>
      </c>
      <c r="AT19" s="17">
        <v>0</v>
      </c>
      <c r="AU19" s="17">
        <v>4.94793536077029E-3</v>
      </c>
    </row>
    <row r="20" spans="2:47" x14ac:dyDescent="0.35">
      <c r="B20" s="18" t="s">
        <v>323</v>
      </c>
      <c r="C20" s="19">
        <v>2.5135354010943401E-2</v>
      </c>
      <c r="D20" s="19">
        <v>2.50961449531443E-2</v>
      </c>
      <c r="E20" s="19">
        <v>2.5396909113281001E-2</v>
      </c>
      <c r="F20" s="19"/>
      <c r="G20" s="19">
        <v>3.35625018935219E-3</v>
      </c>
      <c r="H20" s="19">
        <v>8.9390339643521492E-3</v>
      </c>
      <c r="I20" s="19">
        <v>2.24003045956769E-2</v>
      </c>
      <c r="J20" s="19">
        <v>2.8925947893628502E-2</v>
      </c>
      <c r="K20" s="19">
        <v>2.7491614713118E-2</v>
      </c>
      <c r="L20" s="19">
        <v>5.0454656199059901E-2</v>
      </c>
      <c r="M20" s="19"/>
      <c r="N20" s="19">
        <v>2.78667028653895E-2</v>
      </c>
      <c r="O20" s="19">
        <v>1.15694234972448E-2</v>
      </c>
      <c r="P20" s="19"/>
      <c r="Q20" s="19">
        <v>1.9474374663636801E-2</v>
      </c>
      <c r="R20" s="19">
        <v>4.2160729264819501E-2</v>
      </c>
      <c r="S20" s="19">
        <v>3.76310681332254E-2</v>
      </c>
      <c r="T20" s="19">
        <v>2.5068901725881901E-2</v>
      </c>
      <c r="U20" s="19">
        <v>1.8009904796190902E-2</v>
      </c>
      <c r="V20" s="19">
        <v>1.5812381834052501E-2</v>
      </c>
      <c r="W20" s="19">
        <v>1.1214840855484E-2</v>
      </c>
      <c r="X20" s="19">
        <v>0</v>
      </c>
      <c r="Y20" s="19">
        <v>2.9968695301804099E-2</v>
      </c>
      <c r="Z20" s="19">
        <v>4.1946102914423598E-2</v>
      </c>
      <c r="AA20" s="19">
        <v>2.0076447510368599E-2</v>
      </c>
      <c r="AB20" s="19">
        <v>0</v>
      </c>
      <c r="AC20" s="19"/>
      <c r="AD20" s="19">
        <v>2.1454661373891699E-2</v>
      </c>
      <c r="AE20" s="19">
        <v>3.2207220750456698E-2</v>
      </c>
      <c r="AF20" s="19"/>
      <c r="AG20" s="19">
        <v>1.49888493086514E-2</v>
      </c>
      <c r="AH20" s="19">
        <v>2.8533737616181599E-2</v>
      </c>
      <c r="AI20" s="19"/>
      <c r="AJ20" s="19">
        <v>1.50910032596888E-2</v>
      </c>
      <c r="AK20" s="19">
        <v>3.5979948748436401E-2</v>
      </c>
      <c r="AL20" s="19"/>
      <c r="AM20" s="19">
        <v>3.3294898951306801E-2</v>
      </c>
      <c r="AN20" s="19">
        <v>2.2176381176826101E-2</v>
      </c>
      <c r="AO20" s="19"/>
      <c r="AP20" s="19">
        <v>4.4672259877271699E-2</v>
      </c>
      <c r="AQ20" s="19">
        <v>4.2811272513929403E-2</v>
      </c>
      <c r="AR20" s="19">
        <v>6.8182539125387596E-3</v>
      </c>
      <c r="AS20" s="19">
        <v>3.3480224391309203E-2</v>
      </c>
      <c r="AT20" s="19">
        <v>6.4058154379922697E-3</v>
      </c>
      <c r="AU20" s="19">
        <v>0</v>
      </c>
    </row>
    <row r="21" spans="2:47" x14ac:dyDescent="0.35">
      <c r="B21" s="16"/>
    </row>
    <row r="22" spans="2:47" x14ac:dyDescent="0.35">
      <c r="B22" t="s">
        <v>66</v>
      </c>
    </row>
    <row r="23" spans="2:47" x14ac:dyDescent="0.35">
      <c r="B23" t="s">
        <v>67</v>
      </c>
    </row>
    <row r="25" spans="2:47" x14ac:dyDescent="0.35">
      <c r="B25"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AU25"/>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78</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75</v>
      </c>
      <c r="C9" s="17">
        <v>2.5233901424453999E-2</v>
      </c>
      <c r="D9" s="17">
        <v>2.52200279126495E-2</v>
      </c>
      <c r="E9" s="17">
        <v>2.4262050316004501E-2</v>
      </c>
      <c r="F9" s="17"/>
      <c r="G9" s="17">
        <v>1.62051670439456E-2</v>
      </c>
      <c r="H9" s="17">
        <v>2.69817459465704E-2</v>
      </c>
      <c r="I9" s="17">
        <v>3.30416520073602E-2</v>
      </c>
      <c r="J9" s="17">
        <v>2.9430197825530299E-2</v>
      </c>
      <c r="K9" s="17">
        <v>1.95045572709217E-2</v>
      </c>
      <c r="L9" s="17">
        <v>2.3869838838438399E-2</v>
      </c>
      <c r="M9" s="17"/>
      <c r="N9" s="17">
        <v>2.5537031416844502E-2</v>
      </c>
      <c r="O9" s="17">
        <v>2.3728330136226598E-2</v>
      </c>
      <c r="P9" s="17"/>
      <c r="Q9" s="17">
        <v>3.6757122206623603E-2</v>
      </c>
      <c r="R9" s="17">
        <v>2.71567782474617E-2</v>
      </c>
      <c r="S9" s="17">
        <v>1.9356667279503401E-2</v>
      </c>
      <c r="T9" s="17">
        <v>2.8803493878944299E-2</v>
      </c>
      <c r="U9" s="17">
        <v>7.6904919921824497E-3</v>
      </c>
      <c r="V9" s="17">
        <v>9.2796523664272195E-3</v>
      </c>
      <c r="W9" s="17">
        <v>2.5309567289030801E-2</v>
      </c>
      <c r="X9" s="17">
        <v>0</v>
      </c>
      <c r="Y9" s="17">
        <v>3.3895161327360999E-2</v>
      </c>
      <c r="Z9" s="17">
        <v>3.6946840808174203E-2</v>
      </c>
      <c r="AA9" s="17">
        <v>3.9180370585172597E-2</v>
      </c>
      <c r="AB9" s="17">
        <v>0</v>
      </c>
      <c r="AC9" s="17"/>
      <c r="AD9" s="17">
        <v>1.7992170558566601E-2</v>
      </c>
      <c r="AE9" s="17">
        <v>3.8543280840734502E-2</v>
      </c>
      <c r="AF9" s="17"/>
      <c r="AG9" s="17">
        <v>2.98815148189614E-2</v>
      </c>
      <c r="AH9" s="17">
        <v>2.23149891442894E-2</v>
      </c>
      <c r="AI9" s="17"/>
      <c r="AJ9" s="17">
        <v>2.4356788869185499E-2</v>
      </c>
      <c r="AK9" s="17">
        <v>2.6499899189245901E-2</v>
      </c>
      <c r="AL9" s="17"/>
      <c r="AM9" s="17">
        <v>5.52052739643717E-2</v>
      </c>
      <c r="AN9" s="17">
        <v>1.548201944207E-2</v>
      </c>
      <c r="AO9" s="17"/>
      <c r="AP9" s="17">
        <v>3.87175733324788E-2</v>
      </c>
      <c r="AQ9" s="17">
        <v>1.9534463036613901E-2</v>
      </c>
      <c r="AR9" s="17">
        <v>1.27599255016399E-2</v>
      </c>
      <c r="AS9" s="17">
        <v>2.29857497414797E-2</v>
      </c>
      <c r="AT9" s="17">
        <v>2.6077772657204901E-2</v>
      </c>
      <c r="AU9" s="17">
        <v>2.5939350079396298E-2</v>
      </c>
    </row>
    <row r="10" spans="2:47" x14ac:dyDescent="0.35">
      <c r="B10" s="18" t="s">
        <v>43</v>
      </c>
      <c r="C10" s="17">
        <v>1.8628477180367801E-2</v>
      </c>
      <c r="D10" s="17">
        <v>1.35748334701675E-2</v>
      </c>
      <c r="E10" s="17">
        <v>2.3723138753978201E-2</v>
      </c>
      <c r="F10" s="17"/>
      <c r="G10" s="17">
        <v>9.3634297443510595E-3</v>
      </c>
      <c r="H10" s="17">
        <v>9.8767434638084295E-3</v>
      </c>
      <c r="I10" s="17">
        <v>1.5098539336733101E-2</v>
      </c>
      <c r="J10" s="17">
        <v>4.2136290624520401E-2</v>
      </c>
      <c r="K10" s="17">
        <v>1.45700741821644E-2</v>
      </c>
      <c r="L10" s="17">
        <v>1.8485461305281298E-2</v>
      </c>
      <c r="M10" s="17"/>
      <c r="N10" s="17">
        <v>2.0234706119826799E-2</v>
      </c>
      <c r="O10" s="17">
        <v>1.0650737483615801E-2</v>
      </c>
      <c r="P10" s="17"/>
      <c r="Q10" s="17">
        <v>1.6297825963043699E-2</v>
      </c>
      <c r="R10" s="17">
        <v>9.9418733800280806E-3</v>
      </c>
      <c r="S10" s="17">
        <v>2.6930279004849799E-2</v>
      </c>
      <c r="T10" s="17">
        <v>2.1502016084344201E-2</v>
      </c>
      <c r="U10" s="17">
        <v>1.90985152693369E-2</v>
      </c>
      <c r="V10" s="17">
        <v>9.9020406412832496E-3</v>
      </c>
      <c r="W10" s="17">
        <v>2.9903945744285499E-2</v>
      </c>
      <c r="X10" s="17">
        <v>3.2935516223618302E-2</v>
      </c>
      <c r="Y10" s="17">
        <v>2.5536368190332899E-2</v>
      </c>
      <c r="Z10" s="17">
        <v>1.27422346046217E-2</v>
      </c>
      <c r="AA10" s="17">
        <v>2.13487972128477E-2</v>
      </c>
      <c r="AB10" s="17">
        <v>0</v>
      </c>
      <c r="AC10" s="17"/>
      <c r="AD10" s="17">
        <v>1.8534782747334801E-2</v>
      </c>
      <c r="AE10" s="17">
        <v>1.9163573829273101E-2</v>
      </c>
      <c r="AF10" s="17"/>
      <c r="AG10" s="17">
        <v>1.23129961828103E-2</v>
      </c>
      <c r="AH10" s="17">
        <v>2.23308974635145E-2</v>
      </c>
      <c r="AI10" s="17"/>
      <c r="AJ10" s="17">
        <v>1.55911731066484E-2</v>
      </c>
      <c r="AK10" s="17">
        <v>2.2399085895007199E-2</v>
      </c>
      <c r="AL10" s="17"/>
      <c r="AM10" s="17">
        <v>3.06956084752124E-2</v>
      </c>
      <c r="AN10" s="17">
        <v>1.55606828860881E-2</v>
      </c>
      <c r="AO10" s="17"/>
      <c r="AP10" s="17">
        <v>2.0080586749111E-2</v>
      </c>
      <c r="AQ10" s="17">
        <v>1.45356446140955E-2</v>
      </c>
      <c r="AR10" s="17">
        <v>2.4537210731315401E-2</v>
      </c>
      <c r="AS10" s="17">
        <v>3.1875719297318098E-2</v>
      </c>
      <c r="AT10" s="17">
        <v>1.2032225657566901E-2</v>
      </c>
      <c r="AU10" s="17">
        <v>5.0496890395876001E-3</v>
      </c>
    </row>
    <row r="11" spans="2:47" x14ac:dyDescent="0.35">
      <c r="B11" s="18" t="s">
        <v>44</v>
      </c>
      <c r="C11" s="17">
        <v>4.5086992393383797E-2</v>
      </c>
      <c r="D11" s="17">
        <v>5.0336305519407203E-2</v>
      </c>
      <c r="E11" s="17">
        <v>4.0367553266416299E-2</v>
      </c>
      <c r="F11" s="17"/>
      <c r="G11" s="17">
        <v>4.9363792506821297E-2</v>
      </c>
      <c r="H11" s="17">
        <v>3.8206627521704901E-2</v>
      </c>
      <c r="I11" s="17">
        <v>5.1380370103361703E-2</v>
      </c>
      <c r="J11" s="17">
        <v>6.0169378027917199E-2</v>
      </c>
      <c r="K11" s="17">
        <v>5.3914093732621203E-2</v>
      </c>
      <c r="L11" s="17">
        <v>2.46132908022598E-2</v>
      </c>
      <c r="M11" s="17"/>
      <c r="N11" s="17">
        <v>4.6435903014183599E-2</v>
      </c>
      <c r="O11" s="17">
        <v>3.8387288794126E-2</v>
      </c>
      <c r="P11" s="17"/>
      <c r="Q11" s="17">
        <v>3.4144042571210897E-2</v>
      </c>
      <c r="R11" s="17">
        <v>6.4476577824815695E-2</v>
      </c>
      <c r="S11" s="17">
        <v>4.5328798604160399E-2</v>
      </c>
      <c r="T11" s="17">
        <v>3.3529977512745099E-2</v>
      </c>
      <c r="U11" s="17">
        <v>5.4513405343395001E-2</v>
      </c>
      <c r="V11" s="17">
        <v>5.7116349453592299E-2</v>
      </c>
      <c r="W11" s="17">
        <v>5.5091271976093398E-2</v>
      </c>
      <c r="X11" s="17">
        <v>0</v>
      </c>
      <c r="Y11" s="17">
        <v>5.0400854954935501E-2</v>
      </c>
      <c r="Z11" s="17">
        <v>4.2493539970537397E-2</v>
      </c>
      <c r="AA11" s="17">
        <v>5.0597283209100799E-2</v>
      </c>
      <c r="AB11" s="17">
        <v>0</v>
      </c>
      <c r="AC11" s="17"/>
      <c r="AD11" s="17">
        <v>4.2027586771477297E-2</v>
      </c>
      <c r="AE11" s="17">
        <v>4.6584190754628101E-2</v>
      </c>
      <c r="AF11" s="17"/>
      <c r="AG11" s="17">
        <v>4.5278967283332798E-2</v>
      </c>
      <c r="AH11" s="17">
        <v>4.4913005743464102E-2</v>
      </c>
      <c r="AI11" s="17"/>
      <c r="AJ11" s="17">
        <v>3.8790825611281998E-2</v>
      </c>
      <c r="AK11" s="17">
        <v>5.2960989482393299E-2</v>
      </c>
      <c r="AL11" s="17"/>
      <c r="AM11" s="17">
        <v>7.2277832456447103E-2</v>
      </c>
      <c r="AN11" s="17">
        <v>3.5607590413424303E-2</v>
      </c>
      <c r="AO11" s="17"/>
      <c r="AP11" s="17">
        <v>4.10056526728865E-2</v>
      </c>
      <c r="AQ11" s="17">
        <v>5.62957715348784E-2</v>
      </c>
      <c r="AR11" s="17">
        <v>4.1126870119686902E-2</v>
      </c>
      <c r="AS11" s="17">
        <v>4.34106383664268E-2</v>
      </c>
      <c r="AT11" s="17">
        <v>3.5637437852492501E-2</v>
      </c>
      <c r="AU11" s="17">
        <v>4.9027143789438801E-2</v>
      </c>
    </row>
    <row r="12" spans="2:47" x14ac:dyDescent="0.35">
      <c r="B12" s="18" t="s">
        <v>45</v>
      </c>
      <c r="C12" s="17">
        <v>6.2133353383674698E-2</v>
      </c>
      <c r="D12" s="17">
        <v>5.9448790590024003E-2</v>
      </c>
      <c r="E12" s="17">
        <v>6.5303804266126697E-2</v>
      </c>
      <c r="F12" s="17"/>
      <c r="G12" s="17">
        <v>8.2659253697920598E-2</v>
      </c>
      <c r="H12" s="17">
        <v>5.3013490707373698E-2</v>
      </c>
      <c r="I12" s="17">
        <v>7.3804397119643803E-2</v>
      </c>
      <c r="J12" s="17">
        <v>7.2826649746253594E-2</v>
      </c>
      <c r="K12" s="17">
        <v>5.9635796808589499E-2</v>
      </c>
      <c r="L12" s="17">
        <v>3.9407348351693502E-2</v>
      </c>
      <c r="M12" s="17"/>
      <c r="N12" s="17">
        <v>5.9509677973738503E-2</v>
      </c>
      <c r="O12" s="17">
        <v>7.5164496675296497E-2</v>
      </c>
      <c r="P12" s="17"/>
      <c r="Q12" s="17">
        <v>6.7848369770116296E-2</v>
      </c>
      <c r="R12" s="17">
        <v>6.1696535809737801E-2</v>
      </c>
      <c r="S12" s="17">
        <v>8.4981137956051403E-2</v>
      </c>
      <c r="T12" s="17">
        <v>5.9572053866473199E-2</v>
      </c>
      <c r="U12" s="17">
        <v>5.0904492223739502E-2</v>
      </c>
      <c r="V12" s="17">
        <v>8.91994548789109E-2</v>
      </c>
      <c r="W12" s="17">
        <v>5.5334177367568703E-2</v>
      </c>
      <c r="X12" s="17">
        <v>1.0145224956953299E-2</v>
      </c>
      <c r="Y12" s="17">
        <v>5.2248360237161201E-2</v>
      </c>
      <c r="Z12" s="17">
        <v>4.6504340397567498E-2</v>
      </c>
      <c r="AA12" s="17">
        <v>6.4119934796267805E-2</v>
      </c>
      <c r="AB12" s="17">
        <v>9.6205130090048399E-2</v>
      </c>
      <c r="AC12" s="17"/>
      <c r="AD12" s="17">
        <v>6.1735906785472E-2</v>
      </c>
      <c r="AE12" s="17">
        <v>6.5328062489635796E-2</v>
      </c>
      <c r="AF12" s="17"/>
      <c r="AG12" s="17">
        <v>5.1074235528347597E-2</v>
      </c>
      <c r="AH12" s="17">
        <v>6.6934437330797195E-2</v>
      </c>
      <c r="AI12" s="17"/>
      <c r="AJ12" s="17">
        <v>5.9319394216843999E-2</v>
      </c>
      <c r="AK12" s="17">
        <v>6.6027023175529595E-2</v>
      </c>
      <c r="AL12" s="17"/>
      <c r="AM12" s="17">
        <v>7.9748502025163398E-2</v>
      </c>
      <c r="AN12" s="17">
        <v>5.7775954553421001E-2</v>
      </c>
      <c r="AO12" s="17"/>
      <c r="AP12" s="17">
        <v>6.6324844542643799E-2</v>
      </c>
      <c r="AQ12" s="17">
        <v>7.6413032252273999E-2</v>
      </c>
      <c r="AR12" s="17">
        <v>6.40073560689607E-2</v>
      </c>
      <c r="AS12" s="17">
        <v>4.6957450537362097E-2</v>
      </c>
      <c r="AT12" s="17">
        <v>7.4541562437167405E-2</v>
      </c>
      <c r="AU12" s="17">
        <v>5.3068317483679898E-2</v>
      </c>
    </row>
    <row r="13" spans="2:47" x14ac:dyDescent="0.35">
      <c r="B13" s="18" t="s">
        <v>46</v>
      </c>
      <c r="C13" s="17">
        <v>7.2524871450670006E-2</v>
      </c>
      <c r="D13" s="17">
        <v>7.4184499573751603E-2</v>
      </c>
      <c r="E13" s="17">
        <v>6.8755904876790994E-2</v>
      </c>
      <c r="F13" s="17"/>
      <c r="G13" s="17">
        <v>7.70764064091915E-2</v>
      </c>
      <c r="H13" s="17">
        <v>0.10251267624445599</v>
      </c>
      <c r="I13" s="17">
        <v>9.0755393069443704E-2</v>
      </c>
      <c r="J13" s="17">
        <v>7.2678570682696203E-2</v>
      </c>
      <c r="K13" s="17">
        <v>5.9521489966097102E-2</v>
      </c>
      <c r="L13" s="17">
        <v>3.8670764263838801E-2</v>
      </c>
      <c r="M13" s="17"/>
      <c r="N13" s="17">
        <v>7.5572166987301403E-2</v>
      </c>
      <c r="O13" s="17">
        <v>5.7389712337855801E-2</v>
      </c>
      <c r="P13" s="17"/>
      <c r="Q13" s="17">
        <v>5.3688496032723798E-2</v>
      </c>
      <c r="R13" s="17">
        <v>4.9248870504901898E-2</v>
      </c>
      <c r="S13" s="17">
        <v>7.1606766738846098E-2</v>
      </c>
      <c r="T13" s="17">
        <v>9.6388994060992897E-2</v>
      </c>
      <c r="U13" s="17">
        <v>6.2700033050150206E-2</v>
      </c>
      <c r="V13" s="17">
        <v>0.11322234819268399</v>
      </c>
      <c r="W13" s="17">
        <v>6.3513499199593607E-2</v>
      </c>
      <c r="X13" s="17">
        <v>6.1509162141226502E-2</v>
      </c>
      <c r="Y13" s="17">
        <v>5.8275897408134998E-2</v>
      </c>
      <c r="Z13" s="17">
        <v>9.5869958010898995E-2</v>
      </c>
      <c r="AA13" s="17">
        <v>8.5601798067372101E-2</v>
      </c>
      <c r="AB13" s="17">
        <v>9.1706494026652693E-2</v>
      </c>
      <c r="AC13" s="17"/>
      <c r="AD13" s="17">
        <v>7.0759206931663099E-2</v>
      </c>
      <c r="AE13" s="17">
        <v>7.18296604082094E-2</v>
      </c>
      <c r="AF13" s="17"/>
      <c r="AG13" s="17">
        <v>6.8990305072721594E-2</v>
      </c>
      <c r="AH13" s="17">
        <v>6.9461191441758705E-2</v>
      </c>
      <c r="AI13" s="17"/>
      <c r="AJ13" s="17">
        <v>6.5196376364086095E-2</v>
      </c>
      <c r="AK13" s="17">
        <v>8.0041868310734496E-2</v>
      </c>
      <c r="AL13" s="17"/>
      <c r="AM13" s="17">
        <v>7.5772081935639404E-2</v>
      </c>
      <c r="AN13" s="17">
        <v>7.1121211677267898E-2</v>
      </c>
      <c r="AO13" s="17"/>
      <c r="AP13" s="17">
        <v>7.4904438046374006E-2</v>
      </c>
      <c r="AQ13" s="17">
        <v>6.8296993520709406E-2</v>
      </c>
      <c r="AR13" s="17">
        <v>9.2109981488198003E-2</v>
      </c>
      <c r="AS13" s="17">
        <v>5.4676704775513098E-2</v>
      </c>
      <c r="AT13" s="17">
        <v>7.9951329976531704E-2</v>
      </c>
      <c r="AU13" s="17">
        <v>7.2915883021384006E-2</v>
      </c>
    </row>
    <row r="14" spans="2:47" x14ac:dyDescent="0.35">
      <c r="B14" s="18" t="s">
        <v>47</v>
      </c>
      <c r="C14" s="17">
        <v>0.14061123895764599</v>
      </c>
      <c r="D14" s="17">
        <v>0.12543943496030799</v>
      </c>
      <c r="E14" s="17">
        <v>0.15481775800341899</v>
      </c>
      <c r="F14" s="17"/>
      <c r="G14" s="17">
        <v>0.15043462495873999</v>
      </c>
      <c r="H14" s="17">
        <v>0.14025166474310799</v>
      </c>
      <c r="I14" s="17">
        <v>0.16772492034068401</v>
      </c>
      <c r="J14" s="17">
        <v>0.15297977732613999</v>
      </c>
      <c r="K14" s="17">
        <v>0.13044199839985299</v>
      </c>
      <c r="L14" s="17">
        <v>0.10901543587258899</v>
      </c>
      <c r="M14" s="17"/>
      <c r="N14" s="17">
        <v>0.14259002679369501</v>
      </c>
      <c r="O14" s="17">
        <v>0.13078309187145801</v>
      </c>
      <c r="P14" s="17"/>
      <c r="Q14" s="17">
        <v>0.141615718275999</v>
      </c>
      <c r="R14" s="17">
        <v>0.151479326174668</v>
      </c>
      <c r="S14" s="17">
        <v>0.17487610504373099</v>
      </c>
      <c r="T14" s="17">
        <v>0.122921557355853</v>
      </c>
      <c r="U14" s="17">
        <v>0.165310998775891</v>
      </c>
      <c r="V14" s="17">
        <v>7.5330954209765905E-2</v>
      </c>
      <c r="W14" s="17">
        <v>0.131907512733895</v>
      </c>
      <c r="X14" s="17">
        <v>0.109672333825061</v>
      </c>
      <c r="Y14" s="17">
        <v>0.13130907658675001</v>
      </c>
      <c r="Z14" s="17">
        <v>0.18773521345653499</v>
      </c>
      <c r="AA14" s="17">
        <v>0.100763346032062</v>
      </c>
      <c r="AB14" s="17">
        <v>0.21275754289469201</v>
      </c>
      <c r="AC14" s="17"/>
      <c r="AD14" s="17">
        <v>0.12495672507774901</v>
      </c>
      <c r="AE14" s="17">
        <v>0.170710663855238</v>
      </c>
      <c r="AF14" s="17"/>
      <c r="AG14" s="17">
        <v>0.12750864661622899</v>
      </c>
      <c r="AH14" s="17">
        <v>0.148106087831053</v>
      </c>
      <c r="AI14" s="17"/>
      <c r="AJ14" s="17">
        <v>0.12899897338755001</v>
      </c>
      <c r="AK14" s="17">
        <v>0.154299226751378</v>
      </c>
      <c r="AL14" s="17"/>
      <c r="AM14" s="17">
        <v>0.16901214352896199</v>
      </c>
      <c r="AN14" s="17">
        <v>0.132429242829741</v>
      </c>
      <c r="AO14" s="17"/>
      <c r="AP14" s="17">
        <v>0.19277992528455901</v>
      </c>
      <c r="AQ14" s="17">
        <v>0.126768580172715</v>
      </c>
      <c r="AR14" s="17">
        <v>0.13876098324</v>
      </c>
      <c r="AS14" s="17">
        <v>0.112101967107998</v>
      </c>
      <c r="AT14" s="17">
        <v>0.15351067051114201</v>
      </c>
      <c r="AU14" s="17">
        <v>0.11517140770093701</v>
      </c>
    </row>
    <row r="15" spans="2:47" x14ac:dyDescent="0.35">
      <c r="B15" s="18" t="s">
        <v>48</v>
      </c>
      <c r="C15" s="17">
        <v>0.12509756055188401</v>
      </c>
      <c r="D15" s="17">
        <v>0.116472773093799</v>
      </c>
      <c r="E15" s="17">
        <v>0.132698283340588</v>
      </c>
      <c r="F15" s="17"/>
      <c r="G15" s="17">
        <v>0.13693877085355499</v>
      </c>
      <c r="H15" s="17">
        <v>0.124440414331472</v>
      </c>
      <c r="I15" s="17">
        <v>0.131592615344818</v>
      </c>
      <c r="J15" s="17">
        <v>0.13141679295383901</v>
      </c>
      <c r="K15" s="17">
        <v>0.12657867538499901</v>
      </c>
      <c r="L15" s="17">
        <v>0.10634513852458299</v>
      </c>
      <c r="M15" s="17"/>
      <c r="N15" s="17">
        <v>0.12725260324916299</v>
      </c>
      <c r="O15" s="17">
        <v>0.11439399940195601</v>
      </c>
      <c r="P15" s="17"/>
      <c r="Q15" s="17">
        <v>0.121131569907124</v>
      </c>
      <c r="R15" s="17">
        <v>0.118778617038233</v>
      </c>
      <c r="S15" s="17">
        <v>0.118009423331961</v>
      </c>
      <c r="T15" s="17">
        <v>0.120644552898886</v>
      </c>
      <c r="U15" s="17">
        <v>0.10201197654840399</v>
      </c>
      <c r="V15" s="17">
        <v>0.10340432585848899</v>
      </c>
      <c r="W15" s="17">
        <v>0.13824672301042901</v>
      </c>
      <c r="X15" s="17">
        <v>0.16810308536576099</v>
      </c>
      <c r="Y15" s="17">
        <v>0.16113331634983</v>
      </c>
      <c r="Z15" s="17">
        <v>0.116802162189361</v>
      </c>
      <c r="AA15" s="17">
        <v>0.112907592118987</v>
      </c>
      <c r="AB15" s="17">
        <v>0.14347841763069</v>
      </c>
      <c r="AC15" s="17"/>
      <c r="AD15" s="17">
        <v>0.127171245154098</v>
      </c>
      <c r="AE15" s="17">
        <v>0.124223811360176</v>
      </c>
      <c r="AF15" s="17"/>
      <c r="AG15" s="17">
        <v>0.111620063196832</v>
      </c>
      <c r="AH15" s="17">
        <v>0.13348746896979399</v>
      </c>
      <c r="AI15" s="17"/>
      <c r="AJ15" s="17">
        <v>0.11241908390786</v>
      </c>
      <c r="AK15" s="17">
        <v>0.14125933669614399</v>
      </c>
      <c r="AL15" s="17"/>
      <c r="AM15" s="17">
        <v>0.132799416943017</v>
      </c>
      <c r="AN15" s="17">
        <v>0.123669175545129</v>
      </c>
      <c r="AO15" s="17"/>
      <c r="AP15" s="17">
        <v>0.115935183402336</v>
      </c>
      <c r="AQ15" s="17">
        <v>0.124429302024249</v>
      </c>
      <c r="AR15" s="17">
        <v>0.14993476117988599</v>
      </c>
      <c r="AS15" s="17">
        <v>0.10414002637097799</v>
      </c>
      <c r="AT15" s="17">
        <v>0.14485642843650201</v>
      </c>
      <c r="AU15" s="17">
        <v>0.12988470095264101</v>
      </c>
    </row>
    <row r="16" spans="2:47" x14ac:dyDescent="0.35">
      <c r="B16" s="18" t="s">
        <v>59</v>
      </c>
      <c r="C16" s="17">
        <v>0.17373439539782901</v>
      </c>
      <c r="D16" s="17">
        <v>0.17326957725960501</v>
      </c>
      <c r="E16" s="17">
        <v>0.17461487296440301</v>
      </c>
      <c r="F16" s="17"/>
      <c r="G16" s="17">
        <v>0.14977265554711799</v>
      </c>
      <c r="H16" s="17">
        <v>0.20219694042565001</v>
      </c>
      <c r="I16" s="17">
        <v>0.17140156016049499</v>
      </c>
      <c r="J16" s="17">
        <v>0.16976500879689799</v>
      </c>
      <c r="K16" s="17">
        <v>0.16013092231848</v>
      </c>
      <c r="L16" s="17">
        <v>0.18062050149623099</v>
      </c>
      <c r="M16" s="17"/>
      <c r="N16" s="17">
        <v>0.173064681472829</v>
      </c>
      <c r="O16" s="17">
        <v>0.177060697915288</v>
      </c>
      <c r="P16" s="17"/>
      <c r="Q16" s="17">
        <v>0.157741490005774</v>
      </c>
      <c r="R16" s="17">
        <v>0.15390672102213401</v>
      </c>
      <c r="S16" s="17">
        <v>0.189575310956274</v>
      </c>
      <c r="T16" s="17">
        <v>0.15816753996533001</v>
      </c>
      <c r="U16" s="17">
        <v>0.15101100770263501</v>
      </c>
      <c r="V16" s="17">
        <v>0.21102234508621201</v>
      </c>
      <c r="W16" s="17">
        <v>0.16441154695777099</v>
      </c>
      <c r="X16" s="17">
        <v>0.23844337197120799</v>
      </c>
      <c r="Y16" s="17">
        <v>0.18416360197700599</v>
      </c>
      <c r="Z16" s="17">
        <v>0.17578787136215501</v>
      </c>
      <c r="AA16" s="17">
        <v>0.14965991135440601</v>
      </c>
      <c r="AB16" s="17">
        <v>0.21489780263722899</v>
      </c>
      <c r="AC16" s="17"/>
      <c r="AD16" s="17">
        <v>0.179267112428039</v>
      </c>
      <c r="AE16" s="17">
        <v>0.165840697043592</v>
      </c>
      <c r="AF16" s="17"/>
      <c r="AG16" s="17">
        <v>0.18336892984387601</v>
      </c>
      <c r="AH16" s="17">
        <v>0.16942201113847799</v>
      </c>
      <c r="AI16" s="17"/>
      <c r="AJ16" s="17">
        <v>0.17794357886946</v>
      </c>
      <c r="AK16" s="17">
        <v>0.17028917211620301</v>
      </c>
      <c r="AL16" s="17"/>
      <c r="AM16" s="17">
        <v>0.17151448093590899</v>
      </c>
      <c r="AN16" s="17">
        <v>0.17525065363876199</v>
      </c>
      <c r="AO16" s="17"/>
      <c r="AP16" s="17">
        <v>0.164059053091936</v>
      </c>
      <c r="AQ16" s="17">
        <v>0.184072398708683</v>
      </c>
      <c r="AR16" s="17">
        <v>0.17848109908538001</v>
      </c>
      <c r="AS16" s="17">
        <v>0.17545942797997699</v>
      </c>
      <c r="AT16" s="17">
        <v>0.11456390925950199</v>
      </c>
      <c r="AU16" s="17">
        <v>0.196401220069917</v>
      </c>
    </row>
    <row r="17" spans="2:47" x14ac:dyDescent="0.35">
      <c r="B17" s="18" t="s">
        <v>60</v>
      </c>
      <c r="C17" s="17">
        <v>0.15457594387173201</v>
      </c>
      <c r="D17" s="17">
        <v>0.16312710248404599</v>
      </c>
      <c r="E17" s="17">
        <v>0.14760873307026301</v>
      </c>
      <c r="F17" s="17"/>
      <c r="G17" s="17">
        <v>0.15261065224745299</v>
      </c>
      <c r="H17" s="17">
        <v>0.13144752638416901</v>
      </c>
      <c r="I17" s="17">
        <v>0.122519772202751</v>
      </c>
      <c r="J17" s="17">
        <v>0.13552392769707</v>
      </c>
      <c r="K17" s="17">
        <v>0.17573300574888301</v>
      </c>
      <c r="L17" s="17">
        <v>0.202252228796863</v>
      </c>
      <c r="M17" s="17"/>
      <c r="N17" s="17">
        <v>0.15622437497068301</v>
      </c>
      <c r="O17" s="17">
        <v>0.14638859654384201</v>
      </c>
      <c r="P17" s="17"/>
      <c r="Q17" s="17">
        <v>0.19130607835077801</v>
      </c>
      <c r="R17" s="17">
        <v>0.170178668803184</v>
      </c>
      <c r="S17" s="17">
        <v>0.100155975761652</v>
      </c>
      <c r="T17" s="17">
        <v>0.159584761030758</v>
      </c>
      <c r="U17" s="17">
        <v>0.188769149782472</v>
      </c>
      <c r="V17" s="17">
        <v>0.15957086185527899</v>
      </c>
      <c r="W17" s="17">
        <v>0.13791355309162101</v>
      </c>
      <c r="X17" s="17">
        <v>0.182178821147196</v>
      </c>
      <c r="Y17" s="17">
        <v>0.14308907844107999</v>
      </c>
      <c r="Z17" s="17">
        <v>0.107913660688136</v>
      </c>
      <c r="AA17" s="17">
        <v>0.194872582041235</v>
      </c>
      <c r="AB17" s="17">
        <v>7.3316562931509205E-2</v>
      </c>
      <c r="AC17" s="17"/>
      <c r="AD17" s="17">
        <v>0.17070946367202999</v>
      </c>
      <c r="AE17" s="17">
        <v>0.121218912986153</v>
      </c>
      <c r="AF17" s="17"/>
      <c r="AG17" s="17">
        <v>0.175272575466588</v>
      </c>
      <c r="AH17" s="17">
        <v>0.145674991591145</v>
      </c>
      <c r="AI17" s="17"/>
      <c r="AJ17" s="17">
        <v>0.178272023275652</v>
      </c>
      <c r="AK17" s="17">
        <v>0.126256452509551</v>
      </c>
      <c r="AL17" s="17"/>
      <c r="AM17" s="17">
        <v>0.112134915282133</v>
      </c>
      <c r="AN17" s="17">
        <v>0.16662976764712201</v>
      </c>
      <c r="AO17" s="17"/>
      <c r="AP17" s="17">
        <v>0.113908766194349</v>
      </c>
      <c r="AQ17" s="17">
        <v>0.152338777560308</v>
      </c>
      <c r="AR17" s="17">
        <v>0.16640033838430901</v>
      </c>
      <c r="AS17" s="17">
        <v>0.207917763242085</v>
      </c>
      <c r="AT17" s="17">
        <v>0.137196543410434</v>
      </c>
      <c r="AU17" s="17">
        <v>0.148902268762724</v>
      </c>
    </row>
    <row r="18" spans="2:47" x14ac:dyDescent="0.35">
      <c r="B18" s="18" t="s">
        <v>61</v>
      </c>
      <c r="C18" s="17">
        <v>0.106030427273649</v>
      </c>
      <c r="D18" s="17">
        <v>0.112080261339422</v>
      </c>
      <c r="E18" s="17">
        <v>0.101071630355773</v>
      </c>
      <c r="F18" s="17"/>
      <c r="G18" s="17">
        <v>9.1090404206791598E-2</v>
      </c>
      <c r="H18" s="17">
        <v>7.1774275048317404E-2</v>
      </c>
      <c r="I18" s="17">
        <v>7.7951255959501198E-2</v>
      </c>
      <c r="J18" s="17">
        <v>9.6743655075370805E-2</v>
      </c>
      <c r="K18" s="17">
        <v>0.132970099042966</v>
      </c>
      <c r="L18" s="17">
        <v>0.156418139059887</v>
      </c>
      <c r="M18" s="17"/>
      <c r="N18" s="17">
        <v>0.107979797582073</v>
      </c>
      <c r="O18" s="17">
        <v>9.6348389731462494E-2</v>
      </c>
      <c r="P18" s="17"/>
      <c r="Q18" s="17">
        <v>9.5422399670334695E-2</v>
      </c>
      <c r="R18" s="17">
        <v>0.132470395190673</v>
      </c>
      <c r="S18" s="17">
        <v>0.10228974577293801</v>
      </c>
      <c r="T18" s="17">
        <v>0.116659210851111</v>
      </c>
      <c r="U18" s="17">
        <v>0.141514303257325</v>
      </c>
      <c r="V18" s="17">
        <v>5.9013311941337403E-2</v>
      </c>
      <c r="W18" s="17">
        <v>9.6232539546475607E-2</v>
      </c>
      <c r="X18" s="17">
        <v>0.101384019670301</v>
      </c>
      <c r="Y18" s="17">
        <v>0.106981187752498</v>
      </c>
      <c r="Z18" s="17">
        <v>0.105087844347241</v>
      </c>
      <c r="AA18" s="17">
        <v>8.4230185700507304E-2</v>
      </c>
      <c r="AB18" s="17">
        <v>0.14564196441334501</v>
      </c>
      <c r="AC18" s="17"/>
      <c r="AD18" s="17">
        <v>0.10334469410545299</v>
      </c>
      <c r="AE18" s="17">
        <v>0.11992292336340001</v>
      </c>
      <c r="AF18" s="17"/>
      <c r="AG18" s="17">
        <v>0.106459994367614</v>
      </c>
      <c r="AH18" s="17">
        <v>0.107441790875726</v>
      </c>
      <c r="AI18" s="17"/>
      <c r="AJ18" s="17">
        <v>0.116215256610729</v>
      </c>
      <c r="AK18" s="17">
        <v>9.3021344443439499E-2</v>
      </c>
      <c r="AL18" s="17"/>
      <c r="AM18" s="17">
        <v>5.8116061524889601E-2</v>
      </c>
      <c r="AN18" s="17">
        <v>0.120842501689627</v>
      </c>
      <c r="AO18" s="17"/>
      <c r="AP18" s="17">
        <v>9.9564214913700294E-2</v>
      </c>
      <c r="AQ18" s="17">
        <v>0.117869314941648</v>
      </c>
      <c r="AR18" s="17">
        <v>7.5733544994081206E-2</v>
      </c>
      <c r="AS18" s="17">
        <v>0.11932857427907601</v>
      </c>
      <c r="AT18" s="17">
        <v>0.12543942062812299</v>
      </c>
      <c r="AU18" s="17">
        <v>0.105337751568695</v>
      </c>
    </row>
    <row r="19" spans="2:47" x14ac:dyDescent="0.35">
      <c r="B19" s="18" t="s">
        <v>76</v>
      </c>
      <c r="C19" s="17">
        <v>7.0909125591888195E-2</v>
      </c>
      <c r="D19" s="17">
        <v>8.3004102883709602E-2</v>
      </c>
      <c r="E19" s="17">
        <v>5.9742062405963997E-2</v>
      </c>
      <c r="F19" s="17"/>
      <c r="G19" s="17">
        <v>7.7954923228392897E-2</v>
      </c>
      <c r="H19" s="17">
        <v>9.4168668545574902E-2</v>
      </c>
      <c r="I19" s="17">
        <v>5.6248696185895702E-2</v>
      </c>
      <c r="J19" s="17">
        <v>3.1045539603291199E-2</v>
      </c>
      <c r="K19" s="17">
        <v>6.1138451650631302E-2</v>
      </c>
      <c r="L19" s="17">
        <v>9.7998492676803703E-2</v>
      </c>
      <c r="M19" s="17"/>
      <c r="N19" s="17">
        <v>6.2227139025167598E-2</v>
      </c>
      <c r="O19" s="17">
        <v>0.114030393786272</v>
      </c>
      <c r="P19" s="17"/>
      <c r="Q19" s="17">
        <v>7.4184299648058102E-2</v>
      </c>
      <c r="R19" s="17">
        <v>5.0434588205147499E-2</v>
      </c>
      <c r="S19" s="17">
        <v>6.0869759061120202E-2</v>
      </c>
      <c r="T19" s="17">
        <v>8.2225842494561593E-2</v>
      </c>
      <c r="U19" s="17">
        <v>5.6475626054468799E-2</v>
      </c>
      <c r="V19" s="17">
        <v>0.10384140046490099</v>
      </c>
      <c r="W19" s="17">
        <v>9.7123648071983801E-2</v>
      </c>
      <c r="X19" s="17">
        <v>9.5628464698673796E-2</v>
      </c>
      <c r="Y19" s="17">
        <v>4.90405078498104E-2</v>
      </c>
      <c r="Z19" s="17">
        <v>6.5543228349914995E-2</v>
      </c>
      <c r="AA19" s="17">
        <v>9.6718198882041403E-2</v>
      </c>
      <c r="AB19" s="17">
        <v>2.19960853758344E-2</v>
      </c>
      <c r="AC19" s="17"/>
      <c r="AD19" s="17">
        <v>8.0154385869869102E-2</v>
      </c>
      <c r="AE19" s="17">
        <v>5.1066440054575897E-2</v>
      </c>
      <c r="AF19" s="17"/>
      <c r="AG19" s="17">
        <v>8.8231771622687194E-2</v>
      </c>
      <c r="AH19" s="17">
        <v>6.4543019546576597E-2</v>
      </c>
      <c r="AI19" s="17"/>
      <c r="AJ19" s="17">
        <v>8.1139184986360205E-2</v>
      </c>
      <c r="AK19" s="17">
        <v>5.9401512678432501E-2</v>
      </c>
      <c r="AL19" s="17"/>
      <c r="AM19" s="17">
        <v>3.8406296319255101E-2</v>
      </c>
      <c r="AN19" s="17">
        <v>8.1415527338864299E-2</v>
      </c>
      <c r="AO19" s="17"/>
      <c r="AP19" s="17">
        <v>5.2350752902439603E-2</v>
      </c>
      <c r="AQ19" s="17">
        <v>5.69972696280737E-2</v>
      </c>
      <c r="AR19" s="17">
        <v>5.6147929206542199E-2</v>
      </c>
      <c r="AS19" s="17">
        <v>8.11459783017867E-2</v>
      </c>
      <c r="AT19" s="17">
        <v>9.6192699173332605E-2</v>
      </c>
      <c r="AU19" s="17">
        <v>9.5941562231276006E-2</v>
      </c>
    </row>
    <row r="20" spans="2:47" x14ac:dyDescent="0.35">
      <c r="B20" s="18" t="s">
        <v>63</v>
      </c>
      <c r="C20" s="19">
        <v>5.4337125228218503E-3</v>
      </c>
      <c r="D20" s="19">
        <v>3.8422909131113599E-3</v>
      </c>
      <c r="E20" s="19">
        <v>7.0342083802740103E-3</v>
      </c>
      <c r="F20" s="19"/>
      <c r="G20" s="19">
        <v>6.5299195557186997E-3</v>
      </c>
      <c r="H20" s="19">
        <v>5.1292266377944004E-3</v>
      </c>
      <c r="I20" s="19">
        <v>8.4808281693133404E-3</v>
      </c>
      <c r="J20" s="19">
        <v>5.2842116404736503E-3</v>
      </c>
      <c r="K20" s="19">
        <v>5.8608354937936301E-3</v>
      </c>
      <c r="L20" s="19">
        <v>2.3033600115309901E-3</v>
      </c>
      <c r="M20" s="19"/>
      <c r="N20" s="19">
        <v>3.3718913944941302E-3</v>
      </c>
      <c r="O20" s="19">
        <v>1.56742653226002E-2</v>
      </c>
      <c r="P20" s="19"/>
      <c r="Q20" s="19">
        <v>9.8625875982153305E-3</v>
      </c>
      <c r="R20" s="19">
        <v>1.0231047799015401E-2</v>
      </c>
      <c r="S20" s="19">
        <v>6.0200304889130698E-3</v>
      </c>
      <c r="T20" s="19">
        <v>0</v>
      </c>
      <c r="U20" s="19">
        <v>0</v>
      </c>
      <c r="V20" s="19">
        <v>9.0969550511182107E-3</v>
      </c>
      <c r="W20" s="19">
        <v>5.0120150112530799E-3</v>
      </c>
      <c r="X20" s="19">
        <v>0</v>
      </c>
      <c r="Y20" s="19">
        <v>3.9265889250992402E-3</v>
      </c>
      <c r="Z20" s="19">
        <v>6.5731058148561401E-3</v>
      </c>
      <c r="AA20" s="19">
        <v>0</v>
      </c>
      <c r="AB20" s="19">
        <v>0</v>
      </c>
      <c r="AC20" s="19"/>
      <c r="AD20" s="19">
        <v>3.3467198982482299E-3</v>
      </c>
      <c r="AE20" s="19">
        <v>5.5677830143825704E-3</v>
      </c>
      <c r="AF20" s="19"/>
      <c r="AG20" s="19">
        <v>0</v>
      </c>
      <c r="AH20" s="19">
        <v>5.3701089234036497E-3</v>
      </c>
      <c r="AI20" s="19"/>
      <c r="AJ20" s="19">
        <v>1.7573407943428901E-3</v>
      </c>
      <c r="AK20" s="19">
        <v>7.5440887519417103E-3</v>
      </c>
      <c r="AL20" s="19"/>
      <c r="AM20" s="19">
        <v>4.3173866090001796E-3</v>
      </c>
      <c r="AN20" s="19">
        <v>4.2156723384843301E-3</v>
      </c>
      <c r="AO20" s="19"/>
      <c r="AP20" s="19">
        <v>2.03690088671858E-2</v>
      </c>
      <c r="AQ20" s="19">
        <v>2.44845200575315E-3</v>
      </c>
      <c r="AR20" s="19">
        <v>0</v>
      </c>
      <c r="AS20" s="19">
        <v>0</v>
      </c>
      <c r="AT20" s="19">
        <v>0</v>
      </c>
      <c r="AU20" s="19">
        <v>2.3607053003234799E-3</v>
      </c>
    </row>
    <row r="21" spans="2:47" x14ac:dyDescent="0.35">
      <c r="B21" s="16"/>
    </row>
    <row r="22" spans="2:47" x14ac:dyDescent="0.35">
      <c r="B22" t="s">
        <v>66</v>
      </c>
    </row>
    <row r="23" spans="2:47" x14ac:dyDescent="0.35">
      <c r="B23" t="s">
        <v>67</v>
      </c>
    </row>
    <row r="25" spans="2:47" x14ac:dyDescent="0.35">
      <c r="B25"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B2:AU25"/>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337</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289</v>
      </c>
      <c r="C9" s="17">
        <v>2.06523236888571E-2</v>
      </c>
      <c r="D9" s="17">
        <v>3.4262619812571699E-2</v>
      </c>
      <c r="E9" s="17">
        <v>7.5607677571431098E-3</v>
      </c>
      <c r="F9" s="17"/>
      <c r="G9" s="17">
        <v>6.4712445745960995E-2</v>
      </c>
      <c r="H9" s="17">
        <v>3.3045516098798897E-2</v>
      </c>
      <c r="I9" s="17">
        <v>2.24181099816806E-2</v>
      </c>
      <c r="J9" s="17">
        <v>7.5053527207354798E-3</v>
      </c>
      <c r="K9" s="17">
        <v>2.8796594689732501E-3</v>
      </c>
      <c r="L9" s="17">
        <v>2.2794167427652098E-3</v>
      </c>
      <c r="M9" s="17"/>
      <c r="N9" s="17">
        <v>1.4022187185654501E-2</v>
      </c>
      <c r="O9" s="17">
        <v>5.35825628827164E-2</v>
      </c>
      <c r="P9" s="17"/>
      <c r="Q9" s="17">
        <v>2.9453325071576501E-2</v>
      </c>
      <c r="R9" s="17">
        <v>4.07042497635566E-3</v>
      </c>
      <c r="S9" s="17">
        <v>1.3016291392581701E-2</v>
      </c>
      <c r="T9" s="17">
        <v>4.6395833121651202E-3</v>
      </c>
      <c r="U9" s="17">
        <v>2.0922531683123999E-2</v>
      </c>
      <c r="V9" s="17">
        <v>3.7765334311062E-2</v>
      </c>
      <c r="W9" s="17">
        <v>3.4030813781774499E-2</v>
      </c>
      <c r="X9" s="17">
        <v>3.7771150161499199E-2</v>
      </c>
      <c r="Y9" s="17">
        <v>1.06190096259493E-2</v>
      </c>
      <c r="Z9" s="17">
        <v>1.5458173408135E-2</v>
      </c>
      <c r="AA9" s="17">
        <v>3.5438523198635899E-2</v>
      </c>
      <c r="AB9" s="17">
        <v>3.7114713994984901E-2</v>
      </c>
      <c r="AC9" s="17"/>
      <c r="AD9" s="17">
        <v>2.6693065503618101E-2</v>
      </c>
      <c r="AE9" s="17">
        <v>7.4678110750967799E-3</v>
      </c>
      <c r="AF9" s="17"/>
      <c r="AG9" s="17">
        <v>4.9365308069029501E-2</v>
      </c>
      <c r="AH9" s="17">
        <v>7.0912858505390898E-3</v>
      </c>
      <c r="AI9" s="17"/>
      <c r="AJ9" s="17">
        <v>1.4898520879924E-2</v>
      </c>
      <c r="AK9" s="17">
        <v>2.7664705164901299E-2</v>
      </c>
      <c r="AL9" s="17"/>
      <c r="AM9" s="17">
        <v>1.45004724887098E-2</v>
      </c>
      <c r="AN9" s="17">
        <v>2.2774854409888301E-2</v>
      </c>
      <c r="AO9" s="17"/>
      <c r="AP9" s="17">
        <v>0</v>
      </c>
      <c r="AQ9" s="17">
        <v>0</v>
      </c>
      <c r="AR9" s="17">
        <v>1.0198212043524099E-2</v>
      </c>
      <c r="AS9" s="17">
        <v>8.4606493312377792E-3</v>
      </c>
      <c r="AT9" s="17">
        <v>2.8213759414358001E-2</v>
      </c>
      <c r="AU9" s="17">
        <v>8.1568571634619197E-2</v>
      </c>
    </row>
    <row r="10" spans="2:47" x14ac:dyDescent="0.35">
      <c r="B10" s="18" t="s">
        <v>290</v>
      </c>
      <c r="C10" s="17">
        <v>1.81456459438862E-2</v>
      </c>
      <c r="D10" s="17">
        <v>2.7395153111339401E-2</v>
      </c>
      <c r="E10" s="17">
        <v>9.2851910544393904E-3</v>
      </c>
      <c r="F10" s="17"/>
      <c r="G10" s="17">
        <v>2.8852138569049401E-2</v>
      </c>
      <c r="H10" s="17">
        <v>3.3153683200458903E-2</v>
      </c>
      <c r="I10" s="17">
        <v>2.24555969137849E-2</v>
      </c>
      <c r="J10" s="17">
        <v>1.42745899519632E-2</v>
      </c>
      <c r="K10" s="17">
        <v>9.4892673278877907E-3</v>
      </c>
      <c r="L10" s="17">
        <v>4.1540651542875404E-3</v>
      </c>
      <c r="M10" s="17"/>
      <c r="N10" s="17">
        <v>1.3721996115320999E-2</v>
      </c>
      <c r="O10" s="17">
        <v>4.0116814545642199E-2</v>
      </c>
      <c r="P10" s="17"/>
      <c r="Q10" s="17">
        <v>3.0865735642776001E-2</v>
      </c>
      <c r="R10" s="17">
        <v>1.5380832114330599E-2</v>
      </c>
      <c r="S10" s="17">
        <v>0</v>
      </c>
      <c r="T10" s="17">
        <v>1.7265884490540701E-2</v>
      </c>
      <c r="U10" s="17">
        <v>1.7550025607043902E-2</v>
      </c>
      <c r="V10" s="17">
        <v>1.7669620239858401E-2</v>
      </c>
      <c r="W10" s="17">
        <v>5.8895964885751599E-3</v>
      </c>
      <c r="X10" s="17">
        <v>2.2230834933333599E-2</v>
      </c>
      <c r="Y10" s="17">
        <v>2.4437894142751701E-2</v>
      </c>
      <c r="Z10" s="17">
        <v>6.4710228041537201E-3</v>
      </c>
      <c r="AA10" s="17">
        <v>2.3243747887992699E-2</v>
      </c>
      <c r="AB10" s="17">
        <v>5.5683089967910701E-2</v>
      </c>
      <c r="AC10" s="17"/>
      <c r="AD10" s="17">
        <v>2.4604141703441901E-2</v>
      </c>
      <c r="AE10" s="17">
        <v>3.7984947292534102E-3</v>
      </c>
      <c r="AF10" s="17"/>
      <c r="AG10" s="17">
        <v>4.3516083102636702E-2</v>
      </c>
      <c r="AH10" s="17">
        <v>5.1230978967526297E-3</v>
      </c>
      <c r="AI10" s="17"/>
      <c r="AJ10" s="17">
        <v>2.14822336189739E-2</v>
      </c>
      <c r="AK10" s="17">
        <v>1.43479352104324E-2</v>
      </c>
      <c r="AL10" s="17"/>
      <c r="AM10" s="17">
        <v>2.3162034260397198E-2</v>
      </c>
      <c r="AN10" s="17">
        <v>1.7063050700544299E-2</v>
      </c>
      <c r="AO10" s="17"/>
      <c r="AP10" s="17">
        <v>0</v>
      </c>
      <c r="AQ10" s="17">
        <v>0</v>
      </c>
      <c r="AR10" s="17">
        <v>4.8859766067589801E-3</v>
      </c>
      <c r="AS10" s="17">
        <v>2.4132343462586301E-3</v>
      </c>
      <c r="AT10" s="17">
        <v>5.7607115169435501E-2</v>
      </c>
      <c r="AU10" s="17">
        <v>6.5796375551212399E-2</v>
      </c>
    </row>
    <row r="11" spans="2:47" x14ac:dyDescent="0.35">
      <c r="B11" s="18" t="s">
        <v>215</v>
      </c>
      <c r="C11" s="17">
        <v>9.2991407726914596E-2</v>
      </c>
      <c r="D11" s="17">
        <v>0.139432943755919</v>
      </c>
      <c r="E11" s="17">
        <v>4.8520018738877201E-2</v>
      </c>
      <c r="F11" s="17"/>
      <c r="G11" s="17">
        <v>0.115152834466582</v>
      </c>
      <c r="H11" s="17">
        <v>0.10816000298957</v>
      </c>
      <c r="I11" s="17">
        <v>0.14025152303202301</v>
      </c>
      <c r="J11" s="17">
        <v>0.101077597665962</v>
      </c>
      <c r="K11" s="17">
        <v>8.7819531742081999E-2</v>
      </c>
      <c r="L11" s="17">
        <v>2.4191544902028999E-2</v>
      </c>
      <c r="M11" s="17"/>
      <c r="N11" s="17">
        <v>8.9102537740055096E-2</v>
      </c>
      <c r="O11" s="17">
        <v>0.112306457846809</v>
      </c>
      <c r="P11" s="17"/>
      <c r="Q11" s="17">
        <v>0.12487788297603</v>
      </c>
      <c r="R11" s="17">
        <v>6.7958816483121701E-2</v>
      </c>
      <c r="S11" s="17">
        <v>8.2618029188937805E-2</v>
      </c>
      <c r="T11" s="17">
        <v>0.140150845883422</v>
      </c>
      <c r="U11" s="17">
        <v>6.8066252502595695E-2</v>
      </c>
      <c r="V11" s="17">
        <v>0.10404715489633699</v>
      </c>
      <c r="W11" s="17">
        <v>5.6751569715422397E-2</v>
      </c>
      <c r="X11" s="17">
        <v>9.0363922197686006E-2</v>
      </c>
      <c r="Y11" s="17">
        <v>0.117124955102041</v>
      </c>
      <c r="Z11" s="17">
        <v>8.4852155017648395E-2</v>
      </c>
      <c r="AA11" s="17">
        <v>6.2031886913248298E-2</v>
      </c>
      <c r="AB11" s="17">
        <v>5.18692600981926E-2</v>
      </c>
      <c r="AC11" s="17"/>
      <c r="AD11" s="17">
        <v>0.122235937280096</v>
      </c>
      <c r="AE11" s="17">
        <v>3.14122459528767E-2</v>
      </c>
      <c r="AF11" s="17"/>
      <c r="AG11" s="17">
        <v>0.183633954920808</v>
      </c>
      <c r="AH11" s="17">
        <v>5.1044520923915399E-2</v>
      </c>
      <c r="AI11" s="17"/>
      <c r="AJ11" s="17">
        <v>0.104419773383803</v>
      </c>
      <c r="AK11" s="17">
        <v>8.0258739997164305E-2</v>
      </c>
      <c r="AL11" s="17"/>
      <c r="AM11" s="17">
        <v>5.7069638780218097E-2</v>
      </c>
      <c r="AN11" s="17">
        <v>0.104873889853646</v>
      </c>
      <c r="AO11" s="17"/>
      <c r="AP11" s="17">
        <v>0</v>
      </c>
      <c r="AQ11" s="17">
        <v>5.2219752493928096E-3</v>
      </c>
      <c r="AR11" s="17">
        <v>7.6432072393035302E-2</v>
      </c>
      <c r="AS11" s="17">
        <v>0.128910583703781</v>
      </c>
      <c r="AT11" s="17">
        <v>0.15578259735654401</v>
      </c>
      <c r="AU11" s="17">
        <v>0.23233271774836201</v>
      </c>
    </row>
    <row r="12" spans="2:47" x14ac:dyDescent="0.35">
      <c r="B12" s="18" t="s">
        <v>216</v>
      </c>
      <c r="C12" s="17">
        <v>6.7430196959208502E-2</v>
      </c>
      <c r="D12" s="17">
        <v>9.2558639566419507E-2</v>
      </c>
      <c r="E12" s="17">
        <v>4.3519808744154197E-2</v>
      </c>
      <c r="F12" s="17"/>
      <c r="G12" s="17">
        <v>0.103368429191839</v>
      </c>
      <c r="H12" s="17">
        <v>0.106259463059904</v>
      </c>
      <c r="I12" s="17">
        <v>8.58985788008923E-2</v>
      </c>
      <c r="J12" s="17">
        <v>5.5930356544944299E-2</v>
      </c>
      <c r="K12" s="17">
        <v>3.63695643542628E-2</v>
      </c>
      <c r="L12" s="17">
        <v>2.6767137696050301E-2</v>
      </c>
      <c r="M12" s="17"/>
      <c r="N12" s="17">
        <v>5.6658943762928501E-2</v>
      </c>
      <c r="O12" s="17">
        <v>0.120928332932696</v>
      </c>
      <c r="P12" s="17"/>
      <c r="Q12" s="17">
        <v>9.8901398775155899E-2</v>
      </c>
      <c r="R12" s="17">
        <v>6.7927966645795507E-2</v>
      </c>
      <c r="S12" s="17">
        <v>5.7047944393424699E-2</v>
      </c>
      <c r="T12" s="17">
        <v>6.1237870070752098E-2</v>
      </c>
      <c r="U12" s="17">
        <v>5.9096856468090701E-2</v>
      </c>
      <c r="V12" s="17">
        <v>7.4302968395767596E-2</v>
      </c>
      <c r="W12" s="17">
        <v>8.4935098601678194E-2</v>
      </c>
      <c r="X12" s="17">
        <v>0.107444774329294</v>
      </c>
      <c r="Y12" s="17">
        <v>5.7100134847805899E-2</v>
      </c>
      <c r="Z12" s="17">
        <v>3.9125037540178501E-2</v>
      </c>
      <c r="AA12" s="17">
        <v>4.0324748895209102E-2</v>
      </c>
      <c r="AB12" s="17">
        <v>3.1999916904633399E-2</v>
      </c>
      <c r="AC12" s="17"/>
      <c r="AD12" s="17">
        <v>8.5421316942172004E-2</v>
      </c>
      <c r="AE12" s="17">
        <v>2.5036998789407301E-2</v>
      </c>
      <c r="AF12" s="17"/>
      <c r="AG12" s="17">
        <v>0.106960467021355</v>
      </c>
      <c r="AH12" s="17">
        <v>4.92383352426813E-2</v>
      </c>
      <c r="AI12" s="17"/>
      <c r="AJ12" s="17">
        <v>6.4374943254716099E-2</v>
      </c>
      <c r="AK12" s="17">
        <v>7.0079564018054902E-2</v>
      </c>
      <c r="AL12" s="17"/>
      <c r="AM12" s="17">
        <v>4.2922395382147101E-2</v>
      </c>
      <c r="AN12" s="17">
        <v>7.4068995360925996E-2</v>
      </c>
      <c r="AO12" s="17"/>
      <c r="AP12" s="17">
        <v>6.5612007405604997E-3</v>
      </c>
      <c r="AQ12" s="17">
        <v>5.4060512842296002E-3</v>
      </c>
      <c r="AR12" s="17">
        <v>0.100040212819206</v>
      </c>
      <c r="AS12" s="17">
        <v>5.6804495962978999E-2</v>
      </c>
      <c r="AT12" s="17">
        <v>0.141930434696275</v>
      </c>
      <c r="AU12" s="17">
        <v>0.148611164692112</v>
      </c>
    </row>
    <row r="13" spans="2:47" x14ac:dyDescent="0.35">
      <c r="B13" s="18" t="s">
        <v>291</v>
      </c>
      <c r="C13" s="17">
        <v>8.0439695258076399E-2</v>
      </c>
      <c r="D13" s="17">
        <v>0.103937304825055</v>
      </c>
      <c r="E13" s="17">
        <v>5.8235549632591699E-2</v>
      </c>
      <c r="F13" s="17"/>
      <c r="G13" s="17">
        <v>0.11420558461561001</v>
      </c>
      <c r="H13" s="17">
        <v>8.6510331789338299E-2</v>
      </c>
      <c r="I13" s="17">
        <v>9.8490703603300006E-2</v>
      </c>
      <c r="J13" s="17">
        <v>0.122235375600058</v>
      </c>
      <c r="K13" s="17">
        <v>5.18480190637816E-2</v>
      </c>
      <c r="L13" s="17">
        <v>2.3496761190261301E-2</v>
      </c>
      <c r="M13" s="17"/>
      <c r="N13" s="17">
        <v>7.1164251134425496E-2</v>
      </c>
      <c r="O13" s="17">
        <v>0.12650851955355799</v>
      </c>
      <c r="P13" s="17"/>
      <c r="Q13" s="17">
        <v>6.6493589229138506E-2</v>
      </c>
      <c r="R13" s="17">
        <v>5.8908309576424997E-2</v>
      </c>
      <c r="S13" s="17">
        <v>0.102452680429392</v>
      </c>
      <c r="T13" s="17">
        <v>7.0173168239944697E-2</v>
      </c>
      <c r="U13" s="17">
        <v>5.8848139969020101E-2</v>
      </c>
      <c r="V13" s="17">
        <v>8.8146548181779499E-2</v>
      </c>
      <c r="W13" s="17">
        <v>4.3771046362452999E-2</v>
      </c>
      <c r="X13" s="17">
        <v>0.117117496823144</v>
      </c>
      <c r="Y13" s="17">
        <v>0.14007006932204</v>
      </c>
      <c r="Z13" s="17">
        <v>6.7562449762598398E-2</v>
      </c>
      <c r="AA13" s="17">
        <v>6.0063640477989198E-2</v>
      </c>
      <c r="AB13" s="17">
        <v>0.141786468632324</v>
      </c>
      <c r="AC13" s="17"/>
      <c r="AD13" s="17">
        <v>0.105733010143433</v>
      </c>
      <c r="AE13" s="17">
        <v>2.6095921044384299E-2</v>
      </c>
      <c r="AF13" s="17"/>
      <c r="AG13" s="17">
        <v>0.121613162211984</v>
      </c>
      <c r="AH13" s="17">
        <v>6.0950432839798098E-2</v>
      </c>
      <c r="AI13" s="17"/>
      <c r="AJ13" s="17">
        <v>8.1877688480990696E-2</v>
      </c>
      <c r="AK13" s="17">
        <v>7.8654961382922897E-2</v>
      </c>
      <c r="AL13" s="17"/>
      <c r="AM13" s="17">
        <v>4.1534678254398903E-2</v>
      </c>
      <c r="AN13" s="17">
        <v>9.2374535912405201E-2</v>
      </c>
      <c r="AO13" s="17"/>
      <c r="AP13" s="17">
        <v>3.8529066354006801E-3</v>
      </c>
      <c r="AQ13" s="17">
        <v>1.6781267032880302E-2</v>
      </c>
      <c r="AR13" s="17">
        <v>0.102968577945012</v>
      </c>
      <c r="AS13" s="17">
        <v>7.64258051190915E-2</v>
      </c>
      <c r="AT13" s="17">
        <v>0.19097108484733299</v>
      </c>
      <c r="AU13" s="17">
        <v>0.16760228005031999</v>
      </c>
    </row>
    <row r="14" spans="2:47" x14ac:dyDescent="0.35">
      <c r="B14" s="18" t="s">
        <v>218</v>
      </c>
      <c r="C14" s="17">
        <v>3.9596181609111498E-2</v>
      </c>
      <c r="D14" s="17">
        <v>3.7042637433405898E-2</v>
      </c>
      <c r="E14" s="17">
        <v>4.2438612559714803E-2</v>
      </c>
      <c r="F14" s="17"/>
      <c r="G14" s="17">
        <v>5.9583828035250301E-2</v>
      </c>
      <c r="H14" s="17">
        <v>7.0527768203626398E-2</v>
      </c>
      <c r="I14" s="17">
        <v>4.0313095697397397E-2</v>
      </c>
      <c r="J14" s="17">
        <v>2.54370400020359E-2</v>
      </c>
      <c r="K14" s="17">
        <v>3.5871503254305798E-2</v>
      </c>
      <c r="L14" s="17">
        <v>1.43881445260132E-2</v>
      </c>
      <c r="M14" s="17"/>
      <c r="N14" s="17">
        <v>3.7506368423465303E-2</v>
      </c>
      <c r="O14" s="17">
        <v>4.9975763996377397E-2</v>
      </c>
      <c r="P14" s="17"/>
      <c r="Q14" s="17">
        <v>5.0709953260281201E-2</v>
      </c>
      <c r="R14" s="17">
        <v>2.52583927600059E-2</v>
      </c>
      <c r="S14" s="17">
        <v>4.4173975618095697E-2</v>
      </c>
      <c r="T14" s="17">
        <v>3.8989216174703398E-2</v>
      </c>
      <c r="U14" s="17">
        <v>5.2193281377247498E-2</v>
      </c>
      <c r="V14" s="17">
        <v>2.5888842280897401E-2</v>
      </c>
      <c r="W14" s="17">
        <v>2.4595151599097899E-2</v>
      </c>
      <c r="X14" s="17">
        <v>5.3722067775910702E-2</v>
      </c>
      <c r="Y14" s="17">
        <v>2.9191118615648399E-2</v>
      </c>
      <c r="Z14" s="17">
        <v>6.8469931926693997E-2</v>
      </c>
      <c r="AA14" s="17">
        <v>2.6461855688311001E-2</v>
      </c>
      <c r="AB14" s="17">
        <v>4.5981502038440397E-2</v>
      </c>
      <c r="AC14" s="17"/>
      <c r="AD14" s="17">
        <v>4.7461607097838997E-2</v>
      </c>
      <c r="AE14" s="17">
        <v>2.42432996862047E-2</v>
      </c>
      <c r="AF14" s="17"/>
      <c r="AG14" s="17">
        <v>4.6143668887828199E-2</v>
      </c>
      <c r="AH14" s="17">
        <v>3.6471114057687402E-2</v>
      </c>
      <c r="AI14" s="17"/>
      <c r="AJ14" s="17">
        <v>3.3012007004048598E-2</v>
      </c>
      <c r="AK14" s="17">
        <v>4.7762979054766702E-2</v>
      </c>
      <c r="AL14" s="17"/>
      <c r="AM14" s="17">
        <v>2.52954028445606E-2</v>
      </c>
      <c r="AN14" s="17">
        <v>4.3114724656674097E-2</v>
      </c>
      <c r="AO14" s="17"/>
      <c r="AP14" s="17">
        <v>9.9333207756131092E-3</v>
      </c>
      <c r="AQ14" s="17">
        <v>2.56994659749838E-2</v>
      </c>
      <c r="AR14" s="17">
        <v>9.3352001237786697E-2</v>
      </c>
      <c r="AS14" s="17">
        <v>2.7901781270532802E-2</v>
      </c>
      <c r="AT14" s="17">
        <v>7.4197009170272304E-2</v>
      </c>
      <c r="AU14" s="17">
        <v>4.1836403845985998E-2</v>
      </c>
    </row>
    <row r="15" spans="2:47" x14ac:dyDescent="0.35">
      <c r="B15" s="18" t="s">
        <v>292</v>
      </c>
      <c r="C15" s="17">
        <v>6.5446811894006002E-2</v>
      </c>
      <c r="D15" s="17">
        <v>6.1532391241755302E-2</v>
      </c>
      <c r="E15" s="17">
        <v>6.8010345951829296E-2</v>
      </c>
      <c r="F15" s="17"/>
      <c r="G15" s="17">
        <v>6.2717130844113206E-2</v>
      </c>
      <c r="H15" s="17">
        <v>0.105884462796172</v>
      </c>
      <c r="I15" s="17">
        <v>7.5292426569690998E-2</v>
      </c>
      <c r="J15" s="17">
        <v>6.5015096641192593E-2</v>
      </c>
      <c r="K15" s="17">
        <v>5.6154289842976997E-2</v>
      </c>
      <c r="L15" s="17">
        <v>3.2733862180302699E-2</v>
      </c>
      <c r="M15" s="17"/>
      <c r="N15" s="17">
        <v>6.2437502871330798E-2</v>
      </c>
      <c r="O15" s="17">
        <v>8.03933014386881E-2</v>
      </c>
      <c r="P15" s="17"/>
      <c r="Q15" s="17">
        <v>0.11048032992888</v>
      </c>
      <c r="R15" s="17">
        <v>8.2218012380340599E-2</v>
      </c>
      <c r="S15" s="17">
        <v>4.0317213354616598E-2</v>
      </c>
      <c r="T15" s="17">
        <v>4.7207940514996702E-2</v>
      </c>
      <c r="U15" s="17">
        <v>9.1698826218075596E-2</v>
      </c>
      <c r="V15" s="17">
        <v>4.6129301715353101E-2</v>
      </c>
      <c r="W15" s="17">
        <v>5.4979713482784201E-2</v>
      </c>
      <c r="X15" s="17">
        <v>1.8451247827986399E-2</v>
      </c>
      <c r="Y15" s="17">
        <v>7.2195453459497197E-2</v>
      </c>
      <c r="Z15" s="17">
        <v>3.42073456602855E-2</v>
      </c>
      <c r="AA15" s="17">
        <v>7.4299288640913494E-2</v>
      </c>
      <c r="AB15" s="17">
        <v>4.5848926051010597E-2</v>
      </c>
      <c r="AC15" s="17"/>
      <c r="AD15" s="17">
        <v>7.4528608319766695E-2</v>
      </c>
      <c r="AE15" s="17">
        <v>4.5690416328434097E-2</v>
      </c>
      <c r="AF15" s="17"/>
      <c r="AG15" s="17">
        <v>5.5528605143085601E-2</v>
      </c>
      <c r="AH15" s="17">
        <v>7.2385344672655505E-2</v>
      </c>
      <c r="AI15" s="17"/>
      <c r="AJ15" s="17">
        <v>6.2593104586164003E-2</v>
      </c>
      <c r="AK15" s="17">
        <v>6.9417210997942805E-2</v>
      </c>
      <c r="AL15" s="17"/>
      <c r="AM15" s="17">
        <v>5.0530078078975298E-2</v>
      </c>
      <c r="AN15" s="17">
        <v>6.9316928964849797E-2</v>
      </c>
      <c r="AO15" s="17"/>
      <c r="AP15" s="17">
        <v>2.7350001995945301E-2</v>
      </c>
      <c r="AQ15" s="17">
        <v>9.0929648995807494E-2</v>
      </c>
      <c r="AR15" s="17">
        <v>0.12117045866836</v>
      </c>
      <c r="AS15" s="17">
        <v>4.4352199992748399E-2</v>
      </c>
      <c r="AT15" s="17">
        <v>7.1860487037815293E-2</v>
      </c>
      <c r="AU15" s="17">
        <v>6.3157945172453198E-2</v>
      </c>
    </row>
    <row r="16" spans="2:47" x14ac:dyDescent="0.35">
      <c r="B16" s="18" t="s">
        <v>293</v>
      </c>
      <c r="C16" s="17">
        <v>2.1832431373297399E-2</v>
      </c>
      <c r="D16" s="17">
        <v>2.0099858215476399E-2</v>
      </c>
      <c r="E16" s="17">
        <v>2.3716294185316601E-2</v>
      </c>
      <c r="F16" s="17"/>
      <c r="G16" s="17">
        <v>3.5315854144247497E-2</v>
      </c>
      <c r="H16" s="17">
        <v>1.95881896607638E-2</v>
      </c>
      <c r="I16" s="17">
        <v>2.6355290911096799E-2</v>
      </c>
      <c r="J16" s="17">
        <v>1.66829886715705E-2</v>
      </c>
      <c r="K16" s="17">
        <v>2.5610875084656801E-2</v>
      </c>
      <c r="L16" s="17">
        <v>1.2654030919243799E-2</v>
      </c>
      <c r="M16" s="17"/>
      <c r="N16" s="17">
        <v>2.14985294048517E-2</v>
      </c>
      <c r="O16" s="17">
        <v>2.3490839414053E-2</v>
      </c>
      <c r="P16" s="17"/>
      <c r="Q16" s="17">
        <v>2.89104055380867E-2</v>
      </c>
      <c r="R16" s="17">
        <v>1.7783765371501999E-2</v>
      </c>
      <c r="S16" s="17">
        <v>2.6713482123511999E-2</v>
      </c>
      <c r="T16" s="17">
        <v>2.3329185929463401E-2</v>
      </c>
      <c r="U16" s="17">
        <v>3.2577209500728503E-2</v>
      </c>
      <c r="V16" s="17">
        <v>3.3191239782957002E-2</v>
      </c>
      <c r="W16" s="17">
        <v>4.9341763766036903E-3</v>
      </c>
      <c r="X16" s="17">
        <v>3.31212941264259E-2</v>
      </c>
      <c r="Y16" s="17">
        <v>3.7147439277754198E-3</v>
      </c>
      <c r="Z16" s="17">
        <v>1.72991077557345E-2</v>
      </c>
      <c r="AA16" s="17">
        <v>3.2146170254814102E-2</v>
      </c>
      <c r="AB16" s="17">
        <v>2.2512855448498899E-2</v>
      </c>
      <c r="AC16" s="17"/>
      <c r="AD16" s="17">
        <v>2.2675017741701602E-2</v>
      </c>
      <c r="AE16" s="17">
        <v>1.6594276230418301E-2</v>
      </c>
      <c r="AF16" s="17"/>
      <c r="AG16" s="17">
        <v>1.10692180064892E-2</v>
      </c>
      <c r="AH16" s="17">
        <v>2.5200210532623901E-2</v>
      </c>
      <c r="AI16" s="17"/>
      <c r="AJ16" s="17">
        <v>1.62279938631423E-2</v>
      </c>
      <c r="AK16" s="17">
        <v>2.8678086141412502E-2</v>
      </c>
      <c r="AL16" s="17"/>
      <c r="AM16" s="17">
        <v>1.60686111924567E-2</v>
      </c>
      <c r="AN16" s="17">
        <v>2.3867079644799501E-2</v>
      </c>
      <c r="AO16" s="17"/>
      <c r="AP16" s="17">
        <v>1.5539816387316101E-2</v>
      </c>
      <c r="AQ16" s="17">
        <v>3.0648881066567799E-2</v>
      </c>
      <c r="AR16" s="17">
        <v>4.3746073721119397E-2</v>
      </c>
      <c r="AS16" s="17">
        <v>2.6619154757971698E-2</v>
      </c>
      <c r="AT16" s="17">
        <v>9.5033849775058802E-3</v>
      </c>
      <c r="AU16" s="17">
        <v>4.5264402443330803E-3</v>
      </c>
    </row>
    <row r="17" spans="2:47" x14ac:dyDescent="0.35">
      <c r="B17" s="18" t="s">
        <v>294</v>
      </c>
      <c r="C17" s="17">
        <v>9.4739448473744103E-2</v>
      </c>
      <c r="D17" s="17">
        <v>8.4092144414683406E-2</v>
      </c>
      <c r="E17" s="17">
        <v>0.105966182167401</v>
      </c>
      <c r="F17" s="17"/>
      <c r="G17" s="17">
        <v>9.0582961027746503E-2</v>
      </c>
      <c r="H17" s="17">
        <v>9.7165858105596803E-2</v>
      </c>
      <c r="I17" s="17">
        <v>0.111960814040251</v>
      </c>
      <c r="J17" s="17">
        <v>0.11747587304464401</v>
      </c>
      <c r="K17" s="17">
        <v>8.4001277411806602E-2</v>
      </c>
      <c r="L17" s="17">
        <v>7.0217396298746307E-2</v>
      </c>
      <c r="M17" s="17"/>
      <c r="N17" s="17">
        <v>8.5186334356737503E-2</v>
      </c>
      <c r="O17" s="17">
        <v>0.142187390573775</v>
      </c>
      <c r="P17" s="17"/>
      <c r="Q17" s="17">
        <v>0.11631769375008701</v>
      </c>
      <c r="R17" s="17">
        <v>8.7243448417979194E-2</v>
      </c>
      <c r="S17" s="17">
        <v>9.7672663291082595E-2</v>
      </c>
      <c r="T17" s="17">
        <v>7.7923941482149303E-2</v>
      </c>
      <c r="U17" s="17">
        <v>9.3388254938913895E-2</v>
      </c>
      <c r="V17" s="17">
        <v>9.3627040610471099E-2</v>
      </c>
      <c r="W17" s="17">
        <v>6.7832850540031103E-2</v>
      </c>
      <c r="X17" s="17">
        <v>0.12916697802350399</v>
      </c>
      <c r="Y17" s="17">
        <v>8.1558434097191004E-2</v>
      </c>
      <c r="Z17" s="17">
        <v>0.108051463644881</v>
      </c>
      <c r="AA17" s="17">
        <v>9.1229416010136302E-2</v>
      </c>
      <c r="AB17" s="17">
        <v>0.116293890698745</v>
      </c>
      <c r="AC17" s="17"/>
      <c r="AD17" s="17">
        <v>9.6392585237693201E-2</v>
      </c>
      <c r="AE17" s="17">
        <v>8.9984606688506094E-2</v>
      </c>
      <c r="AF17" s="17"/>
      <c r="AG17" s="17">
        <v>7.7203337162555494E-2</v>
      </c>
      <c r="AH17" s="17">
        <v>0.104008041058662</v>
      </c>
      <c r="AI17" s="17"/>
      <c r="AJ17" s="17">
        <v>9.4292514136809294E-2</v>
      </c>
      <c r="AK17" s="17">
        <v>9.5042390519515102E-2</v>
      </c>
      <c r="AL17" s="17"/>
      <c r="AM17" s="17">
        <v>8.16686857724718E-2</v>
      </c>
      <c r="AN17" s="17">
        <v>9.6682775557932699E-2</v>
      </c>
      <c r="AO17" s="17"/>
      <c r="AP17" s="17">
        <v>8.1334213018674703E-2</v>
      </c>
      <c r="AQ17" s="17">
        <v>0.10385211185731801</v>
      </c>
      <c r="AR17" s="17">
        <v>0.135670243103031</v>
      </c>
      <c r="AS17" s="17">
        <v>0.10542122027649201</v>
      </c>
      <c r="AT17" s="17">
        <v>0.101099164229921</v>
      </c>
      <c r="AU17" s="17">
        <v>5.6373784722110402E-2</v>
      </c>
    </row>
    <row r="18" spans="2:47" x14ac:dyDescent="0.35">
      <c r="B18" s="18" t="s">
        <v>106</v>
      </c>
      <c r="C18" s="17">
        <v>0.35854548779743201</v>
      </c>
      <c r="D18" s="17">
        <v>0.28254351293336899</v>
      </c>
      <c r="E18" s="17">
        <v>0.42881233173184402</v>
      </c>
      <c r="F18" s="17"/>
      <c r="G18" s="17">
        <v>0.23486240518981699</v>
      </c>
      <c r="H18" s="17">
        <v>0.29205217767130098</v>
      </c>
      <c r="I18" s="17">
        <v>0.29657671133746299</v>
      </c>
      <c r="J18" s="17">
        <v>0.35090494988569298</v>
      </c>
      <c r="K18" s="17">
        <v>0.447491630508563</v>
      </c>
      <c r="L18" s="17">
        <v>0.492566693080976</v>
      </c>
      <c r="M18" s="17"/>
      <c r="N18" s="17">
        <v>0.395430843999444</v>
      </c>
      <c r="O18" s="17">
        <v>0.17534509638825799</v>
      </c>
      <c r="P18" s="17"/>
      <c r="Q18" s="17">
        <v>0.248946771157803</v>
      </c>
      <c r="R18" s="17">
        <v>0.39208788461586702</v>
      </c>
      <c r="S18" s="17">
        <v>0.33208192985021201</v>
      </c>
      <c r="T18" s="17">
        <v>0.359379510812674</v>
      </c>
      <c r="U18" s="17">
        <v>0.40599141869038702</v>
      </c>
      <c r="V18" s="17">
        <v>0.35817328828496497</v>
      </c>
      <c r="W18" s="17">
        <v>0.50904501274790503</v>
      </c>
      <c r="X18" s="17">
        <v>0.26529573270421097</v>
      </c>
      <c r="Y18" s="17">
        <v>0.357813077331601</v>
      </c>
      <c r="Z18" s="17">
        <v>0.37380282398800102</v>
      </c>
      <c r="AA18" s="17">
        <v>0.39530197965819602</v>
      </c>
      <c r="AB18" s="17">
        <v>0.29927329179733703</v>
      </c>
      <c r="AC18" s="17"/>
      <c r="AD18" s="17">
        <v>0.25730264280558901</v>
      </c>
      <c r="AE18" s="17">
        <v>0.58808444798362902</v>
      </c>
      <c r="AF18" s="17"/>
      <c r="AG18" s="17">
        <v>0.20150962782954701</v>
      </c>
      <c r="AH18" s="17">
        <v>0.43392270216891399</v>
      </c>
      <c r="AI18" s="17"/>
      <c r="AJ18" s="17">
        <v>0.35557994216884298</v>
      </c>
      <c r="AK18" s="17">
        <v>0.36208959922421802</v>
      </c>
      <c r="AL18" s="17"/>
      <c r="AM18" s="17">
        <v>0.43522674094223701</v>
      </c>
      <c r="AN18" s="17">
        <v>0.33836040082558799</v>
      </c>
      <c r="AO18" s="17"/>
      <c r="AP18" s="17">
        <v>0.69212524281019705</v>
      </c>
      <c r="AQ18" s="17">
        <v>0.49890205972867202</v>
      </c>
      <c r="AR18" s="17">
        <v>0.19777258800678599</v>
      </c>
      <c r="AS18" s="17">
        <v>0.313018637504966</v>
      </c>
      <c r="AT18" s="17">
        <v>0.124177952017474</v>
      </c>
      <c r="AU18" s="17">
        <v>0.108121153103077</v>
      </c>
    </row>
    <row r="19" spans="2:47" x14ac:dyDescent="0.35">
      <c r="B19" s="18" t="s">
        <v>94</v>
      </c>
      <c r="C19" s="17">
        <v>1.57241780193242E-2</v>
      </c>
      <c r="D19" s="17">
        <v>1.0540463003051699E-2</v>
      </c>
      <c r="E19" s="17">
        <v>2.0919904024347499E-2</v>
      </c>
      <c r="F19" s="17"/>
      <c r="G19" s="17">
        <v>1.7678420006308801E-2</v>
      </c>
      <c r="H19" s="17">
        <v>5.9340429686831698E-3</v>
      </c>
      <c r="I19" s="17">
        <v>1.7309745256080599E-2</v>
      </c>
      <c r="J19" s="17">
        <v>1.62453996613319E-2</v>
      </c>
      <c r="K19" s="17">
        <v>1.65648070864007E-2</v>
      </c>
      <c r="L19" s="17">
        <v>2.01486388376226E-2</v>
      </c>
      <c r="M19" s="17"/>
      <c r="N19" s="17">
        <v>1.3569037401131301E-2</v>
      </c>
      <c r="O19" s="17">
        <v>2.6428225518076699E-2</v>
      </c>
      <c r="P19" s="17"/>
      <c r="Q19" s="17">
        <v>2.7804070399365201E-2</v>
      </c>
      <c r="R19" s="17">
        <v>3.2358082024561703E-2</v>
      </c>
      <c r="S19" s="17">
        <v>2.9142023931247998E-2</v>
      </c>
      <c r="T19" s="17">
        <v>4.7998132443622102E-3</v>
      </c>
      <c r="U19" s="17">
        <v>0</v>
      </c>
      <c r="V19" s="17">
        <v>2.1854313830313801E-2</v>
      </c>
      <c r="W19" s="17">
        <v>1.15008532039492E-2</v>
      </c>
      <c r="X19" s="17">
        <v>0</v>
      </c>
      <c r="Y19" s="17">
        <v>1.3050855463969301E-2</v>
      </c>
      <c r="Z19" s="17">
        <v>0</v>
      </c>
      <c r="AA19" s="17">
        <v>1.08424786805394E-2</v>
      </c>
      <c r="AB19" s="17">
        <v>0</v>
      </c>
      <c r="AC19" s="17"/>
      <c r="AD19" s="17">
        <v>1.86799262629497E-2</v>
      </c>
      <c r="AE19" s="17">
        <v>4.7739277364550704E-3</v>
      </c>
      <c r="AF19" s="17"/>
      <c r="AG19" s="17">
        <v>8.8288969760004898E-3</v>
      </c>
      <c r="AH19" s="17">
        <v>1.6750470327282801E-2</v>
      </c>
      <c r="AI19" s="17"/>
      <c r="AJ19" s="17">
        <v>2.0612151473513699E-2</v>
      </c>
      <c r="AK19" s="17">
        <v>9.0623437214702104E-3</v>
      </c>
      <c r="AL19" s="17"/>
      <c r="AM19" s="17">
        <v>1.06212674688196E-2</v>
      </c>
      <c r="AN19" s="17">
        <v>1.5576982546990401E-2</v>
      </c>
      <c r="AO19" s="17"/>
      <c r="AP19" s="17">
        <v>2.7238986519180799E-2</v>
      </c>
      <c r="AQ19" s="17">
        <v>1.4665144677070399E-2</v>
      </c>
      <c r="AR19" s="17">
        <v>1.3835847610147001E-2</v>
      </c>
      <c r="AS19" s="17">
        <v>2.18319076970592E-2</v>
      </c>
      <c r="AT19" s="17">
        <v>0</v>
      </c>
      <c r="AU19" s="17">
        <v>4.8406292088160503E-3</v>
      </c>
    </row>
    <row r="20" spans="2:47" x14ac:dyDescent="0.35">
      <c r="B20" s="18" t="s">
        <v>323</v>
      </c>
      <c r="C20" s="19">
        <v>0.124456191256142</v>
      </c>
      <c r="D20" s="19">
        <v>0.106562331686953</v>
      </c>
      <c r="E20" s="19">
        <v>0.143014993452341</v>
      </c>
      <c r="F20" s="19"/>
      <c r="G20" s="19">
        <v>7.2967968163475103E-2</v>
      </c>
      <c r="H20" s="19">
        <v>4.1718503455786399E-2</v>
      </c>
      <c r="I20" s="19">
        <v>6.2677403856338507E-2</v>
      </c>
      <c r="J20" s="19">
        <v>0.107215379609869</v>
      </c>
      <c r="K20" s="19">
        <v>0.14589957485430199</v>
      </c>
      <c r="L20" s="19">
        <v>0.276402308471702</v>
      </c>
      <c r="M20" s="19"/>
      <c r="N20" s="19">
        <v>0.13970146760465499</v>
      </c>
      <c r="O20" s="19">
        <v>4.87366949093491E-2</v>
      </c>
      <c r="P20" s="19"/>
      <c r="Q20" s="19">
        <v>6.6238844270820704E-2</v>
      </c>
      <c r="R20" s="19">
        <v>0.14880406463371601</v>
      </c>
      <c r="S20" s="19">
        <v>0.174763766426897</v>
      </c>
      <c r="T20" s="19">
        <v>0.15490303984482601</v>
      </c>
      <c r="U20" s="19">
        <v>9.9667203044772903E-2</v>
      </c>
      <c r="V20" s="19">
        <v>9.9204347470238194E-2</v>
      </c>
      <c r="W20" s="19">
        <v>0.101734117099726</v>
      </c>
      <c r="X20" s="19">
        <v>0.12531450109700601</v>
      </c>
      <c r="Y20" s="19">
        <v>9.3124254063730594E-2</v>
      </c>
      <c r="Z20" s="19">
        <v>0.18470048849168999</v>
      </c>
      <c r="AA20" s="19">
        <v>0.14861626369401401</v>
      </c>
      <c r="AB20" s="19">
        <v>0.151636084367922</v>
      </c>
      <c r="AC20" s="19"/>
      <c r="AD20" s="19">
        <v>0.118272140961699</v>
      </c>
      <c r="AE20" s="19">
        <v>0.136817553755334</v>
      </c>
      <c r="AF20" s="19"/>
      <c r="AG20" s="19">
        <v>9.4627670668680594E-2</v>
      </c>
      <c r="AH20" s="19">
        <v>0.137814444428488</v>
      </c>
      <c r="AI20" s="19"/>
      <c r="AJ20" s="19">
        <v>0.13062912714907099</v>
      </c>
      <c r="AK20" s="19">
        <v>0.11694148456719899</v>
      </c>
      <c r="AL20" s="19"/>
      <c r="AM20" s="19">
        <v>0.201399994534608</v>
      </c>
      <c r="AN20" s="19">
        <v>0.101925781565756</v>
      </c>
      <c r="AO20" s="19"/>
      <c r="AP20" s="19">
        <v>0.13606431111711201</v>
      </c>
      <c r="AQ20" s="19">
        <v>0.207893394133078</v>
      </c>
      <c r="AR20" s="19">
        <v>9.9927735845233401E-2</v>
      </c>
      <c r="AS20" s="19">
        <v>0.187840330036882</v>
      </c>
      <c r="AT20" s="19">
        <v>4.46570110830663E-2</v>
      </c>
      <c r="AU20" s="19">
        <v>2.5232534026599199E-2</v>
      </c>
    </row>
    <row r="21" spans="2:47" x14ac:dyDescent="0.35">
      <c r="B21" s="16"/>
    </row>
    <row r="22" spans="2:47" x14ac:dyDescent="0.35">
      <c r="B22" t="s">
        <v>66</v>
      </c>
    </row>
    <row r="23" spans="2:47" x14ac:dyDescent="0.35">
      <c r="B23" t="s">
        <v>67</v>
      </c>
    </row>
    <row r="25" spans="2:47" x14ac:dyDescent="0.35">
      <c r="B25"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B2:AU25"/>
  <sheetViews>
    <sheetView showGridLines="0" topLeftCell="A7"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338</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289</v>
      </c>
      <c r="C9" s="17">
        <v>9.1631869261101107E-3</v>
      </c>
      <c r="D9" s="17">
        <v>1.4449316771300401E-2</v>
      </c>
      <c r="E9" s="17">
        <v>4.0886774765494203E-3</v>
      </c>
      <c r="F9" s="17"/>
      <c r="G9" s="17">
        <v>1.50741179935456E-2</v>
      </c>
      <c r="H9" s="17">
        <v>2.4928158921171499E-2</v>
      </c>
      <c r="I9" s="17">
        <v>8.29823121066375E-3</v>
      </c>
      <c r="J9" s="17">
        <v>2.5511828747374499E-3</v>
      </c>
      <c r="K9" s="17">
        <v>0</v>
      </c>
      <c r="L9" s="17">
        <v>4.5257477417241596E-3</v>
      </c>
      <c r="M9" s="17"/>
      <c r="N9" s="17">
        <v>7.17534651652872E-3</v>
      </c>
      <c r="O9" s="17">
        <v>1.9036295893793399E-2</v>
      </c>
      <c r="P9" s="17"/>
      <c r="Q9" s="17">
        <v>7.9583134984126894E-3</v>
      </c>
      <c r="R9" s="17">
        <v>7.1958175516921496E-3</v>
      </c>
      <c r="S9" s="17">
        <v>0</v>
      </c>
      <c r="T9" s="17">
        <v>4.6138066069256198E-3</v>
      </c>
      <c r="U9" s="17">
        <v>0</v>
      </c>
      <c r="V9" s="17">
        <v>2.58806561016506E-2</v>
      </c>
      <c r="W9" s="17">
        <v>1.96090005819472E-2</v>
      </c>
      <c r="X9" s="17">
        <v>2.5849541557350499E-2</v>
      </c>
      <c r="Y9" s="17">
        <v>6.0901056367616297E-3</v>
      </c>
      <c r="Z9" s="17">
        <v>5.6989250727633401E-3</v>
      </c>
      <c r="AA9" s="17">
        <v>1.16971492649212E-2</v>
      </c>
      <c r="AB9" s="17">
        <v>0</v>
      </c>
      <c r="AC9" s="17"/>
      <c r="AD9" s="17">
        <v>1.1138040950938E-2</v>
      </c>
      <c r="AE9" s="17">
        <v>5.6019188896898799E-3</v>
      </c>
      <c r="AF9" s="17"/>
      <c r="AG9" s="17">
        <v>1.2737328969748499E-2</v>
      </c>
      <c r="AH9" s="17">
        <v>5.5741944981061798E-3</v>
      </c>
      <c r="AI9" s="17"/>
      <c r="AJ9" s="17">
        <v>9.8471362160454795E-3</v>
      </c>
      <c r="AK9" s="17">
        <v>8.4332770961396894E-3</v>
      </c>
      <c r="AL9" s="17"/>
      <c r="AM9" s="17">
        <v>1.0800197792046801E-2</v>
      </c>
      <c r="AN9" s="17">
        <v>8.8699580695562295E-3</v>
      </c>
      <c r="AO9" s="17"/>
      <c r="AP9" s="17">
        <v>0</v>
      </c>
      <c r="AQ9" s="17">
        <v>0</v>
      </c>
      <c r="AR9" s="17">
        <v>6.9416860592278803E-3</v>
      </c>
      <c r="AS9" s="17">
        <v>5.12961864907319E-3</v>
      </c>
      <c r="AT9" s="17">
        <v>1.26418943399487E-2</v>
      </c>
      <c r="AU9" s="17">
        <v>3.2792811584934897E-2</v>
      </c>
    </row>
    <row r="10" spans="2:47" x14ac:dyDescent="0.35">
      <c r="B10" s="18" t="s">
        <v>290</v>
      </c>
      <c r="C10" s="17">
        <v>1.04309647680842E-2</v>
      </c>
      <c r="D10" s="17">
        <v>1.3445098412385901E-2</v>
      </c>
      <c r="E10" s="17">
        <v>7.5837497139192396E-3</v>
      </c>
      <c r="F10" s="17"/>
      <c r="G10" s="17">
        <v>2.0655138563928001E-2</v>
      </c>
      <c r="H10" s="17">
        <v>2.5477011086659101E-2</v>
      </c>
      <c r="I10" s="17">
        <v>1.03988774933931E-2</v>
      </c>
      <c r="J10" s="17">
        <v>5.9272878862251799E-3</v>
      </c>
      <c r="K10" s="17">
        <v>2.9487403489553599E-3</v>
      </c>
      <c r="L10" s="17">
        <v>0</v>
      </c>
      <c r="M10" s="17"/>
      <c r="N10" s="17">
        <v>8.7861039381186608E-3</v>
      </c>
      <c r="O10" s="17">
        <v>1.8600579457798201E-2</v>
      </c>
      <c r="P10" s="17"/>
      <c r="Q10" s="17">
        <v>1.7577609962105199E-2</v>
      </c>
      <c r="R10" s="17">
        <v>8.9114427039497998E-3</v>
      </c>
      <c r="S10" s="17">
        <v>0</v>
      </c>
      <c r="T10" s="17">
        <v>5.5466467113843201E-3</v>
      </c>
      <c r="U10" s="17">
        <v>1.7570226224850601E-2</v>
      </c>
      <c r="V10" s="17">
        <v>9.5341934420638003E-3</v>
      </c>
      <c r="W10" s="17">
        <v>6.1046306333883398E-3</v>
      </c>
      <c r="X10" s="17">
        <v>2.6020852643092202E-2</v>
      </c>
      <c r="Y10" s="17">
        <v>1.83161285063193E-2</v>
      </c>
      <c r="Z10" s="17">
        <v>0</v>
      </c>
      <c r="AA10" s="17">
        <v>1.36758508015658E-2</v>
      </c>
      <c r="AB10" s="17">
        <v>0</v>
      </c>
      <c r="AC10" s="17"/>
      <c r="AD10" s="17">
        <v>1.37240372740537E-2</v>
      </c>
      <c r="AE10" s="17">
        <v>4.0663992461184399E-3</v>
      </c>
      <c r="AF10" s="17"/>
      <c r="AG10" s="17">
        <v>2.57547362055973E-2</v>
      </c>
      <c r="AH10" s="17">
        <v>3.17525037080335E-3</v>
      </c>
      <c r="AI10" s="17"/>
      <c r="AJ10" s="17">
        <v>1.1478176136094099E-2</v>
      </c>
      <c r="AK10" s="17">
        <v>9.2812751796864709E-3</v>
      </c>
      <c r="AL10" s="17"/>
      <c r="AM10" s="17">
        <v>1.7775087235588499E-2</v>
      </c>
      <c r="AN10" s="17">
        <v>8.5470952245995206E-3</v>
      </c>
      <c r="AO10" s="17"/>
      <c r="AP10" s="17">
        <v>2.2431097319232699E-3</v>
      </c>
      <c r="AQ10" s="17">
        <v>0</v>
      </c>
      <c r="AR10" s="17">
        <v>7.87710549932117E-3</v>
      </c>
      <c r="AS10" s="17">
        <v>0</v>
      </c>
      <c r="AT10" s="17">
        <v>3.5350198509191702E-2</v>
      </c>
      <c r="AU10" s="17">
        <v>3.1524466486573297E-2</v>
      </c>
    </row>
    <row r="11" spans="2:47" x14ac:dyDescent="0.35">
      <c r="B11" s="18" t="s">
        <v>215</v>
      </c>
      <c r="C11" s="17">
        <v>3.3030194785569102E-2</v>
      </c>
      <c r="D11" s="17">
        <v>4.5239648842792801E-2</v>
      </c>
      <c r="E11" s="17">
        <v>2.1414944137929201E-2</v>
      </c>
      <c r="F11" s="17"/>
      <c r="G11" s="17">
        <v>9.6710904396912697E-2</v>
      </c>
      <c r="H11" s="17">
        <v>4.6889313302337803E-2</v>
      </c>
      <c r="I11" s="17">
        <v>3.1392549235428703E-2</v>
      </c>
      <c r="J11" s="17">
        <v>2.0341060830624098E-2</v>
      </c>
      <c r="K11" s="17">
        <v>6.4496972024881199E-3</v>
      </c>
      <c r="L11" s="17">
        <v>8.6866866924341004E-3</v>
      </c>
      <c r="M11" s="17"/>
      <c r="N11" s="17">
        <v>2.9791446759795701E-2</v>
      </c>
      <c r="O11" s="17">
        <v>4.9116250800530697E-2</v>
      </c>
      <c r="P11" s="17"/>
      <c r="Q11" s="17">
        <v>6.4170850039564103E-2</v>
      </c>
      <c r="R11" s="17">
        <v>1.1534976698078099E-2</v>
      </c>
      <c r="S11" s="17">
        <v>2.1749739797457899E-2</v>
      </c>
      <c r="T11" s="17">
        <v>4.0388487101297603E-2</v>
      </c>
      <c r="U11" s="17">
        <v>2.53846678878933E-2</v>
      </c>
      <c r="V11" s="17">
        <v>7.9802876947013199E-3</v>
      </c>
      <c r="W11" s="17">
        <v>3.5428737151524399E-2</v>
      </c>
      <c r="X11" s="17">
        <v>2.3039237815302101E-2</v>
      </c>
      <c r="Y11" s="17">
        <v>6.4883018463582298E-2</v>
      </c>
      <c r="Z11" s="17">
        <v>3.4342695617223702E-2</v>
      </c>
      <c r="AA11" s="17">
        <v>0</v>
      </c>
      <c r="AB11" s="17">
        <v>2.35043939127813E-2</v>
      </c>
      <c r="AC11" s="17"/>
      <c r="AD11" s="17">
        <v>4.1236152320673097E-2</v>
      </c>
      <c r="AE11" s="17">
        <v>1.48760875985606E-2</v>
      </c>
      <c r="AF11" s="17"/>
      <c r="AG11" s="17">
        <v>6.7710521055639294E-2</v>
      </c>
      <c r="AH11" s="17">
        <v>1.6901929357558E-2</v>
      </c>
      <c r="AI11" s="17"/>
      <c r="AJ11" s="17">
        <v>3.13390065646178E-2</v>
      </c>
      <c r="AK11" s="17">
        <v>3.3753917171981E-2</v>
      </c>
      <c r="AL11" s="17"/>
      <c r="AM11" s="17">
        <v>1.84501921013152E-2</v>
      </c>
      <c r="AN11" s="17">
        <v>3.7765758981575498E-2</v>
      </c>
      <c r="AO11" s="17"/>
      <c r="AP11" s="17">
        <v>0</v>
      </c>
      <c r="AQ11" s="17">
        <v>0</v>
      </c>
      <c r="AR11" s="17">
        <v>4.7467815100709999E-2</v>
      </c>
      <c r="AS11" s="17">
        <v>1.3574947019206401E-2</v>
      </c>
      <c r="AT11" s="17">
        <v>9.2920607249548495E-2</v>
      </c>
      <c r="AU11" s="17">
        <v>8.4733314949117497E-2</v>
      </c>
    </row>
    <row r="12" spans="2:47" x14ac:dyDescent="0.35">
      <c r="B12" s="18" t="s">
        <v>216</v>
      </c>
      <c r="C12" s="17">
        <v>3.61327777979399E-2</v>
      </c>
      <c r="D12" s="17">
        <v>6.4450008196479905E-2</v>
      </c>
      <c r="E12" s="17">
        <v>8.8340920336199696E-3</v>
      </c>
      <c r="F12" s="17"/>
      <c r="G12" s="17">
        <v>5.4746816675657103E-2</v>
      </c>
      <c r="H12" s="17">
        <v>6.3440910945924994E-2</v>
      </c>
      <c r="I12" s="17">
        <v>4.00319818081721E-2</v>
      </c>
      <c r="J12" s="17">
        <v>2.7129128251248701E-2</v>
      </c>
      <c r="K12" s="17">
        <v>2.4488458683686001E-2</v>
      </c>
      <c r="L12" s="17">
        <v>1.3314343405976601E-2</v>
      </c>
      <c r="M12" s="17"/>
      <c r="N12" s="17">
        <v>2.7767445271186301E-2</v>
      </c>
      <c r="O12" s="17">
        <v>7.7681304123016298E-2</v>
      </c>
      <c r="P12" s="17"/>
      <c r="Q12" s="17">
        <v>3.2252172986108003E-2</v>
      </c>
      <c r="R12" s="17">
        <v>2.6218442935337399E-2</v>
      </c>
      <c r="S12" s="17">
        <v>2.2277061160380401E-2</v>
      </c>
      <c r="T12" s="17">
        <v>3.8839654708619498E-2</v>
      </c>
      <c r="U12" s="17">
        <v>3.7508376543692899E-2</v>
      </c>
      <c r="V12" s="17">
        <v>5.6370390971974903E-2</v>
      </c>
      <c r="W12" s="17">
        <v>4.1737851400760098E-2</v>
      </c>
      <c r="X12" s="17">
        <v>1.7779918620009199E-2</v>
      </c>
      <c r="Y12" s="17">
        <v>2.8459627070036402E-2</v>
      </c>
      <c r="Z12" s="17">
        <v>4.0839955718469802E-2</v>
      </c>
      <c r="AA12" s="17">
        <v>2.6847541456204198E-2</v>
      </c>
      <c r="AB12" s="17">
        <v>0.10129332695474801</v>
      </c>
      <c r="AC12" s="17"/>
      <c r="AD12" s="17">
        <v>4.6438711804089497E-2</v>
      </c>
      <c r="AE12" s="17">
        <v>9.3694118944524004E-3</v>
      </c>
      <c r="AF12" s="17"/>
      <c r="AG12" s="17">
        <v>7.8807549838806196E-2</v>
      </c>
      <c r="AH12" s="17">
        <v>1.54135036429731E-2</v>
      </c>
      <c r="AI12" s="17"/>
      <c r="AJ12" s="17">
        <v>3.4092989491869501E-2</v>
      </c>
      <c r="AK12" s="17">
        <v>3.88757730606362E-2</v>
      </c>
      <c r="AL12" s="17"/>
      <c r="AM12" s="17">
        <v>1.6470899025261401E-2</v>
      </c>
      <c r="AN12" s="17">
        <v>4.0058557568564898E-2</v>
      </c>
      <c r="AO12" s="17"/>
      <c r="AP12" s="17">
        <v>0</v>
      </c>
      <c r="AQ12" s="17">
        <v>5.7233151984488603E-3</v>
      </c>
      <c r="AR12" s="17">
        <v>2.56450381041716E-2</v>
      </c>
      <c r="AS12" s="17">
        <v>1.7631437682868598E-2</v>
      </c>
      <c r="AT12" s="17">
        <v>3.7345506809895901E-2</v>
      </c>
      <c r="AU12" s="17">
        <v>0.133706028149748</v>
      </c>
    </row>
    <row r="13" spans="2:47" x14ac:dyDescent="0.35">
      <c r="B13" s="18" t="s">
        <v>291</v>
      </c>
      <c r="C13" s="17">
        <v>4.7233220521053797E-2</v>
      </c>
      <c r="D13" s="17">
        <v>6.6479379110432904E-2</v>
      </c>
      <c r="E13" s="17">
        <v>2.8880782785365499E-2</v>
      </c>
      <c r="F13" s="17"/>
      <c r="G13" s="17">
        <v>6.1019271646290299E-2</v>
      </c>
      <c r="H13" s="17">
        <v>7.7141792916755506E-2</v>
      </c>
      <c r="I13" s="17">
        <v>4.2891715117575502E-2</v>
      </c>
      <c r="J13" s="17">
        <v>5.9695003992690801E-2</v>
      </c>
      <c r="K13" s="17">
        <v>2.29329156982379E-2</v>
      </c>
      <c r="L13" s="17">
        <v>2.3278200348377499E-2</v>
      </c>
      <c r="M13" s="17"/>
      <c r="N13" s="17">
        <v>4.2903216913109901E-2</v>
      </c>
      <c r="O13" s="17">
        <v>6.8739271633423901E-2</v>
      </c>
      <c r="P13" s="17"/>
      <c r="Q13" s="17">
        <v>5.4623753558048403E-2</v>
      </c>
      <c r="R13" s="17">
        <v>4.97693541890738E-2</v>
      </c>
      <c r="S13" s="17">
        <v>6.62784078322005E-2</v>
      </c>
      <c r="T13" s="17">
        <v>4.9833490317979602E-2</v>
      </c>
      <c r="U13" s="17">
        <v>5.1429975527645402E-2</v>
      </c>
      <c r="V13" s="17">
        <v>2.7651461873069199E-2</v>
      </c>
      <c r="W13" s="17">
        <v>2.7044061504256801E-2</v>
      </c>
      <c r="X13" s="17">
        <v>5.1555283694182198E-2</v>
      </c>
      <c r="Y13" s="17">
        <v>6.23662266029473E-2</v>
      </c>
      <c r="Z13" s="17">
        <v>5.0956952039743701E-2</v>
      </c>
      <c r="AA13" s="17">
        <v>3.1364089866632798E-2</v>
      </c>
      <c r="AB13" s="17">
        <v>0</v>
      </c>
      <c r="AC13" s="17"/>
      <c r="AD13" s="17">
        <v>6.3858350318519302E-2</v>
      </c>
      <c r="AE13" s="17">
        <v>1.05763202365929E-2</v>
      </c>
      <c r="AF13" s="17"/>
      <c r="AG13" s="17">
        <v>7.3420870066833996E-2</v>
      </c>
      <c r="AH13" s="17">
        <v>3.57468481246788E-2</v>
      </c>
      <c r="AI13" s="17"/>
      <c r="AJ13" s="17">
        <v>4.9705657954357101E-2</v>
      </c>
      <c r="AK13" s="17">
        <v>4.47205036925587E-2</v>
      </c>
      <c r="AL13" s="17"/>
      <c r="AM13" s="17">
        <v>2.9104035230001501E-2</v>
      </c>
      <c r="AN13" s="17">
        <v>5.3235725382544397E-2</v>
      </c>
      <c r="AO13" s="17"/>
      <c r="AP13" s="17">
        <v>1.90158396888624E-3</v>
      </c>
      <c r="AQ13" s="17">
        <v>2.79602017886287E-3</v>
      </c>
      <c r="AR13" s="17">
        <v>4.7114580610929102E-2</v>
      </c>
      <c r="AS13" s="17">
        <v>5.7265929107104499E-2</v>
      </c>
      <c r="AT13" s="17">
        <v>9.2346609846637798E-2</v>
      </c>
      <c r="AU13" s="17">
        <v>0.111659805907979</v>
      </c>
    </row>
    <row r="14" spans="2:47" x14ac:dyDescent="0.35">
      <c r="B14" s="18" t="s">
        <v>218</v>
      </c>
      <c r="C14" s="17">
        <v>3.5315297933811399E-2</v>
      </c>
      <c r="D14" s="17">
        <v>5.1659901161448203E-2</v>
      </c>
      <c r="E14" s="17">
        <v>1.88045961104263E-2</v>
      </c>
      <c r="F14" s="17"/>
      <c r="G14" s="17">
        <v>6.3990270818664902E-2</v>
      </c>
      <c r="H14" s="17">
        <v>3.9920519208688998E-2</v>
      </c>
      <c r="I14" s="17">
        <v>4.2215484768468502E-2</v>
      </c>
      <c r="J14" s="17">
        <v>3.9424432907914302E-2</v>
      </c>
      <c r="K14" s="17">
        <v>2.01680281874345E-2</v>
      </c>
      <c r="L14" s="17">
        <v>1.36211290634057E-2</v>
      </c>
      <c r="M14" s="17"/>
      <c r="N14" s="17">
        <v>3.5628735795772297E-2</v>
      </c>
      <c r="O14" s="17">
        <v>3.37585300208431E-2</v>
      </c>
      <c r="P14" s="17"/>
      <c r="Q14" s="17">
        <v>4.33287857626629E-2</v>
      </c>
      <c r="R14" s="17">
        <v>2.6329213444276699E-2</v>
      </c>
      <c r="S14" s="17">
        <v>4.0345962243416002E-2</v>
      </c>
      <c r="T14" s="17">
        <v>5.8860248718270898E-2</v>
      </c>
      <c r="U14" s="17">
        <v>7.4177625225981397E-3</v>
      </c>
      <c r="V14" s="17">
        <v>2.36096207116143E-2</v>
      </c>
      <c r="W14" s="17">
        <v>4.4843443138756399E-2</v>
      </c>
      <c r="X14" s="17">
        <v>7.9058418090842603E-2</v>
      </c>
      <c r="Y14" s="17">
        <v>5.67248771164841E-2</v>
      </c>
      <c r="Z14" s="17">
        <v>1.8709167628576301E-2</v>
      </c>
      <c r="AA14" s="17">
        <v>0</v>
      </c>
      <c r="AB14" s="17">
        <v>0</v>
      </c>
      <c r="AC14" s="17"/>
      <c r="AD14" s="17">
        <v>4.60863298372821E-2</v>
      </c>
      <c r="AE14" s="17">
        <v>1.3133866694041599E-2</v>
      </c>
      <c r="AF14" s="17"/>
      <c r="AG14" s="17">
        <v>6.2464603364658602E-2</v>
      </c>
      <c r="AH14" s="17">
        <v>2.23494808528805E-2</v>
      </c>
      <c r="AI14" s="17"/>
      <c r="AJ14" s="17">
        <v>3.7857777829164101E-2</v>
      </c>
      <c r="AK14" s="17">
        <v>3.2613140256589901E-2</v>
      </c>
      <c r="AL14" s="17"/>
      <c r="AM14" s="17">
        <v>2.6198200603609001E-2</v>
      </c>
      <c r="AN14" s="17">
        <v>3.7528542105270998E-2</v>
      </c>
      <c r="AO14" s="17"/>
      <c r="AP14" s="17">
        <v>0</v>
      </c>
      <c r="AQ14" s="17">
        <v>5.2749983445103598E-3</v>
      </c>
      <c r="AR14" s="17">
        <v>3.5883954527324E-2</v>
      </c>
      <c r="AS14" s="17">
        <v>2.6474483546707301E-2</v>
      </c>
      <c r="AT14" s="17">
        <v>7.4173161120442394E-2</v>
      </c>
      <c r="AU14" s="17">
        <v>9.6419769718305098E-2</v>
      </c>
    </row>
    <row r="15" spans="2:47" x14ac:dyDescent="0.35">
      <c r="B15" s="18" t="s">
        <v>292</v>
      </c>
      <c r="C15" s="17">
        <v>6.9367378164361199E-2</v>
      </c>
      <c r="D15" s="17">
        <v>9.2072575889091096E-2</v>
      </c>
      <c r="E15" s="17">
        <v>4.7837754604452797E-2</v>
      </c>
      <c r="F15" s="17"/>
      <c r="G15" s="17">
        <v>8.8108062364361306E-2</v>
      </c>
      <c r="H15" s="17">
        <v>6.1649737748484999E-2</v>
      </c>
      <c r="I15" s="17">
        <v>8.8853511192462001E-2</v>
      </c>
      <c r="J15" s="17">
        <v>6.7389089002680203E-2</v>
      </c>
      <c r="K15" s="17">
        <v>7.4871848467861296E-2</v>
      </c>
      <c r="L15" s="17">
        <v>4.5235274113770603E-2</v>
      </c>
      <c r="M15" s="17"/>
      <c r="N15" s="17">
        <v>7.1848627647723304E-2</v>
      </c>
      <c r="O15" s="17">
        <v>5.7043629030797703E-2</v>
      </c>
      <c r="P15" s="17"/>
      <c r="Q15" s="17">
        <v>6.8170016107770806E-2</v>
      </c>
      <c r="R15" s="17">
        <v>4.5782819044091601E-2</v>
      </c>
      <c r="S15" s="17">
        <v>5.87860112818323E-2</v>
      </c>
      <c r="T15" s="17">
        <v>6.50026614225169E-2</v>
      </c>
      <c r="U15" s="17">
        <v>8.0613256287816404E-2</v>
      </c>
      <c r="V15" s="17">
        <v>9.90942475173478E-2</v>
      </c>
      <c r="W15" s="17">
        <v>5.1441379710361397E-2</v>
      </c>
      <c r="X15" s="17">
        <v>0.10601316498049999</v>
      </c>
      <c r="Y15" s="17">
        <v>9.2194365408882803E-2</v>
      </c>
      <c r="Z15" s="17">
        <v>6.2381185317616897E-2</v>
      </c>
      <c r="AA15" s="17">
        <v>4.8859017810508797E-2</v>
      </c>
      <c r="AB15" s="17">
        <v>7.3766566964069497E-2</v>
      </c>
      <c r="AC15" s="17"/>
      <c r="AD15" s="17">
        <v>8.5217658699109605E-2</v>
      </c>
      <c r="AE15" s="17">
        <v>2.97064501615944E-2</v>
      </c>
      <c r="AF15" s="17"/>
      <c r="AG15" s="17">
        <v>8.9329729482444498E-2</v>
      </c>
      <c r="AH15" s="17">
        <v>5.9888624320799902E-2</v>
      </c>
      <c r="AI15" s="17"/>
      <c r="AJ15" s="17">
        <v>6.4370707115762302E-2</v>
      </c>
      <c r="AK15" s="17">
        <v>7.59158464281805E-2</v>
      </c>
      <c r="AL15" s="17"/>
      <c r="AM15" s="17">
        <v>7.0690301901781605E-2</v>
      </c>
      <c r="AN15" s="17">
        <v>6.7888759983718697E-2</v>
      </c>
      <c r="AO15" s="17"/>
      <c r="AP15" s="17">
        <v>9.5330053326776795E-3</v>
      </c>
      <c r="AQ15" s="17">
        <v>4.8335231389222702E-2</v>
      </c>
      <c r="AR15" s="17">
        <v>8.9033399080316294E-2</v>
      </c>
      <c r="AS15" s="17">
        <v>8.5990660798735005E-2</v>
      </c>
      <c r="AT15" s="17">
        <v>9.3922178243419405E-2</v>
      </c>
      <c r="AU15" s="17">
        <v>0.11682721510175401</v>
      </c>
    </row>
    <row r="16" spans="2:47" x14ac:dyDescent="0.35">
      <c r="B16" s="18" t="s">
        <v>293</v>
      </c>
      <c r="C16" s="17">
        <v>2.6090523306836401E-2</v>
      </c>
      <c r="D16" s="17">
        <v>2.62801388732509E-2</v>
      </c>
      <c r="E16" s="17">
        <v>2.6137376415292901E-2</v>
      </c>
      <c r="F16" s="17"/>
      <c r="G16" s="17">
        <v>3.4440015852067497E-2</v>
      </c>
      <c r="H16" s="17">
        <v>3.00715177802614E-2</v>
      </c>
      <c r="I16" s="17">
        <v>2.1004541179748499E-2</v>
      </c>
      <c r="J16" s="17">
        <v>3.2683711786159697E-2</v>
      </c>
      <c r="K16" s="17">
        <v>1.54152155479166E-2</v>
      </c>
      <c r="L16" s="17">
        <v>2.32126336704307E-2</v>
      </c>
      <c r="M16" s="17"/>
      <c r="N16" s="17">
        <v>2.29628281777574E-2</v>
      </c>
      <c r="O16" s="17">
        <v>4.1625007201140901E-2</v>
      </c>
      <c r="P16" s="17"/>
      <c r="Q16" s="17">
        <v>4.0755247410111398E-2</v>
      </c>
      <c r="R16" s="17">
        <v>1.8612443356054401E-2</v>
      </c>
      <c r="S16" s="17">
        <v>1.8202007535962898E-2</v>
      </c>
      <c r="T16" s="17">
        <v>2.3323198239905901E-2</v>
      </c>
      <c r="U16" s="17">
        <v>4.23264100061976E-2</v>
      </c>
      <c r="V16" s="17">
        <v>1.42742131856463E-2</v>
      </c>
      <c r="W16" s="17">
        <v>1.5837925502364299E-2</v>
      </c>
      <c r="X16" s="17">
        <v>4.45342319400387E-2</v>
      </c>
      <c r="Y16" s="17">
        <v>1.5821605195162802E-2</v>
      </c>
      <c r="Z16" s="17">
        <v>2.94781954962508E-2</v>
      </c>
      <c r="AA16" s="17">
        <v>2.43979498299286E-2</v>
      </c>
      <c r="AB16" s="17">
        <v>5.0331953768321197E-2</v>
      </c>
      <c r="AC16" s="17"/>
      <c r="AD16" s="17">
        <v>3.09407881534258E-2</v>
      </c>
      <c r="AE16" s="17">
        <v>1.6154422840054802E-2</v>
      </c>
      <c r="AF16" s="17"/>
      <c r="AG16" s="17">
        <v>2.3436486447969401E-2</v>
      </c>
      <c r="AH16" s="17">
        <v>2.65290680141608E-2</v>
      </c>
      <c r="AI16" s="17"/>
      <c r="AJ16" s="17">
        <v>2.1333832699571901E-2</v>
      </c>
      <c r="AK16" s="17">
        <v>3.19681281472649E-2</v>
      </c>
      <c r="AL16" s="17"/>
      <c r="AM16" s="17">
        <v>2.6288262062454101E-2</v>
      </c>
      <c r="AN16" s="17">
        <v>2.65179665958056E-2</v>
      </c>
      <c r="AO16" s="17"/>
      <c r="AP16" s="17">
        <v>5.39351470821483E-3</v>
      </c>
      <c r="AQ16" s="17">
        <v>3.5868233970348697E-2</v>
      </c>
      <c r="AR16" s="17">
        <v>4.9783961303520897E-2</v>
      </c>
      <c r="AS16" s="17">
        <v>2.46357832561971E-2</v>
      </c>
      <c r="AT16" s="17">
        <v>1.9587661782185899E-2</v>
      </c>
      <c r="AU16" s="17">
        <v>2.7776264065617201E-2</v>
      </c>
    </row>
    <row r="17" spans="2:47" x14ac:dyDescent="0.35">
      <c r="B17" s="18" t="s">
        <v>294</v>
      </c>
      <c r="C17" s="17">
        <v>0.14676512745342701</v>
      </c>
      <c r="D17" s="17">
        <v>0.154027134779328</v>
      </c>
      <c r="E17" s="17">
        <v>0.14002497181062201</v>
      </c>
      <c r="F17" s="17"/>
      <c r="G17" s="17">
        <v>0.12206577456237599</v>
      </c>
      <c r="H17" s="17">
        <v>0.14977331974587699</v>
      </c>
      <c r="I17" s="17">
        <v>0.14816456446512799</v>
      </c>
      <c r="J17" s="17">
        <v>0.138368333215211</v>
      </c>
      <c r="K17" s="17">
        <v>0.190573282471524</v>
      </c>
      <c r="L17" s="17">
        <v>0.13715838830990901</v>
      </c>
      <c r="M17" s="17"/>
      <c r="N17" s="17">
        <v>0.139656798659958</v>
      </c>
      <c r="O17" s="17">
        <v>0.182070428833642</v>
      </c>
      <c r="P17" s="17"/>
      <c r="Q17" s="17">
        <v>0.15628190119118701</v>
      </c>
      <c r="R17" s="17">
        <v>0.12730457081723701</v>
      </c>
      <c r="S17" s="17">
        <v>0.15986752651361</v>
      </c>
      <c r="T17" s="17">
        <v>0.147467980975857</v>
      </c>
      <c r="U17" s="17">
        <v>0.14269502130182601</v>
      </c>
      <c r="V17" s="17">
        <v>0.155247241533122</v>
      </c>
      <c r="W17" s="17">
        <v>0.129453644450746</v>
      </c>
      <c r="X17" s="17">
        <v>0.196259888604953</v>
      </c>
      <c r="Y17" s="17">
        <v>0.126671267011157</v>
      </c>
      <c r="Z17" s="17">
        <v>0.13131063686779501</v>
      </c>
      <c r="AA17" s="17">
        <v>0.20473753668976399</v>
      </c>
      <c r="AB17" s="17">
        <v>0.13705996723993</v>
      </c>
      <c r="AC17" s="17"/>
      <c r="AD17" s="17">
        <v>0.16679428513243</v>
      </c>
      <c r="AE17" s="17">
        <v>0.10675887440687599</v>
      </c>
      <c r="AF17" s="17"/>
      <c r="AG17" s="17">
        <v>0.146303154469035</v>
      </c>
      <c r="AH17" s="17">
        <v>0.15089746722887801</v>
      </c>
      <c r="AI17" s="17"/>
      <c r="AJ17" s="17">
        <v>0.15522789971117701</v>
      </c>
      <c r="AK17" s="17">
        <v>0.138031500009199</v>
      </c>
      <c r="AL17" s="17"/>
      <c r="AM17" s="17">
        <v>0.13732556983865299</v>
      </c>
      <c r="AN17" s="17">
        <v>0.14894029218889401</v>
      </c>
      <c r="AO17" s="17"/>
      <c r="AP17" s="17">
        <v>5.4107164147115999E-2</v>
      </c>
      <c r="AQ17" s="17">
        <v>0.11808590021127401</v>
      </c>
      <c r="AR17" s="17">
        <v>0.23033190565936801</v>
      </c>
      <c r="AS17" s="17">
        <v>0.20094600737496901</v>
      </c>
      <c r="AT17" s="17">
        <v>0.174917291438588</v>
      </c>
      <c r="AU17" s="17">
        <v>0.14944549312292801</v>
      </c>
    </row>
    <row r="18" spans="2:47" x14ac:dyDescent="0.35">
      <c r="B18" s="18" t="s">
        <v>106</v>
      </c>
      <c r="C18" s="17">
        <v>0.509822043092101</v>
      </c>
      <c r="D18" s="17">
        <v>0.40417310289705199</v>
      </c>
      <c r="E18" s="17">
        <v>0.61035705928205597</v>
      </c>
      <c r="F18" s="17"/>
      <c r="G18" s="17">
        <v>0.39398920195861897</v>
      </c>
      <c r="H18" s="17">
        <v>0.41577783846545002</v>
      </c>
      <c r="I18" s="17">
        <v>0.47878181068818898</v>
      </c>
      <c r="J18" s="17">
        <v>0.52691132968156096</v>
      </c>
      <c r="K18" s="17">
        <v>0.57501871841623797</v>
      </c>
      <c r="L18" s="17">
        <v>0.63172339003855504</v>
      </c>
      <c r="M18" s="17"/>
      <c r="N18" s="17">
        <v>0.54117095480320399</v>
      </c>
      <c r="O18" s="17">
        <v>0.354119794636862</v>
      </c>
      <c r="P18" s="17"/>
      <c r="Q18" s="17">
        <v>0.44478596314782998</v>
      </c>
      <c r="R18" s="17">
        <v>0.57861458018026801</v>
      </c>
      <c r="S18" s="17">
        <v>0.49997713487859302</v>
      </c>
      <c r="T18" s="17">
        <v>0.49513122613245097</v>
      </c>
      <c r="U18" s="17">
        <v>0.52082984323064896</v>
      </c>
      <c r="V18" s="17">
        <v>0.488752973152635</v>
      </c>
      <c r="W18" s="17">
        <v>0.58147185508140398</v>
      </c>
      <c r="X18" s="17">
        <v>0.41986379617326902</v>
      </c>
      <c r="Y18" s="17">
        <v>0.45192114775063202</v>
      </c>
      <c r="Z18" s="17">
        <v>0.52506864660896002</v>
      </c>
      <c r="AA18" s="17">
        <v>0.58607983792226803</v>
      </c>
      <c r="AB18" s="17">
        <v>0.59018029369764302</v>
      </c>
      <c r="AC18" s="17"/>
      <c r="AD18" s="17">
        <v>0.417365049296954</v>
      </c>
      <c r="AE18" s="17">
        <v>0.72568415145326803</v>
      </c>
      <c r="AF18" s="17"/>
      <c r="AG18" s="17">
        <v>0.34382438184427699</v>
      </c>
      <c r="AH18" s="17">
        <v>0.59077078048092002</v>
      </c>
      <c r="AI18" s="17"/>
      <c r="AJ18" s="17">
        <v>0.50449866044607805</v>
      </c>
      <c r="AK18" s="17">
        <v>0.51564532193680301</v>
      </c>
      <c r="AL18" s="17"/>
      <c r="AM18" s="17">
        <v>0.56111480586179496</v>
      </c>
      <c r="AN18" s="17">
        <v>0.49830580962444498</v>
      </c>
      <c r="AO18" s="17"/>
      <c r="AP18" s="17">
        <v>0.83147025756483695</v>
      </c>
      <c r="AQ18" s="17">
        <v>0.71416799361476901</v>
      </c>
      <c r="AR18" s="17">
        <v>0.37173772443393599</v>
      </c>
      <c r="AS18" s="17">
        <v>0.48097534287830201</v>
      </c>
      <c r="AT18" s="17">
        <v>0.25298152530114398</v>
      </c>
      <c r="AU18" s="17">
        <v>0.19131034446853901</v>
      </c>
    </row>
    <row r="19" spans="2:47" x14ac:dyDescent="0.35">
      <c r="B19" s="18" t="s">
        <v>94</v>
      </c>
      <c r="C19" s="17">
        <v>2.5825753888976899E-2</v>
      </c>
      <c r="D19" s="17">
        <v>2.1129179119242399E-2</v>
      </c>
      <c r="E19" s="17">
        <v>3.0636085357850101E-2</v>
      </c>
      <c r="F19" s="17"/>
      <c r="G19" s="17">
        <v>1.41292352935581E-2</v>
      </c>
      <c r="H19" s="17">
        <v>1.9435553774551698E-2</v>
      </c>
      <c r="I19" s="17">
        <v>4.9826329265946802E-2</v>
      </c>
      <c r="J19" s="17">
        <v>3.0615080424405399E-2</v>
      </c>
      <c r="K19" s="17">
        <v>1.48032477212741E-2</v>
      </c>
      <c r="L19" s="17">
        <v>2.27336603622975E-2</v>
      </c>
      <c r="M19" s="17"/>
      <c r="N19" s="17">
        <v>2.41216574182728E-2</v>
      </c>
      <c r="O19" s="17">
        <v>3.4289577275205603E-2</v>
      </c>
      <c r="P19" s="17"/>
      <c r="Q19" s="17">
        <v>4.1180529533414598E-2</v>
      </c>
      <c r="R19" s="17">
        <v>3.5923524593742498E-2</v>
      </c>
      <c r="S19" s="17">
        <v>3.2828522749845997E-2</v>
      </c>
      <c r="T19" s="17">
        <v>2.15161335266667E-2</v>
      </c>
      <c r="U19" s="17">
        <v>1.1962904582585501E-2</v>
      </c>
      <c r="V19" s="17">
        <v>3.7643216725539698E-2</v>
      </c>
      <c r="W19" s="17">
        <v>2.3012409796463101E-2</v>
      </c>
      <c r="X19" s="17">
        <v>0</v>
      </c>
      <c r="Y19" s="17">
        <v>2.93931700626348E-2</v>
      </c>
      <c r="Z19" s="17">
        <v>1.1577500840852999E-2</v>
      </c>
      <c r="AA19" s="17">
        <v>9.7572897236947505E-3</v>
      </c>
      <c r="AB19" s="17">
        <v>0</v>
      </c>
      <c r="AC19" s="17"/>
      <c r="AD19" s="17">
        <v>2.9124965331037801E-2</v>
      </c>
      <c r="AE19" s="17">
        <v>1.02527368960187E-2</v>
      </c>
      <c r="AF19" s="17"/>
      <c r="AG19" s="17">
        <v>3.2155246163678999E-2</v>
      </c>
      <c r="AH19" s="17">
        <v>2.1253358350426198E-2</v>
      </c>
      <c r="AI19" s="17"/>
      <c r="AJ19" s="17">
        <v>3.0791136688887499E-2</v>
      </c>
      <c r="AK19" s="17">
        <v>1.9162173033202501E-2</v>
      </c>
      <c r="AL19" s="17"/>
      <c r="AM19" s="17">
        <v>2.1143723934035401E-2</v>
      </c>
      <c r="AN19" s="17">
        <v>2.56941876014504E-2</v>
      </c>
      <c r="AO19" s="17"/>
      <c r="AP19" s="17">
        <v>2.5435476297205599E-2</v>
      </c>
      <c r="AQ19" s="17">
        <v>2.7051361176779899E-2</v>
      </c>
      <c r="AR19" s="17">
        <v>2.17914137576973E-2</v>
      </c>
      <c r="AS19" s="17">
        <v>2.7955836791365801E-2</v>
      </c>
      <c r="AT19" s="17">
        <v>4.6886367795782202E-2</v>
      </c>
      <c r="AU19" s="17">
        <v>1.7063913984369398E-2</v>
      </c>
    </row>
    <row r="20" spans="2:47" x14ac:dyDescent="0.35">
      <c r="B20" s="18" t="s">
        <v>323</v>
      </c>
      <c r="C20" s="19">
        <v>5.0823531361729103E-2</v>
      </c>
      <c r="D20" s="19">
        <v>4.6594515947195499E-2</v>
      </c>
      <c r="E20" s="19">
        <v>5.53999102719165E-2</v>
      </c>
      <c r="F20" s="19"/>
      <c r="G20" s="19">
        <v>3.5071189874019797E-2</v>
      </c>
      <c r="H20" s="19">
        <v>4.5494326103837399E-2</v>
      </c>
      <c r="I20" s="19">
        <v>3.8140403574824101E-2</v>
      </c>
      <c r="J20" s="19">
        <v>4.8964359146542E-2</v>
      </c>
      <c r="K20" s="19">
        <v>5.2329847254384498E-2</v>
      </c>
      <c r="L20" s="19">
        <v>7.6510546253119094E-2</v>
      </c>
      <c r="M20" s="19"/>
      <c r="N20" s="19">
        <v>4.8186838098572701E-2</v>
      </c>
      <c r="O20" s="19">
        <v>6.3919331092946605E-2</v>
      </c>
      <c r="P20" s="19"/>
      <c r="Q20" s="19">
        <v>2.89148568027849E-2</v>
      </c>
      <c r="R20" s="19">
        <v>6.3802814486198997E-2</v>
      </c>
      <c r="S20" s="19">
        <v>7.9687626006700693E-2</v>
      </c>
      <c r="T20" s="19">
        <v>4.9476465538125403E-2</v>
      </c>
      <c r="U20" s="19">
        <v>6.2261555884244701E-2</v>
      </c>
      <c r="V20" s="19">
        <v>5.3961497090635399E-2</v>
      </c>
      <c r="W20" s="19">
        <v>2.40150610480282E-2</v>
      </c>
      <c r="X20" s="19">
        <v>1.0025665880460201E-2</v>
      </c>
      <c r="Y20" s="19">
        <v>4.7158461175399499E-2</v>
      </c>
      <c r="Z20" s="19">
        <v>8.9636138791747505E-2</v>
      </c>
      <c r="AA20" s="19">
        <v>4.2583736634511898E-2</v>
      </c>
      <c r="AB20" s="19">
        <v>2.38634974625072E-2</v>
      </c>
      <c r="AC20" s="19"/>
      <c r="AD20" s="19">
        <v>4.8075630881487197E-2</v>
      </c>
      <c r="AE20" s="19">
        <v>5.3819359682732097E-2</v>
      </c>
      <c r="AF20" s="19"/>
      <c r="AG20" s="19">
        <v>4.4055392091310298E-2</v>
      </c>
      <c r="AH20" s="19">
        <v>5.1499494757814998E-2</v>
      </c>
      <c r="AI20" s="19"/>
      <c r="AJ20" s="19">
        <v>4.94570191463755E-2</v>
      </c>
      <c r="AK20" s="19">
        <v>5.1599143987758E-2</v>
      </c>
      <c r="AL20" s="19"/>
      <c r="AM20" s="19">
        <v>6.4638724413458595E-2</v>
      </c>
      <c r="AN20" s="19">
        <v>4.6647346673574702E-2</v>
      </c>
      <c r="AO20" s="19"/>
      <c r="AP20" s="19">
        <v>6.9915888249139801E-2</v>
      </c>
      <c r="AQ20" s="19">
        <v>4.2696945915783602E-2</v>
      </c>
      <c r="AR20" s="19">
        <v>6.6391415863478007E-2</v>
      </c>
      <c r="AS20" s="19">
        <v>5.9419952895471098E-2</v>
      </c>
      <c r="AT20" s="19">
        <v>6.6926997563215199E-2</v>
      </c>
      <c r="AU20" s="19">
        <v>6.7405724601349096E-3</v>
      </c>
    </row>
    <row r="21" spans="2:47" x14ac:dyDescent="0.35">
      <c r="B21" s="16"/>
    </row>
    <row r="22" spans="2:47" x14ac:dyDescent="0.35">
      <c r="B22" t="s">
        <v>66</v>
      </c>
    </row>
    <row r="23" spans="2:47" x14ac:dyDescent="0.35">
      <c r="B23" t="s">
        <v>67</v>
      </c>
    </row>
    <row r="25" spans="2:47" x14ac:dyDescent="0.35">
      <c r="B25"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B2:AU25"/>
  <sheetViews>
    <sheetView showGridLines="0" topLeftCell="A12" workbookViewId="0">
      <pane xSplit="2" topLeftCell="C1" activePane="topRight" state="frozen"/>
      <selection pane="topRight" activeCell="B25" sqref="B25"/>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339</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1118</v>
      </c>
      <c r="D7" s="10">
        <v>500</v>
      </c>
      <c r="E7" s="10">
        <v>617</v>
      </c>
      <c r="F7" s="10"/>
      <c r="G7" s="10">
        <v>40</v>
      </c>
      <c r="H7" s="10">
        <v>127</v>
      </c>
      <c r="I7" s="10">
        <v>207</v>
      </c>
      <c r="J7" s="10">
        <v>206</v>
      </c>
      <c r="K7" s="10">
        <v>200</v>
      </c>
      <c r="L7" s="10">
        <v>338</v>
      </c>
      <c r="M7" s="10"/>
      <c r="N7" s="10">
        <v>969</v>
      </c>
      <c r="O7" s="10">
        <v>149</v>
      </c>
      <c r="P7" s="10"/>
      <c r="Q7" s="10">
        <v>127</v>
      </c>
      <c r="R7" s="10">
        <v>163</v>
      </c>
      <c r="S7" s="10">
        <v>87</v>
      </c>
      <c r="T7" s="10">
        <v>116</v>
      </c>
      <c r="U7" s="10">
        <v>81</v>
      </c>
      <c r="V7" s="10">
        <v>98</v>
      </c>
      <c r="W7" s="10">
        <v>91</v>
      </c>
      <c r="X7" s="10">
        <v>55</v>
      </c>
      <c r="Y7" s="10">
        <v>136</v>
      </c>
      <c r="Z7" s="10">
        <v>95</v>
      </c>
      <c r="AA7" s="10">
        <v>51</v>
      </c>
      <c r="AB7" s="10">
        <v>18</v>
      </c>
      <c r="AC7" s="10"/>
      <c r="AD7" s="10">
        <v>775</v>
      </c>
      <c r="AE7" s="10">
        <v>319</v>
      </c>
      <c r="AF7" s="10"/>
      <c r="AG7" s="10">
        <v>394</v>
      </c>
      <c r="AH7" s="10">
        <v>707</v>
      </c>
      <c r="AI7" s="10"/>
      <c r="AJ7" s="10">
        <v>1118</v>
      </c>
      <c r="AK7" s="10" t="s">
        <v>330</v>
      </c>
      <c r="AL7" s="10"/>
      <c r="AM7" s="10">
        <v>260</v>
      </c>
      <c r="AN7" s="10">
        <v>847</v>
      </c>
      <c r="AO7" s="10"/>
      <c r="AP7" s="10">
        <v>231</v>
      </c>
      <c r="AQ7" s="10">
        <v>227</v>
      </c>
      <c r="AR7" s="10">
        <v>99</v>
      </c>
      <c r="AS7" s="10">
        <v>265</v>
      </c>
      <c r="AT7" s="10">
        <v>112</v>
      </c>
      <c r="AU7" s="10">
        <v>184</v>
      </c>
    </row>
    <row r="8" spans="2:47" ht="30" customHeight="1" x14ac:dyDescent="0.35">
      <c r="B8" s="11" t="s">
        <v>20</v>
      </c>
      <c r="C8" s="11">
        <v>1086</v>
      </c>
      <c r="D8" s="11">
        <v>497</v>
      </c>
      <c r="E8" s="11">
        <v>589</v>
      </c>
      <c r="F8" s="11"/>
      <c r="G8" s="11">
        <v>48</v>
      </c>
      <c r="H8" s="11">
        <v>140</v>
      </c>
      <c r="I8" s="11">
        <v>196</v>
      </c>
      <c r="J8" s="11">
        <v>196</v>
      </c>
      <c r="K8" s="11">
        <v>183</v>
      </c>
      <c r="L8" s="11">
        <v>323</v>
      </c>
      <c r="M8" s="11"/>
      <c r="N8" s="11">
        <v>940</v>
      </c>
      <c r="O8" s="11">
        <v>147</v>
      </c>
      <c r="P8" s="11"/>
      <c r="Q8" s="11">
        <v>127</v>
      </c>
      <c r="R8" s="11">
        <v>153</v>
      </c>
      <c r="S8" s="11">
        <v>87</v>
      </c>
      <c r="T8" s="11">
        <v>106</v>
      </c>
      <c r="U8" s="11">
        <v>76</v>
      </c>
      <c r="V8" s="11">
        <v>92</v>
      </c>
      <c r="W8" s="11">
        <v>82</v>
      </c>
      <c r="X8" s="11">
        <v>50</v>
      </c>
      <c r="Y8" s="11">
        <v>124</v>
      </c>
      <c r="Z8" s="11">
        <v>106</v>
      </c>
      <c r="AA8" s="11">
        <v>55</v>
      </c>
      <c r="AB8" s="11">
        <v>26</v>
      </c>
      <c r="AC8" s="11"/>
      <c r="AD8" s="11">
        <v>756</v>
      </c>
      <c r="AE8" s="11">
        <v>307</v>
      </c>
      <c r="AF8" s="11"/>
      <c r="AG8" s="11">
        <v>386</v>
      </c>
      <c r="AH8" s="11">
        <v>682</v>
      </c>
      <c r="AI8" s="11"/>
      <c r="AJ8" s="11">
        <v>1086</v>
      </c>
      <c r="AK8" s="11" t="s">
        <v>330</v>
      </c>
      <c r="AL8" s="11"/>
      <c r="AM8" s="11">
        <v>253</v>
      </c>
      <c r="AN8" s="11">
        <v>823</v>
      </c>
      <c r="AO8" s="11"/>
      <c r="AP8" s="11">
        <v>222</v>
      </c>
      <c r="AQ8" s="11">
        <v>218</v>
      </c>
      <c r="AR8" s="11">
        <v>101</v>
      </c>
      <c r="AS8" s="11">
        <v>249</v>
      </c>
      <c r="AT8" s="11">
        <v>105</v>
      </c>
      <c r="AU8" s="11">
        <v>191</v>
      </c>
    </row>
    <row r="9" spans="2:47" x14ac:dyDescent="0.35">
      <c r="B9" s="18" t="s">
        <v>289</v>
      </c>
      <c r="C9" s="17">
        <v>2.0096628542615999E-2</v>
      </c>
      <c r="D9" s="17">
        <v>2.9490682608132701E-2</v>
      </c>
      <c r="E9" s="17">
        <v>1.21960130141386E-2</v>
      </c>
      <c r="F9" s="17"/>
      <c r="G9" s="17">
        <v>7.0824123706873701E-2</v>
      </c>
      <c r="H9" s="17">
        <v>4.4293516908289698E-2</v>
      </c>
      <c r="I9" s="17">
        <v>3.1595966508423501E-2</v>
      </c>
      <c r="J9" s="17">
        <v>1.6593121953687201E-2</v>
      </c>
      <c r="K9" s="17">
        <v>1.0216420566426E-2</v>
      </c>
      <c r="L9" s="17">
        <v>2.7270745020051301E-3</v>
      </c>
      <c r="M9" s="17"/>
      <c r="N9" s="17">
        <v>1.1501992320053901E-2</v>
      </c>
      <c r="O9" s="17">
        <v>7.5139806714973695E-2</v>
      </c>
      <c r="P9" s="17"/>
      <c r="Q9" s="17">
        <v>3.8487545333190702E-2</v>
      </c>
      <c r="R9" s="17">
        <v>5.7712492372468897E-3</v>
      </c>
      <c r="S9" s="17">
        <v>0</v>
      </c>
      <c r="T9" s="17">
        <v>8.2718241531901798E-3</v>
      </c>
      <c r="U9" s="17">
        <v>1.2606181619172501E-2</v>
      </c>
      <c r="V9" s="17">
        <v>4.0557415968220899E-2</v>
      </c>
      <c r="W9" s="17">
        <v>1.9531307005624401E-2</v>
      </c>
      <c r="X9" s="17">
        <v>3.2066679701579399E-2</v>
      </c>
      <c r="Y9" s="17">
        <v>2.3028671217253799E-2</v>
      </c>
      <c r="Z9" s="17">
        <v>9.7192724158897195E-3</v>
      </c>
      <c r="AA9" s="17">
        <v>6.1473909318610298E-2</v>
      </c>
      <c r="AB9" s="17">
        <v>0</v>
      </c>
      <c r="AC9" s="17"/>
      <c r="AD9" s="17">
        <v>2.7648501469274101E-2</v>
      </c>
      <c r="AE9" s="17">
        <v>3.0406785167747001E-3</v>
      </c>
      <c r="AF9" s="17"/>
      <c r="AG9" s="17">
        <v>4.47747287827834E-2</v>
      </c>
      <c r="AH9" s="17">
        <v>6.6382011173370201E-3</v>
      </c>
      <c r="AI9" s="17"/>
      <c r="AJ9" s="17">
        <v>2.0096628542615999E-2</v>
      </c>
      <c r="AK9" s="17" t="s">
        <v>331</v>
      </c>
      <c r="AL9" s="17"/>
      <c r="AM9" s="17">
        <v>2.4119056069133501E-2</v>
      </c>
      <c r="AN9" s="17">
        <v>1.9132912046439E-2</v>
      </c>
      <c r="AO9" s="17"/>
      <c r="AP9" s="17">
        <v>0</v>
      </c>
      <c r="AQ9" s="17">
        <v>0</v>
      </c>
      <c r="AR9" s="17">
        <v>0</v>
      </c>
      <c r="AS9" s="17">
        <v>1.0910121605403399E-2</v>
      </c>
      <c r="AT9" s="17">
        <v>5.0417018420277598E-2</v>
      </c>
      <c r="AU9" s="17">
        <v>7.2197463041255003E-2</v>
      </c>
    </row>
    <row r="10" spans="2:47" x14ac:dyDescent="0.35">
      <c r="B10" s="18" t="s">
        <v>290</v>
      </c>
      <c r="C10" s="17">
        <v>2.7708998497333201E-2</v>
      </c>
      <c r="D10" s="17">
        <v>3.1710563560375299E-2</v>
      </c>
      <c r="E10" s="17">
        <v>2.4372586609652001E-2</v>
      </c>
      <c r="F10" s="17"/>
      <c r="G10" s="17">
        <v>4.0297255056817999E-2</v>
      </c>
      <c r="H10" s="17">
        <v>4.0913883491760498E-2</v>
      </c>
      <c r="I10" s="17">
        <v>3.8752619174314197E-2</v>
      </c>
      <c r="J10" s="17">
        <v>3.8701874283465103E-2</v>
      </c>
      <c r="K10" s="17">
        <v>1.03200172538129E-2</v>
      </c>
      <c r="L10" s="17">
        <v>1.6545728066064899E-2</v>
      </c>
      <c r="M10" s="17"/>
      <c r="N10" s="17">
        <v>2.4041555129948999E-2</v>
      </c>
      <c r="O10" s="17">
        <v>5.1196640496424299E-2</v>
      </c>
      <c r="P10" s="17"/>
      <c r="Q10" s="17">
        <v>7.4742201559590696E-3</v>
      </c>
      <c r="R10" s="17">
        <v>1.86196885174808E-2</v>
      </c>
      <c r="S10" s="17">
        <v>3.67477560195568E-2</v>
      </c>
      <c r="T10" s="17">
        <v>3.7477659062553702E-2</v>
      </c>
      <c r="U10" s="17">
        <v>1.07277929196743E-2</v>
      </c>
      <c r="V10" s="17">
        <v>7.3863312246838606E-2</v>
      </c>
      <c r="W10" s="17">
        <v>5.7852542250952599E-2</v>
      </c>
      <c r="X10" s="17">
        <v>0</v>
      </c>
      <c r="Y10" s="17">
        <v>3.5738243356059698E-2</v>
      </c>
      <c r="Z10" s="17">
        <v>9.7192724158897195E-3</v>
      </c>
      <c r="AA10" s="17">
        <v>2.2615893139786802E-2</v>
      </c>
      <c r="AB10" s="17">
        <v>0</v>
      </c>
      <c r="AC10" s="17"/>
      <c r="AD10" s="17">
        <v>3.4398434037233597E-2</v>
      </c>
      <c r="AE10" s="17">
        <v>1.0173102840445E-2</v>
      </c>
      <c r="AF10" s="17"/>
      <c r="AG10" s="17">
        <v>5.78168210262038E-2</v>
      </c>
      <c r="AH10" s="17">
        <v>9.3694083999521106E-3</v>
      </c>
      <c r="AI10" s="17"/>
      <c r="AJ10" s="17">
        <v>2.7708998497333201E-2</v>
      </c>
      <c r="AK10" s="17" t="s">
        <v>331</v>
      </c>
      <c r="AL10" s="17"/>
      <c r="AM10" s="17">
        <v>2.2625031472128101E-2</v>
      </c>
      <c r="AN10" s="17">
        <v>2.8584750336227E-2</v>
      </c>
      <c r="AO10" s="17"/>
      <c r="AP10" s="17">
        <v>0</v>
      </c>
      <c r="AQ10" s="17">
        <v>0</v>
      </c>
      <c r="AR10" s="17">
        <v>1.8382884043143501E-2</v>
      </c>
      <c r="AS10" s="17">
        <v>1.8726132431281899E-2</v>
      </c>
      <c r="AT10" s="17">
        <v>0.10929357788473799</v>
      </c>
      <c r="AU10" s="17">
        <v>6.3132691555027098E-2</v>
      </c>
    </row>
    <row r="11" spans="2:47" x14ac:dyDescent="0.35">
      <c r="B11" s="18" t="s">
        <v>215</v>
      </c>
      <c r="C11" s="17">
        <v>0.152295583388528</v>
      </c>
      <c r="D11" s="17">
        <v>0.20235533448670101</v>
      </c>
      <c r="E11" s="17">
        <v>0.11026263204884</v>
      </c>
      <c r="F11" s="17"/>
      <c r="G11" s="17">
        <v>0.21564790653275601</v>
      </c>
      <c r="H11" s="17">
        <v>0.15545582882515499</v>
      </c>
      <c r="I11" s="17">
        <v>0.181604443031991</v>
      </c>
      <c r="J11" s="17">
        <v>0.23297686108166199</v>
      </c>
      <c r="K11" s="17">
        <v>0.145943742048005</v>
      </c>
      <c r="L11" s="17">
        <v>7.8187118506471906E-2</v>
      </c>
      <c r="M11" s="17"/>
      <c r="N11" s="17">
        <v>0.14331811035967501</v>
      </c>
      <c r="O11" s="17">
        <v>0.20979058779225701</v>
      </c>
      <c r="P11" s="17"/>
      <c r="Q11" s="17">
        <v>0.217131423602823</v>
      </c>
      <c r="R11" s="17">
        <v>0.13486991448972099</v>
      </c>
      <c r="S11" s="17">
        <v>0.145115490172776</v>
      </c>
      <c r="T11" s="17">
        <v>0.16928816845269401</v>
      </c>
      <c r="U11" s="17">
        <v>0.19588533899733501</v>
      </c>
      <c r="V11" s="17">
        <v>0.12891615079268701</v>
      </c>
      <c r="W11" s="17">
        <v>0.112379572403871</v>
      </c>
      <c r="X11" s="17">
        <v>0.17074897936104</v>
      </c>
      <c r="Y11" s="17">
        <v>0.12618571757234801</v>
      </c>
      <c r="Z11" s="17">
        <v>0.160317674235849</v>
      </c>
      <c r="AA11" s="17">
        <v>0.116600229917285</v>
      </c>
      <c r="AB11" s="17">
        <v>0.107178439759367</v>
      </c>
      <c r="AC11" s="17"/>
      <c r="AD11" s="17">
        <v>0.20337112780434499</v>
      </c>
      <c r="AE11" s="17">
        <v>3.3395577592940401E-2</v>
      </c>
      <c r="AF11" s="17"/>
      <c r="AG11" s="17">
        <v>0.27977814032202603</v>
      </c>
      <c r="AH11" s="17">
        <v>8.4017141172783194E-2</v>
      </c>
      <c r="AI11" s="17"/>
      <c r="AJ11" s="17">
        <v>0.152295583388528</v>
      </c>
      <c r="AK11" s="17" t="s">
        <v>331</v>
      </c>
      <c r="AL11" s="17"/>
      <c r="AM11" s="17">
        <v>0.114122877025975</v>
      </c>
      <c r="AN11" s="17">
        <v>0.16608418612009501</v>
      </c>
      <c r="AO11" s="17"/>
      <c r="AP11" s="17">
        <v>0</v>
      </c>
      <c r="AQ11" s="17">
        <v>1.73363641381819E-2</v>
      </c>
      <c r="AR11" s="17">
        <v>0.13722197213787399</v>
      </c>
      <c r="AS11" s="17">
        <v>0.21433926402886599</v>
      </c>
      <c r="AT11" s="17">
        <v>0.32281577669581801</v>
      </c>
      <c r="AU11" s="17">
        <v>0.31606941848273901</v>
      </c>
    </row>
    <row r="12" spans="2:47" x14ac:dyDescent="0.35">
      <c r="B12" s="18" t="s">
        <v>216</v>
      </c>
      <c r="C12" s="17">
        <v>0.105192486607316</v>
      </c>
      <c r="D12" s="17">
        <v>0.13035463833095201</v>
      </c>
      <c r="E12" s="17">
        <v>8.4108317231276403E-2</v>
      </c>
      <c r="F12" s="17"/>
      <c r="G12" s="17">
        <v>7.7157471270688602E-2</v>
      </c>
      <c r="H12" s="17">
        <v>0.14564858607550299</v>
      </c>
      <c r="I12" s="17">
        <v>0.100892381348447</v>
      </c>
      <c r="J12" s="17">
        <v>0.124301665629712</v>
      </c>
      <c r="K12" s="17">
        <v>6.8403122053096302E-2</v>
      </c>
      <c r="L12" s="17">
        <v>0.103678026698079</v>
      </c>
      <c r="M12" s="17"/>
      <c r="N12" s="17">
        <v>0.102909734841808</v>
      </c>
      <c r="O12" s="17">
        <v>0.11981205966408601</v>
      </c>
      <c r="P12" s="17"/>
      <c r="Q12" s="17">
        <v>0.13965242894104499</v>
      </c>
      <c r="R12" s="17">
        <v>8.8575158674444501E-2</v>
      </c>
      <c r="S12" s="17">
        <v>0.109186132421772</v>
      </c>
      <c r="T12" s="17">
        <v>0.12252283362231001</v>
      </c>
      <c r="U12" s="17">
        <v>9.6513628682689506E-2</v>
      </c>
      <c r="V12" s="17">
        <v>7.6077485110550402E-2</v>
      </c>
      <c r="W12" s="17">
        <v>4.2919311977937198E-2</v>
      </c>
      <c r="X12" s="17">
        <v>0.13276183189464899</v>
      </c>
      <c r="Y12" s="17">
        <v>0.15198936894305901</v>
      </c>
      <c r="Z12" s="17">
        <v>0.11080109341220799</v>
      </c>
      <c r="AA12" s="17">
        <v>9.5318537695693095E-2</v>
      </c>
      <c r="AB12" s="17">
        <v>0</v>
      </c>
      <c r="AC12" s="17"/>
      <c r="AD12" s="17">
        <v>0.13283176706921199</v>
      </c>
      <c r="AE12" s="17">
        <v>3.6353742620581997E-2</v>
      </c>
      <c r="AF12" s="17"/>
      <c r="AG12" s="17">
        <v>0.14083282199643399</v>
      </c>
      <c r="AH12" s="17">
        <v>8.5857833867925004E-2</v>
      </c>
      <c r="AI12" s="17"/>
      <c r="AJ12" s="17">
        <v>0.105192486607316</v>
      </c>
      <c r="AK12" s="17" t="s">
        <v>331</v>
      </c>
      <c r="AL12" s="17"/>
      <c r="AM12" s="17">
        <v>8.0434932600055895E-2</v>
      </c>
      <c r="AN12" s="17">
        <v>0.109554050279383</v>
      </c>
      <c r="AO12" s="17"/>
      <c r="AP12" s="17">
        <v>4.2376908120459701E-3</v>
      </c>
      <c r="AQ12" s="17">
        <v>4.93135428203594E-2</v>
      </c>
      <c r="AR12" s="17">
        <v>0.170333288300866</v>
      </c>
      <c r="AS12" s="17">
        <v>0.14932440041693201</v>
      </c>
      <c r="AT12" s="17">
        <v>0.13968228088819401</v>
      </c>
      <c r="AU12" s="17">
        <v>0.17513871501767</v>
      </c>
    </row>
    <row r="13" spans="2:47" x14ac:dyDescent="0.35">
      <c r="B13" s="18" t="s">
        <v>291</v>
      </c>
      <c r="C13" s="17">
        <v>0.100257650593022</v>
      </c>
      <c r="D13" s="17">
        <v>0.117951136042835</v>
      </c>
      <c r="E13" s="17">
        <v>8.5471523375853897E-2</v>
      </c>
      <c r="F13" s="17"/>
      <c r="G13" s="17">
        <v>8.9039742070453398E-2</v>
      </c>
      <c r="H13" s="17">
        <v>0.101481941056096</v>
      </c>
      <c r="I13" s="17">
        <v>0.13626347507596701</v>
      </c>
      <c r="J13" s="17">
        <v>9.36117088556081E-2</v>
      </c>
      <c r="K13" s="17">
        <v>0.113766007635628</v>
      </c>
      <c r="L13" s="17">
        <v>7.58946911343574E-2</v>
      </c>
      <c r="M13" s="17"/>
      <c r="N13" s="17">
        <v>0.10695270284344099</v>
      </c>
      <c r="O13" s="17">
        <v>5.7380099484387298E-2</v>
      </c>
      <c r="P13" s="17"/>
      <c r="Q13" s="17">
        <v>7.9781436374121703E-2</v>
      </c>
      <c r="R13" s="17">
        <v>0.108832023312511</v>
      </c>
      <c r="S13" s="17">
        <v>9.0014827769523395E-2</v>
      </c>
      <c r="T13" s="17">
        <v>0.100707799641451</v>
      </c>
      <c r="U13" s="17">
        <v>6.7641739630168896E-2</v>
      </c>
      <c r="V13" s="17">
        <v>8.5112141923526605E-2</v>
      </c>
      <c r="W13" s="17">
        <v>0.106572831079795</v>
      </c>
      <c r="X13" s="17">
        <v>0.133881346124541</v>
      </c>
      <c r="Y13" s="17">
        <v>0.120432592720757</v>
      </c>
      <c r="Z13" s="17">
        <v>0.10843610477021701</v>
      </c>
      <c r="AA13" s="17">
        <v>7.4258134236885806E-2</v>
      </c>
      <c r="AB13" s="17">
        <v>0.171769326964264</v>
      </c>
      <c r="AC13" s="17"/>
      <c r="AD13" s="17">
        <v>0.124392758031001</v>
      </c>
      <c r="AE13" s="17">
        <v>4.8503799627283399E-2</v>
      </c>
      <c r="AF13" s="17"/>
      <c r="AG13" s="17">
        <v>0.12493054604597199</v>
      </c>
      <c r="AH13" s="17">
        <v>8.7525325829556605E-2</v>
      </c>
      <c r="AI13" s="17"/>
      <c r="AJ13" s="17">
        <v>0.100257650593022</v>
      </c>
      <c r="AK13" s="17" t="s">
        <v>331</v>
      </c>
      <c r="AL13" s="17"/>
      <c r="AM13" s="17">
        <v>7.3883500054220896E-2</v>
      </c>
      <c r="AN13" s="17">
        <v>0.106698346563213</v>
      </c>
      <c r="AO13" s="17"/>
      <c r="AP13" s="17">
        <v>1.6722068639530002E-2</v>
      </c>
      <c r="AQ13" s="17">
        <v>8.9215165366963806E-2</v>
      </c>
      <c r="AR13" s="17">
        <v>0.115510221457583</v>
      </c>
      <c r="AS13" s="17">
        <v>0.12931593849086001</v>
      </c>
      <c r="AT13" s="17">
        <v>0.153311786680741</v>
      </c>
      <c r="AU13" s="17">
        <v>0.13456725222721899</v>
      </c>
    </row>
    <row r="14" spans="2:47" x14ac:dyDescent="0.35">
      <c r="B14" s="18" t="s">
        <v>218</v>
      </c>
      <c r="C14" s="17">
        <v>4.6255503911659099E-2</v>
      </c>
      <c r="D14" s="17">
        <v>4.05161682748598E-2</v>
      </c>
      <c r="E14" s="17">
        <v>5.11710540976512E-2</v>
      </c>
      <c r="F14" s="17"/>
      <c r="G14" s="17">
        <v>2.2546145583313498E-2</v>
      </c>
      <c r="H14" s="17">
        <v>4.34917337318328E-2</v>
      </c>
      <c r="I14" s="17">
        <v>2.8628821443573101E-2</v>
      </c>
      <c r="J14" s="17">
        <v>6.1332003469960997E-2</v>
      </c>
      <c r="K14" s="17">
        <v>3.07959628424259E-2</v>
      </c>
      <c r="L14" s="17">
        <v>6.1323590114739202E-2</v>
      </c>
      <c r="M14" s="17"/>
      <c r="N14" s="17">
        <v>4.7638740984882799E-2</v>
      </c>
      <c r="O14" s="17">
        <v>3.7396750300169597E-2</v>
      </c>
      <c r="P14" s="17"/>
      <c r="Q14" s="17">
        <v>2.3280949812217799E-2</v>
      </c>
      <c r="R14" s="17">
        <v>4.2787650067446302E-2</v>
      </c>
      <c r="S14" s="17">
        <v>6.8091772979562398E-2</v>
      </c>
      <c r="T14" s="17">
        <v>4.9673823638418602E-2</v>
      </c>
      <c r="U14" s="17">
        <v>3.64115527758598E-2</v>
      </c>
      <c r="V14" s="17">
        <v>5.14905304294907E-2</v>
      </c>
      <c r="W14" s="17">
        <v>8.8489474682624594E-2</v>
      </c>
      <c r="X14" s="17">
        <v>3.5300990064172602E-2</v>
      </c>
      <c r="Y14" s="17">
        <v>4.0652370725948198E-2</v>
      </c>
      <c r="Z14" s="17">
        <v>5.5494916752764002E-2</v>
      </c>
      <c r="AA14" s="17">
        <v>3.6369650601126298E-2</v>
      </c>
      <c r="AB14" s="17">
        <v>0</v>
      </c>
      <c r="AC14" s="17"/>
      <c r="AD14" s="17">
        <v>4.8795230981260901E-2</v>
      </c>
      <c r="AE14" s="17">
        <v>3.7432331408448101E-2</v>
      </c>
      <c r="AF14" s="17"/>
      <c r="AG14" s="17">
        <v>4.3422245641531299E-2</v>
      </c>
      <c r="AH14" s="17">
        <v>4.9048106384172799E-2</v>
      </c>
      <c r="AI14" s="17"/>
      <c r="AJ14" s="17">
        <v>4.6255503911659099E-2</v>
      </c>
      <c r="AK14" s="17" t="s">
        <v>331</v>
      </c>
      <c r="AL14" s="17"/>
      <c r="AM14" s="17">
        <v>2.8529526084972199E-2</v>
      </c>
      <c r="AN14" s="17">
        <v>5.2327262267732703E-2</v>
      </c>
      <c r="AO14" s="17"/>
      <c r="AP14" s="17">
        <v>1.7638366417686301E-2</v>
      </c>
      <c r="AQ14" s="17">
        <v>5.9204949345264997E-2</v>
      </c>
      <c r="AR14" s="17">
        <v>8.8057646047404806E-2</v>
      </c>
      <c r="AS14" s="17">
        <v>5.5661371478761199E-2</v>
      </c>
      <c r="AT14" s="17">
        <v>3.30534255521669E-2</v>
      </c>
      <c r="AU14" s="17">
        <v>3.7611961504840002E-2</v>
      </c>
    </row>
    <row r="15" spans="2:47" x14ac:dyDescent="0.35">
      <c r="B15" s="18" t="s">
        <v>292</v>
      </c>
      <c r="C15" s="17">
        <v>9.8032921162381201E-2</v>
      </c>
      <c r="D15" s="17">
        <v>6.9172464901924802E-2</v>
      </c>
      <c r="E15" s="17">
        <v>0.122547172737309</v>
      </c>
      <c r="F15" s="17"/>
      <c r="G15" s="17">
        <v>3.9095306839124697E-2</v>
      </c>
      <c r="H15" s="17">
        <v>4.6949268259276603E-2</v>
      </c>
      <c r="I15" s="17">
        <v>0.11272219993690499</v>
      </c>
      <c r="J15" s="17">
        <v>8.1990171396604195E-2</v>
      </c>
      <c r="K15" s="17">
        <v>6.9140295980610902E-2</v>
      </c>
      <c r="L15" s="17">
        <v>0.14620661510753</v>
      </c>
      <c r="M15" s="17"/>
      <c r="N15" s="17">
        <v>0.10277746104608999</v>
      </c>
      <c r="O15" s="17">
        <v>6.7647161090385294E-2</v>
      </c>
      <c r="P15" s="17"/>
      <c r="Q15" s="17">
        <v>8.1052349980850993E-2</v>
      </c>
      <c r="R15" s="17">
        <v>9.1166212172052105E-2</v>
      </c>
      <c r="S15" s="17">
        <v>7.8203580477092693E-2</v>
      </c>
      <c r="T15" s="17">
        <v>9.0877188945876902E-2</v>
      </c>
      <c r="U15" s="17">
        <v>6.9701103948747303E-2</v>
      </c>
      <c r="V15" s="17">
        <v>0.10169297153899901</v>
      </c>
      <c r="W15" s="17">
        <v>0.129348645553509</v>
      </c>
      <c r="X15" s="17">
        <v>0.13314975325685499</v>
      </c>
      <c r="Y15" s="17">
        <v>9.5127584515115493E-2</v>
      </c>
      <c r="Z15" s="17">
        <v>0.114620741656714</v>
      </c>
      <c r="AA15" s="17">
        <v>9.4599016936818395E-2</v>
      </c>
      <c r="AB15" s="17">
        <v>0.17358825198417799</v>
      </c>
      <c r="AC15" s="17"/>
      <c r="AD15" s="17">
        <v>9.7547633391990005E-2</v>
      </c>
      <c r="AE15" s="17">
        <v>9.6411859578269601E-2</v>
      </c>
      <c r="AF15" s="17"/>
      <c r="AG15" s="17">
        <v>7.3931169978533703E-2</v>
      </c>
      <c r="AH15" s="17">
        <v>0.112700273058027</v>
      </c>
      <c r="AI15" s="17"/>
      <c r="AJ15" s="17">
        <v>9.8032921162381201E-2</v>
      </c>
      <c r="AK15" s="17" t="s">
        <v>331</v>
      </c>
      <c r="AL15" s="17"/>
      <c r="AM15" s="17">
        <v>0.13431814418676899</v>
      </c>
      <c r="AN15" s="17">
        <v>8.7183343496713694E-2</v>
      </c>
      <c r="AO15" s="17"/>
      <c r="AP15" s="17">
        <v>6.1860698022393502E-2</v>
      </c>
      <c r="AQ15" s="17">
        <v>0.231493692642322</v>
      </c>
      <c r="AR15" s="17">
        <v>9.3923400980491595E-2</v>
      </c>
      <c r="AS15" s="17">
        <v>8.2577506312229695E-2</v>
      </c>
      <c r="AT15" s="17">
        <v>5.22238016911869E-2</v>
      </c>
      <c r="AU15" s="17">
        <v>3.5170452743699898E-2</v>
      </c>
    </row>
    <row r="16" spans="2:47" x14ac:dyDescent="0.35">
      <c r="B16" s="18" t="s">
        <v>293</v>
      </c>
      <c r="C16" s="17">
        <v>2.5195491792419301E-2</v>
      </c>
      <c r="D16" s="17">
        <v>1.6408698489444401E-2</v>
      </c>
      <c r="E16" s="17">
        <v>3.2652005258075101E-2</v>
      </c>
      <c r="F16" s="17"/>
      <c r="G16" s="17">
        <v>3.04362769748396E-2</v>
      </c>
      <c r="H16" s="17">
        <v>2.7402995593932399E-2</v>
      </c>
      <c r="I16" s="17">
        <v>2.07734730972567E-2</v>
      </c>
      <c r="J16" s="17">
        <v>2.41967006354586E-2</v>
      </c>
      <c r="K16" s="17">
        <v>2.4300930226276302E-2</v>
      </c>
      <c r="L16" s="17">
        <v>2.72554141505814E-2</v>
      </c>
      <c r="M16" s="17"/>
      <c r="N16" s="17">
        <v>2.74205957155845E-2</v>
      </c>
      <c r="O16" s="17">
        <v>1.09451164975032E-2</v>
      </c>
      <c r="P16" s="17"/>
      <c r="Q16" s="17">
        <v>7.6003378704047704E-3</v>
      </c>
      <c r="R16" s="17">
        <v>3.1862113287475298E-2</v>
      </c>
      <c r="S16" s="17">
        <v>4.8134907548668102E-2</v>
      </c>
      <c r="T16" s="17">
        <v>2.4857150565499801E-2</v>
      </c>
      <c r="U16" s="17">
        <v>4.65604329476716E-2</v>
      </c>
      <c r="V16" s="17">
        <v>4.5290486960566201E-2</v>
      </c>
      <c r="W16" s="17">
        <v>3.4304791674594E-2</v>
      </c>
      <c r="X16" s="17">
        <v>0</v>
      </c>
      <c r="Y16" s="17">
        <v>6.7281838255895E-3</v>
      </c>
      <c r="Z16" s="17">
        <v>2.0299050603878498E-2</v>
      </c>
      <c r="AA16" s="17">
        <v>2.0415973726642E-2</v>
      </c>
      <c r="AB16" s="17">
        <v>0</v>
      </c>
      <c r="AC16" s="17"/>
      <c r="AD16" s="17">
        <v>2.4619529403620902E-2</v>
      </c>
      <c r="AE16" s="17">
        <v>2.85403392193419E-2</v>
      </c>
      <c r="AF16" s="17"/>
      <c r="AG16" s="17">
        <v>1.6831563112890999E-2</v>
      </c>
      <c r="AH16" s="17">
        <v>2.9315701865792E-2</v>
      </c>
      <c r="AI16" s="17"/>
      <c r="AJ16" s="17">
        <v>2.5195491792419301E-2</v>
      </c>
      <c r="AK16" s="17" t="s">
        <v>331</v>
      </c>
      <c r="AL16" s="17"/>
      <c r="AM16" s="17">
        <v>3.1667685985771597E-2</v>
      </c>
      <c r="AN16" s="17">
        <v>2.2180226601088499E-2</v>
      </c>
      <c r="AO16" s="17"/>
      <c r="AP16" s="17">
        <v>2.5832453907651601E-2</v>
      </c>
      <c r="AQ16" s="17">
        <v>4.4939093150743098E-2</v>
      </c>
      <c r="AR16" s="17">
        <v>4.1955355080743502E-2</v>
      </c>
      <c r="AS16" s="17">
        <v>1.39889661599659E-2</v>
      </c>
      <c r="AT16" s="17">
        <v>1.62649826347642E-2</v>
      </c>
      <c r="AU16" s="17">
        <v>1.2596608953677301E-2</v>
      </c>
    </row>
    <row r="17" spans="2:47" x14ac:dyDescent="0.35">
      <c r="B17" s="18" t="s">
        <v>294</v>
      </c>
      <c r="C17" s="17">
        <v>0.104850408735868</v>
      </c>
      <c r="D17" s="17">
        <v>9.8474603183100001E-2</v>
      </c>
      <c r="E17" s="17">
        <v>0.11039203632516401</v>
      </c>
      <c r="F17" s="17"/>
      <c r="G17" s="17">
        <v>3.9409524776288798E-2</v>
      </c>
      <c r="H17" s="17">
        <v>8.3103187424146699E-2</v>
      </c>
      <c r="I17" s="17">
        <v>0.10273116715312799</v>
      </c>
      <c r="J17" s="17">
        <v>6.6484884336488498E-2</v>
      </c>
      <c r="K17" s="17">
        <v>0.155114361632783</v>
      </c>
      <c r="L17" s="17">
        <v>0.120221499579574</v>
      </c>
      <c r="M17" s="17"/>
      <c r="N17" s="17">
        <v>0.100926335384926</v>
      </c>
      <c r="O17" s="17">
        <v>0.12998160254372801</v>
      </c>
      <c r="P17" s="17"/>
      <c r="Q17" s="17">
        <v>8.8798636642685697E-2</v>
      </c>
      <c r="R17" s="17">
        <v>0.10836988088914799</v>
      </c>
      <c r="S17" s="17">
        <v>0.13711468182022801</v>
      </c>
      <c r="T17" s="17">
        <v>3.7321627168176802E-2</v>
      </c>
      <c r="U17" s="17">
        <v>0.10145108886361601</v>
      </c>
      <c r="V17" s="17">
        <v>9.1789411854212605E-2</v>
      </c>
      <c r="W17" s="17">
        <v>7.3800709715055895E-2</v>
      </c>
      <c r="X17" s="17">
        <v>0.13176726840227701</v>
      </c>
      <c r="Y17" s="17">
        <v>0.11659033144473301</v>
      </c>
      <c r="Z17" s="17">
        <v>0.126340542633154</v>
      </c>
      <c r="AA17" s="17">
        <v>0.13826914730048301</v>
      </c>
      <c r="AB17" s="17">
        <v>0.217101425287689</v>
      </c>
      <c r="AC17" s="17"/>
      <c r="AD17" s="17">
        <v>8.7136532316592394E-2</v>
      </c>
      <c r="AE17" s="17">
        <v>0.150305329927822</v>
      </c>
      <c r="AF17" s="17"/>
      <c r="AG17" s="17">
        <v>6.1854808666909102E-2</v>
      </c>
      <c r="AH17" s="17">
        <v>0.13059636720758599</v>
      </c>
      <c r="AI17" s="17"/>
      <c r="AJ17" s="17">
        <v>0.104850408735868</v>
      </c>
      <c r="AK17" s="17" t="s">
        <v>331</v>
      </c>
      <c r="AL17" s="17"/>
      <c r="AM17" s="17">
        <v>0.115882551038113</v>
      </c>
      <c r="AN17" s="17">
        <v>0.10288043313845099</v>
      </c>
      <c r="AO17" s="17"/>
      <c r="AP17" s="17">
        <v>0.13439140014182899</v>
      </c>
      <c r="AQ17" s="17">
        <v>0.16897145409508499</v>
      </c>
      <c r="AR17" s="17">
        <v>0.14109894413817201</v>
      </c>
      <c r="AS17" s="17">
        <v>7.6150890121973694E-2</v>
      </c>
      <c r="AT17" s="17">
        <v>3.2508417915997602E-2</v>
      </c>
      <c r="AU17" s="17">
        <v>5.5531844968222097E-2</v>
      </c>
    </row>
    <row r="18" spans="2:47" x14ac:dyDescent="0.35">
      <c r="B18" s="18" t="s">
        <v>106</v>
      </c>
      <c r="C18" s="17">
        <v>0.27197205516248801</v>
      </c>
      <c r="D18" s="17">
        <v>0.22149891721644999</v>
      </c>
      <c r="E18" s="17">
        <v>0.31348218740783801</v>
      </c>
      <c r="F18" s="17"/>
      <c r="G18" s="17">
        <v>0.258799882571421</v>
      </c>
      <c r="H18" s="17">
        <v>0.265195473116006</v>
      </c>
      <c r="I18" s="17">
        <v>0.19695412632423401</v>
      </c>
      <c r="J18" s="17">
        <v>0.231250102716162</v>
      </c>
      <c r="K18" s="17">
        <v>0.33755781535352503</v>
      </c>
      <c r="L18" s="17">
        <v>0.31010822678772798</v>
      </c>
      <c r="M18" s="17"/>
      <c r="N18" s="17">
        <v>0.28817892557840402</v>
      </c>
      <c r="O18" s="17">
        <v>0.16817735893348501</v>
      </c>
      <c r="P18" s="17"/>
      <c r="Q18" s="17">
        <v>0.24737201260272501</v>
      </c>
      <c r="R18" s="17">
        <v>0.28557194017281801</v>
      </c>
      <c r="S18" s="17">
        <v>0.23133577583280199</v>
      </c>
      <c r="T18" s="17">
        <v>0.307827891048013</v>
      </c>
      <c r="U18" s="17">
        <v>0.32954724182752698</v>
      </c>
      <c r="V18" s="17">
        <v>0.25528241667031998</v>
      </c>
      <c r="W18" s="17">
        <v>0.30944669422599602</v>
      </c>
      <c r="X18" s="17">
        <v>0.230323151194886</v>
      </c>
      <c r="Y18" s="17">
        <v>0.25313087700186099</v>
      </c>
      <c r="Z18" s="17">
        <v>0.23432416510069801</v>
      </c>
      <c r="AA18" s="17">
        <v>0.30260834835504402</v>
      </c>
      <c r="AB18" s="17">
        <v>0.33036255600450198</v>
      </c>
      <c r="AC18" s="17"/>
      <c r="AD18" s="17">
        <v>0.17460281852442999</v>
      </c>
      <c r="AE18" s="17">
        <v>0.50883803202380995</v>
      </c>
      <c r="AF18" s="17"/>
      <c r="AG18" s="17">
        <v>0.11776402049014401</v>
      </c>
      <c r="AH18" s="17">
        <v>0.35908750193674699</v>
      </c>
      <c r="AI18" s="17"/>
      <c r="AJ18" s="17">
        <v>0.27197205516248801</v>
      </c>
      <c r="AK18" s="17" t="s">
        <v>331</v>
      </c>
      <c r="AL18" s="17"/>
      <c r="AM18" s="17">
        <v>0.31830447726559502</v>
      </c>
      <c r="AN18" s="17">
        <v>0.26141951317891299</v>
      </c>
      <c r="AO18" s="17"/>
      <c r="AP18" s="17">
        <v>0.65789097449324196</v>
      </c>
      <c r="AQ18" s="17">
        <v>0.29051257862979302</v>
      </c>
      <c r="AR18" s="17">
        <v>0.141747524630219</v>
      </c>
      <c r="AS18" s="17">
        <v>0.20646213766712301</v>
      </c>
      <c r="AT18" s="17">
        <v>6.11439400660077E-2</v>
      </c>
      <c r="AU18" s="17">
        <v>7.3649501828332103E-2</v>
      </c>
    </row>
    <row r="19" spans="2:47" x14ac:dyDescent="0.35">
      <c r="B19" s="18" t="s">
        <v>94</v>
      </c>
      <c r="C19" s="17">
        <v>1.9497576827385399E-2</v>
      </c>
      <c r="D19" s="17">
        <v>1.53215523088271E-2</v>
      </c>
      <c r="E19" s="17">
        <v>2.3052762766890299E-2</v>
      </c>
      <c r="F19" s="17"/>
      <c r="G19" s="17">
        <v>3.7923306450765901E-2</v>
      </c>
      <c r="H19" s="17">
        <v>6.1616991966587896E-3</v>
      </c>
      <c r="I19" s="17">
        <v>2.0006139325907401E-2</v>
      </c>
      <c r="J19" s="17">
        <v>1.42994275907273E-2</v>
      </c>
      <c r="K19" s="17">
        <v>1.52723666751601E-2</v>
      </c>
      <c r="L19" s="17">
        <v>2.77662450900635E-2</v>
      </c>
      <c r="M19" s="17"/>
      <c r="N19" s="17">
        <v>1.8537651677120501E-2</v>
      </c>
      <c r="O19" s="17">
        <v>2.56452868304516E-2</v>
      </c>
      <c r="P19" s="17"/>
      <c r="Q19" s="17">
        <v>3.0787751360555098E-2</v>
      </c>
      <c r="R19" s="17">
        <v>3.0849096246923901E-2</v>
      </c>
      <c r="S19" s="17">
        <v>3.2541398888548102E-2</v>
      </c>
      <c r="T19" s="17">
        <v>7.7693078009185602E-3</v>
      </c>
      <c r="U19" s="17">
        <v>0</v>
      </c>
      <c r="V19" s="17">
        <v>1.8091024826269699E-2</v>
      </c>
      <c r="W19" s="17">
        <v>2.5354119430040699E-2</v>
      </c>
      <c r="X19" s="17">
        <v>0</v>
      </c>
      <c r="Y19" s="17">
        <v>1.5118630627195999E-2</v>
      </c>
      <c r="Z19" s="17">
        <v>2.0299050603878498E-2</v>
      </c>
      <c r="AA19" s="17">
        <v>1.98687204807622E-2</v>
      </c>
      <c r="AB19" s="17">
        <v>0</v>
      </c>
      <c r="AC19" s="17"/>
      <c r="AD19" s="17">
        <v>2.0634627415041001E-2</v>
      </c>
      <c r="AE19" s="17">
        <v>1.23346852980806E-2</v>
      </c>
      <c r="AF19" s="17"/>
      <c r="AG19" s="17">
        <v>1.04021247664044E-2</v>
      </c>
      <c r="AH19" s="17">
        <v>2.08174156442263E-2</v>
      </c>
      <c r="AI19" s="17"/>
      <c r="AJ19" s="17">
        <v>1.9497576827385399E-2</v>
      </c>
      <c r="AK19" s="17" t="s">
        <v>331</v>
      </c>
      <c r="AL19" s="17"/>
      <c r="AM19" s="17">
        <v>2.29062363204642E-2</v>
      </c>
      <c r="AN19" s="17">
        <v>1.7620321036681701E-2</v>
      </c>
      <c r="AO19" s="17"/>
      <c r="AP19" s="17">
        <v>3.9238872234265497E-2</v>
      </c>
      <c r="AQ19" s="17">
        <v>2.7229880329977401E-2</v>
      </c>
      <c r="AR19" s="17">
        <v>0</v>
      </c>
      <c r="AS19" s="17">
        <v>2.2773201173507101E-2</v>
      </c>
      <c r="AT19" s="17">
        <v>0</v>
      </c>
      <c r="AU19" s="17">
        <v>4.5502062712447899E-3</v>
      </c>
    </row>
    <row r="20" spans="2:47" x14ac:dyDescent="0.35">
      <c r="B20" s="18" t="s">
        <v>323</v>
      </c>
      <c r="C20" s="19">
        <v>2.8644694778984899E-2</v>
      </c>
      <c r="D20" s="19">
        <v>2.6745240596397799E-2</v>
      </c>
      <c r="E20" s="19">
        <v>3.0291709127312199E-2</v>
      </c>
      <c r="F20" s="19"/>
      <c r="G20" s="19">
        <v>7.8823058166656704E-2</v>
      </c>
      <c r="H20" s="19">
        <v>3.9901886321343498E-2</v>
      </c>
      <c r="I20" s="19">
        <v>2.9075187579852099E-2</v>
      </c>
      <c r="J20" s="19">
        <v>1.42614780504643E-2</v>
      </c>
      <c r="K20" s="19">
        <v>1.9168957732250601E-2</v>
      </c>
      <c r="L20" s="19">
        <v>3.0085770262805098E-2</v>
      </c>
      <c r="M20" s="19"/>
      <c r="N20" s="19">
        <v>2.5796194118064601E-2</v>
      </c>
      <c r="O20" s="19">
        <v>4.6887529652149401E-2</v>
      </c>
      <c r="P20" s="19"/>
      <c r="Q20" s="19">
        <v>3.8580907323421398E-2</v>
      </c>
      <c r="R20" s="19">
        <v>5.2725072932731799E-2</v>
      </c>
      <c r="S20" s="19">
        <v>2.3513676069470701E-2</v>
      </c>
      <c r="T20" s="19">
        <v>4.3404725900897702E-2</v>
      </c>
      <c r="U20" s="19">
        <v>3.2953897787537503E-2</v>
      </c>
      <c r="V20" s="19">
        <v>3.1836651678317902E-2</v>
      </c>
      <c r="W20" s="19">
        <v>0</v>
      </c>
      <c r="X20" s="19">
        <v>0</v>
      </c>
      <c r="Y20" s="19">
        <v>1.52774280500789E-2</v>
      </c>
      <c r="Z20" s="19">
        <v>2.9628115398859602E-2</v>
      </c>
      <c r="AA20" s="19">
        <v>1.7602438290862301E-2</v>
      </c>
      <c r="AB20" s="19">
        <v>0</v>
      </c>
      <c r="AC20" s="19"/>
      <c r="AD20" s="19">
        <v>2.40210395559999E-2</v>
      </c>
      <c r="AE20" s="19">
        <v>3.46705213462025E-2</v>
      </c>
      <c r="AF20" s="19"/>
      <c r="AG20" s="19">
        <v>2.7661009170167301E-2</v>
      </c>
      <c r="AH20" s="19">
        <v>2.50267235158954E-2</v>
      </c>
      <c r="AI20" s="19"/>
      <c r="AJ20" s="19">
        <v>2.8644694778984899E-2</v>
      </c>
      <c r="AK20" s="19" t="s">
        <v>331</v>
      </c>
      <c r="AL20" s="19"/>
      <c r="AM20" s="19">
        <v>3.3205981896802503E-2</v>
      </c>
      <c r="AN20" s="19">
        <v>2.6334654935063099E-2</v>
      </c>
      <c r="AO20" s="19"/>
      <c r="AP20" s="19">
        <v>4.2187475331356299E-2</v>
      </c>
      <c r="AQ20" s="19">
        <v>2.17832794813092E-2</v>
      </c>
      <c r="AR20" s="19">
        <v>5.1768763183501001E-2</v>
      </c>
      <c r="AS20" s="19">
        <v>1.9770070113096401E-2</v>
      </c>
      <c r="AT20" s="19">
        <v>2.9284991570107201E-2</v>
      </c>
      <c r="AU20" s="19">
        <v>1.9783883406073399E-2</v>
      </c>
    </row>
    <row r="21" spans="2:47" x14ac:dyDescent="0.35">
      <c r="B21" s="16" t="s">
        <v>749</v>
      </c>
    </row>
    <row r="22" spans="2:47" x14ac:dyDescent="0.35">
      <c r="B22" t="s">
        <v>66</v>
      </c>
    </row>
    <row r="23" spans="2:47" x14ac:dyDescent="0.35">
      <c r="B23" t="s">
        <v>67</v>
      </c>
    </row>
    <row r="25" spans="2:47" x14ac:dyDescent="0.35">
      <c r="B25"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B2:AU22"/>
  <sheetViews>
    <sheetView showGridLines="0" topLeftCell="A6" workbookViewId="0">
      <pane xSplit="2" topLeftCell="C1" activePane="topRight" state="frozen"/>
      <selection pane="topRight" activeCell="B22" sqref="B22"/>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347</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1167</v>
      </c>
      <c r="D7" s="10">
        <v>655</v>
      </c>
      <c r="E7" s="10">
        <v>508</v>
      </c>
      <c r="F7" s="10"/>
      <c r="G7" s="10">
        <v>169</v>
      </c>
      <c r="H7" s="10">
        <v>213</v>
      </c>
      <c r="I7" s="10">
        <v>235</v>
      </c>
      <c r="J7" s="10">
        <v>209</v>
      </c>
      <c r="K7" s="10">
        <v>162</v>
      </c>
      <c r="L7" s="10">
        <v>179</v>
      </c>
      <c r="M7" s="10"/>
      <c r="N7" s="10">
        <v>928</v>
      </c>
      <c r="O7" s="10">
        <v>239</v>
      </c>
      <c r="P7" s="10"/>
      <c r="Q7" s="10">
        <v>172</v>
      </c>
      <c r="R7" s="10">
        <v>152</v>
      </c>
      <c r="S7" s="10">
        <v>92</v>
      </c>
      <c r="T7" s="10">
        <v>106</v>
      </c>
      <c r="U7" s="10">
        <v>80</v>
      </c>
      <c r="V7" s="10">
        <v>115</v>
      </c>
      <c r="W7" s="10">
        <v>91</v>
      </c>
      <c r="X7" s="10">
        <v>49</v>
      </c>
      <c r="Y7" s="10">
        <v>139</v>
      </c>
      <c r="Z7" s="10">
        <v>93</v>
      </c>
      <c r="AA7" s="10">
        <v>54</v>
      </c>
      <c r="AB7" s="10">
        <v>24</v>
      </c>
      <c r="AC7" s="10"/>
      <c r="AD7" s="10">
        <v>987</v>
      </c>
      <c r="AE7" s="10">
        <v>157</v>
      </c>
      <c r="AF7" s="10"/>
      <c r="AG7" s="10">
        <v>506</v>
      </c>
      <c r="AH7" s="10">
        <v>646</v>
      </c>
      <c r="AI7" s="10"/>
      <c r="AJ7" s="10">
        <v>644</v>
      </c>
      <c r="AK7" s="10">
        <v>521</v>
      </c>
      <c r="AL7" s="10"/>
      <c r="AM7" s="10">
        <v>208</v>
      </c>
      <c r="AN7" s="10">
        <v>945</v>
      </c>
      <c r="AO7" s="10"/>
      <c r="AP7" s="10">
        <v>63</v>
      </c>
      <c r="AQ7" s="10">
        <v>138</v>
      </c>
      <c r="AR7" s="10">
        <v>219</v>
      </c>
      <c r="AS7" s="10">
        <v>291</v>
      </c>
      <c r="AT7" s="10">
        <v>150</v>
      </c>
      <c r="AU7" s="10">
        <v>306</v>
      </c>
    </row>
    <row r="8" spans="2:47" ht="30" customHeight="1" x14ac:dyDescent="0.35">
      <c r="B8" s="11" t="s">
        <v>20</v>
      </c>
      <c r="C8" s="11">
        <v>1187</v>
      </c>
      <c r="D8" s="11">
        <v>698</v>
      </c>
      <c r="E8" s="11">
        <v>485</v>
      </c>
      <c r="F8" s="11"/>
      <c r="G8" s="11">
        <v>205</v>
      </c>
      <c r="H8" s="11">
        <v>243</v>
      </c>
      <c r="I8" s="11">
        <v>222</v>
      </c>
      <c r="J8" s="11">
        <v>201</v>
      </c>
      <c r="K8" s="11">
        <v>145</v>
      </c>
      <c r="L8" s="11">
        <v>170</v>
      </c>
      <c r="M8" s="11"/>
      <c r="N8" s="11">
        <v>929</v>
      </c>
      <c r="O8" s="11">
        <v>258</v>
      </c>
      <c r="P8" s="11"/>
      <c r="Q8" s="11">
        <v>185</v>
      </c>
      <c r="R8" s="11">
        <v>146</v>
      </c>
      <c r="S8" s="11">
        <v>95</v>
      </c>
      <c r="T8" s="11">
        <v>100</v>
      </c>
      <c r="U8" s="11">
        <v>78</v>
      </c>
      <c r="V8" s="11">
        <v>114</v>
      </c>
      <c r="W8" s="11">
        <v>87</v>
      </c>
      <c r="X8" s="11">
        <v>48</v>
      </c>
      <c r="Y8" s="11">
        <v>134</v>
      </c>
      <c r="Z8" s="11">
        <v>107</v>
      </c>
      <c r="AA8" s="11">
        <v>58</v>
      </c>
      <c r="AB8" s="11">
        <v>37</v>
      </c>
      <c r="AC8" s="11"/>
      <c r="AD8" s="11">
        <v>1002</v>
      </c>
      <c r="AE8" s="11">
        <v>160</v>
      </c>
      <c r="AF8" s="11"/>
      <c r="AG8" s="11">
        <v>521</v>
      </c>
      <c r="AH8" s="11">
        <v>648</v>
      </c>
      <c r="AI8" s="11"/>
      <c r="AJ8" s="11">
        <v>633</v>
      </c>
      <c r="AK8" s="11">
        <v>551</v>
      </c>
      <c r="AL8" s="11"/>
      <c r="AM8" s="11">
        <v>213</v>
      </c>
      <c r="AN8" s="11">
        <v>960</v>
      </c>
      <c r="AO8" s="11"/>
      <c r="AP8" s="11">
        <v>64</v>
      </c>
      <c r="AQ8" s="11">
        <v>133</v>
      </c>
      <c r="AR8" s="11">
        <v>233</v>
      </c>
      <c r="AS8" s="11">
        <v>275</v>
      </c>
      <c r="AT8" s="11">
        <v>142</v>
      </c>
      <c r="AU8" s="11">
        <v>340</v>
      </c>
    </row>
    <row r="9" spans="2:47" x14ac:dyDescent="0.35">
      <c r="B9" s="18" t="s">
        <v>340</v>
      </c>
      <c r="C9" s="17">
        <v>0.67397482246291696</v>
      </c>
      <c r="D9" s="17">
        <v>0.70101116863751001</v>
      </c>
      <c r="E9" s="17">
        <v>0.63661150428604796</v>
      </c>
      <c r="F9" s="17"/>
      <c r="G9" s="17">
        <v>0.67382706036668805</v>
      </c>
      <c r="H9" s="17">
        <v>0.64565649362434197</v>
      </c>
      <c r="I9" s="17">
        <v>0.72826325410308601</v>
      </c>
      <c r="J9" s="17">
        <v>0.73085648845127804</v>
      </c>
      <c r="K9" s="17">
        <v>0.678509143482528</v>
      </c>
      <c r="L9" s="17">
        <v>0.57234540933716205</v>
      </c>
      <c r="M9" s="17"/>
      <c r="N9" s="17">
        <v>0.65424758518078696</v>
      </c>
      <c r="O9" s="17">
        <v>0.74510809841854997</v>
      </c>
      <c r="P9" s="17"/>
      <c r="Q9" s="17">
        <v>0.68888290565833898</v>
      </c>
      <c r="R9" s="17">
        <v>0.63743511609882897</v>
      </c>
      <c r="S9" s="17">
        <v>0.64720502373075095</v>
      </c>
      <c r="T9" s="17">
        <v>0.71334876077178</v>
      </c>
      <c r="U9" s="17">
        <v>0.67329798923576201</v>
      </c>
      <c r="V9" s="17">
        <v>0.71455745175562801</v>
      </c>
      <c r="W9" s="17">
        <v>0.70863633287915795</v>
      </c>
      <c r="X9" s="17">
        <v>0.69136461677801797</v>
      </c>
      <c r="Y9" s="17">
        <v>0.65208337341362599</v>
      </c>
      <c r="Z9" s="17">
        <v>0.70238979929931999</v>
      </c>
      <c r="AA9" s="17">
        <v>0.55251359721392601</v>
      </c>
      <c r="AB9" s="17">
        <v>0.66613491312260698</v>
      </c>
      <c r="AC9" s="17"/>
      <c r="AD9" s="17">
        <v>0.68922027247614404</v>
      </c>
      <c r="AE9" s="17">
        <v>0.59366723631893603</v>
      </c>
      <c r="AF9" s="17"/>
      <c r="AG9" s="17">
        <v>0.68492541675688101</v>
      </c>
      <c r="AH9" s="17">
        <v>0.666951375459095</v>
      </c>
      <c r="AI9" s="17"/>
      <c r="AJ9" s="17">
        <v>0.65075859619897702</v>
      </c>
      <c r="AK9" s="17">
        <v>0.69907947751451405</v>
      </c>
      <c r="AL9" s="17"/>
      <c r="AM9" s="17">
        <v>0.64679130408043095</v>
      </c>
      <c r="AN9" s="17">
        <v>0.68015661912626701</v>
      </c>
      <c r="AO9" s="17"/>
      <c r="AP9" s="17">
        <v>0.49512341288026401</v>
      </c>
      <c r="AQ9" s="17">
        <v>0.52567991119030599</v>
      </c>
      <c r="AR9" s="17">
        <v>0.65184809357017803</v>
      </c>
      <c r="AS9" s="17">
        <v>0.65615458255224901</v>
      </c>
      <c r="AT9" s="17">
        <v>0.77121513254232499</v>
      </c>
      <c r="AU9" s="17">
        <v>0.75481011891135796</v>
      </c>
    </row>
    <row r="10" spans="2:47" ht="29" x14ac:dyDescent="0.35">
      <c r="B10" s="18" t="s">
        <v>341</v>
      </c>
      <c r="C10" s="17">
        <v>0.45037942561573502</v>
      </c>
      <c r="D10" s="17">
        <v>0.49869745171716101</v>
      </c>
      <c r="E10" s="17">
        <v>0.38441879141636198</v>
      </c>
      <c r="F10" s="17"/>
      <c r="G10" s="17">
        <v>0.50637863111693804</v>
      </c>
      <c r="H10" s="17">
        <v>0.49241150956583102</v>
      </c>
      <c r="I10" s="17">
        <v>0.503681205491192</v>
      </c>
      <c r="J10" s="17">
        <v>0.38813318877459402</v>
      </c>
      <c r="K10" s="17">
        <v>0.38170960215119498</v>
      </c>
      <c r="L10" s="17">
        <v>0.385251250789518</v>
      </c>
      <c r="M10" s="17"/>
      <c r="N10" s="17">
        <v>0.42441150925128501</v>
      </c>
      <c r="O10" s="17">
        <v>0.54401559647573405</v>
      </c>
      <c r="P10" s="17"/>
      <c r="Q10" s="17">
        <v>0.47431370155105801</v>
      </c>
      <c r="R10" s="17">
        <v>0.44707917357905402</v>
      </c>
      <c r="S10" s="17">
        <v>0.36651887917980902</v>
      </c>
      <c r="T10" s="17">
        <v>0.39140312805654898</v>
      </c>
      <c r="U10" s="17">
        <v>0.50377742666228198</v>
      </c>
      <c r="V10" s="17">
        <v>0.39593983590353099</v>
      </c>
      <c r="W10" s="17">
        <v>0.462468578643497</v>
      </c>
      <c r="X10" s="17">
        <v>0.495440350018301</v>
      </c>
      <c r="Y10" s="17">
        <v>0.46235348600038301</v>
      </c>
      <c r="Z10" s="17">
        <v>0.49539339140181199</v>
      </c>
      <c r="AA10" s="17">
        <v>0.37168852469277902</v>
      </c>
      <c r="AB10" s="17">
        <v>0.63771600536409601</v>
      </c>
      <c r="AC10" s="17"/>
      <c r="AD10" s="17">
        <v>0.47782928611305597</v>
      </c>
      <c r="AE10" s="17">
        <v>0.27709418533958802</v>
      </c>
      <c r="AF10" s="17"/>
      <c r="AG10" s="17">
        <v>0.58802195532051504</v>
      </c>
      <c r="AH10" s="17">
        <v>0.34841901649703699</v>
      </c>
      <c r="AI10" s="17"/>
      <c r="AJ10" s="17">
        <v>0.46605692926746101</v>
      </c>
      <c r="AK10" s="17">
        <v>0.43454587491753199</v>
      </c>
      <c r="AL10" s="17"/>
      <c r="AM10" s="17">
        <v>0.46510474604055302</v>
      </c>
      <c r="AN10" s="17">
        <v>0.450204676104833</v>
      </c>
      <c r="AO10" s="17"/>
      <c r="AP10" s="17">
        <v>0.12600361990200901</v>
      </c>
      <c r="AQ10" s="17">
        <v>0.26036227983461102</v>
      </c>
      <c r="AR10" s="17">
        <v>0.362953937984413</v>
      </c>
      <c r="AS10" s="17">
        <v>0.398818416145303</v>
      </c>
      <c r="AT10" s="17">
        <v>0.56992507109051804</v>
      </c>
      <c r="AU10" s="17">
        <v>0.63762815630484504</v>
      </c>
    </row>
    <row r="11" spans="2:47" ht="29" x14ac:dyDescent="0.35">
      <c r="B11" s="18" t="s">
        <v>342</v>
      </c>
      <c r="C11" s="17">
        <v>0.43735352619902301</v>
      </c>
      <c r="D11" s="17">
        <v>0.49558441800119701</v>
      </c>
      <c r="E11" s="17">
        <v>0.35701569573143799</v>
      </c>
      <c r="F11" s="17"/>
      <c r="G11" s="17">
        <v>0.38257533782369801</v>
      </c>
      <c r="H11" s="17">
        <v>0.371917209632602</v>
      </c>
      <c r="I11" s="17">
        <v>0.43077565067471202</v>
      </c>
      <c r="J11" s="17">
        <v>0.492622461688003</v>
      </c>
      <c r="K11" s="17">
        <v>0.52495142363006997</v>
      </c>
      <c r="L11" s="17">
        <v>0.46552655075189098</v>
      </c>
      <c r="M11" s="17"/>
      <c r="N11" s="17">
        <v>0.444376493046652</v>
      </c>
      <c r="O11" s="17">
        <v>0.412029826197087</v>
      </c>
      <c r="P11" s="17"/>
      <c r="Q11" s="17">
        <v>0.47593065083055403</v>
      </c>
      <c r="R11" s="17">
        <v>0.41029437800899599</v>
      </c>
      <c r="S11" s="17">
        <v>0.42362060133221302</v>
      </c>
      <c r="T11" s="17">
        <v>0.38416781983742299</v>
      </c>
      <c r="U11" s="17">
        <v>0.43087669308029097</v>
      </c>
      <c r="V11" s="17">
        <v>0.47448957568866201</v>
      </c>
      <c r="W11" s="17">
        <v>0.48421369716972701</v>
      </c>
      <c r="X11" s="17">
        <v>0.35896356025244502</v>
      </c>
      <c r="Y11" s="17">
        <v>0.36104569441804901</v>
      </c>
      <c r="Z11" s="17">
        <v>0.48676573888390301</v>
      </c>
      <c r="AA11" s="17">
        <v>0.50875428735281003</v>
      </c>
      <c r="AB11" s="17">
        <v>0.44343080341275598</v>
      </c>
      <c r="AC11" s="17"/>
      <c r="AD11" s="17">
        <v>0.45851586149103501</v>
      </c>
      <c r="AE11" s="17">
        <v>0.29934475489460899</v>
      </c>
      <c r="AF11" s="17"/>
      <c r="AG11" s="17">
        <v>0.51379721484630303</v>
      </c>
      <c r="AH11" s="17">
        <v>0.381112819117367</v>
      </c>
      <c r="AI11" s="17"/>
      <c r="AJ11" s="17">
        <v>0.432255468210898</v>
      </c>
      <c r="AK11" s="17">
        <v>0.44047909165015398</v>
      </c>
      <c r="AL11" s="17"/>
      <c r="AM11" s="17">
        <v>0.437932461661587</v>
      </c>
      <c r="AN11" s="17">
        <v>0.44127636615504601</v>
      </c>
      <c r="AO11" s="17"/>
      <c r="AP11" s="17">
        <v>3.0530963690817901E-2</v>
      </c>
      <c r="AQ11" s="17">
        <v>0.30677022633402901</v>
      </c>
      <c r="AR11" s="17">
        <v>0.34026449247113499</v>
      </c>
      <c r="AS11" s="17">
        <v>0.53444720523534905</v>
      </c>
      <c r="AT11" s="17">
        <v>0.46629855349194299</v>
      </c>
      <c r="AU11" s="17">
        <v>0.54093867797426398</v>
      </c>
    </row>
    <row r="12" spans="2:47" ht="29" x14ac:dyDescent="0.35">
      <c r="B12" s="18" t="s">
        <v>343</v>
      </c>
      <c r="C12" s="17">
        <v>0.354851275762394</v>
      </c>
      <c r="D12" s="17">
        <v>0.32281652702234098</v>
      </c>
      <c r="E12" s="17">
        <v>0.40181128681190498</v>
      </c>
      <c r="F12" s="17"/>
      <c r="G12" s="17">
        <v>0.41263093059149297</v>
      </c>
      <c r="H12" s="17">
        <v>0.41625161125647298</v>
      </c>
      <c r="I12" s="17">
        <v>0.39668175772030201</v>
      </c>
      <c r="J12" s="17">
        <v>0.33174256913733302</v>
      </c>
      <c r="K12" s="17">
        <v>0.29025590369578702</v>
      </c>
      <c r="L12" s="17">
        <v>0.22496863954176599</v>
      </c>
      <c r="M12" s="17"/>
      <c r="N12" s="17">
        <v>0.34338543123432202</v>
      </c>
      <c r="O12" s="17">
        <v>0.39619528512443902</v>
      </c>
      <c r="P12" s="17"/>
      <c r="Q12" s="17">
        <v>0.34471556903224798</v>
      </c>
      <c r="R12" s="17">
        <v>0.37819201938739599</v>
      </c>
      <c r="S12" s="17">
        <v>0.28714931351015399</v>
      </c>
      <c r="T12" s="17">
        <v>0.318470915235468</v>
      </c>
      <c r="U12" s="17">
        <v>0.39071915926808298</v>
      </c>
      <c r="V12" s="17">
        <v>0.36334595629670702</v>
      </c>
      <c r="W12" s="17">
        <v>0.35394478035423799</v>
      </c>
      <c r="X12" s="17">
        <v>0.36529435438977698</v>
      </c>
      <c r="Y12" s="17">
        <v>0.43505946782159199</v>
      </c>
      <c r="Z12" s="17">
        <v>0.38273351978069597</v>
      </c>
      <c r="AA12" s="17">
        <v>0.32421567514474597</v>
      </c>
      <c r="AB12" s="17">
        <v>0.150621366872915</v>
      </c>
      <c r="AC12" s="17"/>
      <c r="AD12" s="17">
        <v>0.38227957373591598</v>
      </c>
      <c r="AE12" s="17">
        <v>0.21875099828015099</v>
      </c>
      <c r="AF12" s="17"/>
      <c r="AG12" s="17">
        <v>0.41050022470828201</v>
      </c>
      <c r="AH12" s="17">
        <v>0.318506570592403</v>
      </c>
      <c r="AI12" s="17"/>
      <c r="AJ12" s="17">
        <v>0.352987704173717</v>
      </c>
      <c r="AK12" s="17">
        <v>0.35871869889459501</v>
      </c>
      <c r="AL12" s="17"/>
      <c r="AM12" s="17">
        <v>0.322206712844892</v>
      </c>
      <c r="AN12" s="17">
        <v>0.364853514880977</v>
      </c>
      <c r="AO12" s="17"/>
      <c r="AP12" s="17">
        <v>0.13866674256080999</v>
      </c>
      <c r="AQ12" s="17">
        <v>0.235919141878946</v>
      </c>
      <c r="AR12" s="17">
        <v>0.38350593983501302</v>
      </c>
      <c r="AS12" s="17">
        <v>0.232662796993543</v>
      </c>
      <c r="AT12" s="17">
        <v>0.47621890878448198</v>
      </c>
      <c r="AU12" s="17">
        <v>0.470816074584337</v>
      </c>
    </row>
    <row r="13" spans="2:47" ht="43.5" x14ac:dyDescent="0.35">
      <c r="B13" s="18" t="s">
        <v>344</v>
      </c>
      <c r="C13" s="17">
        <v>0.33977524374538398</v>
      </c>
      <c r="D13" s="17">
        <v>0.35684882182817901</v>
      </c>
      <c r="E13" s="17">
        <v>0.31174571314710098</v>
      </c>
      <c r="F13" s="17"/>
      <c r="G13" s="17">
        <v>0.40042863543546398</v>
      </c>
      <c r="H13" s="17">
        <v>0.31724210112914403</v>
      </c>
      <c r="I13" s="17">
        <v>0.40321356641124501</v>
      </c>
      <c r="J13" s="17">
        <v>0.36017403630899197</v>
      </c>
      <c r="K13" s="17">
        <v>0.27072924332940701</v>
      </c>
      <c r="L13" s="17">
        <v>0.25055384081035198</v>
      </c>
      <c r="M13" s="17"/>
      <c r="N13" s="17">
        <v>0.329727178562153</v>
      </c>
      <c r="O13" s="17">
        <v>0.37600696658000399</v>
      </c>
      <c r="P13" s="17"/>
      <c r="Q13" s="17">
        <v>0.33602594794073798</v>
      </c>
      <c r="R13" s="17">
        <v>0.33796069769317599</v>
      </c>
      <c r="S13" s="17">
        <v>0.35433178660697401</v>
      </c>
      <c r="T13" s="17">
        <v>0.41388706095789102</v>
      </c>
      <c r="U13" s="17">
        <v>0.28506613105505002</v>
      </c>
      <c r="V13" s="17">
        <v>0.33487932347780303</v>
      </c>
      <c r="W13" s="17">
        <v>0.382676583281232</v>
      </c>
      <c r="X13" s="17">
        <v>0.422128012634716</v>
      </c>
      <c r="Y13" s="17">
        <v>0.35308041396276202</v>
      </c>
      <c r="Z13" s="17">
        <v>0.26328555551656302</v>
      </c>
      <c r="AA13" s="17">
        <v>0.26597174542257601</v>
      </c>
      <c r="AB13" s="17">
        <v>0.33842921687545502</v>
      </c>
      <c r="AC13" s="17"/>
      <c r="AD13" s="17">
        <v>0.355804764062225</v>
      </c>
      <c r="AE13" s="17">
        <v>0.26618529024112098</v>
      </c>
      <c r="AF13" s="17"/>
      <c r="AG13" s="17">
        <v>0.40050702655057302</v>
      </c>
      <c r="AH13" s="17">
        <v>0.29542894299933098</v>
      </c>
      <c r="AI13" s="17"/>
      <c r="AJ13" s="17">
        <v>0.33078577361935602</v>
      </c>
      <c r="AK13" s="17">
        <v>0.34690004985487199</v>
      </c>
      <c r="AL13" s="17"/>
      <c r="AM13" s="17">
        <v>0.291628606683211</v>
      </c>
      <c r="AN13" s="17">
        <v>0.34949207088678302</v>
      </c>
      <c r="AO13" s="17"/>
      <c r="AP13" s="17">
        <v>8.9383289690623299E-2</v>
      </c>
      <c r="AQ13" s="17">
        <v>0.21985355563617001</v>
      </c>
      <c r="AR13" s="17">
        <v>0.322061982418057</v>
      </c>
      <c r="AS13" s="17">
        <v>0.27421848338048699</v>
      </c>
      <c r="AT13" s="17">
        <v>0.41230326737263701</v>
      </c>
      <c r="AU13" s="17">
        <v>0.46883376873299498</v>
      </c>
    </row>
    <row r="14" spans="2:47" ht="29" x14ac:dyDescent="0.35">
      <c r="B14" s="18" t="s">
        <v>345</v>
      </c>
      <c r="C14" s="17">
        <v>0.12697395121771601</v>
      </c>
      <c r="D14" s="17">
        <v>0.14238492423287799</v>
      </c>
      <c r="E14" s="17">
        <v>0.10580227838155</v>
      </c>
      <c r="F14" s="17"/>
      <c r="G14" s="17">
        <v>0.17207506678849499</v>
      </c>
      <c r="H14" s="17">
        <v>0.161859043301394</v>
      </c>
      <c r="I14" s="17">
        <v>0.116278692683828</v>
      </c>
      <c r="J14" s="17">
        <v>0.13683967801890401</v>
      </c>
      <c r="K14" s="17">
        <v>8.8047249163376404E-2</v>
      </c>
      <c r="L14" s="17">
        <v>5.8113786794091897E-2</v>
      </c>
      <c r="M14" s="17"/>
      <c r="N14" s="17">
        <v>0.111013360792279</v>
      </c>
      <c r="O14" s="17">
        <v>0.18452529846976601</v>
      </c>
      <c r="P14" s="17"/>
      <c r="Q14" s="17">
        <v>0.17531924818995301</v>
      </c>
      <c r="R14" s="17">
        <v>0.10471303872978301</v>
      </c>
      <c r="S14" s="17">
        <v>0.128237733252968</v>
      </c>
      <c r="T14" s="17">
        <v>9.1679314717390298E-2</v>
      </c>
      <c r="U14" s="17">
        <v>0.160676786020826</v>
      </c>
      <c r="V14" s="17">
        <v>0.14567611016781901</v>
      </c>
      <c r="W14" s="17">
        <v>0.131230145166121</v>
      </c>
      <c r="X14" s="17">
        <v>0.102890947342527</v>
      </c>
      <c r="Y14" s="17">
        <v>9.9316150892296604E-2</v>
      </c>
      <c r="Z14" s="17">
        <v>0.102492467643458</v>
      </c>
      <c r="AA14" s="17">
        <v>0.11335223553934</v>
      </c>
      <c r="AB14" s="17">
        <v>0.150331188023135</v>
      </c>
      <c r="AC14" s="17"/>
      <c r="AD14" s="17">
        <v>0.13749839919331899</v>
      </c>
      <c r="AE14" s="17">
        <v>4.7317738389418398E-2</v>
      </c>
      <c r="AF14" s="17"/>
      <c r="AG14" s="17">
        <v>0.20961906678202299</v>
      </c>
      <c r="AH14" s="17">
        <v>6.40040775745844E-2</v>
      </c>
      <c r="AI14" s="17"/>
      <c r="AJ14" s="17">
        <v>0.13836205557252099</v>
      </c>
      <c r="AK14" s="17">
        <v>0.11449935226701299</v>
      </c>
      <c r="AL14" s="17"/>
      <c r="AM14" s="17">
        <v>0.123248394039867</v>
      </c>
      <c r="AN14" s="17">
        <v>0.128071988939543</v>
      </c>
      <c r="AO14" s="17"/>
      <c r="AP14" s="17">
        <v>0</v>
      </c>
      <c r="AQ14" s="17">
        <v>1.4347551889621E-2</v>
      </c>
      <c r="AR14" s="17">
        <v>6.7949553927542705E-2</v>
      </c>
      <c r="AS14" s="17">
        <v>5.2039361753306597E-2</v>
      </c>
      <c r="AT14" s="17">
        <v>0.25963743408693801</v>
      </c>
      <c r="AU14" s="17">
        <v>0.24074127552924299</v>
      </c>
    </row>
    <row r="15" spans="2:47" ht="29" x14ac:dyDescent="0.35">
      <c r="B15" s="18" t="s">
        <v>346</v>
      </c>
      <c r="C15" s="17">
        <v>4.76107215351022E-2</v>
      </c>
      <c r="D15" s="17">
        <v>6.0338961182711197E-2</v>
      </c>
      <c r="E15" s="17">
        <v>2.9665766982541301E-2</v>
      </c>
      <c r="F15" s="17"/>
      <c r="G15" s="17">
        <v>6.8186497388310105E-2</v>
      </c>
      <c r="H15" s="17">
        <v>4.4988278276413003E-2</v>
      </c>
      <c r="I15" s="17">
        <v>5.0333563507934401E-2</v>
      </c>
      <c r="J15" s="17">
        <v>4.2977002107556603E-2</v>
      </c>
      <c r="K15" s="17">
        <v>5.4315136250162502E-2</v>
      </c>
      <c r="L15" s="17">
        <v>2.27827689223352E-2</v>
      </c>
      <c r="M15" s="17"/>
      <c r="N15" s="17">
        <v>4.8879701526681897E-2</v>
      </c>
      <c r="O15" s="17">
        <v>4.3034981778325501E-2</v>
      </c>
      <c r="P15" s="17"/>
      <c r="Q15" s="17">
        <v>5.5350269370430902E-2</v>
      </c>
      <c r="R15" s="17">
        <v>5.3023471284835297E-2</v>
      </c>
      <c r="S15" s="17">
        <v>3.56122214507728E-2</v>
      </c>
      <c r="T15" s="17">
        <v>5.3658081972775301E-2</v>
      </c>
      <c r="U15" s="17">
        <v>7.2128490767544504E-2</v>
      </c>
      <c r="V15" s="17">
        <v>5.7412559291352701E-2</v>
      </c>
      <c r="W15" s="17">
        <v>3.8673797878795699E-2</v>
      </c>
      <c r="X15" s="17">
        <v>7.3429024366406706E-2</v>
      </c>
      <c r="Y15" s="17">
        <v>3.65862167040822E-2</v>
      </c>
      <c r="Z15" s="17">
        <v>1.16649880325271E-2</v>
      </c>
      <c r="AA15" s="17">
        <v>4.1877254084087698E-2</v>
      </c>
      <c r="AB15" s="17">
        <v>6.0241392730124903E-2</v>
      </c>
      <c r="AC15" s="17"/>
      <c r="AD15" s="17">
        <v>5.3729284575883898E-2</v>
      </c>
      <c r="AE15" s="17">
        <v>1.06907305156499E-2</v>
      </c>
      <c r="AF15" s="17"/>
      <c r="AG15" s="17">
        <v>6.3295992569000703E-2</v>
      </c>
      <c r="AH15" s="17">
        <v>3.6302395762023702E-2</v>
      </c>
      <c r="AI15" s="17"/>
      <c r="AJ15" s="17">
        <v>3.2974721927221402E-2</v>
      </c>
      <c r="AK15" s="17">
        <v>6.4667840008597099E-2</v>
      </c>
      <c r="AL15" s="17"/>
      <c r="AM15" s="17">
        <v>3.51933243483337E-2</v>
      </c>
      <c r="AN15" s="17">
        <v>5.0121931350692699E-2</v>
      </c>
      <c r="AO15" s="17"/>
      <c r="AP15" s="17">
        <v>0</v>
      </c>
      <c r="AQ15" s="17">
        <v>6.89221993218343E-3</v>
      </c>
      <c r="AR15" s="17">
        <v>3.4809325734927801E-2</v>
      </c>
      <c r="AS15" s="17">
        <v>3.8270920345866197E-2</v>
      </c>
      <c r="AT15" s="17">
        <v>5.6623922594437902E-2</v>
      </c>
      <c r="AU15" s="17">
        <v>8.5092457278825598E-2</v>
      </c>
    </row>
    <row r="16" spans="2:47" x14ac:dyDescent="0.35">
      <c r="B16" s="18" t="s">
        <v>94</v>
      </c>
      <c r="C16" s="17">
        <v>1.09289328398197E-2</v>
      </c>
      <c r="D16" s="17">
        <v>7.2046144191615803E-3</v>
      </c>
      <c r="E16" s="17">
        <v>1.45348813991445E-2</v>
      </c>
      <c r="F16" s="17"/>
      <c r="G16" s="17">
        <v>9.02165786320374E-3</v>
      </c>
      <c r="H16" s="17">
        <v>4.24847223884169E-3</v>
      </c>
      <c r="I16" s="17">
        <v>9.6151883590999809E-3</v>
      </c>
      <c r="J16" s="17">
        <v>1.45613876840228E-2</v>
      </c>
      <c r="K16" s="17">
        <v>1.32449784426719E-2</v>
      </c>
      <c r="L16" s="17">
        <v>1.8233663998350101E-2</v>
      </c>
      <c r="M16" s="17"/>
      <c r="N16" s="17">
        <v>1.18656843682091E-2</v>
      </c>
      <c r="O16" s="17">
        <v>7.5511560118830499E-3</v>
      </c>
      <c r="P16" s="17"/>
      <c r="Q16" s="17">
        <v>4.9407222932145098E-3</v>
      </c>
      <c r="R16" s="17">
        <v>7.1017342215715798E-3</v>
      </c>
      <c r="S16" s="17">
        <v>0</v>
      </c>
      <c r="T16" s="17">
        <v>1.91119951552528E-2</v>
      </c>
      <c r="U16" s="17">
        <v>0</v>
      </c>
      <c r="V16" s="17">
        <v>0</v>
      </c>
      <c r="W16" s="17">
        <v>1.19219712290399E-2</v>
      </c>
      <c r="X16" s="17">
        <v>1.99087425960691E-2</v>
      </c>
      <c r="Y16" s="17">
        <v>1.49489689395876E-2</v>
      </c>
      <c r="Z16" s="17">
        <v>1.00080705595267E-2</v>
      </c>
      <c r="AA16" s="17">
        <v>6.9941326592222297E-2</v>
      </c>
      <c r="AB16" s="17">
        <v>0</v>
      </c>
      <c r="AC16" s="17"/>
      <c r="AD16" s="17">
        <v>5.9522367505905303E-3</v>
      </c>
      <c r="AE16" s="17">
        <v>3.7341498684056201E-2</v>
      </c>
      <c r="AF16" s="17"/>
      <c r="AG16" s="17">
        <v>9.60696643596088E-3</v>
      </c>
      <c r="AH16" s="17">
        <v>7.6272949480058298E-3</v>
      </c>
      <c r="AI16" s="17"/>
      <c r="AJ16" s="17">
        <v>1.2970544497706399E-2</v>
      </c>
      <c r="AK16" s="17">
        <v>8.6350080502606598E-3</v>
      </c>
      <c r="AL16" s="17"/>
      <c r="AM16" s="17">
        <v>1.3492474238733201E-2</v>
      </c>
      <c r="AN16" s="17">
        <v>9.3530330896299599E-3</v>
      </c>
      <c r="AO16" s="17"/>
      <c r="AP16" s="17">
        <v>4.6572601084064101E-2</v>
      </c>
      <c r="AQ16" s="17">
        <v>2.2057007245134201E-2</v>
      </c>
      <c r="AR16" s="17">
        <v>1.2779600544659601E-2</v>
      </c>
      <c r="AS16" s="17">
        <v>1.1235237844054601E-2</v>
      </c>
      <c r="AT16" s="17">
        <v>0</v>
      </c>
      <c r="AU16" s="17">
        <v>2.8986520949097201E-3</v>
      </c>
    </row>
    <row r="17" spans="2:47" x14ac:dyDescent="0.35">
      <c r="B17" s="18" t="s">
        <v>151</v>
      </c>
      <c r="C17" s="19">
        <v>3.9999727812474101E-2</v>
      </c>
      <c r="D17" s="19">
        <v>3.6692851295073103E-2</v>
      </c>
      <c r="E17" s="19">
        <v>4.5081586273232999E-2</v>
      </c>
      <c r="F17" s="19"/>
      <c r="G17" s="19">
        <v>4.1571885571095903E-2</v>
      </c>
      <c r="H17" s="19">
        <v>5.0385862822852602E-2</v>
      </c>
      <c r="I17" s="19">
        <v>3.1341773083340102E-2</v>
      </c>
      <c r="J17" s="19">
        <v>4.3593057090086103E-2</v>
      </c>
      <c r="K17" s="19">
        <v>1.7673723482717001E-2</v>
      </c>
      <c r="L17" s="19">
        <v>4.9323091060469199E-2</v>
      </c>
      <c r="M17" s="19"/>
      <c r="N17" s="19">
        <v>4.1065180313811699E-2</v>
      </c>
      <c r="O17" s="19">
        <v>3.6157875772506697E-2</v>
      </c>
      <c r="P17" s="19"/>
      <c r="Q17" s="19">
        <v>3.8694621172505002E-2</v>
      </c>
      <c r="R17" s="19">
        <v>4.4924543301908697E-2</v>
      </c>
      <c r="S17" s="19">
        <v>6.2781470063022302E-2</v>
      </c>
      <c r="T17" s="19">
        <v>3.6559997776830597E-2</v>
      </c>
      <c r="U17" s="19">
        <v>7.5965008843749099E-2</v>
      </c>
      <c r="V17" s="19">
        <v>1.9011420261015401E-2</v>
      </c>
      <c r="W17" s="19">
        <v>0</v>
      </c>
      <c r="X17" s="19">
        <v>0</v>
      </c>
      <c r="Y17" s="19">
        <v>3.3860908681971801E-2</v>
      </c>
      <c r="Z17" s="19">
        <v>6.31027256710575E-2</v>
      </c>
      <c r="AA17" s="19">
        <v>4.9591823831384399E-2</v>
      </c>
      <c r="AB17" s="19">
        <v>5.28982745377512E-2</v>
      </c>
      <c r="AC17" s="19"/>
      <c r="AD17" s="19">
        <v>2.8724954022598601E-2</v>
      </c>
      <c r="AE17" s="19">
        <v>0.104296307289688</v>
      </c>
      <c r="AF17" s="19"/>
      <c r="AG17" s="19">
        <v>1.2005219120324E-2</v>
      </c>
      <c r="AH17" s="19">
        <v>5.7569254211663902E-2</v>
      </c>
      <c r="AI17" s="19"/>
      <c r="AJ17" s="19">
        <v>3.9439004643181202E-2</v>
      </c>
      <c r="AK17" s="19">
        <v>4.0838791338230297E-2</v>
      </c>
      <c r="AL17" s="19"/>
      <c r="AM17" s="19">
        <v>4.4446548356652897E-2</v>
      </c>
      <c r="AN17" s="19">
        <v>3.9617351341236097E-2</v>
      </c>
      <c r="AO17" s="19"/>
      <c r="AP17" s="19">
        <v>0.237350626232321</v>
      </c>
      <c r="AQ17" s="19">
        <v>6.5038766507027904E-2</v>
      </c>
      <c r="AR17" s="19">
        <v>4.82789955243293E-2</v>
      </c>
      <c r="AS17" s="19">
        <v>3.4450750239932298E-2</v>
      </c>
      <c r="AT17" s="19">
        <v>0</v>
      </c>
      <c r="AU17" s="19">
        <v>8.5386224201414902E-3</v>
      </c>
    </row>
    <row r="18" spans="2:47" x14ac:dyDescent="0.35">
      <c r="B18" s="16" t="s">
        <v>375</v>
      </c>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B2:AU24"/>
  <sheetViews>
    <sheetView showGridLines="0" topLeftCell="A8"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358</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348</v>
      </c>
      <c r="C9" s="17">
        <v>0.41135285955066497</v>
      </c>
      <c r="D9" s="17">
        <v>0.297230666768802</v>
      </c>
      <c r="E9" s="17">
        <v>0.52136119184169305</v>
      </c>
      <c r="F9" s="17"/>
      <c r="G9" s="17">
        <v>0.20806579821537199</v>
      </c>
      <c r="H9" s="17">
        <v>0.29294769313712499</v>
      </c>
      <c r="I9" s="17">
        <v>0.34997274653844701</v>
      </c>
      <c r="J9" s="17">
        <v>0.43908267523785399</v>
      </c>
      <c r="K9" s="17">
        <v>0.50143872193095695</v>
      </c>
      <c r="L9" s="17">
        <v>0.61087881580959202</v>
      </c>
      <c r="M9" s="17"/>
      <c r="N9" s="17">
        <v>0.44189641343452402</v>
      </c>
      <c r="O9" s="17">
        <v>0.25965062314269</v>
      </c>
      <c r="P9" s="17"/>
      <c r="Q9" s="17">
        <v>0.32412149171983601</v>
      </c>
      <c r="R9" s="17">
        <v>0.46098984388016601</v>
      </c>
      <c r="S9" s="17">
        <v>0.47295709156055699</v>
      </c>
      <c r="T9" s="17">
        <v>0.40387929562893399</v>
      </c>
      <c r="U9" s="17">
        <v>0.40508300513970102</v>
      </c>
      <c r="V9" s="17">
        <v>0.40816305505075501</v>
      </c>
      <c r="W9" s="17">
        <v>0.46784455610702402</v>
      </c>
      <c r="X9" s="17">
        <v>0.35858404177302899</v>
      </c>
      <c r="Y9" s="17">
        <v>0.383079690165741</v>
      </c>
      <c r="Z9" s="17">
        <v>0.414653155788554</v>
      </c>
      <c r="AA9" s="17">
        <v>0.449686243211326</v>
      </c>
      <c r="AB9" s="17">
        <v>0.43396974219868401</v>
      </c>
      <c r="AC9" s="17"/>
      <c r="AD9" s="17">
        <v>0.27410761986773102</v>
      </c>
      <c r="AE9" s="17">
        <v>0.72230147342322504</v>
      </c>
      <c r="AF9" s="17"/>
      <c r="AG9" s="17">
        <v>0.18253006111220399</v>
      </c>
      <c r="AH9" s="17">
        <v>0.52567281329757198</v>
      </c>
      <c r="AI9" s="17"/>
      <c r="AJ9" s="17">
        <v>0.40880390625136098</v>
      </c>
      <c r="AK9" s="17">
        <v>0.415219120144668</v>
      </c>
      <c r="AL9" s="17"/>
      <c r="AM9" s="17">
        <v>0.52235286986756202</v>
      </c>
      <c r="AN9" s="17">
        <v>0.38009364048557598</v>
      </c>
      <c r="AO9" s="17"/>
      <c r="AP9" s="17">
        <v>0.83524330658608004</v>
      </c>
      <c r="AQ9" s="17">
        <v>0.68156621005778395</v>
      </c>
      <c r="AR9" s="17">
        <v>0.20969685386209599</v>
      </c>
      <c r="AS9" s="17">
        <v>0.35387390450988998</v>
      </c>
      <c r="AT9" s="17">
        <v>4.18955298477207E-2</v>
      </c>
      <c r="AU9" s="17">
        <v>3.9998747577223999E-2</v>
      </c>
    </row>
    <row r="10" spans="2:47" x14ac:dyDescent="0.35">
      <c r="B10" s="18" t="s">
        <v>349</v>
      </c>
      <c r="C10" s="17">
        <v>0.19250401343725099</v>
      </c>
      <c r="D10" s="17">
        <v>0.203095844110569</v>
      </c>
      <c r="E10" s="17">
        <v>0.18388336479831499</v>
      </c>
      <c r="F10" s="17"/>
      <c r="G10" s="17">
        <v>0.21285368151200701</v>
      </c>
      <c r="H10" s="17">
        <v>0.19114491399229</v>
      </c>
      <c r="I10" s="17">
        <v>0.18716353928216001</v>
      </c>
      <c r="J10" s="17">
        <v>0.207485224553595</v>
      </c>
      <c r="K10" s="17">
        <v>0.18856786821382601</v>
      </c>
      <c r="L10" s="17">
        <v>0.174914026015384</v>
      </c>
      <c r="M10" s="17"/>
      <c r="N10" s="17">
        <v>0.19604651763426301</v>
      </c>
      <c r="O10" s="17">
        <v>0.17490927605944601</v>
      </c>
      <c r="P10" s="17"/>
      <c r="Q10" s="17">
        <v>0.188030342317969</v>
      </c>
      <c r="R10" s="17">
        <v>0.19671796866204899</v>
      </c>
      <c r="S10" s="17">
        <v>0.18654630006171499</v>
      </c>
      <c r="T10" s="17">
        <v>0.224518634768093</v>
      </c>
      <c r="U10" s="17">
        <v>0.21829968498187999</v>
      </c>
      <c r="V10" s="17">
        <v>0.147147782921496</v>
      </c>
      <c r="W10" s="17">
        <v>0.137969553553805</v>
      </c>
      <c r="X10" s="17">
        <v>0.16943612195347099</v>
      </c>
      <c r="Y10" s="17">
        <v>0.19830100978086501</v>
      </c>
      <c r="Z10" s="17">
        <v>0.21855384244238399</v>
      </c>
      <c r="AA10" s="17">
        <v>0.188265538961575</v>
      </c>
      <c r="AB10" s="17">
        <v>0.27505090773067298</v>
      </c>
      <c r="AC10" s="17"/>
      <c r="AD10" s="17">
        <v>0.222480938171912</v>
      </c>
      <c r="AE10" s="17">
        <v>0.127751849827726</v>
      </c>
      <c r="AF10" s="17"/>
      <c r="AG10" s="17">
        <v>0.18410656839984901</v>
      </c>
      <c r="AH10" s="17">
        <v>0.19683563722316799</v>
      </c>
      <c r="AI10" s="17"/>
      <c r="AJ10" s="17">
        <v>0.19364479111351199</v>
      </c>
      <c r="AK10" s="17">
        <v>0.19286756696577001</v>
      </c>
      <c r="AL10" s="17"/>
      <c r="AM10" s="17">
        <v>0.17338422982971599</v>
      </c>
      <c r="AN10" s="17">
        <v>0.197723479838602</v>
      </c>
      <c r="AO10" s="17"/>
      <c r="AP10" s="17">
        <v>7.0391599905160002E-2</v>
      </c>
      <c r="AQ10" s="17">
        <v>0.17809943118264801</v>
      </c>
      <c r="AR10" s="17">
        <v>0.34071780960467501</v>
      </c>
      <c r="AS10" s="17">
        <v>0.26887876270858801</v>
      </c>
      <c r="AT10" s="17">
        <v>0.18440634402108899</v>
      </c>
      <c r="AU10" s="17">
        <v>0.15936959160349401</v>
      </c>
    </row>
    <row r="11" spans="2:47" x14ac:dyDescent="0.35">
      <c r="B11" s="18" t="s">
        <v>350</v>
      </c>
      <c r="C11" s="17">
        <v>9.6445667590903006E-2</v>
      </c>
      <c r="D11" s="17">
        <v>0.108166140268008</v>
      </c>
      <c r="E11" s="17">
        <v>8.5870760160315501E-2</v>
      </c>
      <c r="F11" s="17"/>
      <c r="G11" s="17">
        <v>0.107011556334398</v>
      </c>
      <c r="H11" s="17">
        <v>0.12366563738698499</v>
      </c>
      <c r="I11" s="17">
        <v>0.13258654111669299</v>
      </c>
      <c r="J11" s="17">
        <v>7.5642003397652299E-2</v>
      </c>
      <c r="K11" s="17">
        <v>7.42239596607666E-2</v>
      </c>
      <c r="L11" s="17">
        <v>6.93810663664962E-2</v>
      </c>
      <c r="M11" s="17"/>
      <c r="N11" s="17">
        <v>9.7497332017289301E-2</v>
      </c>
      <c r="O11" s="17">
        <v>9.1222311918535706E-2</v>
      </c>
      <c r="P11" s="17"/>
      <c r="Q11" s="17">
        <v>8.6501787212977396E-2</v>
      </c>
      <c r="R11" s="17">
        <v>9.3384866330890298E-2</v>
      </c>
      <c r="S11" s="17">
        <v>6.92723695173489E-2</v>
      </c>
      <c r="T11" s="17">
        <v>0.104777641882615</v>
      </c>
      <c r="U11" s="17">
        <v>0.101272328986033</v>
      </c>
      <c r="V11" s="17">
        <v>0.112920171232452</v>
      </c>
      <c r="W11" s="17">
        <v>7.4139587618430702E-2</v>
      </c>
      <c r="X11" s="17">
        <v>0.126112758537163</v>
      </c>
      <c r="Y11" s="17">
        <v>7.9043381039395594E-2</v>
      </c>
      <c r="Z11" s="17">
        <v>0.135273266349004</v>
      </c>
      <c r="AA11" s="17">
        <v>0.129616638363237</v>
      </c>
      <c r="AB11" s="17">
        <v>5.4512772353132302E-2</v>
      </c>
      <c r="AC11" s="17"/>
      <c r="AD11" s="17">
        <v>0.12869594649799801</v>
      </c>
      <c r="AE11" s="17">
        <v>2.7106054044372399E-2</v>
      </c>
      <c r="AF11" s="17"/>
      <c r="AG11" s="17">
        <v>0.14196517357265601</v>
      </c>
      <c r="AH11" s="17">
        <v>7.6192476955868393E-2</v>
      </c>
      <c r="AI11" s="17"/>
      <c r="AJ11" s="17">
        <v>9.2625840452407501E-2</v>
      </c>
      <c r="AK11" s="17">
        <v>0.101839120351484</v>
      </c>
      <c r="AL11" s="17"/>
      <c r="AM11" s="17">
        <v>7.8570381351262E-2</v>
      </c>
      <c r="AN11" s="17">
        <v>0.10133510256414199</v>
      </c>
      <c r="AO11" s="17"/>
      <c r="AP11" s="17">
        <v>8.6677557543361206E-3</v>
      </c>
      <c r="AQ11" s="17">
        <v>3.3451365782486697E-2</v>
      </c>
      <c r="AR11" s="17">
        <v>0.152080959774202</v>
      </c>
      <c r="AS11" s="17">
        <v>0.12085100495272701</v>
      </c>
      <c r="AT11" s="17">
        <v>0.18729903803270601</v>
      </c>
      <c r="AU11" s="17">
        <v>0.149430536295867</v>
      </c>
    </row>
    <row r="12" spans="2:47" x14ac:dyDescent="0.35">
      <c r="B12" s="18" t="s">
        <v>351</v>
      </c>
      <c r="C12" s="17">
        <v>9.9246256047594503E-2</v>
      </c>
      <c r="D12" s="17">
        <v>0.13040634675679399</v>
      </c>
      <c r="E12" s="17">
        <v>6.6856487517546498E-2</v>
      </c>
      <c r="F12" s="17"/>
      <c r="G12" s="17">
        <v>0.15531456582711101</v>
      </c>
      <c r="H12" s="17">
        <v>0.14089260645853299</v>
      </c>
      <c r="I12" s="17">
        <v>0.10658168963610801</v>
      </c>
      <c r="J12" s="17">
        <v>9.2528931484087099E-2</v>
      </c>
      <c r="K12" s="17">
        <v>8.4060418590889904E-2</v>
      </c>
      <c r="L12" s="17">
        <v>3.7488971611604097E-2</v>
      </c>
      <c r="M12" s="17"/>
      <c r="N12" s="17">
        <v>8.8706881554144801E-2</v>
      </c>
      <c r="O12" s="17">
        <v>0.15159270816895101</v>
      </c>
      <c r="P12" s="17"/>
      <c r="Q12" s="17">
        <v>0.13103980770200899</v>
      </c>
      <c r="R12" s="17">
        <v>9.9829067680498096E-2</v>
      </c>
      <c r="S12" s="17">
        <v>9.0475022028733906E-2</v>
      </c>
      <c r="T12" s="17">
        <v>0.106112277226055</v>
      </c>
      <c r="U12" s="17">
        <v>5.2955460787128199E-2</v>
      </c>
      <c r="V12" s="17">
        <v>9.5540676630737606E-2</v>
      </c>
      <c r="W12" s="17">
        <v>5.5194279580080399E-2</v>
      </c>
      <c r="X12" s="17">
        <v>0.163956702760087</v>
      </c>
      <c r="Y12" s="17">
        <v>0.12649806289721799</v>
      </c>
      <c r="Z12" s="17">
        <v>9.8096461464887597E-2</v>
      </c>
      <c r="AA12" s="17">
        <v>6.1440877907874197E-2</v>
      </c>
      <c r="AB12" s="17">
        <v>6.9259078143823094E-2</v>
      </c>
      <c r="AC12" s="17"/>
      <c r="AD12" s="17">
        <v>0.13277920856335201</v>
      </c>
      <c r="AE12" s="17">
        <v>3.2327633084448103E-2</v>
      </c>
      <c r="AF12" s="17"/>
      <c r="AG12" s="17">
        <v>0.17521000634977099</v>
      </c>
      <c r="AH12" s="17">
        <v>6.4201268693649199E-2</v>
      </c>
      <c r="AI12" s="17"/>
      <c r="AJ12" s="17">
        <v>0.10780935593853599</v>
      </c>
      <c r="AK12" s="17">
        <v>8.6249004623950007E-2</v>
      </c>
      <c r="AL12" s="17"/>
      <c r="AM12" s="17">
        <v>8.0481911924689703E-2</v>
      </c>
      <c r="AN12" s="17">
        <v>0.106392027149388</v>
      </c>
      <c r="AO12" s="17"/>
      <c r="AP12" s="17">
        <v>6.1622892773620704E-3</v>
      </c>
      <c r="AQ12" s="17">
        <v>2.8938810662636798E-2</v>
      </c>
      <c r="AR12" s="17">
        <v>0.119048026843174</v>
      </c>
      <c r="AS12" s="17">
        <v>8.3490184078675395E-2</v>
      </c>
      <c r="AT12" s="17">
        <v>0.23806999851194899</v>
      </c>
      <c r="AU12" s="17">
        <v>0.21418015618036801</v>
      </c>
    </row>
    <row r="13" spans="2:47" x14ac:dyDescent="0.35">
      <c r="B13" s="18" t="s">
        <v>352</v>
      </c>
      <c r="C13" s="17">
        <v>5.3702550248648097E-2</v>
      </c>
      <c r="D13" s="17">
        <v>6.9649195006059206E-2</v>
      </c>
      <c r="E13" s="17">
        <v>3.8625826617341402E-2</v>
      </c>
      <c r="F13" s="17"/>
      <c r="G13" s="17">
        <v>9.2726285267691499E-2</v>
      </c>
      <c r="H13" s="17">
        <v>5.7224002148272599E-2</v>
      </c>
      <c r="I13" s="17">
        <v>7.3123696387419404E-2</v>
      </c>
      <c r="J13" s="17">
        <v>4.5975168411912501E-2</v>
      </c>
      <c r="K13" s="17">
        <v>2.7024506172871499E-2</v>
      </c>
      <c r="L13" s="17">
        <v>3.3084836076160598E-2</v>
      </c>
      <c r="M13" s="17"/>
      <c r="N13" s="17">
        <v>4.4195018684872099E-2</v>
      </c>
      <c r="O13" s="17">
        <v>0.10092409514249399</v>
      </c>
      <c r="P13" s="17"/>
      <c r="Q13" s="17">
        <v>8.0623091621914694E-2</v>
      </c>
      <c r="R13" s="17">
        <v>3.1082725712351301E-2</v>
      </c>
      <c r="S13" s="17">
        <v>7.0225787927643293E-2</v>
      </c>
      <c r="T13" s="17">
        <v>4.5059889231861203E-2</v>
      </c>
      <c r="U13" s="17">
        <v>6.2632038761326198E-2</v>
      </c>
      <c r="V13" s="17">
        <v>6.2648991192815903E-2</v>
      </c>
      <c r="W13" s="17">
        <v>7.6686688687501406E-2</v>
      </c>
      <c r="X13" s="17">
        <v>2.6741042207719199E-2</v>
      </c>
      <c r="Y13" s="17">
        <v>6.2876459222160397E-2</v>
      </c>
      <c r="Z13" s="17">
        <v>2.3536135801528899E-2</v>
      </c>
      <c r="AA13" s="17">
        <v>2.6461855688311001E-2</v>
      </c>
      <c r="AB13" s="17">
        <v>3.7114713994984901E-2</v>
      </c>
      <c r="AC13" s="17"/>
      <c r="AD13" s="17">
        <v>7.1805245253033306E-2</v>
      </c>
      <c r="AE13" s="17">
        <v>1.44806811230673E-2</v>
      </c>
      <c r="AF13" s="17"/>
      <c r="AG13" s="17">
        <v>0.110286422936519</v>
      </c>
      <c r="AH13" s="17">
        <v>2.7382057317712101E-2</v>
      </c>
      <c r="AI13" s="17"/>
      <c r="AJ13" s="17">
        <v>5.04764684289414E-2</v>
      </c>
      <c r="AK13" s="17">
        <v>5.8010081927332702E-2</v>
      </c>
      <c r="AL13" s="17"/>
      <c r="AM13" s="17">
        <v>4.6267470701276202E-2</v>
      </c>
      <c r="AN13" s="17">
        <v>5.6800322328360797E-2</v>
      </c>
      <c r="AO13" s="17"/>
      <c r="AP13" s="17">
        <v>2.23763411700908E-3</v>
      </c>
      <c r="AQ13" s="17">
        <v>1.55062594578083E-2</v>
      </c>
      <c r="AR13" s="17">
        <v>4.4277873341798703E-2</v>
      </c>
      <c r="AS13" s="17">
        <v>3.7199650909216203E-2</v>
      </c>
      <c r="AT13" s="17">
        <v>0.14447162532139801</v>
      </c>
      <c r="AU13" s="17">
        <v>0.13481980523082701</v>
      </c>
    </row>
    <row r="14" spans="2:47" x14ac:dyDescent="0.35">
      <c r="B14" s="18" t="s">
        <v>353</v>
      </c>
      <c r="C14" s="17">
        <v>2.68612616275275E-2</v>
      </c>
      <c r="D14" s="17">
        <v>3.7550775426993997E-2</v>
      </c>
      <c r="E14" s="17">
        <v>1.6673704023607201E-2</v>
      </c>
      <c r="F14" s="17"/>
      <c r="G14" s="17">
        <v>4.7556249918002502E-2</v>
      </c>
      <c r="H14" s="17">
        <v>4.5007482148398802E-2</v>
      </c>
      <c r="I14" s="17">
        <v>2.7485827724389601E-2</v>
      </c>
      <c r="J14" s="17">
        <v>1.60034673717677E-2</v>
      </c>
      <c r="K14" s="17">
        <v>1.62612904818231E-2</v>
      </c>
      <c r="L14" s="17">
        <v>1.3623195833863601E-2</v>
      </c>
      <c r="M14" s="17"/>
      <c r="N14" s="17">
        <v>2.28463201777491E-2</v>
      </c>
      <c r="O14" s="17">
        <v>4.6802477351619999E-2</v>
      </c>
      <c r="P14" s="17"/>
      <c r="Q14" s="17">
        <v>5.6533806799262697E-2</v>
      </c>
      <c r="R14" s="17">
        <v>1.63769391541146E-2</v>
      </c>
      <c r="S14" s="17">
        <v>3.0001095166590101E-2</v>
      </c>
      <c r="T14" s="17">
        <v>3.4249365259588903E-2</v>
      </c>
      <c r="U14" s="17">
        <v>0</v>
      </c>
      <c r="V14" s="17">
        <v>3.1564120683088399E-2</v>
      </c>
      <c r="W14" s="17">
        <v>2.7228267878997601E-2</v>
      </c>
      <c r="X14" s="17">
        <v>1.3860841287624199E-2</v>
      </c>
      <c r="Y14" s="17">
        <v>2.93519448795143E-2</v>
      </c>
      <c r="Z14" s="17">
        <v>5.89066279267687E-3</v>
      </c>
      <c r="AA14" s="17">
        <v>2.6392217732708299E-2</v>
      </c>
      <c r="AB14" s="17">
        <v>2.2958488279549199E-2</v>
      </c>
      <c r="AC14" s="17"/>
      <c r="AD14" s="17">
        <v>3.5199758258378899E-2</v>
      </c>
      <c r="AE14" s="17">
        <v>7.6179646662341803E-3</v>
      </c>
      <c r="AF14" s="17"/>
      <c r="AG14" s="17">
        <v>4.0931558482404699E-2</v>
      </c>
      <c r="AH14" s="17">
        <v>1.9212925730972701E-2</v>
      </c>
      <c r="AI14" s="17"/>
      <c r="AJ14" s="17">
        <v>2.6867549752612699E-2</v>
      </c>
      <c r="AK14" s="17">
        <v>2.70934296366112E-2</v>
      </c>
      <c r="AL14" s="17"/>
      <c r="AM14" s="17">
        <v>1.8752853472392E-2</v>
      </c>
      <c r="AN14" s="17">
        <v>2.7942150985012602E-2</v>
      </c>
      <c r="AO14" s="17"/>
      <c r="AP14" s="17">
        <v>2.0768322555436199E-3</v>
      </c>
      <c r="AQ14" s="17">
        <v>5.1976842014034201E-3</v>
      </c>
      <c r="AR14" s="17">
        <v>2.69222436220725E-2</v>
      </c>
      <c r="AS14" s="17">
        <v>2.7745377507531799E-2</v>
      </c>
      <c r="AT14" s="17">
        <v>6.20537045210931E-2</v>
      </c>
      <c r="AU14" s="17">
        <v>5.9790575232603199E-2</v>
      </c>
    </row>
    <row r="15" spans="2:47" x14ac:dyDescent="0.35">
      <c r="B15" s="18" t="s">
        <v>354</v>
      </c>
      <c r="C15" s="17">
        <v>2.2776055609568101E-2</v>
      </c>
      <c r="D15" s="17">
        <v>3.80139727881975E-2</v>
      </c>
      <c r="E15" s="17">
        <v>8.1158392194512399E-3</v>
      </c>
      <c r="F15" s="17"/>
      <c r="G15" s="17">
        <v>5.3008405897959701E-2</v>
      </c>
      <c r="H15" s="17">
        <v>3.10726378922218E-2</v>
      </c>
      <c r="I15" s="17">
        <v>1.8391560265389201E-2</v>
      </c>
      <c r="J15" s="17">
        <v>2.3814545389249701E-2</v>
      </c>
      <c r="K15" s="17">
        <v>1.09353007968233E-2</v>
      </c>
      <c r="L15" s="17">
        <v>6.51430480148918E-3</v>
      </c>
      <c r="M15" s="17"/>
      <c r="N15" s="17">
        <v>2.0825227022909901E-2</v>
      </c>
      <c r="O15" s="17">
        <v>3.2465336057088498E-2</v>
      </c>
      <c r="P15" s="17"/>
      <c r="Q15" s="17">
        <v>3.8302219290278099E-2</v>
      </c>
      <c r="R15" s="17">
        <v>9.7641578410832004E-3</v>
      </c>
      <c r="S15" s="17">
        <v>2.4694870007469599E-2</v>
      </c>
      <c r="T15" s="17">
        <v>1.9484864160275599E-2</v>
      </c>
      <c r="U15" s="17">
        <v>4.2907289743343797E-2</v>
      </c>
      <c r="V15" s="17">
        <v>2.4312985377446399E-2</v>
      </c>
      <c r="W15" s="17">
        <v>3.0175475862115098E-2</v>
      </c>
      <c r="X15" s="17">
        <v>1.39382799084165E-2</v>
      </c>
      <c r="Y15" s="17">
        <v>2.64794233959895E-2</v>
      </c>
      <c r="Z15" s="17">
        <v>1.48606275907869E-2</v>
      </c>
      <c r="AA15" s="17">
        <v>0</v>
      </c>
      <c r="AB15" s="17">
        <v>0</v>
      </c>
      <c r="AC15" s="17"/>
      <c r="AD15" s="17">
        <v>2.7808807137058501E-2</v>
      </c>
      <c r="AE15" s="17">
        <v>1.10998055696427E-2</v>
      </c>
      <c r="AF15" s="17"/>
      <c r="AG15" s="17">
        <v>4.8317304773080702E-2</v>
      </c>
      <c r="AH15" s="17">
        <v>1.08498284472732E-2</v>
      </c>
      <c r="AI15" s="17"/>
      <c r="AJ15" s="17">
        <v>2.2193811764843301E-2</v>
      </c>
      <c r="AK15" s="17">
        <v>2.3670200839548999E-2</v>
      </c>
      <c r="AL15" s="17"/>
      <c r="AM15" s="17">
        <v>1.52295390579329E-2</v>
      </c>
      <c r="AN15" s="17">
        <v>2.2918905332576199E-2</v>
      </c>
      <c r="AO15" s="17"/>
      <c r="AP15" s="17">
        <v>1.96937789786084E-3</v>
      </c>
      <c r="AQ15" s="17">
        <v>5.98308212551812E-3</v>
      </c>
      <c r="AR15" s="17">
        <v>2.2556561666405801E-2</v>
      </c>
      <c r="AS15" s="17">
        <v>1.3312040362493499E-2</v>
      </c>
      <c r="AT15" s="17">
        <v>2.0973362305836001E-2</v>
      </c>
      <c r="AU15" s="17">
        <v>7.3542944180130895E-2</v>
      </c>
    </row>
    <row r="16" spans="2:47" x14ac:dyDescent="0.35">
      <c r="B16" s="18" t="s">
        <v>355</v>
      </c>
      <c r="C16" s="17">
        <v>1.7831373551165101E-2</v>
      </c>
      <c r="D16" s="17">
        <v>2.43558193236444E-2</v>
      </c>
      <c r="E16" s="17">
        <v>1.16260625440908E-2</v>
      </c>
      <c r="F16" s="17"/>
      <c r="G16" s="17">
        <v>2.3992029155141498E-2</v>
      </c>
      <c r="H16" s="17">
        <v>1.80440644171318E-2</v>
      </c>
      <c r="I16" s="17">
        <v>2.0496777158982901E-2</v>
      </c>
      <c r="J16" s="17">
        <v>2.5098703215240499E-2</v>
      </c>
      <c r="K16" s="17">
        <v>2.23132632357009E-2</v>
      </c>
      <c r="L16" s="17">
        <v>2.5006569162148002E-3</v>
      </c>
      <c r="M16" s="17"/>
      <c r="N16" s="17">
        <v>1.8113892192773699E-2</v>
      </c>
      <c r="O16" s="17">
        <v>1.6428173716530999E-2</v>
      </c>
      <c r="P16" s="17"/>
      <c r="Q16" s="17">
        <v>1.59676152765163E-2</v>
      </c>
      <c r="R16" s="17">
        <v>1.36914213212891E-2</v>
      </c>
      <c r="S16" s="17">
        <v>5.9243336083353096E-3</v>
      </c>
      <c r="T16" s="17">
        <v>1.9286701700418799E-2</v>
      </c>
      <c r="U16" s="17">
        <v>2.2001255802351301E-2</v>
      </c>
      <c r="V16" s="17">
        <v>2.5708341332541601E-2</v>
      </c>
      <c r="W16" s="17">
        <v>2.2558129656967699E-2</v>
      </c>
      <c r="X16" s="17">
        <v>9.5808872182857E-3</v>
      </c>
      <c r="Y16" s="17">
        <v>1.7807913280628199E-2</v>
      </c>
      <c r="Z16" s="17">
        <v>2.0432220618007601E-2</v>
      </c>
      <c r="AA16" s="17">
        <v>2.1631072508434299E-2</v>
      </c>
      <c r="AB16" s="17">
        <v>2.2728207510670801E-2</v>
      </c>
      <c r="AC16" s="17"/>
      <c r="AD16" s="17">
        <v>2.26484894103973E-2</v>
      </c>
      <c r="AE16" s="17">
        <v>5.6816328677640696E-3</v>
      </c>
      <c r="AF16" s="17"/>
      <c r="AG16" s="17">
        <v>3.0535482205582699E-2</v>
      </c>
      <c r="AH16" s="17">
        <v>1.2101277621327599E-2</v>
      </c>
      <c r="AI16" s="17"/>
      <c r="AJ16" s="17">
        <v>1.8296732674348101E-2</v>
      </c>
      <c r="AK16" s="17">
        <v>1.7438197799078001E-2</v>
      </c>
      <c r="AL16" s="17"/>
      <c r="AM16" s="17">
        <v>1.27135721341846E-2</v>
      </c>
      <c r="AN16" s="17">
        <v>1.9609183841170899E-2</v>
      </c>
      <c r="AO16" s="17"/>
      <c r="AP16" s="17">
        <v>3.8631202295956102E-3</v>
      </c>
      <c r="AQ16" s="17">
        <v>5.8346962593463199E-3</v>
      </c>
      <c r="AR16" s="17">
        <v>6.8937331352616196E-3</v>
      </c>
      <c r="AS16" s="17">
        <v>2.1665664501500901E-2</v>
      </c>
      <c r="AT16" s="17">
        <v>4.2622760862538397E-2</v>
      </c>
      <c r="AU16" s="17">
        <v>3.9367335251299498E-2</v>
      </c>
    </row>
    <row r="17" spans="2:47" x14ac:dyDescent="0.35">
      <c r="B17" s="18" t="s">
        <v>356</v>
      </c>
      <c r="C17" s="17">
        <v>7.3175317754628003E-3</v>
      </c>
      <c r="D17" s="17">
        <v>1.4886519219023E-2</v>
      </c>
      <c r="E17" s="17">
        <v>0</v>
      </c>
      <c r="F17" s="17"/>
      <c r="G17" s="17">
        <v>2.2381680010822601E-2</v>
      </c>
      <c r="H17" s="17">
        <v>1.3860329446484E-2</v>
      </c>
      <c r="I17" s="17">
        <v>0</v>
      </c>
      <c r="J17" s="17">
        <v>5.59374259871825E-3</v>
      </c>
      <c r="K17" s="17">
        <v>3.1770460874755799E-3</v>
      </c>
      <c r="L17" s="17">
        <v>2.0743911848243E-3</v>
      </c>
      <c r="M17" s="17"/>
      <c r="N17" s="17">
        <v>5.3491652214423301E-3</v>
      </c>
      <c r="O17" s="17">
        <v>1.7093918945436801E-2</v>
      </c>
      <c r="P17" s="17"/>
      <c r="Q17" s="17">
        <v>5.6360562421888197E-3</v>
      </c>
      <c r="R17" s="17">
        <v>0</v>
      </c>
      <c r="S17" s="17">
        <v>1.7392828377661301E-2</v>
      </c>
      <c r="T17" s="17">
        <v>4.8224727712393401E-3</v>
      </c>
      <c r="U17" s="17">
        <v>0</v>
      </c>
      <c r="V17" s="17">
        <v>2.4255605169127399E-2</v>
      </c>
      <c r="W17" s="17">
        <v>1.08645749867849E-2</v>
      </c>
      <c r="X17" s="17">
        <v>0</v>
      </c>
      <c r="Y17" s="17">
        <v>0</v>
      </c>
      <c r="Z17" s="17">
        <v>0</v>
      </c>
      <c r="AA17" s="17">
        <v>1.36758508015658E-2</v>
      </c>
      <c r="AB17" s="17">
        <v>3.2178696055129401E-2</v>
      </c>
      <c r="AC17" s="17"/>
      <c r="AD17" s="17">
        <v>8.4694933699605308E-3</v>
      </c>
      <c r="AE17" s="17">
        <v>1.43263217136757E-3</v>
      </c>
      <c r="AF17" s="17"/>
      <c r="AG17" s="17">
        <v>1.3124106349313601E-2</v>
      </c>
      <c r="AH17" s="17">
        <v>3.5680267982152098E-3</v>
      </c>
      <c r="AI17" s="17"/>
      <c r="AJ17" s="17">
        <v>2.1493629752477798E-3</v>
      </c>
      <c r="AK17" s="17">
        <v>1.3515970691558301E-2</v>
      </c>
      <c r="AL17" s="17"/>
      <c r="AM17" s="17">
        <v>7.2033068492630701E-3</v>
      </c>
      <c r="AN17" s="17">
        <v>7.4854068729741799E-3</v>
      </c>
      <c r="AO17" s="17"/>
      <c r="AP17" s="17">
        <v>1.92865954593012E-3</v>
      </c>
      <c r="AQ17" s="17">
        <v>0</v>
      </c>
      <c r="AR17" s="17">
        <v>4.8622723120117896E-3</v>
      </c>
      <c r="AS17" s="17">
        <v>4.7860842371851703E-3</v>
      </c>
      <c r="AT17" s="17">
        <v>0</v>
      </c>
      <c r="AU17" s="17">
        <v>2.8089741346593498E-2</v>
      </c>
    </row>
    <row r="18" spans="2:47" ht="29" x14ac:dyDescent="0.35">
      <c r="B18" s="18" t="s">
        <v>357</v>
      </c>
      <c r="C18" s="17">
        <v>1.9343471446538502E-2</v>
      </c>
      <c r="D18" s="17">
        <v>2.9186541970988699E-2</v>
      </c>
      <c r="E18" s="17">
        <v>9.9147161490108597E-3</v>
      </c>
      <c r="F18" s="17"/>
      <c r="G18" s="17">
        <v>2.5780926534476101E-2</v>
      </c>
      <c r="H18" s="17">
        <v>2.5036952403080601E-2</v>
      </c>
      <c r="I18" s="17">
        <v>3.0926945743892102E-2</v>
      </c>
      <c r="J18" s="17">
        <v>1.02266235800771E-2</v>
      </c>
      <c r="K18" s="17">
        <v>1.5690606633324399E-2</v>
      </c>
      <c r="L18" s="17">
        <v>1.07840990839952E-2</v>
      </c>
      <c r="M18" s="17"/>
      <c r="N18" s="17">
        <v>1.8063074721925799E-2</v>
      </c>
      <c r="O18" s="17">
        <v>2.5702883561833999E-2</v>
      </c>
      <c r="P18" s="17"/>
      <c r="Q18" s="17">
        <v>9.9225432200041302E-3</v>
      </c>
      <c r="R18" s="17">
        <v>6.76471568891715E-3</v>
      </c>
      <c r="S18" s="17">
        <v>1.2498413248125201E-2</v>
      </c>
      <c r="T18" s="17">
        <v>4.7334117300059002E-3</v>
      </c>
      <c r="U18" s="17">
        <v>4.0976911965220103E-2</v>
      </c>
      <c r="V18" s="17">
        <v>2.54211476011359E-2</v>
      </c>
      <c r="W18" s="17">
        <v>2.7884102097507701E-2</v>
      </c>
      <c r="X18" s="17">
        <v>5.7779425242404203E-2</v>
      </c>
      <c r="Y18" s="17">
        <v>1.97304110932882E-2</v>
      </c>
      <c r="Z18" s="17">
        <v>2.1484840160588801E-2</v>
      </c>
      <c r="AA18" s="17">
        <v>1.9953306107432699E-2</v>
      </c>
      <c r="AB18" s="17">
        <v>2.83648661854113E-2</v>
      </c>
      <c r="AC18" s="17"/>
      <c r="AD18" s="17">
        <v>2.53884412437465E-2</v>
      </c>
      <c r="AE18" s="17">
        <v>6.1347837675222797E-3</v>
      </c>
      <c r="AF18" s="17"/>
      <c r="AG18" s="17">
        <v>3.5475547857707998E-2</v>
      </c>
      <c r="AH18" s="17">
        <v>1.19647442807611E-2</v>
      </c>
      <c r="AI18" s="17"/>
      <c r="AJ18" s="17">
        <v>1.95589423462539E-2</v>
      </c>
      <c r="AK18" s="17">
        <v>1.9260332025648998E-2</v>
      </c>
      <c r="AL18" s="17"/>
      <c r="AM18" s="17">
        <v>8.9312933905773603E-3</v>
      </c>
      <c r="AN18" s="17">
        <v>2.2020114271188301E-2</v>
      </c>
      <c r="AO18" s="17"/>
      <c r="AP18" s="17">
        <v>4.51777513820616E-3</v>
      </c>
      <c r="AQ18" s="17">
        <v>0</v>
      </c>
      <c r="AR18" s="17">
        <v>2.0798451471794599E-2</v>
      </c>
      <c r="AS18" s="17">
        <v>1.7598162745583699E-2</v>
      </c>
      <c r="AT18" s="17">
        <v>2.2033053772120899E-2</v>
      </c>
      <c r="AU18" s="17">
        <v>5.3931045590598699E-2</v>
      </c>
    </row>
    <row r="19" spans="2:47" x14ac:dyDescent="0.35">
      <c r="B19" s="18" t="s">
        <v>122</v>
      </c>
      <c r="C19" s="19">
        <v>5.2618959114675803E-2</v>
      </c>
      <c r="D19" s="19">
        <v>4.7458178360920103E-2</v>
      </c>
      <c r="E19" s="19">
        <v>5.70720471286289E-2</v>
      </c>
      <c r="F19" s="19"/>
      <c r="G19" s="19">
        <v>5.1308821327018098E-2</v>
      </c>
      <c r="H19" s="19">
        <v>6.1103680569477799E-2</v>
      </c>
      <c r="I19" s="19">
        <v>5.3270676146518502E-2</v>
      </c>
      <c r="J19" s="19">
        <v>5.8548914759845798E-2</v>
      </c>
      <c r="K19" s="19">
        <v>5.6307018195541902E-2</v>
      </c>
      <c r="L19" s="19">
        <v>3.8755636300376303E-2</v>
      </c>
      <c r="M19" s="19"/>
      <c r="N19" s="19">
        <v>4.6460157338105601E-2</v>
      </c>
      <c r="O19" s="19">
        <v>8.3208195935373694E-2</v>
      </c>
      <c r="P19" s="19"/>
      <c r="Q19" s="19">
        <v>6.3321238597044693E-2</v>
      </c>
      <c r="R19" s="19">
        <v>7.1398293728640705E-2</v>
      </c>
      <c r="S19" s="19">
        <v>2.0011888495820699E-2</v>
      </c>
      <c r="T19" s="19">
        <v>3.3075445640912797E-2</v>
      </c>
      <c r="U19" s="19">
        <v>5.3872023833016799E-2</v>
      </c>
      <c r="V19" s="19">
        <v>4.2317122808403697E-2</v>
      </c>
      <c r="W19" s="19">
        <v>6.9454783970784903E-2</v>
      </c>
      <c r="X19" s="19">
        <v>6.0009899111800498E-2</v>
      </c>
      <c r="Y19" s="19">
        <v>5.6831704245199198E-2</v>
      </c>
      <c r="Z19" s="19">
        <v>4.7218786991581503E-2</v>
      </c>
      <c r="AA19" s="19">
        <v>6.2876398717535795E-2</v>
      </c>
      <c r="AB19" s="19">
        <v>2.3862527547941999E-2</v>
      </c>
      <c r="AC19" s="19"/>
      <c r="AD19" s="19">
        <v>5.0616052226432499E-2</v>
      </c>
      <c r="AE19" s="19">
        <v>4.4065489454630798E-2</v>
      </c>
      <c r="AF19" s="19"/>
      <c r="AG19" s="19">
        <v>3.7517767960910803E-2</v>
      </c>
      <c r="AH19" s="19">
        <v>5.2018943633481099E-2</v>
      </c>
      <c r="AI19" s="19"/>
      <c r="AJ19" s="19">
        <v>5.75732383019366E-2</v>
      </c>
      <c r="AK19" s="19">
        <v>4.4836974994349799E-2</v>
      </c>
      <c r="AL19" s="19"/>
      <c r="AM19" s="19">
        <v>3.6112571421143699E-2</v>
      </c>
      <c r="AN19" s="19">
        <v>5.7679666331008697E-2</v>
      </c>
      <c r="AO19" s="19"/>
      <c r="AP19" s="19">
        <v>6.2941649292916499E-2</v>
      </c>
      <c r="AQ19" s="19">
        <v>4.54224602703686E-2</v>
      </c>
      <c r="AR19" s="19">
        <v>5.21452143665075E-2</v>
      </c>
      <c r="AS19" s="19">
        <v>5.0599163486607798E-2</v>
      </c>
      <c r="AT19" s="19">
        <v>5.6174582803547701E-2</v>
      </c>
      <c r="AU19" s="19">
        <v>4.7479521510994001E-2</v>
      </c>
    </row>
    <row r="20" spans="2:47" x14ac:dyDescent="0.35">
      <c r="B20" s="16"/>
    </row>
    <row r="21" spans="2:47" x14ac:dyDescent="0.35">
      <c r="B21" t="s">
        <v>66</v>
      </c>
    </row>
    <row r="22" spans="2:47" x14ac:dyDescent="0.35">
      <c r="B22" t="s">
        <v>67</v>
      </c>
    </row>
    <row r="24" spans="2:47" x14ac:dyDescent="0.35">
      <c r="B24"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B2:AU21"/>
  <sheetViews>
    <sheetView showGridLines="0" topLeftCell="A7"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361</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359</v>
      </c>
      <c r="C9" s="17">
        <v>0.56392484256729802</v>
      </c>
      <c r="D9" s="17">
        <v>0.46983086997266199</v>
      </c>
      <c r="E9" s="17">
        <v>0.65454516105412897</v>
      </c>
      <c r="F9" s="17"/>
      <c r="G9" s="17">
        <v>0.385229113736625</v>
      </c>
      <c r="H9" s="17">
        <v>0.43295240469893498</v>
      </c>
      <c r="I9" s="17">
        <v>0.48153453224015802</v>
      </c>
      <c r="J9" s="17">
        <v>0.61028941301333595</v>
      </c>
      <c r="K9" s="17">
        <v>0.68137620729349502</v>
      </c>
      <c r="L9" s="17">
        <v>0.74112045810362204</v>
      </c>
      <c r="M9" s="17"/>
      <c r="N9" s="17">
        <v>0.60571433789183105</v>
      </c>
      <c r="O9" s="17">
        <v>0.35636681172392098</v>
      </c>
      <c r="P9" s="17"/>
      <c r="Q9" s="17">
        <v>0.458539366502492</v>
      </c>
      <c r="R9" s="17">
        <v>0.62011134743089502</v>
      </c>
      <c r="S9" s="17">
        <v>0.60969310553761402</v>
      </c>
      <c r="T9" s="17">
        <v>0.57844740236360703</v>
      </c>
      <c r="U9" s="17">
        <v>0.56037686757073601</v>
      </c>
      <c r="V9" s="17">
        <v>0.56604724395934203</v>
      </c>
      <c r="W9" s="17">
        <v>0.58434412874611097</v>
      </c>
      <c r="X9" s="17">
        <v>0.57318640491499195</v>
      </c>
      <c r="Y9" s="17">
        <v>0.526850450095801</v>
      </c>
      <c r="Z9" s="17">
        <v>0.58401700425484704</v>
      </c>
      <c r="AA9" s="17">
        <v>0.59605156343020105</v>
      </c>
      <c r="AB9" s="17">
        <v>0.60308967813870895</v>
      </c>
      <c r="AC9" s="17"/>
      <c r="AD9" s="17">
        <v>0.45026339123138698</v>
      </c>
      <c r="AE9" s="17">
        <v>0.81888757764947495</v>
      </c>
      <c r="AF9" s="17"/>
      <c r="AG9" s="17">
        <v>0.334878081916961</v>
      </c>
      <c r="AH9" s="17">
        <v>0.67925713244095198</v>
      </c>
      <c r="AI9" s="17"/>
      <c r="AJ9" s="17">
        <v>0.54760928318484203</v>
      </c>
      <c r="AK9" s="17">
        <v>0.58362081878857397</v>
      </c>
      <c r="AL9" s="17"/>
      <c r="AM9" s="17">
        <v>0.660087920446639</v>
      </c>
      <c r="AN9" s="17">
        <v>0.536667769123363</v>
      </c>
      <c r="AO9" s="17"/>
      <c r="AP9" s="17">
        <v>0.91701184772413702</v>
      </c>
      <c r="AQ9" s="17">
        <v>0.77416142902705998</v>
      </c>
      <c r="AR9" s="17">
        <v>0.44172072586100403</v>
      </c>
      <c r="AS9" s="17">
        <v>0.61352124451654499</v>
      </c>
      <c r="AT9" s="17">
        <v>0.144272541086062</v>
      </c>
      <c r="AU9" s="17">
        <v>0.17973628265909999</v>
      </c>
    </row>
    <row r="10" spans="2:47" x14ac:dyDescent="0.35">
      <c r="B10" s="18" t="s">
        <v>43</v>
      </c>
      <c r="C10" s="17">
        <v>0.119186491572388</v>
      </c>
      <c r="D10" s="17">
        <v>0.12772532587999999</v>
      </c>
      <c r="E10" s="17">
        <v>0.11104191707475999</v>
      </c>
      <c r="F10" s="17"/>
      <c r="G10" s="17">
        <v>0.114404789408543</v>
      </c>
      <c r="H10" s="17">
        <v>0.116793057774691</v>
      </c>
      <c r="I10" s="17">
        <v>0.13044259096730901</v>
      </c>
      <c r="J10" s="17">
        <v>9.7146787455178601E-2</v>
      </c>
      <c r="K10" s="17">
        <v>0.136189913898453</v>
      </c>
      <c r="L10" s="17">
        <v>0.12165255855730001</v>
      </c>
      <c r="M10" s="17"/>
      <c r="N10" s="17">
        <v>0.12262111784034101</v>
      </c>
      <c r="O10" s="17">
        <v>0.10212755704055999</v>
      </c>
      <c r="P10" s="17"/>
      <c r="Q10" s="17">
        <v>0.12302276740392799</v>
      </c>
      <c r="R10" s="17">
        <v>0.10459593853529101</v>
      </c>
      <c r="S10" s="17">
        <v>0.12929285048730399</v>
      </c>
      <c r="T10" s="17">
        <v>0.138717079854208</v>
      </c>
      <c r="U10" s="17">
        <v>0.162405827543286</v>
      </c>
      <c r="V10" s="17">
        <v>0.103742321493211</v>
      </c>
      <c r="W10" s="17">
        <v>0.120589481263287</v>
      </c>
      <c r="X10" s="17">
        <v>7.1282438058134404E-2</v>
      </c>
      <c r="Y10" s="17">
        <v>8.8733162865308399E-2</v>
      </c>
      <c r="Z10" s="17">
        <v>0.150628603939194</v>
      </c>
      <c r="AA10" s="17">
        <v>9.4297774929553199E-2</v>
      </c>
      <c r="AB10" s="17">
        <v>0.14302374369766799</v>
      </c>
      <c r="AC10" s="17"/>
      <c r="AD10" s="17">
        <v>0.14694469795197901</v>
      </c>
      <c r="AE10" s="17">
        <v>6.1465039543606097E-2</v>
      </c>
      <c r="AF10" s="17"/>
      <c r="AG10" s="17">
        <v>0.14975720900414899</v>
      </c>
      <c r="AH10" s="17">
        <v>0.106075434801282</v>
      </c>
      <c r="AI10" s="17"/>
      <c r="AJ10" s="17">
        <v>0.133453641866012</v>
      </c>
      <c r="AK10" s="17">
        <v>0.10197177971756601</v>
      </c>
      <c r="AL10" s="17"/>
      <c r="AM10" s="17">
        <v>9.8809027751917605E-2</v>
      </c>
      <c r="AN10" s="17">
        <v>0.123519912703715</v>
      </c>
      <c r="AO10" s="17"/>
      <c r="AP10" s="17">
        <v>2.5303643493989302E-2</v>
      </c>
      <c r="AQ10" s="17">
        <v>0.10772894588022799</v>
      </c>
      <c r="AR10" s="17">
        <v>0.16434126224862899</v>
      </c>
      <c r="AS10" s="17">
        <v>0.17301147756514099</v>
      </c>
      <c r="AT10" s="17">
        <v>0.17514726583433801</v>
      </c>
      <c r="AU10" s="17">
        <v>0.12692004268299301</v>
      </c>
    </row>
    <row r="11" spans="2:47" x14ac:dyDescent="0.35">
      <c r="B11" s="18" t="s">
        <v>44</v>
      </c>
      <c r="C11" s="17">
        <v>0.131622057300744</v>
      </c>
      <c r="D11" s="17">
        <v>0.187946024445594</v>
      </c>
      <c r="E11" s="17">
        <v>7.7854876467293693E-2</v>
      </c>
      <c r="F11" s="17"/>
      <c r="G11" s="17">
        <v>0.226221895559273</v>
      </c>
      <c r="H11" s="17">
        <v>0.169729067484235</v>
      </c>
      <c r="I11" s="17">
        <v>0.12423080944840501</v>
      </c>
      <c r="J11" s="17">
        <v>0.14443235244793601</v>
      </c>
      <c r="K11" s="17">
        <v>8.62860414297031E-2</v>
      </c>
      <c r="L11" s="17">
        <v>6.3430703478580999E-2</v>
      </c>
      <c r="M11" s="17"/>
      <c r="N11" s="17">
        <v>0.119954465778431</v>
      </c>
      <c r="O11" s="17">
        <v>0.189572082833464</v>
      </c>
      <c r="P11" s="17"/>
      <c r="Q11" s="17">
        <v>0.157307740465045</v>
      </c>
      <c r="R11" s="17">
        <v>0.12363217890499401</v>
      </c>
      <c r="S11" s="17">
        <v>8.2022379377672802E-2</v>
      </c>
      <c r="T11" s="17">
        <v>0.14085041498908901</v>
      </c>
      <c r="U11" s="17">
        <v>9.5189628674505797E-2</v>
      </c>
      <c r="V11" s="17">
        <v>0.12969014466109399</v>
      </c>
      <c r="W11" s="17">
        <v>7.5949783611391597E-2</v>
      </c>
      <c r="X11" s="17">
        <v>0.15813031454343901</v>
      </c>
      <c r="Y11" s="17">
        <v>0.174736618197745</v>
      </c>
      <c r="Z11" s="17">
        <v>0.10579541138472701</v>
      </c>
      <c r="AA11" s="17">
        <v>0.16086260497160201</v>
      </c>
      <c r="AB11" s="17">
        <v>0.22671074625816501</v>
      </c>
      <c r="AC11" s="17"/>
      <c r="AD11" s="17">
        <v>0.17443237916172299</v>
      </c>
      <c r="AE11" s="17">
        <v>3.6476240552418902E-2</v>
      </c>
      <c r="AF11" s="17"/>
      <c r="AG11" s="17">
        <v>0.19946094470664399</v>
      </c>
      <c r="AH11" s="17">
        <v>9.7285325641746606E-2</v>
      </c>
      <c r="AI11" s="17"/>
      <c r="AJ11" s="17">
        <v>0.12300243804595599</v>
      </c>
      <c r="AK11" s="17">
        <v>0.143025319565701</v>
      </c>
      <c r="AL11" s="17"/>
      <c r="AM11" s="17">
        <v>0.109405818734181</v>
      </c>
      <c r="AN11" s="17">
        <v>0.13717163300875901</v>
      </c>
      <c r="AO11" s="17"/>
      <c r="AP11" s="17">
        <v>1.6917403400848799E-3</v>
      </c>
      <c r="AQ11" s="17">
        <v>4.25181537099074E-2</v>
      </c>
      <c r="AR11" s="17">
        <v>0.16244837827986999</v>
      </c>
      <c r="AS11" s="17">
        <v>0.108894785233789</v>
      </c>
      <c r="AT11" s="17">
        <v>0.25597166392155302</v>
      </c>
      <c r="AU11" s="17">
        <v>0.31244371375907698</v>
      </c>
    </row>
    <row r="12" spans="2:47" x14ac:dyDescent="0.35">
      <c r="B12" s="18" t="s">
        <v>45</v>
      </c>
      <c r="C12" s="17">
        <v>7.4574770263775694E-2</v>
      </c>
      <c r="D12" s="17">
        <v>9.3095350486595702E-2</v>
      </c>
      <c r="E12" s="17">
        <v>5.6212003784891801E-2</v>
      </c>
      <c r="F12" s="17"/>
      <c r="G12" s="17">
        <v>0.122569123791382</v>
      </c>
      <c r="H12" s="17">
        <v>0.13706464572024199</v>
      </c>
      <c r="I12" s="17">
        <v>9.2033664513186994E-2</v>
      </c>
      <c r="J12" s="17">
        <v>4.9678511175627701E-2</v>
      </c>
      <c r="K12" s="17">
        <v>3.28332401927579E-2</v>
      </c>
      <c r="L12" s="17">
        <v>2.53603658220307E-2</v>
      </c>
      <c r="M12" s="17"/>
      <c r="N12" s="17">
        <v>5.9028886664203299E-2</v>
      </c>
      <c r="O12" s="17">
        <v>0.15178730806997701</v>
      </c>
      <c r="P12" s="17"/>
      <c r="Q12" s="17">
        <v>0.107346822253336</v>
      </c>
      <c r="R12" s="17">
        <v>5.8882558207701302E-2</v>
      </c>
      <c r="S12" s="17">
        <v>5.51815539542257E-2</v>
      </c>
      <c r="T12" s="17">
        <v>4.6025661644927301E-2</v>
      </c>
      <c r="U12" s="17">
        <v>7.0009282760318606E-2</v>
      </c>
      <c r="V12" s="17">
        <v>0.102945124335497</v>
      </c>
      <c r="W12" s="17">
        <v>9.5884441221387007E-2</v>
      </c>
      <c r="X12" s="17">
        <v>0.10906781431415</v>
      </c>
      <c r="Y12" s="17">
        <v>8.2636116551257105E-2</v>
      </c>
      <c r="Z12" s="17">
        <v>4.75994121579498E-2</v>
      </c>
      <c r="AA12" s="17">
        <v>7.52625225619213E-2</v>
      </c>
      <c r="AB12" s="17">
        <v>0</v>
      </c>
      <c r="AC12" s="17"/>
      <c r="AD12" s="17">
        <v>9.3148690749946195E-2</v>
      </c>
      <c r="AE12" s="17">
        <v>3.3149628829675301E-2</v>
      </c>
      <c r="AF12" s="17"/>
      <c r="AG12" s="17">
        <v>0.128489044359333</v>
      </c>
      <c r="AH12" s="17">
        <v>4.9509547380133197E-2</v>
      </c>
      <c r="AI12" s="17"/>
      <c r="AJ12" s="17">
        <v>8.3726616975086099E-2</v>
      </c>
      <c r="AK12" s="17">
        <v>6.2801488466856001E-2</v>
      </c>
      <c r="AL12" s="17"/>
      <c r="AM12" s="17">
        <v>4.0061619670101703E-2</v>
      </c>
      <c r="AN12" s="17">
        <v>8.5717658254002904E-2</v>
      </c>
      <c r="AO12" s="17"/>
      <c r="AP12" s="17">
        <v>4.2105434369422001E-3</v>
      </c>
      <c r="AQ12" s="17">
        <v>3.0400008610923599E-2</v>
      </c>
      <c r="AR12" s="17">
        <v>9.3189985275327306E-2</v>
      </c>
      <c r="AS12" s="17">
        <v>2.8056044085476701E-2</v>
      </c>
      <c r="AT12" s="17">
        <v>0.18700710900289499</v>
      </c>
      <c r="AU12" s="17">
        <v>0.18289436252222199</v>
      </c>
    </row>
    <row r="13" spans="2:47" x14ac:dyDescent="0.35">
      <c r="B13" s="18" t="s">
        <v>46</v>
      </c>
      <c r="C13" s="17">
        <v>3.4629185434230797E-2</v>
      </c>
      <c r="D13" s="17">
        <v>4.3264882355135099E-2</v>
      </c>
      <c r="E13" s="17">
        <v>2.5631403685317002E-2</v>
      </c>
      <c r="F13" s="17"/>
      <c r="G13" s="17">
        <v>6.1184280502860698E-2</v>
      </c>
      <c r="H13" s="17">
        <v>5.2918589062444898E-2</v>
      </c>
      <c r="I13" s="17">
        <v>5.82624988788462E-2</v>
      </c>
      <c r="J13" s="17">
        <v>2.07890900684117E-2</v>
      </c>
      <c r="K13" s="17">
        <v>6.0671213811491599E-3</v>
      </c>
      <c r="L13" s="17">
        <v>1.30150836107147E-2</v>
      </c>
      <c r="M13" s="17"/>
      <c r="N13" s="17">
        <v>2.7286979269066199E-2</v>
      </c>
      <c r="O13" s="17">
        <v>7.1096097557790602E-2</v>
      </c>
      <c r="P13" s="17"/>
      <c r="Q13" s="17">
        <v>5.8889337069971202E-2</v>
      </c>
      <c r="R13" s="17">
        <v>1.05146736450695E-2</v>
      </c>
      <c r="S13" s="17">
        <v>3.9628934983798901E-2</v>
      </c>
      <c r="T13" s="17">
        <v>2.9696913364884898E-2</v>
      </c>
      <c r="U13" s="17">
        <v>1.33058710599836E-2</v>
      </c>
      <c r="V13" s="17">
        <v>4.2199554692244699E-2</v>
      </c>
      <c r="W13" s="17">
        <v>3.4469300261562197E-2</v>
      </c>
      <c r="X13" s="17">
        <v>3.21010533141547E-2</v>
      </c>
      <c r="Y13" s="17">
        <v>3.7134078025029001E-2</v>
      </c>
      <c r="Z13" s="17">
        <v>5.93086046318861E-2</v>
      </c>
      <c r="AA13" s="17">
        <v>1.96508618847075E-2</v>
      </c>
      <c r="AB13" s="17">
        <v>0</v>
      </c>
      <c r="AC13" s="17"/>
      <c r="AD13" s="17">
        <v>4.2778969037688998E-2</v>
      </c>
      <c r="AE13" s="17">
        <v>1.4782759530525101E-2</v>
      </c>
      <c r="AF13" s="17"/>
      <c r="AG13" s="17">
        <v>7.6891370859366703E-2</v>
      </c>
      <c r="AH13" s="17">
        <v>1.4800326276015701E-2</v>
      </c>
      <c r="AI13" s="17"/>
      <c r="AJ13" s="17">
        <v>3.3290865579422103E-2</v>
      </c>
      <c r="AK13" s="17">
        <v>3.6526321857286603E-2</v>
      </c>
      <c r="AL13" s="17"/>
      <c r="AM13" s="17">
        <v>3.2590934235837497E-2</v>
      </c>
      <c r="AN13" s="17">
        <v>3.5847220821274901E-2</v>
      </c>
      <c r="AO13" s="17"/>
      <c r="AP13" s="17">
        <v>2.1436163231885099E-3</v>
      </c>
      <c r="AQ13" s="17">
        <v>3.1467500770129401E-3</v>
      </c>
      <c r="AR13" s="17">
        <v>3.63688986855078E-2</v>
      </c>
      <c r="AS13" s="17">
        <v>1.13820767570488E-2</v>
      </c>
      <c r="AT13" s="17">
        <v>0.11300648163497</v>
      </c>
      <c r="AU13" s="17">
        <v>9.0282731740740002E-2</v>
      </c>
    </row>
    <row r="14" spans="2:47" x14ac:dyDescent="0.35">
      <c r="B14" s="18" t="s">
        <v>47</v>
      </c>
      <c r="C14" s="17">
        <v>1.41777188228132E-2</v>
      </c>
      <c r="D14" s="17">
        <v>2.1171528919828601E-2</v>
      </c>
      <c r="E14" s="17">
        <v>7.4821447315649003E-3</v>
      </c>
      <c r="F14" s="17"/>
      <c r="G14" s="17">
        <v>4.1692152785331303E-2</v>
      </c>
      <c r="H14" s="17">
        <v>1.9132541003792899E-2</v>
      </c>
      <c r="I14" s="17">
        <v>1.64299269005511E-2</v>
      </c>
      <c r="J14" s="17">
        <v>8.7344041944647597E-3</v>
      </c>
      <c r="K14" s="17">
        <v>5.7754072007727801E-3</v>
      </c>
      <c r="L14" s="17">
        <v>0</v>
      </c>
      <c r="M14" s="17"/>
      <c r="N14" s="17">
        <v>1.0983382547106599E-2</v>
      </c>
      <c r="O14" s="17">
        <v>3.00431927197422E-2</v>
      </c>
      <c r="P14" s="17"/>
      <c r="Q14" s="17">
        <v>2.65358899827953E-2</v>
      </c>
      <c r="R14" s="17">
        <v>6.5610827547422099E-3</v>
      </c>
      <c r="S14" s="17">
        <v>1.2686278420508301E-2</v>
      </c>
      <c r="T14" s="17">
        <v>9.2670962055978693E-3</v>
      </c>
      <c r="U14" s="17">
        <v>3.1695331563673698E-2</v>
      </c>
      <c r="V14" s="17">
        <v>2.0616787368491301E-2</v>
      </c>
      <c r="W14" s="17">
        <v>1.08645749867849E-2</v>
      </c>
      <c r="X14" s="17">
        <v>0</v>
      </c>
      <c r="Y14" s="17">
        <v>2.02194955981965E-2</v>
      </c>
      <c r="Z14" s="17">
        <v>6.5731058148561401E-3</v>
      </c>
      <c r="AA14" s="17">
        <v>0</v>
      </c>
      <c r="AB14" s="17">
        <v>0</v>
      </c>
      <c r="AC14" s="17"/>
      <c r="AD14" s="17">
        <v>1.80228807948523E-2</v>
      </c>
      <c r="AE14" s="17">
        <v>5.37902693981053E-3</v>
      </c>
      <c r="AF14" s="17"/>
      <c r="AG14" s="17">
        <v>3.10549251407258E-2</v>
      </c>
      <c r="AH14" s="17">
        <v>6.2699869040041597E-3</v>
      </c>
      <c r="AI14" s="17"/>
      <c r="AJ14" s="17">
        <v>1.16768473094049E-2</v>
      </c>
      <c r="AK14" s="17">
        <v>1.72720279915539E-2</v>
      </c>
      <c r="AL14" s="17"/>
      <c r="AM14" s="17">
        <v>2.4773867558593502E-3</v>
      </c>
      <c r="AN14" s="17">
        <v>1.7749560176114201E-2</v>
      </c>
      <c r="AO14" s="17"/>
      <c r="AP14" s="17">
        <v>2.1694756667367098E-3</v>
      </c>
      <c r="AQ14" s="17">
        <v>0</v>
      </c>
      <c r="AR14" s="17">
        <v>1.6015152440252901E-2</v>
      </c>
      <c r="AS14" s="17">
        <v>4.6003947507229498E-3</v>
      </c>
      <c r="AT14" s="17">
        <v>2.8536743310094499E-2</v>
      </c>
      <c r="AU14" s="17">
        <v>4.3434448208522602E-2</v>
      </c>
    </row>
    <row r="15" spans="2:47" x14ac:dyDescent="0.35">
      <c r="B15" s="18" t="s">
        <v>360</v>
      </c>
      <c r="C15" s="17">
        <v>2.05484584996318E-2</v>
      </c>
      <c r="D15" s="17">
        <v>2.5967553694494099E-2</v>
      </c>
      <c r="E15" s="17">
        <v>1.54454099872055E-2</v>
      </c>
      <c r="F15" s="17"/>
      <c r="G15" s="17">
        <v>2.01255125448896E-2</v>
      </c>
      <c r="H15" s="17">
        <v>2.05369252262496E-2</v>
      </c>
      <c r="I15" s="17">
        <v>3.87496438931915E-2</v>
      </c>
      <c r="J15" s="17">
        <v>2.1295436039163399E-2</v>
      </c>
      <c r="K15" s="17">
        <v>1.2087228986710601E-2</v>
      </c>
      <c r="L15" s="17">
        <v>1.10361998550874E-2</v>
      </c>
      <c r="M15" s="17"/>
      <c r="N15" s="17">
        <v>1.8119352842824499E-2</v>
      </c>
      <c r="O15" s="17">
        <v>3.2613222214101498E-2</v>
      </c>
      <c r="P15" s="17"/>
      <c r="Q15" s="17">
        <v>3.1316239257585102E-2</v>
      </c>
      <c r="R15" s="17">
        <v>1.7236957264421902E-2</v>
      </c>
      <c r="S15" s="17">
        <v>1.26580031078284E-2</v>
      </c>
      <c r="T15" s="17">
        <v>2.4257978594773799E-2</v>
      </c>
      <c r="U15" s="17">
        <v>2.5187412034682201E-2</v>
      </c>
      <c r="V15" s="17">
        <v>7.5476242535375696E-3</v>
      </c>
      <c r="W15" s="17">
        <v>2.12682306666622E-2</v>
      </c>
      <c r="X15" s="17">
        <v>2.7498701925931901E-2</v>
      </c>
      <c r="Y15" s="17">
        <v>3.1862983499292299E-2</v>
      </c>
      <c r="Z15" s="17">
        <v>1.3044128619009899E-2</v>
      </c>
      <c r="AA15" s="17">
        <v>0</v>
      </c>
      <c r="AB15" s="17">
        <v>2.71758319054567E-2</v>
      </c>
      <c r="AC15" s="17"/>
      <c r="AD15" s="17">
        <v>2.9151124092422001E-2</v>
      </c>
      <c r="AE15" s="17">
        <v>3.3330351425022498E-3</v>
      </c>
      <c r="AF15" s="17"/>
      <c r="AG15" s="17">
        <v>4.1942749192242799E-2</v>
      </c>
      <c r="AH15" s="17">
        <v>1.0604278865809801E-2</v>
      </c>
      <c r="AI15" s="17"/>
      <c r="AJ15" s="17">
        <v>2.34237850500317E-2</v>
      </c>
      <c r="AK15" s="17">
        <v>1.73195702209861E-2</v>
      </c>
      <c r="AL15" s="17"/>
      <c r="AM15" s="17">
        <v>1.94607796787752E-2</v>
      </c>
      <c r="AN15" s="17">
        <v>2.0610200495233901E-2</v>
      </c>
      <c r="AO15" s="17"/>
      <c r="AP15" s="17">
        <v>4.3578572720893299E-3</v>
      </c>
      <c r="AQ15" s="17">
        <v>9.36327253391947E-3</v>
      </c>
      <c r="AR15" s="17">
        <v>2.0624999429643999E-2</v>
      </c>
      <c r="AS15" s="17">
        <v>1.41671213575783E-2</v>
      </c>
      <c r="AT15" s="17">
        <v>5.4652156541869397E-2</v>
      </c>
      <c r="AU15" s="17">
        <v>4.17077540819316E-2</v>
      </c>
    </row>
    <row r="16" spans="2:47" x14ac:dyDescent="0.35">
      <c r="B16" s="18" t="s">
        <v>94</v>
      </c>
      <c r="C16" s="19">
        <v>4.1336475539118699E-2</v>
      </c>
      <c r="D16" s="19">
        <v>3.0998464245690499E-2</v>
      </c>
      <c r="E16" s="19">
        <v>5.1787083214837597E-2</v>
      </c>
      <c r="F16" s="19"/>
      <c r="G16" s="19">
        <v>2.8573131671094099E-2</v>
      </c>
      <c r="H16" s="19">
        <v>5.0872769029410299E-2</v>
      </c>
      <c r="I16" s="19">
        <v>5.8316333158351899E-2</v>
      </c>
      <c r="J16" s="19">
        <v>4.76340056058824E-2</v>
      </c>
      <c r="K16" s="19">
        <v>3.9384839616958801E-2</v>
      </c>
      <c r="L16" s="19">
        <v>2.4384630572664701E-2</v>
      </c>
      <c r="M16" s="19"/>
      <c r="N16" s="19">
        <v>3.6291477166196302E-2</v>
      </c>
      <c r="O16" s="19">
        <v>6.6393727840442299E-2</v>
      </c>
      <c r="P16" s="19"/>
      <c r="Q16" s="19">
        <v>3.7041837064846699E-2</v>
      </c>
      <c r="R16" s="19">
        <v>5.8465263256885197E-2</v>
      </c>
      <c r="S16" s="19">
        <v>5.8836894131048499E-2</v>
      </c>
      <c r="T16" s="19">
        <v>3.27374529829116E-2</v>
      </c>
      <c r="U16" s="19">
        <v>4.1829778792813799E-2</v>
      </c>
      <c r="V16" s="19">
        <v>2.72111992365822E-2</v>
      </c>
      <c r="W16" s="19">
        <v>5.6630059242813599E-2</v>
      </c>
      <c r="X16" s="19">
        <v>2.87332729291985E-2</v>
      </c>
      <c r="Y16" s="19">
        <v>3.78270951673709E-2</v>
      </c>
      <c r="Z16" s="19">
        <v>3.3033729197530601E-2</v>
      </c>
      <c r="AA16" s="19">
        <v>5.3874672222015599E-2</v>
      </c>
      <c r="AB16" s="19">
        <v>0</v>
      </c>
      <c r="AC16" s="19"/>
      <c r="AD16" s="19">
        <v>4.5257866980001803E-2</v>
      </c>
      <c r="AE16" s="19">
        <v>2.6526691811986702E-2</v>
      </c>
      <c r="AF16" s="19"/>
      <c r="AG16" s="19">
        <v>3.75256748205774E-2</v>
      </c>
      <c r="AH16" s="19">
        <v>3.6197967690056697E-2</v>
      </c>
      <c r="AI16" s="19"/>
      <c r="AJ16" s="19">
        <v>4.3816521989245301E-2</v>
      </c>
      <c r="AK16" s="19">
        <v>3.7462673391476797E-2</v>
      </c>
      <c r="AL16" s="19"/>
      <c r="AM16" s="19">
        <v>3.7106512726688398E-2</v>
      </c>
      <c r="AN16" s="19">
        <v>4.2716045417537603E-2</v>
      </c>
      <c r="AO16" s="19"/>
      <c r="AP16" s="19">
        <v>4.3111275742831801E-2</v>
      </c>
      <c r="AQ16" s="19">
        <v>3.2681440160948899E-2</v>
      </c>
      <c r="AR16" s="19">
        <v>6.52905977797653E-2</v>
      </c>
      <c r="AS16" s="19">
        <v>4.6366855733698399E-2</v>
      </c>
      <c r="AT16" s="19">
        <v>4.1406038668218299E-2</v>
      </c>
      <c r="AU16" s="19">
        <v>2.25806643454135E-2</v>
      </c>
    </row>
    <row r="17" spans="2:2" x14ac:dyDescent="0.35">
      <c r="B17" s="16"/>
    </row>
    <row r="18" spans="2:2" x14ac:dyDescent="0.35">
      <c r="B18" t="s">
        <v>66</v>
      </c>
    </row>
    <row r="19" spans="2:2" x14ac:dyDescent="0.35">
      <c r="B19" t="s">
        <v>67</v>
      </c>
    </row>
    <row r="21" spans="2:2" x14ac:dyDescent="0.35">
      <c r="B21"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B2:AU18"/>
  <sheetViews>
    <sheetView showGridLines="0" topLeftCell="A12" workbookViewId="0">
      <pane xSplit="2" topLeftCell="C1" activePane="topRight" state="frozen"/>
      <selection pane="topRight" activeCell="B18" sqref="B18"/>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366</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362</v>
      </c>
      <c r="C9" s="17">
        <v>0.489537910712949</v>
      </c>
      <c r="D9" s="17">
        <v>0.39190121107513198</v>
      </c>
      <c r="E9" s="17">
        <v>0.58400086399606199</v>
      </c>
      <c r="F9" s="17"/>
      <c r="G9" s="17">
        <v>0.30425361963965197</v>
      </c>
      <c r="H9" s="17">
        <v>0.36527916565919599</v>
      </c>
      <c r="I9" s="17">
        <v>0.40633894690357802</v>
      </c>
      <c r="J9" s="17">
        <v>0.55137483240335705</v>
      </c>
      <c r="K9" s="17">
        <v>0.57173193381235599</v>
      </c>
      <c r="L9" s="17">
        <v>0.67729192116258596</v>
      </c>
      <c r="M9" s="17"/>
      <c r="N9" s="17">
        <v>0.52886320324952396</v>
      </c>
      <c r="O9" s="17">
        <v>0.29421896230632899</v>
      </c>
      <c r="P9" s="17"/>
      <c r="Q9" s="17">
        <v>0.38720689123023699</v>
      </c>
      <c r="R9" s="17">
        <v>0.55319954563183404</v>
      </c>
      <c r="S9" s="17">
        <v>0.52286844981662095</v>
      </c>
      <c r="T9" s="17">
        <v>0.52452089184053996</v>
      </c>
      <c r="U9" s="17">
        <v>0.50610458776507194</v>
      </c>
      <c r="V9" s="17">
        <v>0.46800363124607702</v>
      </c>
      <c r="W9" s="17">
        <v>0.57108143153880297</v>
      </c>
      <c r="X9" s="17">
        <v>0.443649276781658</v>
      </c>
      <c r="Y9" s="17">
        <v>0.444971223439865</v>
      </c>
      <c r="Z9" s="17">
        <v>0.47763066745998101</v>
      </c>
      <c r="AA9" s="17">
        <v>0.50872204462572201</v>
      </c>
      <c r="AB9" s="17">
        <v>0.53304565435176898</v>
      </c>
      <c r="AC9" s="17"/>
      <c r="AD9" s="17">
        <v>0.35708517196832901</v>
      </c>
      <c r="AE9" s="17">
        <v>0.78534291715207305</v>
      </c>
      <c r="AF9" s="17"/>
      <c r="AG9" s="17">
        <v>0.27226897956391399</v>
      </c>
      <c r="AH9" s="17">
        <v>0.59487495600295304</v>
      </c>
      <c r="AI9" s="17"/>
      <c r="AJ9" s="17">
        <v>0.48331714445637203</v>
      </c>
      <c r="AK9" s="17">
        <v>0.49766322266524299</v>
      </c>
      <c r="AL9" s="17"/>
      <c r="AM9" s="17">
        <v>0.57587068329111701</v>
      </c>
      <c r="AN9" s="17">
        <v>0.46364609993803801</v>
      </c>
      <c r="AO9" s="17"/>
      <c r="AP9" s="17">
        <v>0.87760901482779097</v>
      </c>
      <c r="AQ9" s="17">
        <v>0.71562830606711503</v>
      </c>
      <c r="AR9" s="17">
        <v>0.33568677820495602</v>
      </c>
      <c r="AS9" s="17">
        <v>0.50535913343484895</v>
      </c>
      <c r="AT9" s="17">
        <v>9.0672894370072601E-2</v>
      </c>
      <c r="AU9" s="17">
        <v>9.9959649798191996E-2</v>
      </c>
    </row>
    <row r="10" spans="2:47" x14ac:dyDescent="0.35">
      <c r="B10" s="18" t="s">
        <v>363</v>
      </c>
      <c r="C10" s="17">
        <v>0.20650296519553499</v>
      </c>
      <c r="D10" s="17">
        <v>0.21194632605743</v>
      </c>
      <c r="E10" s="17">
        <v>0.202153366666177</v>
      </c>
      <c r="F10" s="17"/>
      <c r="G10" s="17">
        <v>0.25941680642690601</v>
      </c>
      <c r="H10" s="17">
        <v>0.244750584081907</v>
      </c>
      <c r="I10" s="17">
        <v>0.226184672104141</v>
      </c>
      <c r="J10" s="17">
        <v>0.15426840565480199</v>
      </c>
      <c r="K10" s="17">
        <v>0.192196655650929</v>
      </c>
      <c r="L10" s="17">
        <v>0.17585447044454</v>
      </c>
      <c r="M10" s="17"/>
      <c r="N10" s="17">
        <v>0.189073964624</v>
      </c>
      <c r="O10" s="17">
        <v>0.29306847669795</v>
      </c>
      <c r="P10" s="17"/>
      <c r="Q10" s="17">
        <v>0.228888489336976</v>
      </c>
      <c r="R10" s="17">
        <v>0.19287271606505699</v>
      </c>
      <c r="S10" s="17">
        <v>0.19084011496061101</v>
      </c>
      <c r="T10" s="17">
        <v>0.16232854273602301</v>
      </c>
      <c r="U10" s="17">
        <v>0.19747003086932399</v>
      </c>
      <c r="V10" s="17">
        <v>0.23219243346381099</v>
      </c>
      <c r="W10" s="17">
        <v>0.16541918013392701</v>
      </c>
      <c r="X10" s="17">
        <v>0.242584008821982</v>
      </c>
      <c r="Y10" s="17">
        <v>0.216037132001099</v>
      </c>
      <c r="Z10" s="17">
        <v>0.23426383728565001</v>
      </c>
      <c r="AA10" s="17">
        <v>0.247356088530061</v>
      </c>
      <c r="AB10" s="17">
        <v>0.15449124755587099</v>
      </c>
      <c r="AC10" s="17"/>
      <c r="AD10" s="17">
        <v>0.25551525854378099</v>
      </c>
      <c r="AE10" s="17">
        <v>0.10026134353143901</v>
      </c>
      <c r="AF10" s="17"/>
      <c r="AG10" s="17">
        <v>0.23135535072712399</v>
      </c>
      <c r="AH10" s="17">
        <v>0.19846295594225</v>
      </c>
      <c r="AI10" s="17"/>
      <c r="AJ10" s="17">
        <v>0.21051389337086701</v>
      </c>
      <c r="AK10" s="17">
        <v>0.20251272772140499</v>
      </c>
      <c r="AL10" s="17"/>
      <c r="AM10" s="17">
        <v>0.17347713249779301</v>
      </c>
      <c r="AN10" s="17">
        <v>0.217689068972508</v>
      </c>
      <c r="AO10" s="17"/>
      <c r="AP10" s="17">
        <v>6.8650638549231993E-2</v>
      </c>
      <c r="AQ10" s="17">
        <v>0.173141614684063</v>
      </c>
      <c r="AR10" s="17">
        <v>0.31051606742759402</v>
      </c>
      <c r="AS10" s="17">
        <v>0.20964008272589599</v>
      </c>
      <c r="AT10" s="17">
        <v>0.34416020320656898</v>
      </c>
      <c r="AU10" s="17">
        <v>0.25641332810103101</v>
      </c>
    </row>
    <row r="11" spans="2:47" x14ac:dyDescent="0.35">
      <c r="B11" s="18" t="s">
        <v>364</v>
      </c>
      <c r="C11" s="17">
        <v>0.198855640062953</v>
      </c>
      <c r="D11" s="17">
        <v>0.248841365175619</v>
      </c>
      <c r="E11" s="17">
        <v>0.15090695525600301</v>
      </c>
      <c r="F11" s="17"/>
      <c r="G11" s="17">
        <v>0.26187209801914901</v>
      </c>
      <c r="H11" s="17">
        <v>0.26692384913102402</v>
      </c>
      <c r="I11" s="17">
        <v>0.223252181168754</v>
      </c>
      <c r="J11" s="17">
        <v>0.195126150562587</v>
      </c>
      <c r="K11" s="17">
        <v>0.16475718936039299</v>
      </c>
      <c r="L11" s="17">
        <v>0.107166415198652</v>
      </c>
      <c r="M11" s="17"/>
      <c r="N11" s="17">
        <v>0.18668193623161999</v>
      </c>
      <c r="O11" s="17">
        <v>0.25931939957187899</v>
      </c>
      <c r="P11" s="17"/>
      <c r="Q11" s="17">
        <v>0.25410192929255998</v>
      </c>
      <c r="R11" s="17">
        <v>0.17484899401991899</v>
      </c>
      <c r="S11" s="17">
        <v>0.211182627152873</v>
      </c>
      <c r="T11" s="17">
        <v>0.21985625441533499</v>
      </c>
      <c r="U11" s="17">
        <v>0.20803618535776899</v>
      </c>
      <c r="V11" s="17">
        <v>0.164300997913786</v>
      </c>
      <c r="W11" s="17">
        <v>0.14153579004616501</v>
      </c>
      <c r="X11" s="17">
        <v>0.22407759839955299</v>
      </c>
      <c r="Y11" s="17">
        <v>0.20967111074539299</v>
      </c>
      <c r="Z11" s="17">
        <v>0.19976040912597201</v>
      </c>
      <c r="AA11" s="17">
        <v>0.15813177572784201</v>
      </c>
      <c r="AB11" s="17">
        <v>0.17697242517497899</v>
      </c>
      <c r="AC11" s="17"/>
      <c r="AD11" s="17">
        <v>0.26015070158943598</v>
      </c>
      <c r="AE11" s="17">
        <v>7.3041697386269699E-2</v>
      </c>
      <c r="AF11" s="17"/>
      <c r="AG11" s="17">
        <v>0.31314668301628001</v>
      </c>
      <c r="AH11" s="17">
        <v>0.14606551386668901</v>
      </c>
      <c r="AI11" s="17"/>
      <c r="AJ11" s="17">
        <v>0.20760232127745901</v>
      </c>
      <c r="AK11" s="17">
        <v>0.19024979400571601</v>
      </c>
      <c r="AL11" s="17"/>
      <c r="AM11" s="17">
        <v>0.178825088238488</v>
      </c>
      <c r="AN11" s="17">
        <v>0.20413902156786101</v>
      </c>
      <c r="AO11" s="17"/>
      <c r="AP11" s="17">
        <v>9.8933324849744195E-3</v>
      </c>
      <c r="AQ11" s="17">
        <v>8.3863686127553502E-2</v>
      </c>
      <c r="AR11" s="17">
        <v>0.26016026568013001</v>
      </c>
      <c r="AS11" s="17">
        <v>0.188120920183209</v>
      </c>
      <c r="AT11" s="17">
        <v>0.40652590246555698</v>
      </c>
      <c r="AU11" s="17">
        <v>0.40104252405776702</v>
      </c>
    </row>
    <row r="12" spans="2:47" x14ac:dyDescent="0.35">
      <c r="B12" s="18" t="s">
        <v>365</v>
      </c>
      <c r="C12" s="17">
        <v>8.0058272693808996E-2</v>
      </c>
      <c r="D12" s="17">
        <v>0.128916921077533</v>
      </c>
      <c r="E12" s="17">
        <v>3.31144083603295E-2</v>
      </c>
      <c r="F12" s="17"/>
      <c r="G12" s="17">
        <v>0.12895508480034301</v>
      </c>
      <c r="H12" s="17">
        <v>9.8431020910134698E-2</v>
      </c>
      <c r="I12" s="17">
        <v>0.100263309949014</v>
      </c>
      <c r="J12" s="17">
        <v>7.6778339251281094E-2</v>
      </c>
      <c r="K12" s="17">
        <v>5.5271605693442798E-2</v>
      </c>
      <c r="L12" s="17">
        <v>3.5223658354272797E-2</v>
      </c>
      <c r="M12" s="17"/>
      <c r="N12" s="17">
        <v>6.9868946038837504E-2</v>
      </c>
      <c r="O12" s="17">
        <v>0.13066612425319901</v>
      </c>
      <c r="P12" s="17"/>
      <c r="Q12" s="17">
        <v>9.4399338079363002E-2</v>
      </c>
      <c r="R12" s="17">
        <v>4.8775008081239898E-2</v>
      </c>
      <c r="S12" s="17">
        <v>6.8975508291474794E-2</v>
      </c>
      <c r="T12" s="17">
        <v>7.8131025738838303E-2</v>
      </c>
      <c r="U12" s="17">
        <v>5.29883871400747E-2</v>
      </c>
      <c r="V12" s="17">
        <v>0.110007008631976</v>
      </c>
      <c r="W12" s="17">
        <v>9.1741800392476605E-2</v>
      </c>
      <c r="X12" s="17">
        <v>6.2006204224562003E-2</v>
      </c>
      <c r="Y12" s="17">
        <v>0.112007110337838</v>
      </c>
      <c r="Z12" s="17">
        <v>6.77905782001339E-2</v>
      </c>
      <c r="AA12" s="17">
        <v>5.5232262291171799E-2</v>
      </c>
      <c r="AB12" s="17">
        <v>0.11162814536943801</v>
      </c>
      <c r="AC12" s="17"/>
      <c r="AD12" s="17">
        <v>0.106491606046281</v>
      </c>
      <c r="AE12" s="17">
        <v>1.7449313397991301E-2</v>
      </c>
      <c r="AF12" s="17"/>
      <c r="AG12" s="17">
        <v>0.16405599742251201</v>
      </c>
      <c r="AH12" s="17">
        <v>3.9927789189814801E-2</v>
      </c>
      <c r="AI12" s="17"/>
      <c r="AJ12" s="17">
        <v>7.5354254316751301E-2</v>
      </c>
      <c r="AK12" s="17">
        <v>8.4776913972642795E-2</v>
      </c>
      <c r="AL12" s="17"/>
      <c r="AM12" s="17">
        <v>4.92453184695417E-2</v>
      </c>
      <c r="AN12" s="17">
        <v>9.0256234027118201E-2</v>
      </c>
      <c r="AO12" s="17"/>
      <c r="AP12" s="17">
        <v>2.0884352327474398E-3</v>
      </c>
      <c r="AQ12" s="17">
        <v>9.8804734597970501E-3</v>
      </c>
      <c r="AR12" s="17">
        <v>4.8015934253378301E-2</v>
      </c>
      <c r="AS12" s="17">
        <v>8.9706001131070703E-2</v>
      </c>
      <c r="AT12" s="17">
        <v>0.12692322275960499</v>
      </c>
      <c r="AU12" s="17">
        <v>0.231918201988807</v>
      </c>
    </row>
    <row r="13" spans="2:47" x14ac:dyDescent="0.35">
      <c r="B13" s="18" t="s">
        <v>94</v>
      </c>
      <c r="C13" s="19">
        <v>2.5045211334752699E-2</v>
      </c>
      <c r="D13" s="19">
        <v>1.83941766142857E-2</v>
      </c>
      <c r="E13" s="19">
        <v>2.9824405721428301E-2</v>
      </c>
      <c r="F13" s="19"/>
      <c r="G13" s="19">
        <v>4.5502391113949603E-2</v>
      </c>
      <c r="H13" s="19">
        <v>2.4615380217739301E-2</v>
      </c>
      <c r="I13" s="19">
        <v>4.3960889874513298E-2</v>
      </c>
      <c r="J13" s="19">
        <v>2.24522721279731E-2</v>
      </c>
      <c r="K13" s="19">
        <v>1.6042615482879E-2</v>
      </c>
      <c r="L13" s="19">
        <v>4.4635348399489402E-3</v>
      </c>
      <c r="M13" s="19"/>
      <c r="N13" s="19">
        <v>2.5511949856017901E-2</v>
      </c>
      <c r="O13" s="19">
        <v>2.27270371706422E-2</v>
      </c>
      <c r="P13" s="19"/>
      <c r="Q13" s="19">
        <v>3.54033520608633E-2</v>
      </c>
      <c r="R13" s="19">
        <v>3.03037362019495E-2</v>
      </c>
      <c r="S13" s="19">
        <v>6.1332997784195997E-3</v>
      </c>
      <c r="T13" s="19">
        <v>1.51632852692636E-2</v>
      </c>
      <c r="U13" s="19">
        <v>3.5400808867759898E-2</v>
      </c>
      <c r="V13" s="19">
        <v>2.54959287443495E-2</v>
      </c>
      <c r="W13" s="19">
        <v>3.0221797888627899E-2</v>
      </c>
      <c r="X13" s="19">
        <v>2.7682911772244599E-2</v>
      </c>
      <c r="Y13" s="19">
        <v>1.73134234758048E-2</v>
      </c>
      <c r="Z13" s="19">
        <v>2.0554507928263199E-2</v>
      </c>
      <c r="AA13" s="19">
        <v>3.0557828825202599E-2</v>
      </c>
      <c r="AB13" s="19">
        <v>2.3862527547941999E-2</v>
      </c>
      <c r="AC13" s="19"/>
      <c r="AD13" s="19">
        <v>2.0757261852172301E-2</v>
      </c>
      <c r="AE13" s="19">
        <v>2.3904728532226999E-2</v>
      </c>
      <c r="AF13" s="19"/>
      <c r="AG13" s="19">
        <v>1.9172989270169999E-2</v>
      </c>
      <c r="AH13" s="19">
        <v>2.06687849982931E-2</v>
      </c>
      <c r="AI13" s="19"/>
      <c r="AJ13" s="19">
        <v>2.3212386578550001E-2</v>
      </c>
      <c r="AK13" s="19">
        <v>2.4797341634993201E-2</v>
      </c>
      <c r="AL13" s="19"/>
      <c r="AM13" s="19">
        <v>2.2581777503060299E-2</v>
      </c>
      <c r="AN13" s="19">
        <v>2.42695754944744E-2</v>
      </c>
      <c r="AO13" s="19"/>
      <c r="AP13" s="19">
        <v>4.1758578905255597E-2</v>
      </c>
      <c r="AQ13" s="19">
        <v>1.7485919661470999E-2</v>
      </c>
      <c r="AR13" s="19">
        <v>4.5620954433941603E-2</v>
      </c>
      <c r="AS13" s="19">
        <v>7.1738625249758497E-3</v>
      </c>
      <c r="AT13" s="19">
        <v>3.1717777198196302E-2</v>
      </c>
      <c r="AU13" s="19">
        <v>1.06662960542022E-2</v>
      </c>
    </row>
    <row r="14" spans="2:47" x14ac:dyDescent="0.35">
      <c r="B14" s="16"/>
    </row>
    <row r="15" spans="2:47" x14ac:dyDescent="0.35">
      <c r="B15" t="s">
        <v>66</v>
      </c>
    </row>
    <row r="16" spans="2:47" x14ac:dyDescent="0.35">
      <c r="B16" t="s">
        <v>67</v>
      </c>
    </row>
    <row r="18" spans="2:2" x14ac:dyDescent="0.35">
      <c r="B18"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B2:AU22"/>
  <sheetViews>
    <sheetView showGridLines="0" topLeftCell="A7" workbookViewId="0">
      <pane xSplit="2" topLeftCell="C1" activePane="topRight" state="frozen"/>
      <selection pane="topRight" activeCell="B22" sqref="B22"/>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374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948</v>
      </c>
      <c r="D7" s="10">
        <v>536</v>
      </c>
      <c r="E7" s="10">
        <v>410</v>
      </c>
      <c r="F7" s="10"/>
      <c r="G7" s="10">
        <v>144</v>
      </c>
      <c r="H7" s="10">
        <v>182</v>
      </c>
      <c r="I7" s="10">
        <v>202</v>
      </c>
      <c r="J7" s="10">
        <v>153</v>
      </c>
      <c r="K7" s="10">
        <v>127</v>
      </c>
      <c r="L7" s="10">
        <v>140</v>
      </c>
      <c r="M7" s="10"/>
      <c r="N7" s="10">
        <v>738</v>
      </c>
      <c r="O7" s="10">
        <v>210</v>
      </c>
      <c r="P7" s="10"/>
      <c r="Q7" s="10">
        <v>150</v>
      </c>
      <c r="R7" s="10">
        <v>111</v>
      </c>
      <c r="S7" s="10">
        <v>74</v>
      </c>
      <c r="T7" s="10">
        <v>87</v>
      </c>
      <c r="U7" s="10">
        <v>66</v>
      </c>
      <c r="V7" s="10">
        <v>91</v>
      </c>
      <c r="W7" s="10">
        <v>66</v>
      </c>
      <c r="X7" s="10">
        <v>43</v>
      </c>
      <c r="Y7" s="10">
        <v>123</v>
      </c>
      <c r="Z7" s="10">
        <v>78</v>
      </c>
      <c r="AA7" s="10">
        <v>42</v>
      </c>
      <c r="AB7" s="10">
        <v>17</v>
      </c>
      <c r="AC7" s="10"/>
      <c r="AD7" s="10">
        <v>815</v>
      </c>
      <c r="AE7" s="10">
        <v>113</v>
      </c>
      <c r="AF7" s="10"/>
      <c r="AG7" s="10">
        <v>443</v>
      </c>
      <c r="AH7" s="10">
        <v>499</v>
      </c>
      <c r="AI7" s="10"/>
      <c r="AJ7" s="10">
        <v>543</v>
      </c>
      <c r="AK7" s="10">
        <v>403</v>
      </c>
      <c r="AL7" s="10"/>
      <c r="AM7" s="10">
        <v>171</v>
      </c>
      <c r="AN7" s="10">
        <v>769</v>
      </c>
      <c r="AO7" s="10"/>
      <c r="AP7" s="10">
        <v>37</v>
      </c>
      <c r="AQ7" s="10">
        <v>91</v>
      </c>
      <c r="AR7" s="10">
        <v>174</v>
      </c>
      <c r="AS7" s="10">
        <v>199</v>
      </c>
      <c r="AT7" s="10">
        <v>151</v>
      </c>
      <c r="AU7" s="10">
        <v>296</v>
      </c>
    </row>
    <row r="8" spans="2:47" ht="30" customHeight="1" x14ac:dyDescent="0.35">
      <c r="B8" s="11" t="s">
        <v>20</v>
      </c>
      <c r="C8" s="11">
        <v>976</v>
      </c>
      <c r="D8" s="11">
        <v>583</v>
      </c>
      <c r="E8" s="11">
        <v>391</v>
      </c>
      <c r="F8" s="11"/>
      <c r="G8" s="11">
        <v>182</v>
      </c>
      <c r="H8" s="11">
        <v>210</v>
      </c>
      <c r="I8" s="11">
        <v>189</v>
      </c>
      <c r="J8" s="11">
        <v>145</v>
      </c>
      <c r="K8" s="11">
        <v>116</v>
      </c>
      <c r="L8" s="11">
        <v>134</v>
      </c>
      <c r="M8" s="11"/>
      <c r="N8" s="11">
        <v>746</v>
      </c>
      <c r="O8" s="11">
        <v>230</v>
      </c>
      <c r="P8" s="11"/>
      <c r="Q8" s="11">
        <v>162</v>
      </c>
      <c r="R8" s="11">
        <v>109</v>
      </c>
      <c r="S8" s="11">
        <v>76</v>
      </c>
      <c r="T8" s="11">
        <v>83</v>
      </c>
      <c r="U8" s="11">
        <v>65</v>
      </c>
      <c r="V8" s="11">
        <v>92</v>
      </c>
      <c r="W8" s="11">
        <v>64</v>
      </c>
      <c r="X8" s="11">
        <v>42</v>
      </c>
      <c r="Y8" s="11">
        <v>119</v>
      </c>
      <c r="Z8" s="11">
        <v>91</v>
      </c>
      <c r="AA8" s="11">
        <v>47</v>
      </c>
      <c r="AB8" s="11">
        <v>27</v>
      </c>
      <c r="AC8" s="11"/>
      <c r="AD8" s="11">
        <v>838</v>
      </c>
      <c r="AE8" s="11">
        <v>116</v>
      </c>
      <c r="AF8" s="11"/>
      <c r="AG8" s="11">
        <v>462</v>
      </c>
      <c r="AH8" s="11">
        <v>506</v>
      </c>
      <c r="AI8" s="11"/>
      <c r="AJ8" s="11">
        <v>536</v>
      </c>
      <c r="AK8" s="11">
        <v>437</v>
      </c>
      <c r="AL8" s="11"/>
      <c r="AM8" s="11">
        <v>175</v>
      </c>
      <c r="AN8" s="11">
        <v>791</v>
      </c>
      <c r="AO8" s="11"/>
      <c r="AP8" s="11">
        <v>36</v>
      </c>
      <c r="AQ8" s="11">
        <v>89</v>
      </c>
      <c r="AR8" s="11">
        <v>185</v>
      </c>
      <c r="AS8" s="11">
        <v>188</v>
      </c>
      <c r="AT8" s="11">
        <v>143</v>
      </c>
      <c r="AU8" s="11">
        <v>334</v>
      </c>
    </row>
    <row r="9" spans="2:47" ht="29" x14ac:dyDescent="0.35">
      <c r="B9" s="18" t="s">
        <v>367</v>
      </c>
      <c r="C9" s="17">
        <v>0.53750031427472</v>
      </c>
      <c r="D9" s="17">
        <v>0.541960347484015</v>
      </c>
      <c r="E9" s="17">
        <v>0.53092438928344299</v>
      </c>
      <c r="F9" s="17"/>
      <c r="G9" s="17">
        <v>0.51020749657641196</v>
      </c>
      <c r="H9" s="17">
        <v>0.54115340367594</v>
      </c>
      <c r="I9" s="17">
        <v>0.54789192671632003</v>
      </c>
      <c r="J9" s="17">
        <v>0.57511762817815104</v>
      </c>
      <c r="K9" s="17">
        <v>0.53850230527003196</v>
      </c>
      <c r="L9" s="17">
        <v>0.51255570669137895</v>
      </c>
      <c r="M9" s="17"/>
      <c r="N9" s="17">
        <v>0.53394890971181996</v>
      </c>
      <c r="O9" s="17">
        <v>0.54900797163900406</v>
      </c>
      <c r="P9" s="17"/>
      <c r="Q9" s="17">
        <v>0.51784805019337299</v>
      </c>
      <c r="R9" s="17">
        <v>0.57241320195553103</v>
      </c>
      <c r="S9" s="17">
        <v>0.46640145925307003</v>
      </c>
      <c r="T9" s="17">
        <v>0.54720628674173999</v>
      </c>
      <c r="U9" s="17">
        <v>0.54087709841765097</v>
      </c>
      <c r="V9" s="17">
        <v>0.46509503463521901</v>
      </c>
      <c r="W9" s="17">
        <v>0.681287821038842</v>
      </c>
      <c r="X9" s="17">
        <v>0.69883930878229805</v>
      </c>
      <c r="Y9" s="17">
        <v>0.53760130186212796</v>
      </c>
      <c r="Z9" s="17">
        <v>0.55406817624590299</v>
      </c>
      <c r="AA9" s="17">
        <v>0.48593650553726703</v>
      </c>
      <c r="AB9" s="17">
        <v>0.357847278049164</v>
      </c>
      <c r="AC9" s="17"/>
      <c r="AD9" s="17">
        <v>0.54759398843172802</v>
      </c>
      <c r="AE9" s="17">
        <v>0.46632510736263799</v>
      </c>
      <c r="AF9" s="17"/>
      <c r="AG9" s="17">
        <v>0.59446462445303505</v>
      </c>
      <c r="AH9" s="17">
        <v>0.48656556659908301</v>
      </c>
      <c r="AI9" s="17"/>
      <c r="AJ9" s="17">
        <v>0.53455249447686504</v>
      </c>
      <c r="AK9" s="17">
        <v>0.54185244254665399</v>
      </c>
      <c r="AL9" s="17"/>
      <c r="AM9" s="17">
        <v>0.48160885721559299</v>
      </c>
      <c r="AN9" s="17">
        <v>0.55076207728551196</v>
      </c>
      <c r="AO9" s="17"/>
      <c r="AP9" s="17">
        <v>0.102577893200612</v>
      </c>
      <c r="AQ9" s="17">
        <v>0.48518370971064201</v>
      </c>
      <c r="AR9" s="17">
        <v>0.52147404258473995</v>
      </c>
      <c r="AS9" s="17">
        <v>0.55193531443812704</v>
      </c>
      <c r="AT9" s="17">
        <v>0.57905360494806202</v>
      </c>
      <c r="AU9" s="17">
        <v>0.58197974928170004</v>
      </c>
    </row>
    <row r="10" spans="2:47" ht="29" x14ac:dyDescent="0.35">
      <c r="B10" s="18" t="s">
        <v>368</v>
      </c>
      <c r="C10" s="17">
        <v>0.42207683008327401</v>
      </c>
      <c r="D10" s="17">
        <v>0.43118918445184201</v>
      </c>
      <c r="E10" s="17">
        <v>0.40824551476300303</v>
      </c>
      <c r="F10" s="17"/>
      <c r="G10" s="17">
        <v>0.48351382160944301</v>
      </c>
      <c r="H10" s="17">
        <v>0.41263037237474998</v>
      </c>
      <c r="I10" s="17">
        <v>0.52052960401413395</v>
      </c>
      <c r="J10" s="17">
        <v>0.38194034480592698</v>
      </c>
      <c r="K10" s="17">
        <v>0.39024230761008299</v>
      </c>
      <c r="L10" s="17">
        <v>0.28570599816151498</v>
      </c>
      <c r="M10" s="17"/>
      <c r="N10" s="17">
        <v>0.41810018073010702</v>
      </c>
      <c r="O10" s="17">
        <v>0.43496241306985201</v>
      </c>
      <c r="P10" s="17"/>
      <c r="Q10" s="17">
        <v>0.43202678037824099</v>
      </c>
      <c r="R10" s="17">
        <v>0.46946343460101098</v>
      </c>
      <c r="S10" s="17">
        <v>0.37342257607582102</v>
      </c>
      <c r="T10" s="17">
        <v>0.37808041199444498</v>
      </c>
      <c r="U10" s="17">
        <v>0.33498451266149898</v>
      </c>
      <c r="V10" s="17">
        <v>0.374013012116996</v>
      </c>
      <c r="W10" s="17">
        <v>0.43041689885309697</v>
      </c>
      <c r="X10" s="17">
        <v>0.421324919148931</v>
      </c>
      <c r="Y10" s="17">
        <v>0.47918360477518201</v>
      </c>
      <c r="Z10" s="17">
        <v>0.40746411369737301</v>
      </c>
      <c r="AA10" s="17">
        <v>0.39996969498576801</v>
      </c>
      <c r="AB10" s="17">
        <v>0.63619674211125599</v>
      </c>
      <c r="AC10" s="17"/>
      <c r="AD10" s="17">
        <v>0.42542811691116</v>
      </c>
      <c r="AE10" s="17">
        <v>0.39405394577819802</v>
      </c>
      <c r="AF10" s="17"/>
      <c r="AG10" s="17">
        <v>0.45686014545229597</v>
      </c>
      <c r="AH10" s="17">
        <v>0.38747482214894002</v>
      </c>
      <c r="AI10" s="17"/>
      <c r="AJ10" s="17">
        <v>0.41199424439037702</v>
      </c>
      <c r="AK10" s="17">
        <v>0.43678386601649999</v>
      </c>
      <c r="AL10" s="17"/>
      <c r="AM10" s="17">
        <v>0.426852709556863</v>
      </c>
      <c r="AN10" s="17">
        <v>0.42361578899410901</v>
      </c>
      <c r="AO10" s="17"/>
      <c r="AP10" s="17">
        <v>0.36751446987651598</v>
      </c>
      <c r="AQ10" s="17">
        <v>0.32785194072273999</v>
      </c>
      <c r="AR10" s="17">
        <v>0.45225918991731801</v>
      </c>
      <c r="AS10" s="17">
        <v>0.35416818408675199</v>
      </c>
      <c r="AT10" s="17">
        <v>0.41409909295048403</v>
      </c>
      <c r="AU10" s="17">
        <v>0.47819620107683097</v>
      </c>
    </row>
    <row r="11" spans="2:47" ht="29" x14ac:dyDescent="0.35">
      <c r="B11" s="18" t="s">
        <v>369</v>
      </c>
      <c r="C11" s="17">
        <v>0.38469060810196498</v>
      </c>
      <c r="D11" s="17">
        <v>0.44969722742666501</v>
      </c>
      <c r="E11" s="17">
        <v>0.28969692832560001</v>
      </c>
      <c r="F11" s="17"/>
      <c r="G11" s="17">
        <v>0.39231095024673801</v>
      </c>
      <c r="H11" s="17">
        <v>0.39940787281155998</v>
      </c>
      <c r="I11" s="17">
        <v>0.39125072515172599</v>
      </c>
      <c r="J11" s="17">
        <v>0.43276548992373598</v>
      </c>
      <c r="K11" s="17">
        <v>0.32604175364860299</v>
      </c>
      <c r="L11" s="17">
        <v>0.34057009765045998</v>
      </c>
      <c r="M11" s="17"/>
      <c r="N11" s="17">
        <v>0.36207474742180701</v>
      </c>
      <c r="O11" s="17">
        <v>0.45797304357115098</v>
      </c>
      <c r="P11" s="17"/>
      <c r="Q11" s="17">
        <v>0.33830578650873899</v>
      </c>
      <c r="R11" s="17">
        <v>0.30071681621681401</v>
      </c>
      <c r="S11" s="17">
        <v>0.43438728147147398</v>
      </c>
      <c r="T11" s="17">
        <v>0.37999966996966</v>
      </c>
      <c r="U11" s="17">
        <v>0.40594951678541802</v>
      </c>
      <c r="V11" s="17">
        <v>0.42346717479150597</v>
      </c>
      <c r="W11" s="17">
        <v>0.50659211952820904</v>
      </c>
      <c r="X11" s="17">
        <v>0.46272717969247901</v>
      </c>
      <c r="Y11" s="17">
        <v>0.43386020072626302</v>
      </c>
      <c r="Z11" s="17">
        <v>0.33944193953316298</v>
      </c>
      <c r="AA11" s="17">
        <v>0.24161121698744401</v>
      </c>
      <c r="AB11" s="17">
        <v>0.46534762970465299</v>
      </c>
      <c r="AC11" s="17"/>
      <c r="AD11" s="17">
        <v>0.40519218023231401</v>
      </c>
      <c r="AE11" s="17">
        <v>0.273143074543511</v>
      </c>
      <c r="AF11" s="17"/>
      <c r="AG11" s="17">
        <v>0.47941695603861201</v>
      </c>
      <c r="AH11" s="17">
        <v>0.29506344774628501</v>
      </c>
      <c r="AI11" s="17"/>
      <c r="AJ11" s="17">
        <v>0.39995462618107802</v>
      </c>
      <c r="AK11" s="17">
        <v>0.36480316164537502</v>
      </c>
      <c r="AL11" s="17"/>
      <c r="AM11" s="17">
        <v>0.40455588730354203</v>
      </c>
      <c r="AN11" s="17">
        <v>0.379547954860669</v>
      </c>
      <c r="AO11" s="17"/>
      <c r="AP11" s="17">
        <v>3.1911670400843299E-2</v>
      </c>
      <c r="AQ11" s="17">
        <v>0.13038214315660401</v>
      </c>
      <c r="AR11" s="17">
        <v>0.26169111816589602</v>
      </c>
      <c r="AS11" s="17">
        <v>0.422732446652543</v>
      </c>
      <c r="AT11" s="17">
        <v>0.42495441303602499</v>
      </c>
      <c r="AU11" s="17">
        <v>0.52081557181510096</v>
      </c>
    </row>
    <row r="12" spans="2:47" ht="29" x14ac:dyDescent="0.35">
      <c r="B12" s="18" t="s">
        <v>370</v>
      </c>
      <c r="C12" s="17">
        <v>0.36391185347294802</v>
      </c>
      <c r="D12" s="17">
        <v>0.401570391999576</v>
      </c>
      <c r="E12" s="17">
        <v>0.30706395594212499</v>
      </c>
      <c r="F12" s="17"/>
      <c r="G12" s="17">
        <v>0.38533002883378098</v>
      </c>
      <c r="H12" s="17">
        <v>0.38707100690742102</v>
      </c>
      <c r="I12" s="17">
        <v>0.35126512096857299</v>
      </c>
      <c r="J12" s="17">
        <v>0.429469378628767</v>
      </c>
      <c r="K12" s="17">
        <v>0.28943963344430701</v>
      </c>
      <c r="L12" s="17">
        <v>0.30957321325585602</v>
      </c>
      <c r="M12" s="17"/>
      <c r="N12" s="17">
        <v>0.34818261719516902</v>
      </c>
      <c r="O12" s="17">
        <v>0.41487948007834502</v>
      </c>
      <c r="P12" s="17"/>
      <c r="Q12" s="17">
        <v>0.35999996228561598</v>
      </c>
      <c r="R12" s="17">
        <v>0.285170507033077</v>
      </c>
      <c r="S12" s="17">
        <v>0.35832432180085599</v>
      </c>
      <c r="T12" s="17">
        <v>0.483176211738712</v>
      </c>
      <c r="U12" s="17">
        <v>0.29862085372837999</v>
      </c>
      <c r="V12" s="17">
        <v>0.41613763048725</v>
      </c>
      <c r="W12" s="17">
        <v>0.410829568883681</v>
      </c>
      <c r="X12" s="17">
        <v>0.509022167302429</v>
      </c>
      <c r="Y12" s="17">
        <v>0.281113116461019</v>
      </c>
      <c r="Z12" s="17">
        <v>0.38170863456478998</v>
      </c>
      <c r="AA12" s="17">
        <v>0.24977803685712699</v>
      </c>
      <c r="AB12" s="17">
        <v>0.49557127985136201</v>
      </c>
      <c r="AC12" s="17"/>
      <c r="AD12" s="17">
        <v>0.38594865851869398</v>
      </c>
      <c r="AE12" s="17">
        <v>0.22390042341984701</v>
      </c>
      <c r="AF12" s="17"/>
      <c r="AG12" s="17">
        <v>0.42122394686680797</v>
      </c>
      <c r="AH12" s="17">
        <v>0.31194662392146799</v>
      </c>
      <c r="AI12" s="17"/>
      <c r="AJ12" s="17">
        <v>0.34064371061729098</v>
      </c>
      <c r="AK12" s="17">
        <v>0.39446560250941398</v>
      </c>
      <c r="AL12" s="17"/>
      <c r="AM12" s="17">
        <v>0.35384637652133699</v>
      </c>
      <c r="AN12" s="17">
        <v>0.368175521206556</v>
      </c>
      <c r="AO12" s="17"/>
      <c r="AP12" s="17">
        <v>0.105713937031437</v>
      </c>
      <c r="AQ12" s="17">
        <v>0.16373098935338701</v>
      </c>
      <c r="AR12" s="17">
        <v>0.34558059805751001</v>
      </c>
      <c r="AS12" s="17">
        <v>0.353226587316049</v>
      </c>
      <c r="AT12" s="17">
        <v>0.36441466920488402</v>
      </c>
      <c r="AU12" s="17">
        <v>0.46166271492333699</v>
      </c>
    </row>
    <row r="13" spans="2:47" ht="43.5" x14ac:dyDescent="0.35">
      <c r="B13" s="18" t="s">
        <v>371</v>
      </c>
      <c r="C13" s="17">
        <v>0.24668336389683099</v>
      </c>
      <c r="D13" s="17">
        <v>0.26710339968619001</v>
      </c>
      <c r="E13" s="17">
        <v>0.217441994252349</v>
      </c>
      <c r="F13" s="17"/>
      <c r="G13" s="17">
        <v>0.299112883125283</v>
      </c>
      <c r="H13" s="17">
        <v>0.277807071022243</v>
      </c>
      <c r="I13" s="17">
        <v>0.23869384182825101</v>
      </c>
      <c r="J13" s="17">
        <v>0.28063300902942301</v>
      </c>
      <c r="K13" s="17">
        <v>0.198653491453603</v>
      </c>
      <c r="L13" s="17">
        <v>0.142566264841999</v>
      </c>
      <c r="M13" s="17"/>
      <c r="N13" s="17">
        <v>0.23795668293789199</v>
      </c>
      <c r="O13" s="17">
        <v>0.27496052934624099</v>
      </c>
      <c r="P13" s="17"/>
      <c r="Q13" s="17">
        <v>0.26958386777252702</v>
      </c>
      <c r="R13" s="17">
        <v>0.19988986909572101</v>
      </c>
      <c r="S13" s="17">
        <v>0.26760150762309898</v>
      </c>
      <c r="T13" s="17">
        <v>0.243883309870776</v>
      </c>
      <c r="U13" s="17">
        <v>0.236174211277173</v>
      </c>
      <c r="V13" s="17">
        <v>0.247573579767426</v>
      </c>
      <c r="W13" s="17">
        <v>0.25704324535586698</v>
      </c>
      <c r="X13" s="17">
        <v>0.196375735105077</v>
      </c>
      <c r="Y13" s="17">
        <v>0.30390629271824698</v>
      </c>
      <c r="Z13" s="17">
        <v>0.219703878555217</v>
      </c>
      <c r="AA13" s="17">
        <v>0.24142905356698599</v>
      </c>
      <c r="AB13" s="17">
        <v>0.17043861266549801</v>
      </c>
      <c r="AC13" s="17"/>
      <c r="AD13" s="17">
        <v>0.25861286099088199</v>
      </c>
      <c r="AE13" s="17">
        <v>0.15186842154764099</v>
      </c>
      <c r="AF13" s="17"/>
      <c r="AG13" s="17">
        <v>0.316608191315848</v>
      </c>
      <c r="AH13" s="17">
        <v>0.18657224480728599</v>
      </c>
      <c r="AI13" s="17"/>
      <c r="AJ13" s="17">
        <v>0.24186706414234799</v>
      </c>
      <c r="AK13" s="17">
        <v>0.25065457440311101</v>
      </c>
      <c r="AL13" s="17"/>
      <c r="AM13" s="17">
        <v>0.19561436634278501</v>
      </c>
      <c r="AN13" s="17">
        <v>0.254755375726545</v>
      </c>
      <c r="AO13" s="17"/>
      <c r="AP13" s="17">
        <v>0.12513154099805299</v>
      </c>
      <c r="AQ13" s="17">
        <v>0.16073358830960399</v>
      </c>
      <c r="AR13" s="17">
        <v>0.20126052755931201</v>
      </c>
      <c r="AS13" s="17">
        <v>0.18494938236061101</v>
      </c>
      <c r="AT13" s="17">
        <v>0.29180681197740899</v>
      </c>
      <c r="AU13" s="17">
        <v>0.32360233103145802</v>
      </c>
    </row>
    <row r="14" spans="2:47" ht="29" x14ac:dyDescent="0.35">
      <c r="B14" s="18" t="s">
        <v>372</v>
      </c>
      <c r="C14" s="17">
        <v>0.17092465860765099</v>
      </c>
      <c r="D14" s="17">
        <v>0.17532003335295601</v>
      </c>
      <c r="E14" s="17">
        <v>0.16519066867960999</v>
      </c>
      <c r="F14" s="17"/>
      <c r="G14" s="17">
        <v>0.18221714905915201</v>
      </c>
      <c r="H14" s="17">
        <v>0.18898033410523901</v>
      </c>
      <c r="I14" s="17">
        <v>0.188414448505932</v>
      </c>
      <c r="J14" s="17">
        <v>0.17084080531081999</v>
      </c>
      <c r="K14" s="17">
        <v>0.139273891797349</v>
      </c>
      <c r="L14" s="17">
        <v>0.13009686336599799</v>
      </c>
      <c r="M14" s="17"/>
      <c r="N14" s="17">
        <v>0.161639616513259</v>
      </c>
      <c r="O14" s="17">
        <v>0.20101108811541299</v>
      </c>
      <c r="P14" s="17"/>
      <c r="Q14" s="17">
        <v>0.18992342345166799</v>
      </c>
      <c r="R14" s="17">
        <v>0.14741638325419301</v>
      </c>
      <c r="S14" s="17">
        <v>0.15197497931607601</v>
      </c>
      <c r="T14" s="17">
        <v>0.214588188538504</v>
      </c>
      <c r="U14" s="17">
        <v>0.209766483957357</v>
      </c>
      <c r="V14" s="17">
        <v>0.15720676116986701</v>
      </c>
      <c r="W14" s="17">
        <v>0.167717891185104</v>
      </c>
      <c r="X14" s="17">
        <v>0.106065590204776</v>
      </c>
      <c r="Y14" s="17">
        <v>0.187450963755799</v>
      </c>
      <c r="Z14" s="17">
        <v>0.170295475815923</v>
      </c>
      <c r="AA14" s="17">
        <v>9.5129279277906098E-2</v>
      </c>
      <c r="AB14" s="17">
        <v>0.193034963653931</v>
      </c>
      <c r="AC14" s="17"/>
      <c r="AD14" s="17">
        <v>0.173148273192546</v>
      </c>
      <c r="AE14" s="17">
        <v>0.14708241735866801</v>
      </c>
      <c r="AF14" s="17"/>
      <c r="AG14" s="17">
        <v>0.24854165097091599</v>
      </c>
      <c r="AH14" s="17">
        <v>0.102685266563626</v>
      </c>
      <c r="AI14" s="17"/>
      <c r="AJ14" s="17">
        <v>0.17731161367676099</v>
      </c>
      <c r="AK14" s="17">
        <v>0.16404098181927099</v>
      </c>
      <c r="AL14" s="17"/>
      <c r="AM14" s="17">
        <v>0.199812721437609</v>
      </c>
      <c r="AN14" s="17">
        <v>0.16130282791656</v>
      </c>
      <c r="AO14" s="17"/>
      <c r="AP14" s="17">
        <v>5.3462799516733599E-2</v>
      </c>
      <c r="AQ14" s="17">
        <v>9.18354775931641E-2</v>
      </c>
      <c r="AR14" s="17">
        <v>0.12416466649794999</v>
      </c>
      <c r="AS14" s="17">
        <v>0.105758468576664</v>
      </c>
      <c r="AT14" s="17">
        <v>0.25435627439476999</v>
      </c>
      <c r="AU14" s="17">
        <v>0.23178136836692001</v>
      </c>
    </row>
    <row r="15" spans="2:47" ht="29" x14ac:dyDescent="0.35">
      <c r="B15" s="18" t="s">
        <v>373</v>
      </c>
      <c r="C15" s="17">
        <v>5.2232347148539901E-2</v>
      </c>
      <c r="D15" s="17">
        <v>5.0495095293640498E-2</v>
      </c>
      <c r="E15" s="17">
        <v>5.5068173495165303E-2</v>
      </c>
      <c r="F15" s="17"/>
      <c r="G15" s="17">
        <v>3.09215661330428E-2</v>
      </c>
      <c r="H15" s="17">
        <v>4.1597457182355198E-2</v>
      </c>
      <c r="I15" s="17">
        <v>4.5031307502168501E-2</v>
      </c>
      <c r="J15" s="17">
        <v>1.7843189543049701E-2</v>
      </c>
      <c r="K15" s="17">
        <v>8.4344793390935105E-2</v>
      </c>
      <c r="L15" s="17">
        <v>0.11757328125309199</v>
      </c>
      <c r="M15" s="17"/>
      <c r="N15" s="17">
        <v>5.4383550386122699E-2</v>
      </c>
      <c r="O15" s="17">
        <v>4.5261778366358897E-2</v>
      </c>
      <c r="P15" s="17"/>
      <c r="Q15" s="17">
        <v>5.0432766783522702E-2</v>
      </c>
      <c r="R15" s="17">
        <v>9.3097411781812994E-2</v>
      </c>
      <c r="S15" s="17">
        <v>8.1345432901993101E-2</v>
      </c>
      <c r="T15" s="17">
        <v>4.51309530361374E-2</v>
      </c>
      <c r="U15" s="17">
        <v>6.1467386721996101E-2</v>
      </c>
      <c r="V15" s="17">
        <v>4.68855904382591E-2</v>
      </c>
      <c r="W15" s="17">
        <v>2.5439046673796199E-2</v>
      </c>
      <c r="X15" s="17">
        <v>1.9826315971569301E-2</v>
      </c>
      <c r="Y15" s="17">
        <v>7.0239136945807398E-3</v>
      </c>
      <c r="Z15" s="17">
        <v>3.7924063742183101E-2</v>
      </c>
      <c r="AA15" s="17">
        <v>8.7015585873430196E-2</v>
      </c>
      <c r="AB15" s="17">
        <v>0.137666227029209</v>
      </c>
      <c r="AC15" s="17"/>
      <c r="AD15" s="17">
        <v>4.6243366961471202E-2</v>
      </c>
      <c r="AE15" s="17">
        <v>0.10500141631787301</v>
      </c>
      <c r="AF15" s="17"/>
      <c r="AG15" s="17">
        <v>2.2919151900654699E-2</v>
      </c>
      <c r="AH15" s="17">
        <v>7.8076100342837698E-2</v>
      </c>
      <c r="AI15" s="17"/>
      <c r="AJ15" s="17">
        <v>6.06274577831852E-2</v>
      </c>
      <c r="AK15" s="17">
        <v>4.2227267238296201E-2</v>
      </c>
      <c r="AL15" s="17"/>
      <c r="AM15" s="17">
        <v>6.2625275770201494E-2</v>
      </c>
      <c r="AN15" s="17">
        <v>5.0544145210504203E-2</v>
      </c>
      <c r="AO15" s="17"/>
      <c r="AP15" s="17">
        <v>0.278880945841398</v>
      </c>
      <c r="AQ15" s="17">
        <v>0.16507707833534699</v>
      </c>
      <c r="AR15" s="17">
        <v>2.0847392918444899E-2</v>
      </c>
      <c r="AS15" s="17">
        <v>5.8176970981847799E-2</v>
      </c>
      <c r="AT15" s="17">
        <v>1.8032128496574599E-2</v>
      </c>
      <c r="AU15" s="17">
        <v>2.6034477850170799E-2</v>
      </c>
    </row>
    <row r="16" spans="2:47" x14ac:dyDescent="0.35">
      <c r="B16" s="18" t="s">
        <v>122</v>
      </c>
      <c r="C16" s="17">
        <v>2.4956111294793401E-2</v>
      </c>
      <c r="D16" s="17">
        <v>2.1994516893299398E-2</v>
      </c>
      <c r="E16" s="17">
        <v>2.9485830843979099E-2</v>
      </c>
      <c r="F16" s="17"/>
      <c r="G16" s="17">
        <v>3.1150834216479999E-2</v>
      </c>
      <c r="H16" s="17">
        <v>1.10356127959717E-2</v>
      </c>
      <c r="I16" s="17">
        <v>3.2968562666717702E-2</v>
      </c>
      <c r="J16" s="17">
        <v>1.22513248691987E-2</v>
      </c>
      <c r="K16" s="17">
        <v>2.2108712490267999E-2</v>
      </c>
      <c r="L16" s="17">
        <v>4.3307060974633702E-2</v>
      </c>
      <c r="M16" s="17"/>
      <c r="N16" s="17">
        <v>2.56423369968365E-2</v>
      </c>
      <c r="O16" s="17">
        <v>2.2732526199427699E-2</v>
      </c>
      <c r="P16" s="17"/>
      <c r="Q16" s="17">
        <v>2.7640940599908102E-2</v>
      </c>
      <c r="R16" s="17">
        <v>3.3653798967823299E-2</v>
      </c>
      <c r="S16" s="17">
        <v>3.51863003808153E-2</v>
      </c>
      <c r="T16" s="17">
        <v>4.9512562620158802E-2</v>
      </c>
      <c r="U16" s="17">
        <v>0</v>
      </c>
      <c r="V16" s="17">
        <v>2.01145482277671E-2</v>
      </c>
      <c r="W16" s="17">
        <v>2.51299190133259E-2</v>
      </c>
      <c r="X16" s="17">
        <v>0</v>
      </c>
      <c r="Y16" s="17">
        <v>2.23194129804598E-2</v>
      </c>
      <c r="Z16" s="17">
        <v>1.11754125927668E-2</v>
      </c>
      <c r="AA16" s="17">
        <v>4.9180920216860199E-2</v>
      </c>
      <c r="AB16" s="17">
        <v>0</v>
      </c>
      <c r="AC16" s="17"/>
      <c r="AD16" s="17">
        <v>2.33279069658879E-2</v>
      </c>
      <c r="AE16" s="17">
        <v>3.43378372793645E-2</v>
      </c>
      <c r="AF16" s="17"/>
      <c r="AG16" s="17">
        <v>8.0113003162809206E-3</v>
      </c>
      <c r="AH16" s="17">
        <v>4.0770940321149099E-2</v>
      </c>
      <c r="AI16" s="17"/>
      <c r="AJ16" s="17">
        <v>2.4447843161546901E-2</v>
      </c>
      <c r="AK16" s="17">
        <v>2.5717920123597301E-2</v>
      </c>
      <c r="AL16" s="17"/>
      <c r="AM16" s="17">
        <v>2.0521594866142499E-2</v>
      </c>
      <c r="AN16" s="17">
        <v>2.27550149955832E-2</v>
      </c>
      <c r="AO16" s="17"/>
      <c r="AP16" s="17">
        <v>7.3284330871807996E-2</v>
      </c>
      <c r="AQ16" s="17">
        <v>5.27977713179658E-2</v>
      </c>
      <c r="AR16" s="17">
        <v>4.2031177009014799E-2</v>
      </c>
      <c r="AS16" s="17">
        <v>2.3942009739172199E-2</v>
      </c>
      <c r="AT16" s="17">
        <v>6.7264595635597099E-3</v>
      </c>
      <c r="AU16" s="17">
        <v>1.1148945571067E-2</v>
      </c>
    </row>
    <row r="17" spans="2:47" x14ac:dyDescent="0.35">
      <c r="B17" s="18" t="s">
        <v>178</v>
      </c>
      <c r="C17" s="19">
        <v>6.8922490035016803E-3</v>
      </c>
      <c r="D17" s="19">
        <v>7.62910955304545E-3</v>
      </c>
      <c r="E17" s="19">
        <v>5.8275163464258199E-3</v>
      </c>
      <c r="F17" s="19"/>
      <c r="G17" s="19">
        <v>0</v>
      </c>
      <c r="H17" s="19">
        <v>0</v>
      </c>
      <c r="I17" s="19">
        <v>1.0778490127995999E-2</v>
      </c>
      <c r="J17" s="19">
        <v>0</v>
      </c>
      <c r="K17" s="19">
        <v>1.45894164314969E-2</v>
      </c>
      <c r="L17" s="19">
        <v>2.2412379988322899E-2</v>
      </c>
      <c r="M17" s="19"/>
      <c r="N17" s="19">
        <v>9.0192817943496005E-3</v>
      </c>
      <c r="O17" s="19">
        <v>0</v>
      </c>
      <c r="P17" s="19"/>
      <c r="Q17" s="19">
        <v>5.4003428731284504E-3</v>
      </c>
      <c r="R17" s="19">
        <v>0</v>
      </c>
      <c r="S17" s="19">
        <v>0</v>
      </c>
      <c r="T17" s="19">
        <v>2.04413711271559E-2</v>
      </c>
      <c r="U17" s="19">
        <v>1.25838443602879E-2</v>
      </c>
      <c r="V17" s="19">
        <v>0</v>
      </c>
      <c r="W17" s="19">
        <v>0</v>
      </c>
      <c r="X17" s="19">
        <v>0</v>
      </c>
      <c r="Y17" s="19">
        <v>0</v>
      </c>
      <c r="Z17" s="19">
        <v>2.34896917904482E-2</v>
      </c>
      <c r="AA17" s="19">
        <v>2.5759164550270101E-2</v>
      </c>
      <c r="AB17" s="19">
        <v>0</v>
      </c>
      <c r="AC17" s="19"/>
      <c r="AD17" s="19">
        <v>6.9875672289505201E-3</v>
      </c>
      <c r="AE17" s="19">
        <v>7.46870320540707E-3</v>
      </c>
      <c r="AF17" s="19"/>
      <c r="AG17" s="19">
        <v>6.8346251232762802E-3</v>
      </c>
      <c r="AH17" s="19">
        <v>7.0463047215228204E-3</v>
      </c>
      <c r="AI17" s="19"/>
      <c r="AJ17" s="19">
        <v>8.9618586372120796E-3</v>
      </c>
      <c r="AK17" s="19">
        <v>4.3925253065988101E-3</v>
      </c>
      <c r="AL17" s="19"/>
      <c r="AM17" s="19">
        <v>6.8331152786089101E-3</v>
      </c>
      <c r="AN17" s="19">
        <v>6.9867412133690597E-3</v>
      </c>
      <c r="AO17" s="19"/>
      <c r="AP17" s="19">
        <v>0</v>
      </c>
      <c r="AQ17" s="19">
        <v>2.1861163270546099E-2</v>
      </c>
      <c r="AR17" s="19">
        <v>4.50978097328075E-3</v>
      </c>
      <c r="AS17" s="19">
        <v>1.02540108449826E-2</v>
      </c>
      <c r="AT17" s="19">
        <v>8.3649380826695992E-3</v>
      </c>
      <c r="AU17" s="19">
        <v>2.4393709732354199E-3</v>
      </c>
    </row>
    <row r="18" spans="2:47" x14ac:dyDescent="0.35">
      <c r="B18" s="16" t="s">
        <v>384</v>
      </c>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B2:AU20"/>
  <sheetViews>
    <sheetView showGridLines="0" topLeftCell="A6" workbookViewId="0">
      <pane xSplit="2" topLeftCell="C1" activePane="topRight" state="frozen"/>
      <selection pane="topRight" activeCell="B20" sqref="B20"/>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383</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1104</v>
      </c>
      <c r="D7" s="10">
        <v>526</v>
      </c>
      <c r="E7" s="10">
        <v>575</v>
      </c>
      <c r="F7" s="10"/>
      <c r="G7" s="10">
        <v>113</v>
      </c>
      <c r="H7" s="10">
        <v>151</v>
      </c>
      <c r="I7" s="10">
        <v>181</v>
      </c>
      <c r="J7" s="10">
        <v>201</v>
      </c>
      <c r="K7" s="10">
        <v>191</v>
      </c>
      <c r="L7" s="10">
        <v>267</v>
      </c>
      <c r="M7" s="10"/>
      <c r="N7" s="10">
        <v>943</v>
      </c>
      <c r="O7" s="10">
        <v>161</v>
      </c>
      <c r="P7" s="10"/>
      <c r="Q7" s="10">
        <v>154</v>
      </c>
      <c r="R7" s="10">
        <v>151</v>
      </c>
      <c r="S7" s="10">
        <v>73</v>
      </c>
      <c r="T7" s="10">
        <v>110</v>
      </c>
      <c r="U7" s="10">
        <v>77</v>
      </c>
      <c r="V7" s="10">
        <v>96</v>
      </c>
      <c r="W7" s="10">
        <v>92</v>
      </c>
      <c r="X7" s="10">
        <v>48</v>
      </c>
      <c r="Y7" s="10">
        <v>135</v>
      </c>
      <c r="Z7" s="10">
        <v>88</v>
      </c>
      <c r="AA7" s="10">
        <v>58</v>
      </c>
      <c r="AB7" s="10">
        <v>22</v>
      </c>
      <c r="AC7" s="10"/>
      <c r="AD7" s="10">
        <v>731</v>
      </c>
      <c r="AE7" s="10">
        <v>347</v>
      </c>
      <c r="AF7" s="10"/>
      <c r="AG7" s="10">
        <v>364</v>
      </c>
      <c r="AH7" s="10">
        <v>724</v>
      </c>
      <c r="AI7" s="10"/>
      <c r="AJ7" s="10">
        <v>616</v>
      </c>
      <c r="AK7" s="10">
        <v>481</v>
      </c>
      <c r="AL7" s="10"/>
      <c r="AM7" s="10">
        <v>252</v>
      </c>
      <c r="AN7" s="10">
        <v>842</v>
      </c>
      <c r="AO7" s="10"/>
      <c r="AP7" s="10">
        <v>255</v>
      </c>
      <c r="AQ7" s="10">
        <v>181</v>
      </c>
      <c r="AR7" s="10">
        <v>135</v>
      </c>
      <c r="AS7" s="10">
        <v>249</v>
      </c>
      <c r="AT7" s="10">
        <v>95</v>
      </c>
      <c r="AU7" s="10">
        <v>189</v>
      </c>
    </row>
    <row r="8" spans="2:47" ht="30" customHeight="1" x14ac:dyDescent="0.35">
      <c r="B8" s="11" t="s">
        <v>20</v>
      </c>
      <c r="C8" s="11">
        <v>1093</v>
      </c>
      <c r="D8" s="11">
        <v>541</v>
      </c>
      <c r="E8" s="11">
        <v>549</v>
      </c>
      <c r="F8" s="11"/>
      <c r="G8" s="11">
        <v>137</v>
      </c>
      <c r="H8" s="11">
        <v>167</v>
      </c>
      <c r="I8" s="11">
        <v>172</v>
      </c>
      <c r="J8" s="11">
        <v>192</v>
      </c>
      <c r="K8" s="11">
        <v>171</v>
      </c>
      <c r="L8" s="11">
        <v>253</v>
      </c>
      <c r="M8" s="11"/>
      <c r="N8" s="11">
        <v>921</v>
      </c>
      <c r="O8" s="11">
        <v>172</v>
      </c>
      <c r="P8" s="11"/>
      <c r="Q8" s="11">
        <v>160</v>
      </c>
      <c r="R8" s="11">
        <v>141</v>
      </c>
      <c r="S8" s="11">
        <v>75</v>
      </c>
      <c r="T8" s="11">
        <v>103</v>
      </c>
      <c r="U8" s="11">
        <v>72</v>
      </c>
      <c r="V8" s="11">
        <v>91</v>
      </c>
      <c r="W8" s="11">
        <v>85</v>
      </c>
      <c r="X8" s="11">
        <v>44</v>
      </c>
      <c r="Y8" s="11">
        <v>128</v>
      </c>
      <c r="Z8" s="11">
        <v>98</v>
      </c>
      <c r="AA8" s="11">
        <v>62</v>
      </c>
      <c r="AB8" s="11">
        <v>33</v>
      </c>
      <c r="AC8" s="11"/>
      <c r="AD8" s="11">
        <v>728</v>
      </c>
      <c r="AE8" s="11">
        <v>339</v>
      </c>
      <c r="AF8" s="11"/>
      <c r="AG8" s="11">
        <v>373</v>
      </c>
      <c r="AH8" s="11">
        <v>703</v>
      </c>
      <c r="AI8" s="11"/>
      <c r="AJ8" s="11">
        <v>596</v>
      </c>
      <c r="AK8" s="11">
        <v>489</v>
      </c>
      <c r="AL8" s="11"/>
      <c r="AM8" s="11">
        <v>248</v>
      </c>
      <c r="AN8" s="11">
        <v>834</v>
      </c>
      <c r="AO8" s="11"/>
      <c r="AP8" s="11">
        <v>247</v>
      </c>
      <c r="AQ8" s="11">
        <v>174</v>
      </c>
      <c r="AR8" s="11">
        <v>141</v>
      </c>
      <c r="AS8" s="11">
        <v>233</v>
      </c>
      <c r="AT8" s="11">
        <v>90</v>
      </c>
      <c r="AU8" s="11">
        <v>206</v>
      </c>
    </row>
    <row r="9" spans="2:47" ht="29" x14ac:dyDescent="0.35">
      <c r="B9" s="18" t="s">
        <v>376</v>
      </c>
      <c r="C9" s="17">
        <v>0.60555243264465897</v>
      </c>
      <c r="D9" s="17">
        <v>0.49047301224669598</v>
      </c>
      <c r="E9" s="17">
        <v>0.71869728283665602</v>
      </c>
      <c r="F9" s="17"/>
      <c r="G9" s="17">
        <v>0.30522226238540701</v>
      </c>
      <c r="H9" s="17">
        <v>0.45368771699743499</v>
      </c>
      <c r="I9" s="17">
        <v>0.50756725129058</v>
      </c>
      <c r="J9" s="17">
        <v>0.65328487767999099</v>
      </c>
      <c r="K9" s="17">
        <v>0.69793641130314599</v>
      </c>
      <c r="L9" s="17">
        <v>0.83607688028224803</v>
      </c>
      <c r="M9" s="17"/>
      <c r="N9" s="17">
        <v>0.64845167633998002</v>
      </c>
      <c r="O9" s="17">
        <v>0.375721210214157</v>
      </c>
      <c r="P9" s="17"/>
      <c r="Q9" s="17">
        <v>0.52910254355235997</v>
      </c>
      <c r="R9" s="17">
        <v>0.66208895923408695</v>
      </c>
      <c r="S9" s="17">
        <v>0.664814811521108</v>
      </c>
      <c r="T9" s="17">
        <v>0.65613164656165801</v>
      </c>
      <c r="U9" s="17">
        <v>0.61568259653060198</v>
      </c>
      <c r="V9" s="17">
        <v>0.55090218519043999</v>
      </c>
      <c r="W9" s="17">
        <v>0.63905872242475303</v>
      </c>
      <c r="X9" s="17">
        <v>0.57206442189379203</v>
      </c>
      <c r="Y9" s="17">
        <v>0.56034593319522596</v>
      </c>
      <c r="Z9" s="17">
        <v>0.64667806872974198</v>
      </c>
      <c r="AA9" s="17">
        <v>0.63950078982227099</v>
      </c>
      <c r="AB9" s="17">
        <v>0.51453265572483897</v>
      </c>
      <c r="AC9" s="17"/>
      <c r="AD9" s="17">
        <v>0.50373192958482205</v>
      </c>
      <c r="AE9" s="17">
        <v>0.83249631366971799</v>
      </c>
      <c r="AF9" s="17"/>
      <c r="AG9" s="17">
        <v>0.34109439164348299</v>
      </c>
      <c r="AH9" s="17">
        <v>0.74761038726245399</v>
      </c>
      <c r="AI9" s="17"/>
      <c r="AJ9" s="17">
        <v>0.598637929515214</v>
      </c>
      <c r="AK9" s="17">
        <v>0.61529517635405095</v>
      </c>
      <c r="AL9" s="17"/>
      <c r="AM9" s="17">
        <v>0.65216054411888602</v>
      </c>
      <c r="AN9" s="17">
        <v>0.59201665826694105</v>
      </c>
      <c r="AO9" s="17"/>
      <c r="AP9" s="17">
        <v>0.90508017272201602</v>
      </c>
      <c r="AQ9" s="17">
        <v>0.87002291225117001</v>
      </c>
      <c r="AR9" s="17">
        <v>0.46326405673545901</v>
      </c>
      <c r="AS9" s="17">
        <v>0.63267850335136999</v>
      </c>
      <c r="AT9" s="17">
        <v>0.30051942425755201</v>
      </c>
      <c r="AU9" s="17">
        <v>0.22421920900164899</v>
      </c>
    </row>
    <row r="10" spans="2:47" x14ac:dyDescent="0.35">
      <c r="B10" s="18" t="s">
        <v>377</v>
      </c>
      <c r="C10" s="17">
        <v>0.16557054770501201</v>
      </c>
      <c r="D10" s="17">
        <v>0.19908417842040499</v>
      </c>
      <c r="E10" s="17">
        <v>0.13144485363613401</v>
      </c>
      <c r="F10" s="17"/>
      <c r="G10" s="17">
        <v>0.201168313990986</v>
      </c>
      <c r="H10" s="17">
        <v>0.170344225441696</v>
      </c>
      <c r="I10" s="17">
        <v>0.22482341013870399</v>
      </c>
      <c r="J10" s="17">
        <v>0.19134431471240901</v>
      </c>
      <c r="K10" s="17">
        <v>0.16373522063552501</v>
      </c>
      <c r="L10" s="17">
        <v>8.4512926091481297E-2</v>
      </c>
      <c r="M10" s="17"/>
      <c r="N10" s="17">
        <v>0.156617216101573</v>
      </c>
      <c r="O10" s="17">
        <v>0.21353771378977199</v>
      </c>
      <c r="P10" s="17"/>
      <c r="Q10" s="17">
        <v>0.127203499271306</v>
      </c>
      <c r="R10" s="17">
        <v>0.17210137661465399</v>
      </c>
      <c r="S10" s="17">
        <v>0.157840519052697</v>
      </c>
      <c r="T10" s="17">
        <v>0.17461045426231001</v>
      </c>
      <c r="U10" s="17">
        <v>0.15693863663191401</v>
      </c>
      <c r="V10" s="17">
        <v>0.17465674319545099</v>
      </c>
      <c r="W10" s="17">
        <v>0.11431913784591299</v>
      </c>
      <c r="X10" s="17">
        <v>0.154454082660438</v>
      </c>
      <c r="Y10" s="17">
        <v>0.21125637411360099</v>
      </c>
      <c r="Z10" s="17">
        <v>0.17796957250075501</v>
      </c>
      <c r="AA10" s="17">
        <v>0.12648306395841899</v>
      </c>
      <c r="AB10" s="17">
        <v>0.31462463071133301</v>
      </c>
      <c r="AC10" s="17"/>
      <c r="AD10" s="17">
        <v>0.213600972285063</v>
      </c>
      <c r="AE10" s="17">
        <v>6.3477088192799097E-2</v>
      </c>
      <c r="AF10" s="17"/>
      <c r="AG10" s="17">
        <v>0.22681374035229199</v>
      </c>
      <c r="AH10" s="17">
        <v>0.136986168009018</v>
      </c>
      <c r="AI10" s="17"/>
      <c r="AJ10" s="17">
        <v>0.182367892157037</v>
      </c>
      <c r="AK10" s="17">
        <v>0.14787626274601701</v>
      </c>
      <c r="AL10" s="17"/>
      <c r="AM10" s="17">
        <v>0.183141760859204</v>
      </c>
      <c r="AN10" s="17">
        <v>0.160283593247178</v>
      </c>
      <c r="AO10" s="17"/>
      <c r="AP10" s="17">
        <v>3.2253953179729102E-2</v>
      </c>
      <c r="AQ10" s="17">
        <v>7.5563191800420995E-2</v>
      </c>
      <c r="AR10" s="17">
        <v>0.26268945925318798</v>
      </c>
      <c r="AS10" s="17">
        <v>0.21240046982656999</v>
      </c>
      <c r="AT10" s="17">
        <v>0.229598604409711</v>
      </c>
      <c r="AU10" s="17">
        <v>0.25359534165241399</v>
      </c>
    </row>
    <row r="11" spans="2:47" x14ac:dyDescent="0.35">
      <c r="B11" s="18" t="s">
        <v>378</v>
      </c>
      <c r="C11" s="17">
        <v>0.109322217635273</v>
      </c>
      <c r="D11" s="17">
        <v>0.15552158958868401</v>
      </c>
      <c r="E11" s="17">
        <v>6.4451295891928703E-2</v>
      </c>
      <c r="F11" s="17"/>
      <c r="G11" s="17">
        <v>0.193570976941492</v>
      </c>
      <c r="H11" s="17">
        <v>0.19350252455462699</v>
      </c>
      <c r="I11" s="17">
        <v>0.13122178946136101</v>
      </c>
      <c r="J11" s="17">
        <v>8.49180708834818E-2</v>
      </c>
      <c r="K11" s="17">
        <v>8.8150657769009405E-2</v>
      </c>
      <c r="L11" s="17">
        <v>2.6078416469432101E-2</v>
      </c>
      <c r="M11" s="17"/>
      <c r="N11" s="17">
        <v>9.5167390541976593E-2</v>
      </c>
      <c r="O11" s="17">
        <v>0.18515621688360101</v>
      </c>
      <c r="P11" s="17"/>
      <c r="Q11" s="17">
        <v>0.18669432782440201</v>
      </c>
      <c r="R11" s="17">
        <v>8.7928819950902598E-2</v>
      </c>
      <c r="S11" s="17">
        <v>0.105970022218751</v>
      </c>
      <c r="T11" s="17">
        <v>8.2140832560985394E-2</v>
      </c>
      <c r="U11" s="17">
        <v>9.9554028284921506E-2</v>
      </c>
      <c r="V11" s="17">
        <v>0.12774965896337201</v>
      </c>
      <c r="W11" s="17">
        <v>0.111289402583351</v>
      </c>
      <c r="X11" s="17">
        <v>0.119644965076319</v>
      </c>
      <c r="Y11" s="17">
        <v>9.7565591737676302E-2</v>
      </c>
      <c r="Z11" s="17">
        <v>7.5779355391939696E-2</v>
      </c>
      <c r="AA11" s="17">
        <v>8.6654368101116694E-2</v>
      </c>
      <c r="AB11" s="17">
        <v>5.87988784459142E-2</v>
      </c>
      <c r="AC11" s="17"/>
      <c r="AD11" s="17">
        <v>0.14376926593757999</v>
      </c>
      <c r="AE11" s="17">
        <v>3.7909345545937501E-2</v>
      </c>
      <c r="AF11" s="17"/>
      <c r="AG11" s="17">
        <v>0.219772783761262</v>
      </c>
      <c r="AH11" s="17">
        <v>5.3307063198345397E-2</v>
      </c>
      <c r="AI11" s="17"/>
      <c r="AJ11" s="17">
        <v>0.10711943058951499</v>
      </c>
      <c r="AK11" s="17">
        <v>0.110876987846613</v>
      </c>
      <c r="AL11" s="17"/>
      <c r="AM11" s="17">
        <v>8.2941118027261299E-2</v>
      </c>
      <c r="AN11" s="17">
        <v>0.11666633965331399</v>
      </c>
      <c r="AO11" s="17"/>
      <c r="AP11" s="17">
        <v>7.64974640730939E-3</v>
      </c>
      <c r="AQ11" s="17">
        <v>1.7717683932454899E-2</v>
      </c>
      <c r="AR11" s="17">
        <v>0.13278777114882501</v>
      </c>
      <c r="AS11" s="17">
        <v>6.7277036158867501E-2</v>
      </c>
      <c r="AT11" s="17">
        <v>0.22474168413985801</v>
      </c>
      <c r="AU11" s="17">
        <v>0.28924935070740299</v>
      </c>
    </row>
    <row r="12" spans="2:47" x14ac:dyDescent="0.35">
      <c r="B12" s="18" t="s">
        <v>379</v>
      </c>
      <c r="C12" s="17">
        <v>4.9029372398526699E-2</v>
      </c>
      <c r="D12" s="17">
        <v>6.6171784997278896E-2</v>
      </c>
      <c r="E12" s="17">
        <v>3.2427378584425903E-2</v>
      </c>
      <c r="F12" s="17"/>
      <c r="G12" s="17">
        <v>0.18627922183741599</v>
      </c>
      <c r="H12" s="17">
        <v>6.6654955095637305E-2</v>
      </c>
      <c r="I12" s="17">
        <v>3.3427762423456298E-2</v>
      </c>
      <c r="J12" s="17">
        <v>3.2507527906573602E-2</v>
      </c>
      <c r="K12" s="17">
        <v>1.0668574846576901E-2</v>
      </c>
      <c r="L12" s="17">
        <v>1.2425969630117399E-2</v>
      </c>
      <c r="M12" s="17"/>
      <c r="N12" s="17">
        <v>3.8085141606785798E-2</v>
      </c>
      <c r="O12" s="17">
        <v>0.107662712400782</v>
      </c>
      <c r="P12" s="17"/>
      <c r="Q12" s="17">
        <v>6.6212415933483995E-2</v>
      </c>
      <c r="R12" s="17">
        <v>2.14445894531595E-2</v>
      </c>
      <c r="S12" s="17">
        <v>3.3088749547551401E-2</v>
      </c>
      <c r="T12" s="17">
        <v>4.3665243812959602E-2</v>
      </c>
      <c r="U12" s="17">
        <v>3.1757330846221898E-2</v>
      </c>
      <c r="V12" s="17">
        <v>6.6186475980549803E-2</v>
      </c>
      <c r="W12" s="17">
        <v>6.5050103827783895E-2</v>
      </c>
      <c r="X12" s="17">
        <v>3.1754097961662703E-2</v>
      </c>
      <c r="Y12" s="17">
        <v>7.3029387828329004E-2</v>
      </c>
      <c r="Z12" s="17">
        <v>2.7311727904514901E-2</v>
      </c>
      <c r="AA12" s="17">
        <v>9.1429976880780195E-2</v>
      </c>
      <c r="AB12" s="17">
        <v>0</v>
      </c>
      <c r="AC12" s="17"/>
      <c r="AD12" s="17">
        <v>5.6245072762009497E-2</v>
      </c>
      <c r="AE12" s="17">
        <v>3.1376991160724899E-2</v>
      </c>
      <c r="AF12" s="17"/>
      <c r="AG12" s="17">
        <v>9.3201041032168697E-2</v>
      </c>
      <c r="AH12" s="17">
        <v>2.6752855970803999E-2</v>
      </c>
      <c r="AI12" s="17"/>
      <c r="AJ12" s="17">
        <v>3.9914041566472103E-2</v>
      </c>
      <c r="AK12" s="17">
        <v>6.0951075105618403E-2</v>
      </c>
      <c r="AL12" s="17"/>
      <c r="AM12" s="17">
        <v>2.6653705435690699E-2</v>
      </c>
      <c r="AN12" s="17">
        <v>5.6305396322832997E-2</v>
      </c>
      <c r="AO12" s="17"/>
      <c r="AP12" s="17">
        <v>1.5817917293869398E-2</v>
      </c>
      <c r="AQ12" s="17">
        <v>6.1994344166170501E-3</v>
      </c>
      <c r="AR12" s="17">
        <v>7.6668855980091793E-2</v>
      </c>
      <c r="AS12" s="17">
        <v>1.29786032614666E-2</v>
      </c>
      <c r="AT12" s="17">
        <v>0.10563408840024401</v>
      </c>
      <c r="AU12" s="17">
        <v>0.121951507738607</v>
      </c>
    </row>
    <row r="13" spans="2:47" x14ac:dyDescent="0.35">
      <c r="B13" s="18" t="s">
        <v>380</v>
      </c>
      <c r="C13" s="17">
        <v>1.7451584908118899E-2</v>
      </c>
      <c r="D13" s="17">
        <v>1.79777727454308E-2</v>
      </c>
      <c r="E13" s="17">
        <v>1.7031454395438E-2</v>
      </c>
      <c r="F13" s="17"/>
      <c r="G13" s="17">
        <v>4.5378541432340401E-2</v>
      </c>
      <c r="H13" s="17">
        <v>3.4963404947558202E-2</v>
      </c>
      <c r="I13" s="17">
        <v>1.8928408890093399E-2</v>
      </c>
      <c r="J13" s="17">
        <v>9.8987598595620205E-3</v>
      </c>
      <c r="K13" s="17">
        <v>0</v>
      </c>
      <c r="L13" s="17">
        <v>7.3401360054199498E-3</v>
      </c>
      <c r="M13" s="17"/>
      <c r="N13" s="17">
        <v>1.5657609077375099E-2</v>
      </c>
      <c r="O13" s="17">
        <v>2.7062748711354299E-2</v>
      </c>
      <c r="P13" s="17"/>
      <c r="Q13" s="17">
        <v>3.0855101591415801E-2</v>
      </c>
      <c r="R13" s="17">
        <v>6.3063663720705296E-3</v>
      </c>
      <c r="S13" s="17">
        <v>1.2897855764893801E-2</v>
      </c>
      <c r="T13" s="17">
        <v>1.8664452663703202E-2</v>
      </c>
      <c r="U13" s="17">
        <v>2.8804551105324799E-2</v>
      </c>
      <c r="V13" s="17">
        <v>2.66398114301259E-2</v>
      </c>
      <c r="W13" s="17">
        <v>2.3177638017346701E-2</v>
      </c>
      <c r="X13" s="17">
        <v>0</v>
      </c>
      <c r="Y13" s="17">
        <v>1.28949498152918E-2</v>
      </c>
      <c r="Z13" s="17">
        <v>0</v>
      </c>
      <c r="AA13" s="17">
        <v>0</v>
      </c>
      <c r="AB13" s="17">
        <v>6.8197163237945793E-2</v>
      </c>
      <c r="AC13" s="17"/>
      <c r="AD13" s="17">
        <v>2.0776315128086299E-2</v>
      </c>
      <c r="AE13" s="17">
        <v>5.4936235106137496E-3</v>
      </c>
      <c r="AF13" s="17"/>
      <c r="AG13" s="17">
        <v>3.2439572093060497E-2</v>
      </c>
      <c r="AH13" s="17">
        <v>8.3953847605193702E-3</v>
      </c>
      <c r="AI13" s="17"/>
      <c r="AJ13" s="17">
        <v>1.72183465242573E-2</v>
      </c>
      <c r="AK13" s="17">
        <v>1.8027163854071201E-2</v>
      </c>
      <c r="AL13" s="17"/>
      <c r="AM13" s="17">
        <v>1.5320352238465699E-2</v>
      </c>
      <c r="AN13" s="17">
        <v>1.70282283415404E-2</v>
      </c>
      <c r="AO13" s="17"/>
      <c r="AP13" s="17">
        <v>3.6078389670000399E-3</v>
      </c>
      <c r="AQ13" s="17">
        <v>0</v>
      </c>
      <c r="AR13" s="17">
        <v>1.34413849905904E-2</v>
      </c>
      <c r="AS13" s="17">
        <v>8.2519423769088704E-3</v>
      </c>
      <c r="AT13" s="17">
        <v>7.2539328864323002E-2</v>
      </c>
      <c r="AU13" s="17">
        <v>3.7768143971083801E-2</v>
      </c>
    </row>
    <row r="14" spans="2:47" x14ac:dyDescent="0.35">
      <c r="B14" s="18" t="s">
        <v>381</v>
      </c>
      <c r="C14" s="17">
        <v>2.8047690085634801E-2</v>
      </c>
      <c r="D14" s="17">
        <v>4.9162935033338802E-2</v>
      </c>
      <c r="E14" s="17">
        <v>7.4166386374012599E-3</v>
      </c>
      <c r="F14" s="17"/>
      <c r="G14" s="17">
        <v>3.2802794472537498E-2</v>
      </c>
      <c r="H14" s="17">
        <v>5.1611901271423899E-2</v>
      </c>
      <c r="I14" s="17">
        <v>2.6954548793123499E-2</v>
      </c>
      <c r="J14" s="17">
        <v>1.8061709303636601E-2</v>
      </c>
      <c r="K14" s="17">
        <v>2.22337367726443E-2</v>
      </c>
      <c r="L14" s="17">
        <v>2.2150180743500399E-2</v>
      </c>
      <c r="M14" s="17"/>
      <c r="N14" s="17">
        <v>2.3614717383926499E-2</v>
      </c>
      <c r="O14" s="17">
        <v>5.1797188847678803E-2</v>
      </c>
      <c r="P14" s="17"/>
      <c r="Q14" s="17">
        <v>4.0948620860949698E-2</v>
      </c>
      <c r="R14" s="17">
        <v>2.36591018027828E-2</v>
      </c>
      <c r="S14" s="17">
        <v>1.24785450848699E-2</v>
      </c>
      <c r="T14" s="17">
        <v>2.4787370138384699E-2</v>
      </c>
      <c r="U14" s="17">
        <v>3.6802215396030798E-2</v>
      </c>
      <c r="V14" s="17">
        <v>4.4495488563793401E-2</v>
      </c>
      <c r="W14" s="17">
        <v>9.9498096587911592E-3</v>
      </c>
      <c r="X14" s="17">
        <v>7.8240031417755707E-2</v>
      </c>
      <c r="Y14" s="17">
        <v>1.29629103984949E-2</v>
      </c>
      <c r="Z14" s="17">
        <v>2.3041163529902299E-2</v>
      </c>
      <c r="AA14" s="17">
        <v>3.8329654580477698E-2</v>
      </c>
      <c r="AB14" s="17">
        <v>0</v>
      </c>
      <c r="AC14" s="17"/>
      <c r="AD14" s="17">
        <v>3.4360660607266398E-2</v>
      </c>
      <c r="AE14" s="17">
        <v>1.6612828571601401E-2</v>
      </c>
      <c r="AF14" s="17"/>
      <c r="AG14" s="17">
        <v>5.9220930551833299E-2</v>
      </c>
      <c r="AH14" s="17">
        <v>1.21719371385107E-2</v>
      </c>
      <c r="AI14" s="17"/>
      <c r="AJ14" s="17">
        <v>3.4948826238283701E-2</v>
      </c>
      <c r="AK14" s="17">
        <v>2.01103386663367E-2</v>
      </c>
      <c r="AL14" s="17"/>
      <c r="AM14" s="17">
        <v>1.1517820975139099E-2</v>
      </c>
      <c r="AN14" s="17">
        <v>3.33190952837564E-2</v>
      </c>
      <c r="AO14" s="17"/>
      <c r="AP14" s="17">
        <v>3.4460905551922001E-3</v>
      </c>
      <c r="AQ14" s="17">
        <v>4.8790357456654897E-3</v>
      </c>
      <c r="AR14" s="17">
        <v>1.27736749926329E-2</v>
      </c>
      <c r="AS14" s="17">
        <v>4.5783840020328703E-2</v>
      </c>
      <c r="AT14" s="17">
        <v>3.5622113787975002E-2</v>
      </c>
      <c r="AU14" s="17">
        <v>6.4160898457988197E-2</v>
      </c>
    </row>
    <row r="15" spans="2:47" x14ac:dyDescent="0.35">
      <c r="B15" s="18" t="s">
        <v>382</v>
      </c>
      <c r="C15" s="19">
        <v>2.50261546227755E-2</v>
      </c>
      <c r="D15" s="19">
        <v>2.1608726968166299E-2</v>
      </c>
      <c r="E15" s="19">
        <v>2.85310960180153E-2</v>
      </c>
      <c r="F15" s="19"/>
      <c r="G15" s="19">
        <v>3.55778889398215E-2</v>
      </c>
      <c r="H15" s="19">
        <v>2.92352716916233E-2</v>
      </c>
      <c r="I15" s="19">
        <v>5.7076829002681601E-2</v>
      </c>
      <c r="J15" s="19">
        <v>9.9847396543457194E-3</v>
      </c>
      <c r="K15" s="19">
        <v>1.72753986730982E-2</v>
      </c>
      <c r="L15" s="19">
        <v>1.14154907778011E-2</v>
      </c>
      <c r="M15" s="19"/>
      <c r="N15" s="19">
        <v>2.2406248948383601E-2</v>
      </c>
      <c r="O15" s="19">
        <v>3.9062209152654702E-2</v>
      </c>
      <c r="P15" s="19"/>
      <c r="Q15" s="19">
        <v>1.8983490966082199E-2</v>
      </c>
      <c r="R15" s="19">
        <v>2.6470786572343499E-2</v>
      </c>
      <c r="S15" s="19">
        <v>1.2909496810130301E-2</v>
      </c>
      <c r="T15" s="19">
        <v>0</v>
      </c>
      <c r="U15" s="19">
        <v>3.0460641204984901E-2</v>
      </c>
      <c r="V15" s="19">
        <v>9.3696366762679208E-3</v>
      </c>
      <c r="W15" s="19">
        <v>3.7155185642061099E-2</v>
      </c>
      <c r="X15" s="19">
        <v>4.3842400990032601E-2</v>
      </c>
      <c r="Y15" s="19">
        <v>3.1944852911381001E-2</v>
      </c>
      <c r="Z15" s="19">
        <v>4.9220111943145697E-2</v>
      </c>
      <c r="AA15" s="19">
        <v>1.7602146656936098E-2</v>
      </c>
      <c r="AB15" s="19">
        <v>4.3846671879968602E-2</v>
      </c>
      <c r="AC15" s="19"/>
      <c r="AD15" s="19">
        <v>2.7515783695173102E-2</v>
      </c>
      <c r="AE15" s="19">
        <v>1.2633809348605401E-2</v>
      </c>
      <c r="AF15" s="19"/>
      <c r="AG15" s="19">
        <v>2.7457540565899601E-2</v>
      </c>
      <c r="AH15" s="19">
        <v>1.4776203660348699E-2</v>
      </c>
      <c r="AI15" s="19"/>
      <c r="AJ15" s="19">
        <v>1.9793533409221801E-2</v>
      </c>
      <c r="AK15" s="19">
        <v>2.6862995427292601E-2</v>
      </c>
      <c r="AL15" s="19"/>
      <c r="AM15" s="19">
        <v>2.8264698345353199E-2</v>
      </c>
      <c r="AN15" s="19">
        <v>2.4380688884437601E-2</v>
      </c>
      <c r="AO15" s="19"/>
      <c r="AP15" s="19">
        <v>3.2144280874883399E-2</v>
      </c>
      <c r="AQ15" s="19">
        <v>2.5617741853671602E-2</v>
      </c>
      <c r="AR15" s="19">
        <v>3.8374796899211798E-2</v>
      </c>
      <c r="AS15" s="19">
        <v>2.0629605004488599E-2</v>
      </c>
      <c r="AT15" s="19">
        <v>3.1344756140337098E-2</v>
      </c>
      <c r="AU15" s="19">
        <v>9.0555484708544701E-3</v>
      </c>
    </row>
    <row r="16" spans="2:47" x14ac:dyDescent="0.35">
      <c r="B16" s="16" t="s">
        <v>406</v>
      </c>
    </row>
    <row r="17" spans="2:2" x14ac:dyDescent="0.35">
      <c r="B17" t="s">
        <v>66</v>
      </c>
    </row>
    <row r="18" spans="2:2" x14ac:dyDescent="0.35">
      <c r="B18" t="s">
        <v>67</v>
      </c>
    </row>
    <row r="20" spans="2:2" x14ac:dyDescent="0.35">
      <c r="B20"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B2:H22"/>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8" width="20.7265625" customWidth="1"/>
  </cols>
  <sheetData>
    <row r="2" spans="2:8" ht="40" customHeight="1" x14ac:dyDescent="0.35">
      <c r="D2" s="30" t="s">
        <v>390</v>
      </c>
      <c r="E2" s="26"/>
      <c r="F2" s="26"/>
      <c r="G2" s="26"/>
      <c r="H2" s="26"/>
    </row>
    <row r="6" spans="2:8" ht="50" customHeight="1" x14ac:dyDescent="0.35">
      <c r="B6" s="20" t="s">
        <v>15</v>
      </c>
      <c r="C6" s="20" t="s">
        <v>385</v>
      </c>
      <c r="D6" s="20" t="s">
        <v>386</v>
      </c>
      <c r="E6" s="20" t="s">
        <v>387</v>
      </c>
      <c r="F6" s="20" t="s">
        <v>388</v>
      </c>
      <c r="G6" s="20" t="s">
        <v>389</v>
      </c>
    </row>
    <row r="7" spans="2:8" x14ac:dyDescent="0.35">
      <c r="B7" s="18" t="s">
        <v>89</v>
      </c>
      <c r="C7" s="17">
        <v>0.511752166395121</v>
      </c>
      <c r="D7" s="17">
        <v>0.45684168574421502</v>
      </c>
      <c r="E7" s="17">
        <v>0.58029203561458298</v>
      </c>
      <c r="F7" s="17">
        <v>0.19287122654115399</v>
      </c>
      <c r="G7" s="17">
        <v>0.19929890725844199</v>
      </c>
    </row>
    <row r="8" spans="2:8" x14ac:dyDescent="0.35">
      <c r="B8" s="18" t="s">
        <v>90</v>
      </c>
      <c r="C8" s="17">
        <v>0.34657709859269897</v>
      </c>
      <c r="D8" s="17">
        <v>0.38492057588464201</v>
      </c>
      <c r="E8" s="17">
        <v>0.28492775399625803</v>
      </c>
      <c r="F8" s="17">
        <v>0.40836482565030602</v>
      </c>
      <c r="G8" s="17">
        <v>0.39027652983786798</v>
      </c>
    </row>
    <row r="9" spans="2:8" x14ac:dyDescent="0.35">
      <c r="B9" s="18" t="s">
        <v>91</v>
      </c>
      <c r="C9" s="17">
        <v>9.2104242735384895E-2</v>
      </c>
      <c r="D9" s="17">
        <v>0.106890835187958</v>
      </c>
      <c r="E9" s="17">
        <v>7.9934826743468801E-2</v>
      </c>
      <c r="F9" s="17">
        <v>0.240963994196988</v>
      </c>
      <c r="G9" s="17">
        <v>0.22665426798347499</v>
      </c>
    </row>
    <row r="10" spans="2:8" x14ac:dyDescent="0.35">
      <c r="B10" s="18" t="s">
        <v>92</v>
      </c>
      <c r="C10" s="17">
        <v>1.6500266693557801E-2</v>
      </c>
      <c r="D10" s="17">
        <v>1.60968247871177E-2</v>
      </c>
      <c r="E10" s="17">
        <v>1.75946883332007E-2</v>
      </c>
      <c r="F10" s="17">
        <v>3.3001962936339099E-2</v>
      </c>
      <c r="G10" s="17">
        <v>4.5578278995650097E-2</v>
      </c>
    </row>
    <row r="11" spans="2:8" x14ac:dyDescent="0.35">
      <c r="B11" s="18" t="s">
        <v>93</v>
      </c>
      <c r="C11" s="17">
        <v>6.4510765957275697E-3</v>
      </c>
      <c r="D11" s="17">
        <v>8.8666768883835807E-3</v>
      </c>
      <c r="E11" s="17">
        <v>9.8637280633465402E-3</v>
      </c>
      <c r="F11" s="17">
        <v>1.5071201016057601E-2</v>
      </c>
      <c r="G11" s="17">
        <v>2.20085974018253E-2</v>
      </c>
    </row>
    <row r="12" spans="2:8" x14ac:dyDescent="0.35">
      <c r="B12" s="18" t="s">
        <v>94</v>
      </c>
      <c r="C12" s="17">
        <v>2.66151489875101E-2</v>
      </c>
      <c r="D12" s="17">
        <v>2.6383401507683601E-2</v>
      </c>
      <c r="E12" s="17">
        <v>2.7386967249142701E-2</v>
      </c>
      <c r="F12" s="17">
        <v>0.109726789659154</v>
      </c>
      <c r="G12" s="17">
        <v>0.11618341852274</v>
      </c>
    </row>
    <row r="13" spans="2:8" x14ac:dyDescent="0.35">
      <c r="B13" s="23" t="s">
        <v>95</v>
      </c>
      <c r="C13" s="21">
        <v>0.85832926498782003</v>
      </c>
      <c r="D13" s="21">
        <v>0.84176226162885703</v>
      </c>
      <c r="E13" s="21">
        <v>0.86521978961084101</v>
      </c>
      <c r="F13" s="21">
        <v>0.60123605219146004</v>
      </c>
      <c r="G13" s="21">
        <v>0.589575437096309</v>
      </c>
    </row>
    <row r="14" spans="2:8" x14ac:dyDescent="0.35">
      <c r="B14" s="23" t="s">
        <v>96</v>
      </c>
      <c r="C14" s="21">
        <v>2.29513432892853E-2</v>
      </c>
      <c r="D14" s="21">
        <v>2.4963501675501199E-2</v>
      </c>
      <c r="E14" s="21">
        <v>2.7458416396547201E-2</v>
      </c>
      <c r="F14" s="21">
        <v>4.8073163952396802E-2</v>
      </c>
      <c r="G14" s="21">
        <v>6.7586876397475404E-2</v>
      </c>
    </row>
    <row r="15" spans="2:8" x14ac:dyDescent="0.35">
      <c r="B15" s="23" t="s">
        <v>97</v>
      </c>
      <c r="C15" s="22">
        <v>0.83537792169853398</v>
      </c>
      <c r="D15" s="22">
        <v>0.81679875995335605</v>
      </c>
      <c r="E15" s="22">
        <v>0.837761373214294</v>
      </c>
      <c r="F15" s="22">
        <v>0.55316288823906401</v>
      </c>
      <c r="G15" s="22">
        <v>0.52198856069883404</v>
      </c>
    </row>
    <row r="16" spans="2:8" x14ac:dyDescent="0.35">
      <c r="B16" s="16"/>
      <c r="C16" s="16"/>
      <c r="D16" s="16"/>
      <c r="E16" s="16"/>
      <c r="F16" s="16"/>
      <c r="G16" s="16"/>
    </row>
    <row r="17" spans="2:2" x14ac:dyDescent="0.35">
      <c r="B17" t="s">
        <v>66</v>
      </c>
    </row>
    <row r="18" spans="2:2" x14ac:dyDescent="0.35">
      <c r="B18" t="s">
        <v>67</v>
      </c>
    </row>
    <row r="22" spans="2:2" x14ac:dyDescent="0.35">
      <c r="B22" s="8" t="str">
        <f>HYPERLINK("#'Contents'!A1", "Return to Contents")</f>
        <v>Return to Contents</v>
      </c>
    </row>
  </sheetData>
  <mergeCells count="1">
    <mergeCell ref="D2:H2"/>
  </mergeCells>
  <pageMargins left="0.7" right="0.7" top="0.75" bottom="0.75" header="0.3" footer="0.3"/>
  <pageSetup paperSize="9"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AU25"/>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79</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75</v>
      </c>
      <c r="C9" s="17">
        <v>0.18491801059379301</v>
      </c>
      <c r="D9" s="17">
        <v>0.21200197784959399</v>
      </c>
      <c r="E9" s="17">
        <v>0.16014407301037401</v>
      </c>
      <c r="F9" s="17"/>
      <c r="G9" s="17">
        <v>8.6742345466155904E-2</v>
      </c>
      <c r="H9" s="17">
        <v>8.8726291673080299E-2</v>
      </c>
      <c r="I9" s="17">
        <v>0.111211447203205</v>
      </c>
      <c r="J9" s="17">
        <v>0.14195721309574699</v>
      </c>
      <c r="K9" s="17">
        <v>0.24657753447268699</v>
      </c>
      <c r="L9" s="17">
        <v>0.38265691214820302</v>
      </c>
      <c r="M9" s="17"/>
      <c r="N9" s="17">
        <v>0.198930175076169</v>
      </c>
      <c r="O9" s="17">
        <v>0.115323074229294</v>
      </c>
      <c r="P9" s="17"/>
      <c r="Q9" s="17">
        <v>0.135511619240926</v>
      </c>
      <c r="R9" s="17">
        <v>0.200190438070423</v>
      </c>
      <c r="S9" s="17">
        <v>0.122461619316654</v>
      </c>
      <c r="T9" s="17">
        <v>0.24178642071912099</v>
      </c>
      <c r="U9" s="17">
        <v>0.18287503794202201</v>
      </c>
      <c r="V9" s="17">
        <v>0.16933548850138699</v>
      </c>
      <c r="W9" s="17">
        <v>0.31398222748327198</v>
      </c>
      <c r="X9" s="17">
        <v>0.18830943138534401</v>
      </c>
      <c r="Y9" s="17">
        <v>0.170125956759447</v>
      </c>
      <c r="Z9" s="17">
        <v>0.17151956769629101</v>
      </c>
      <c r="AA9" s="17">
        <v>0.182017407233171</v>
      </c>
      <c r="AB9" s="17">
        <v>0.14661884566738601</v>
      </c>
      <c r="AC9" s="17"/>
      <c r="AD9" s="17">
        <v>0.17655017199131801</v>
      </c>
      <c r="AE9" s="17">
        <v>0.208669381541224</v>
      </c>
      <c r="AF9" s="17"/>
      <c r="AG9" s="17">
        <v>0.154296773921061</v>
      </c>
      <c r="AH9" s="17">
        <v>0.20428980144807901</v>
      </c>
      <c r="AI9" s="17"/>
      <c r="AJ9" s="17">
        <v>0.20355052204267701</v>
      </c>
      <c r="AK9" s="17">
        <v>0.16338351687803601</v>
      </c>
      <c r="AL9" s="17"/>
      <c r="AM9" s="17">
        <v>0.13253162758333401</v>
      </c>
      <c r="AN9" s="17">
        <v>0.20123623083030601</v>
      </c>
      <c r="AO9" s="17"/>
      <c r="AP9" s="17">
        <v>0.20489145014444099</v>
      </c>
      <c r="AQ9" s="17">
        <v>0.24877817631002899</v>
      </c>
      <c r="AR9" s="17">
        <v>7.3598393268248505E-2</v>
      </c>
      <c r="AS9" s="17">
        <v>0.309152391510219</v>
      </c>
      <c r="AT9" s="17">
        <v>8.7240971195434502E-2</v>
      </c>
      <c r="AU9" s="17">
        <v>0.107492662202589</v>
      </c>
    </row>
    <row r="10" spans="2:47" x14ac:dyDescent="0.35">
      <c r="B10" s="18" t="s">
        <v>43</v>
      </c>
      <c r="C10" s="17">
        <v>7.4121076670036895E-2</v>
      </c>
      <c r="D10" s="17">
        <v>9.0326987284519294E-2</v>
      </c>
      <c r="E10" s="17">
        <v>5.89728793883149E-2</v>
      </c>
      <c r="F10" s="17"/>
      <c r="G10" s="17">
        <v>4.3270019476317E-2</v>
      </c>
      <c r="H10" s="17">
        <v>6.8941112151812797E-2</v>
      </c>
      <c r="I10" s="17">
        <v>4.2964123888268299E-2</v>
      </c>
      <c r="J10" s="17">
        <v>9.2203153301136306E-2</v>
      </c>
      <c r="K10" s="17">
        <v>0.11297149243306299</v>
      </c>
      <c r="L10" s="17">
        <v>8.3708914742170501E-2</v>
      </c>
      <c r="M10" s="17"/>
      <c r="N10" s="17">
        <v>7.1368295001354304E-2</v>
      </c>
      <c r="O10" s="17">
        <v>8.7793458642021899E-2</v>
      </c>
      <c r="P10" s="17"/>
      <c r="Q10" s="17">
        <v>8.4604195294721199E-2</v>
      </c>
      <c r="R10" s="17">
        <v>6.8183203914889204E-2</v>
      </c>
      <c r="S10" s="17">
        <v>6.9742657133439301E-2</v>
      </c>
      <c r="T10" s="17">
        <v>8.1451689154408993E-2</v>
      </c>
      <c r="U10" s="17">
        <v>0.104431666581384</v>
      </c>
      <c r="V10" s="17">
        <v>8.2117351162390897E-2</v>
      </c>
      <c r="W10" s="17">
        <v>4.6686723511324198E-2</v>
      </c>
      <c r="X10" s="17">
        <v>8.8487870716724898E-2</v>
      </c>
      <c r="Y10" s="17">
        <v>8.3124345502240807E-2</v>
      </c>
      <c r="Z10" s="17">
        <v>4.1566815431776503E-2</v>
      </c>
      <c r="AA10" s="17">
        <v>7.0501172614119895E-2</v>
      </c>
      <c r="AB10" s="17">
        <v>7.0719540129551395E-2</v>
      </c>
      <c r="AC10" s="17"/>
      <c r="AD10" s="17">
        <v>7.3536511877936597E-2</v>
      </c>
      <c r="AE10" s="17">
        <v>7.4847699132836495E-2</v>
      </c>
      <c r="AF10" s="17"/>
      <c r="AG10" s="17">
        <v>6.5721135698150898E-2</v>
      </c>
      <c r="AH10" s="17">
        <v>7.7892018567040505E-2</v>
      </c>
      <c r="AI10" s="17"/>
      <c r="AJ10" s="17">
        <v>7.8088193972070993E-2</v>
      </c>
      <c r="AK10" s="17">
        <v>7.0074463822045005E-2</v>
      </c>
      <c r="AL10" s="17"/>
      <c r="AM10" s="17">
        <v>5.8690812560424001E-2</v>
      </c>
      <c r="AN10" s="17">
        <v>7.73383804806477E-2</v>
      </c>
      <c r="AO10" s="17"/>
      <c r="AP10" s="17">
        <v>6.5056687495180801E-2</v>
      </c>
      <c r="AQ10" s="17">
        <v>8.7757777663116598E-2</v>
      </c>
      <c r="AR10" s="17">
        <v>4.95396016831572E-2</v>
      </c>
      <c r="AS10" s="17">
        <v>0.102220919278126</v>
      </c>
      <c r="AT10" s="17">
        <v>3.9171470040775598E-2</v>
      </c>
      <c r="AU10" s="17">
        <v>7.8840799744274007E-2</v>
      </c>
    </row>
    <row r="11" spans="2:47" x14ac:dyDescent="0.35">
      <c r="B11" s="18" t="s">
        <v>44</v>
      </c>
      <c r="C11" s="17">
        <v>9.2678187467164094E-2</v>
      </c>
      <c r="D11" s="17">
        <v>9.4708557992557493E-2</v>
      </c>
      <c r="E11" s="17">
        <v>9.1521217893379206E-2</v>
      </c>
      <c r="F11" s="17"/>
      <c r="G11" s="17">
        <v>6.5958319124664003E-2</v>
      </c>
      <c r="H11" s="17">
        <v>7.9243161743812907E-2</v>
      </c>
      <c r="I11" s="17">
        <v>9.3080180469078996E-2</v>
      </c>
      <c r="J11" s="17">
        <v>8.9378944431680304E-2</v>
      </c>
      <c r="K11" s="17">
        <v>0.108917304116647</v>
      </c>
      <c r="L11" s="17">
        <v>0.112946383603393</v>
      </c>
      <c r="M11" s="17"/>
      <c r="N11" s="17">
        <v>9.7706377527696703E-2</v>
      </c>
      <c r="O11" s="17">
        <v>6.7704417873499803E-2</v>
      </c>
      <c r="P11" s="17"/>
      <c r="Q11" s="17">
        <v>0.111417905493646</v>
      </c>
      <c r="R11" s="17">
        <v>8.9861400307588102E-2</v>
      </c>
      <c r="S11" s="17">
        <v>0.10911874493208</v>
      </c>
      <c r="T11" s="17">
        <v>9.4062751661286595E-2</v>
      </c>
      <c r="U11" s="17">
        <v>9.5721959542776694E-2</v>
      </c>
      <c r="V11" s="17">
        <v>7.7075197940252999E-2</v>
      </c>
      <c r="W11" s="17">
        <v>8.0157829060674105E-2</v>
      </c>
      <c r="X11" s="17">
        <v>9.1865413884663197E-2</v>
      </c>
      <c r="Y11" s="17">
        <v>7.9380564094180095E-2</v>
      </c>
      <c r="Z11" s="17">
        <v>8.8030774565864806E-2</v>
      </c>
      <c r="AA11" s="17">
        <v>0.110788619988982</v>
      </c>
      <c r="AB11" s="17">
        <v>7.5997395478545102E-2</v>
      </c>
      <c r="AC11" s="17"/>
      <c r="AD11" s="17">
        <v>8.9542718794538997E-2</v>
      </c>
      <c r="AE11" s="17">
        <v>9.9439255636155202E-2</v>
      </c>
      <c r="AF11" s="17"/>
      <c r="AG11" s="17">
        <v>9.7904147671464797E-2</v>
      </c>
      <c r="AH11" s="17">
        <v>9.1352396633880506E-2</v>
      </c>
      <c r="AI11" s="17"/>
      <c r="AJ11" s="17">
        <v>0.10855822256183401</v>
      </c>
      <c r="AK11" s="17">
        <v>7.4659849218915594E-2</v>
      </c>
      <c r="AL11" s="17"/>
      <c r="AM11" s="17">
        <v>8.6356912829389496E-2</v>
      </c>
      <c r="AN11" s="17">
        <v>9.5034489176858195E-2</v>
      </c>
      <c r="AO11" s="17"/>
      <c r="AP11" s="17">
        <v>8.3105868558855406E-2</v>
      </c>
      <c r="AQ11" s="17">
        <v>9.9356968982115004E-2</v>
      </c>
      <c r="AR11" s="17">
        <v>7.6075119740553698E-2</v>
      </c>
      <c r="AS11" s="17">
        <v>0.106625382525291</v>
      </c>
      <c r="AT11" s="17">
        <v>6.3973901354809307E-2</v>
      </c>
      <c r="AU11" s="17">
        <v>0.10968190878256499</v>
      </c>
    </row>
    <row r="12" spans="2:47" x14ac:dyDescent="0.35">
      <c r="B12" s="18" t="s">
        <v>45</v>
      </c>
      <c r="C12" s="17">
        <v>8.63975602234862E-2</v>
      </c>
      <c r="D12" s="17">
        <v>8.8878104658081894E-2</v>
      </c>
      <c r="E12" s="17">
        <v>8.3869175301761897E-2</v>
      </c>
      <c r="F12" s="17"/>
      <c r="G12" s="17">
        <v>0.103391918633223</v>
      </c>
      <c r="H12" s="17">
        <v>6.6804621807732306E-2</v>
      </c>
      <c r="I12" s="17">
        <v>8.3201398298073798E-2</v>
      </c>
      <c r="J12" s="17">
        <v>9.7094531186920005E-2</v>
      </c>
      <c r="K12" s="17">
        <v>6.9609098484613899E-2</v>
      </c>
      <c r="L12" s="17">
        <v>9.6248985249426003E-2</v>
      </c>
      <c r="M12" s="17"/>
      <c r="N12" s="17">
        <v>8.4394526524603497E-2</v>
      </c>
      <c r="O12" s="17">
        <v>9.63461304807815E-2</v>
      </c>
      <c r="P12" s="17"/>
      <c r="Q12" s="17">
        <v>0.13169393767573001</v>
      </c>
      <c r="R12" s="17">
        <v>8.9700311790618797E-2</v>
      </c>
      <c r="S12" s="17">
        <v>0.106911168656391</v>
      </c>
      <c r="T12" s="17">
        <v>6.9594057679679397E-2</v>
      </c>
      <c r="U12" s="17">
        <v>4.5545689367228803E-2</v>
      </c>
      <c r="V12" s="17">
        <v>3.6460298481606201E-2</v>
      </c>
      <c r="W12" s="17">
        <v>5.4616170201360198E-2</v>
      </c>
      <c r="X12" s="17">
        <v>9.5409125070174503E-2</v>
      </c>
      <c r="Y12" s="17">
        <v>9.8785844173162496E-2</v>
      </c>
      <c r="Z12" s="17">
        <v>8.1834749167732701E-2</v>
      </c>
      <c r="AA12" s="17">
        <v>8.2028322235488907E-2</v>
      </c>
      <c r="AB12" s="17">
        <v>0.150969566019207</v>
      </c>
      <c r="AC12" s="17"/>
      <c r="AD12" s="17">
        <v>9.0778104725129802E-2</v>
      </c>
      <c r="AE12" s="17">
        <v>7.75450492096382E-2</v>
      </c>
      <c r="AF12" s="17"/>
      <c r="AG12" s="17">
        <v>7.8059853034203902E-2</v>
      </c>
      <c r="AH12" s="17">
        <v>9.1629040186004901E-2</v>
      </c>
      <c r="AI12" s="17"/>
      <c r="AJ12" s="17">
        <v>7.9186604414553302E-2</v>
      </c>
      <c r="AK12" s="17">
        <v>9.5725686919255398E-2</v>
      </c>
      <c r="AL12" s="17"/>
      <c r="AM12" s="17">
        <v>9.3147375294400994E-2</v>
      </c>
      <c r="AN12" s="17">
        <v>8.5541093392608E-2</v>
      </c>
      <c r="AO12" s="17"/>
      <c r="AP12" s="17">
        <v>6.9537172871389802E-2</v>
      </c>
      <c r="AQ12" s="17">
        <v>0.10018122002513501</v>
      </c>
      <c r="AR12" s="17">
        <v>0.129042859885276</v>
      </c>
      <c r="AS12" s="17">
        <v>0.101449768096198</v>
      </c>
      <c r="AT12" s="17">
        <v>4.8068361777236501E-2</v>
      </c>
      <c r="AU12" s="17">
        <v>6.1633488324848697E-2</v>
      </c>
    </row>
    <row r="13" spans="2:47" x14ac:dyDescent="0.35">
      <c r="B13" s="18" t="s">
        <v>46</v>
      </c>
      <c r="C13" s="17">
        <v>7.2320131771017898E-2</v>
      </c>
      <c r="D13" s="17">
        <v>7.2307954941127003E-2</v>
      </c>
      <c r="E13" s="17">
        <v>7.2013580949609607E-2</v>
      </c>
      <c r="F13" s="17"/>
      <c r="G13" s="17">
        <v>0.109959963327198</v>
      </c>
      <c r="H13" s="17">
        <v>6.9145289877730998E-2</v>
      </c>
      <c r="I13" s="17">
        <v>9.0243084947235597E-2</v>
      </c>
      <c r="J13" s="17">
        <v>6.2830434979296704E-2</v>
      </c>
      <c r="K13" s="17">
        <v>5.5241995051758801E-2</v>
      </c>
      <c r="L13" s="17">
        <v>5.43374962288024E-2</v>
      </c>
      <c r="M13" s="17"/>
      <c r="N13" s="17">
        <v>7.4252539814689697E-2</v>
      </c>
      <c r="O13" s="17">
        <v>6.2722341579592694E-2</v>
      </c>
      <c r="P13" s="17"/>
      <c r="Q13" s="17">
        <v>6.0253829504835002E-2</v>
      </c>
      <c r="R13" s="17">
        <v>3.87953401628068E-2</v>
      </c>
      <c r="S13" s="17">
        <v>9.6307454486804903E-2</v>
      </c>
      <c r="T13" s="17">
        <v>6.4644375532512399E-2</v>
      </c>
      <c r="U13" s="17">
        <v>8.6314308973793399E-2</v>
      </c>
      <c r="V13" s="17">
        <v>9.5882273601650803E-2</v>
      </c>
      <c r="W13" s="17">
        <v>6.3963421784846902E-2</v>
      </c>
      <c r="X13" s="17">
        <v>7.8569749710457104E-2</v>
      </c>
      <c r="Y13" s="17">
        <v>5.7402298646413698E-2</v>
      </c>
      <c r="Z13" s="17">
        <v>8.4385739685081104E-2</v>
      </c>
      <c r="AA13" s="17">
        <v>9.2138224761660906E-2</v>
      </c>
      <c r="AB13" s="17">
        <v>0.12877573804534301</v>
      </c>
      <c r="AC13" s="17"/>
      <c r="AD13" s="17">
        <v>7.2388945972851795E-2</v>
      </c>
      <c r="AE13" s="17">
        <v>7.0390025264135195E-2</v>
      </c>
      <c r="AF13" s="17"/>
      <c r="AG13" s="17">
        <v>8.7366049268461504E-2</v>
      </c>
      <c r="AH13" s="17">
        <v>6.4675414923057603E-2</v>
      </c>
      <c r="AI13" s="17"/>
      <c r="AJ13" s="17">
        <v>7.4162832232950296E-2</v>
      </c>
      <c r="AK13" s="17">
        <v>7.0778536343737403E-2</v>
      </c>
      <c r="AL13" s="17"/>
      <c r="AM13" s="17">
        <v>5.9767037355637202E-2</v>
      </c>
      <c r="AN13" s="17">
        <v>7.4931050609330793E-2</v>
      </c>
      <c r="AO13" s="17"/>
      <c r="AP13" s="17">
        <v>7.6844738862825404E-2</v>
      </c>
      <c r="AQ13" s="17">
        <v>4.5785117178681903E-2</v>
      </c>
      <c r="AR13" s="17">
        <v>0.100278722825673</v>
      </c>
      <c r="AS13" s="17">
        <v>4.8405013518996502E-2</v>
      </c>
      <c r="AT13" s="17">
        <v>8.9689419300252801E-2</v>
      </c>
      <c r="AU13" s="17">
        <v>8.5223351971445496E-2</v>
      </c>
    </row>
    <row r="14" spans="2:47" x14ac:dyDescent="0.35">
      <c r="B14" s="18" t="s">
        <v>47</v>
      </c>
      <c r="C14" s="17">
        <v>0.11390650199140601</v>
      </c>
      <c r="D14" s="17">
        <v>0.115279987489441</v>
      </c>
      <c r="E14" s="17">
        <v>0.112530781250574</v>
      </c>
      <c r="F14" s="17"/>
      <c r="G14" s="17">
        <v>0.134480966247087</v>
      </c>
      <c r="H14" s="17">
        <v>0.14744036820999401</v>
      </c>
      <c r="I14" s="17">
        <v>0.13824788693418899</v>
      </c>
      <c r="J14" s="17">
        <v>9.7152280346124706E-2</v>
      </c>
      <c r="K14" s="17">
        <v>9.6055399625933E-2</v>
      </c>
      <c r="L14" s="17">
        <v>7.8444941217637301E-2</v>
      </c>
      <c r="M14" s="17"/>
      <c r="N14" s="17">
        <v>0.11209859175756499</v>
      </c>
      <c r="O14" s="17">
        <v>0.12288594252217599</v>
      </c>
      <c r="P14" s="17"/>
      <c r="Q14" s="17">
        <v>8.6408972817364399E-2</v>
      </c>
      <c r="R14" s="17">
        <v>0.14030135227979099</v>
      </c>
      <c r="S14" s="17">
        <v>0.102297304473401</v>
      </c>
      <c r="T14" s="17">
        <v>0.114679087639458</v>
      </c>
      <c r="U14" s="17">
        <v>9.57736462082458E-2</v>
      </c>
      <c r="V14" s="17">
        <v>0.14069114799754501</v>
      </c>
      <c r="W14" s="17">
        <v>8.4658190975208894E-2</v>
      </c>
      <c r="X14" s="17">
        <v>0.120760962953103</v>
      </c>
      <c r="Y14" s="17">
        <v>0.13172960415174501</v>
      </c>
      <c r="Z14" s="17">
        <v>0.12263152485159</v>
      </c>
      <c r="AA14" s="17">
        <v>4.2651699520761803E-2</v>
      </c>
      <c r="AB14" s="17">
        <v>0.215813582286735</v>
      </c>
      <c r="AC14" s="17"/>
      <c r="AD14" s="17">
        <v>0.11626486189586401</v>
      </c>
      <c r="AE14" s="17">
        <v>0.110133838117359</v>
      </c>
      <c r="AF14" s="17"/>
      <c r="AG14" s="17">
        <v>0.115633340323436</v>
      </c>
      <c r="AH14" s="17">
        <v>0.113539752530111</v>
      </c>
      <c r="AI14" s="17"/>
      <c r="AJ14" s="17">
        <v>0.10993467890681601</v>
      </c>
      <c r="AK14" s="17">
        <v>0.119636099782957</v>
      </c>
      <c r="AL14" s="17"/>
      <c r="AM14" s="17">
        <v>9.6660269145258798E-2</v>
      </c>
      <c r="AN14" s="17">
        <v>0.11885356091176399</v>
      </c>
      <c r="AO14" s="17"/>
      <c r="AP14" s="17">
        <v>0.115836225700051</v>
      </c>
      <c r="AQ14" s="17">
        <v>8.7438060412683802E-2</v>
      </c>
      <c r="AR14" s="17">
        <v>0.109256851329321</v>
      </c>
      <c r="AS14" s="17">
        <v>7.9261047132954496E-2</v>
      </c>
      <c r="AT14" s="17">
        <v>0.17004556937066401</v>
      </c>
      <c r="AU14" s="17">
        <v>0.15006675198267</v>
      </c>
    </row>
    <row r="15" spans="2:47" x14ac:dyDescent="0.35">
      <c r="B15" s="18" t="s">
        <v>48</v>
      </c>
      <c r="C15" s="17">
        <v>9.7987811854232207E-2</v>
      </c>
      <c r="D15" s="17">
        <v>9.0942577760909193E-2</v>
      </c>
      <c r="E15" s="17">
        <v>0.104855092353962</v>
      </c>
      <c r="F15" s="17"/>
      <c r="G15" s="17">
        <v>0.10169478280894199</v>
      </c>
      <c r="H15" s="17">
        <v>0.13826799762209899</v>
      </c>
      <c r="I15" s="17">
        <v>9.9631290119100102E-2</v>
      </c>
      <c r="J15" s="17">
        <v>0.105039275317742</v>
      </c>
      <c r="K15" s="17">
        <v>8.6405686326693404E-2</v>
      </c>
      <c r="L15" s="17">
        <v>6.3274328995890902E-2</v>
      </c>
      <c r="M15" s="17"/>
      <c r="N15" s="17">
        <v>9.4655637917053795E-2</v>
      </c>
      <c r="O15" s="17">
        <v>0.11453789113749099</v>
      </c>
      <c r="P15" s="17"/>
      <c r="Q15" s="17">
        <v>0.12247904831538001</v>
      </c>
      <c r="R15" s="17">
        <v>9.85447424170319E-2</v>
      </c>
      <c r="S15" s="17">
        <v>9.3173454816233695E-2</v>
      </c>
      <c r="T15" s="17">
        <v>8.1816915498195197E-2</v>
      </c>
      <c r="U15" s="17">
        <v>0.112475350652262</v>
      </c>
      <c r="V15" s="17">
        <v>9.3903915868220403E-2</v>
      </c>
      <c r="W15" s="17">
        <v>9.5069234719372106E-2</v>
      </c>
      <c r="X15" s="17">
        <v>9.34612420814636E-2</v>
      </c>
      <c r="Y15" s="17">
        <v>8.1992450499341493E-2</v>
      </c>
      <c r="Z15" s="17">
        <v>0.11969303523189601</v>
      </c>
      <c r="AA15" s="17">
        <v>7.32155183211219E-2</v>
      </c>
      <c r="AB15" s="17">
        <v>6.9863529979384498E-2</v>
      </c>
      <c r="AC15" s="17"/>
      <c r="AD15" s="17">
        <v>9.7528152558365902E-2</v>
      </c>
      <c r="AE15" s="17">
        <v>9.9339547943902304E-2</v>
      </c>
      <c r="AF15" s="17"/>
      <c r="AG15" s="17">
        <v>9.7851413376658494E-2</v>
      </c>
      <c r="AH15" s="17">
        <v>9.5822926640662595E-2</v>
      </c>
      <c r="AI15" s="17"/>
      <c r="AJ15" s="17">
        <v>8.9361166891208696E-2</v>
      </c>
      <c r="AK15" s="17">
        <v>0.109099359391335</v>
      </c>
      <c r="AL15" s="17"/>
      <c r="AM15" s="17">
        <v>0.11282009232142801</v>
      </c>
      <c r="AN15" s="17">
        <v>9.5060089689000996E-2</v>
      </c>
      <c r="AO15" s="17"/>
      <c r="AP15" s="17">
        <v>9.41059469211004E-2</v>
      </c>
      <c r="AQ15" s="17">
        <v>9.6581437446625798E-2</v>
      </c>
      <c r="AR15" s="17">
        <v>0.11167142898905499</v>
      </c>
      <c r="AS15" s="17">
        <v>7.0995712894546606E-2</v>
      </c>
      <c r="AT15" s="17">
        <v>9.9261158947098999E-2</v>
      </c>
      <c r="AU15" s="17">
        <v>0.120218253944853</v>
      </c>
    </row>
    <row r="16" spans="2:47" x14ac:dyDescent="0.35">
      <c r="B16" s="18" t="s">
        <v>59</v>
      </c>
      <c r="C16" s="17">
        <v>9.9590405958253997E-2</v>
      </c>
      <c r="D16" s="17">
        <v>9.6918765788721897E-2</v>
      </c>
      <c r="E16" s="17">
        <v>0.101318712037715</v>
      </c>
      <c r="F16" s="17"/>
      <c r="G16" s="17">
        <v>0.124895928042028</v>
      </c>
      <c r="H16" s="17">
        <v>0.110087953464342</v>
      </c>
      <c r="I16" s="17">
        <v>0.12522638530593</v>
      </c>
      <c r="J16" s="17">
        <v>0.116093538837316</v>
      </c>
      <c r="K16" s="17">
        <v>8.1369038766889196E-2</v>
      </c>
      <c r="L16" s="17">
        <v>5.2046914134198902E-2</v>
      </c>
      <c r="M16" s="17"/>
      <c r="N16" s="17">
        <v>9.9863497406892002E-2</v>
      </c>
      <c r="O16" s="17">
        <v>9.8234028646700694E-2</v>
      </c>
      <c r="P16" s="17"/>
      <c r="Q16" s="17">
        <v>8.41481865926548E-2</v>
      </c>
      <c r="R16" s="17">
        <v>8.20000730144895E-2</v>
      </c>
      <c r="S16" s="17">
        <v>0.134505858110228</v>
      </c>
      <c r="T16" s="17">
        <v>9.19200474379787E-2</v>
      </c>
      <c r="U16" s="17">
        <v>8.5703610817705403E-2</v>
      </c>
      <c r="V16" s="17">
        <v>0.121732987648262</v>
      </c>
      <c r="W16" s="17">
        <v>8.5025456076712094E-2</v>
      </c>
      <c r="X16" s="17">
        <v>7.5213895110562007E-2</v>
      </c>
      <c r="Y16" s="17">
        <v>0.10917584036165</v>
      </c>
      <c r="Z16" s="17">
        <v>0.108460295302358</v>
      </c>
      <c r="AA16" s="17">
        <v>0.16307807214718401</v>
      </c>
      <c r="AB16" s="17">
        <v>4.63639172512142E-2</v>
      </c>
      <c r="AC16" s="17"/>
      <c r="AD16" s="17">
        <v>0.105458309220504</v>
      </c>
      <c r="AE16" s="17">
        <v>8.8605831443424599E-2</v>
      </c>
      <c r="AF16" s="17"/>
      <c r="AG16" s="17">
        <v>0.10590778616601999</v>
      </c>
      <c r="AH16" s="17">
        <v>9.6559042986331597E-2</v>
      </c>
      <c r="AI16" s="17"/>
      <c r="AJ16" s="17">
        <v>9.2586718040321606E-2</v>
      </c>
      <c r="AK16" s="17">
        <v>0.10721235331826801</v>
      </c>
      <c r="AL16" s="17"/>
      <c r="AM16" s="17">
        <v>0.115502600838127</v>
      </c>
      <c r="AN16" s="17">
        <v>9.4021791566434906E-2</v>
      </c>
      <c r="AO16" s="17"/>
      <c r="AP16" s="17">
        <v>7.6711708774043805E-2</v>
      </c>
      <c r="AQ16" s="17">
        <v>8.6000812009105698E-2</v>
      </c>
      <c r="AR16" s="17">
        <v>0.13915321436056799</v>
      </c>
      <c r="AS16" s="17">
        <v>7.8775772616374501E-2</v>
      </c>
      <c r="AT16" s="17">
        <v>0.121751632000171</v>
      </c>
      <c r="AU16" s="17">
        <v>0.119496033056709</v>
      </c>
    </row>
    <row r="17" spans="2:47" x14ac:dyDescent="0.35">
      <c r="B17" s="18" t="s">
        <v>60</v>
      </c>
      <c r="C17" s="17">
        <v>7.7298824187833001E-2</v>
      </c>
      <c r="D17" s="17">
        <v>6.00291762492473E-2</v>
      </c>
      <c r="E17" s="17">
        <v>9.3713414975877193E-2</v>
      </c>
      <c r="F17" s="17"/>
      <c r="G17" s="17">
        <v>9.5996817313796695E-2</v>
      </c>
      <c r="H17" s="17">
        <v>7.4105109313785403E-2</v>
      </c>
      <c r="I17" s="17">
        <v>9.6448148912812795E-2</v>
      </c>
      <c r="J17" s="17">
        <v>8.2255120011637206E-2</v>
      </c>
      <c r="K17" s="17">
        <v>8.1997721906045096E-2</v>
      </c>
      <c r="L17" s="17">
        <v>4.4689820992738799E-2</v>
      </c>
      <c r="M17" s="17"/>
      <c r="N17" s="17">
        <v>7.3056333586023398E-2</v>
      </c>
      <c r="O17" s="17">
        <v>9.8370219961932695E-2</v>
      </c>
      <c r="P17" s="17"/>
      <c r="Q17" s="17">
        <v>7.3665386503036695E-2</v>
      </c>
      <c r="R17" s="17">
        <v>8.3999728086488007E-2</v>
      </c>
      <c r="S17" s="17">
        <v>6.2984120686569695E-2</v>
      </c>
      <c r="T17" s="17">
        <v>8.5567710299425101E-2</v>
      </c>
      <c r="U17" s="17">
        <v>6.8659496254596997E-2</v>
      </c>
      <c r="V17" s="17">
        <v>8.3921059916594196E-2</v>
      </c>
      <c r="W17" s="17">
        <v>7.2606269550322594E-2</v>
      </c>
      <c r="X17" s="17">
        <v>8.5279337589722601E-2</v>
      </c>
      <c r="Y17" s="17">
        <v>9.2468790183794197E-2</v>
      </c>
      <c r="Z17" s="17">
        <v>6.1945743309215498E-2</v>
      </c>
      <c r="AA17" s="17">
        <v>7.6565830071680302E-2</v>
      </c>
      <c r="AB17" s="17">
        <v>7.2569420349505004E-2</v>
      </c>
      <c r="AC17" s="17"/>
      <c r="AD17" s="17">
        <v>7.6945369034192801E-2</v>
      </c>
      <c r="AE17" s="17">
        <v>7.7948885017122702E-2</v>
      </c>
      <c r="AF17" s="17"/>
      <c r="AG17" s="17">
        <v>7.2377097520624697E-2</v>
      </c>
      <c r="AH17" s="17">
        <v>7.8742434992871493E-2</v>
      </c>
      <c r="AI17" s="17"/>
      <c r="AJ17" s="17">
        <v>7.3305346420018E-2</v>
      </c>
      <c r="AK17" s="17">
        <v>7.8552325885926394E-2</v>
      </c>
      <c r="AL17" s="17"/>
      <c r="AM17" s="17">
        <v>0.10785076597262599</v>
      </c>
      <c r="AN17" s="17">
        <v>6.8201400240117199E-2</v>
      </c>
      <c r="AO17" s="17"/>
      <c r="AP17" s="17">
        <v>9.41484787140007E-2</v>
      </c>
      <c r="AQ17" s="17">
        <v>6.5254295110045393E-2</v>
      </c>
      <c r="AR17" s="17">
        <v>8.5979600599967607E-2</v>
      </c>
      <c r="AS17" s="17">
        <v>4.1499734856323002E-2</v>
      </c>
      <c r="AT17" s="17">
        <v>0.10912649825795701</v>
      </c>
      <c r="AU17" s="17">
        <v>8.3735805630374999E-2</v>
      </c>
    </row>
    <row r="18" spans="2:47" x14ac:dyDescent="0.35">
      <c r="B18" s="18" t="s">
        <v>61</v>
      </c>
      <c r="C18" s="17">
        <v>4.8093788372620197E-2</v>
      </c>
      <c r="D18" s="17">
        <v>3.8566922498299398E-2</v>
      </c>
      <c r="E18" s="17">
        <v>5.7813265754626801E-2</v>
      </c>
      <c r="F18" s="17"/>
      <c r="G18" s="17">
        <v>8.1454262203493596E-2</v>
      </c>
      <c r="H18" s="17">
        <v>6.2085539602268001E-2</v>
      </c>
      <c r="I18" s="17">
        <v>3.9195891313039098E-2</v>
      </c>
      <c r="J18" s="17">
        <v>6.2514562603534898E-2</v>
      </c>
      <c r="K18" s="17">
        <v>3.8546875531637603E-2</v>
      </c>
      <c r="L18" s="17">
        <v>1.6399390370244699E-2</v>
      </c>
      <c r="M18" s="17"/>
      <c r="N18" s="17">
        <v>4.5939149184803699E-2</v>
      </c>
      <c r="O18" s="17">
        <v>5.87953453913913E-2</v>
      </c>
      <c r="P18" s="17"/>
      <c r="Q18" s="17">
        <v>5.4662729027731401E-2</v>
      </c>
      <c r="R18" s="17">
        <v>3.5193013293114903E-2</v>
      </c>
      <c r="S18" s="17">
        <v>3.1721503182848797E-2</v>
      </c>
      <c r="T18" s="17">
        <v>4.9634324252449798E-2</v>
      </c>
      <c r="U18" s="17">
        <v>7.5696279178385395E-2</v>
      </c>
      <c r="V18" s="17">
        <v>5.4245459926886098E-2</v>
      </c>
      <c r="W18" s="17">
        <v>5.4337050680677602E-2</v>
      </c>
      <c r="X18" s="17">
        <v>4.8533529126930999E-2</v>
      </c>
      <c r="Y18" s="17">
        <v>4.66058514604148E-2</v>
      </c>
      <c r="Z18" s="17">
        <v>5.7620485839389897E-2</v>
      </c>
      <c r="AA18" s="17">
        <v>2.8134356072441701E-2</v>
      </c>
      <c r="AB18" s="17">
        <v>2.2308464793129298E-2</v>
      </c>
      <c r="AC18" s="17"/>
      <c r="AD18" s="17">
        <v>5.4032791568449499E-2</v>
      </c>
      <c r="AE18" s="17">
        <v>3.4409932114448198E-2</v>
      </c>
      <c r="AF18" s="17"/>
      <c r="AG18" s="17">
        <v>5.7057581216391901E-2</v>
      </c>
      <c r="AH18" s="17">
        <v>4.2927427817065697E-2</v>
      </c>
      <c r="AI18" s="17"/>
      <c r="AJ18" s="17">
        <v>4.5362493580917498E-2</v>
      </c>
      <c r="AK18" s="17">
        <v>5.1764111419101103E-2</v>
      </c>
      <c r="AL18" s="17"/>
      <c r="AM18" s="17">
        <v>6.2996264357956896E-2</v>
      </c>
      <c r="AN18" s="17">
        <v>4.4211127841603401E-2</v>
      </c>
      <c r="AO18" s="17"/>
      <c r="AP18" s="17">
        <v>3.9659032902969099E-2</v>
      </c>
      <c r="AQ18" s="17">
        <v>4.1842382096788901E-2</v>
      </c>
      <c r="AR18" s="17">
        <v>6.7887590389131502E-2</v>
      </c>
      <c r="AS18" s="17">
        <v>3.3827846611109103E-2</v>
      </c>
      <c r="AT18" s="17">
        <v>0.105095263715611</v>
      </c>
      <c r="AU18" s="17">
        <v>3.7902456106219201E-2</v>
      </c>
    </row>
    <row r="19" spans="2:47" x14ac:dyDescent="0.35">
      <c r="B19" s="18" t="s">
        <v>76</v>
      </c>
      <c r="C19" s="17">
        <v>4.6978883119806199E-2</v>
      </c>
      <c r="D19" s="17">
        <v>3.3830750813508302E-2</v>
      </c>
      <c r="E19" s="17">
        <v>5.79753869140084E-2</v>
      </c>
      <c r="F19" s="17"/>
      <c r="G19" s="17">
        <v>4.1480523926903101E-2</v>
      </c>
      <c r="H19" s="17">
        <v>8.9124482397510904E-2</v>
      </c>
      <c r="I19" s="17">
        <v>7.2069334439754204E-2</v>
      </c>
      <c r="J19" s="17">
        <v>5.0885060584030598E-2</v>
      </c>
      <c r="K19" s="17">
        <v>1.6447017790238098E-2</v>
      </c>
      <c r="L19" s="17">
        <v>1.29425523057634E-2</v>
      </c>
      <c r="M19" s="17"/>
      <c r="N19" s="17">
        <v>4.3669312639737501E-2</v>
      </c>
      <c r="O19" s="17">
        <v>6.3416696652747906E-2</v>
      </c>
      <c r="P19" s="17"/>
      <c r="Q19" s="17">
        <v>4.8554457944231202E-2</v>
      </c>
      <c r="R19" s="17">
        <v>6.2999348863743601E-2</v>
      </c>
      <c r="S19" s="17">
        <v>6.4756083716437499E-2</v>
      </c>
      <c r="T19" s="17">
        <v>2.4842620125484799E-2</v>
      </c>
      <c r="U19" s="17">
        <v>3.8455934958973301E-2</v>
      </c>
      <c r="V19" s="17">
        <v>3.5537863904085698E-2</v>
      </c>
      <c r="W19" s="17">
        <v>3.6677032058187897E-2</v>
      </c>
      <c r="X19" s="17">
        <v>3.4109442370854601E-2</v>
      </c>
      <c r="Y19" s="17">
        <v>4.9208454167610098E-2</v>
      </c>
      <c r="Z19" s="17">
        <v>5.5738163103949002E-2</v>
      </c>
      <c r="AA19" s="17">
        <v>7.8880777033387403E-2</v>
      </c>
      <c r="AB19" s="17">
        <v>0</v>
      </c>
      <c r="AC19" s="17"/>
      <c r="AD19" s="17">
        <v>4.1892147331334902E-2</v>
      </c>
      <c r="AE19" s="17">
        <v>5.4527179925157501E-2</v>
      </c>
      <c r="AF19" s="17"/>
      <c r="AG19" s="17">
        <v>6.4237599028340003E-2</v>
      </c>
      <c r="AH19" s="17">
        <v>3.8554275043922302E-2</v>
      </c>
      <c r="AI19" s="17"/>
      <c r="AJ19" s="17">
        <v>4.4145880142290497E-2</v>
      </c>
      <c r="AK19" s="17">
        <v>4.9964112273023498E-2</v>
      </c>
      <c r="AL19" s="17"/>
      <c r="AM19" s="17">
        <v>7.1457544998723602E-2</v>
      </c>
      <c r="AN19" s="17">
        <v>4.04035362490179E-2</v>
      </c>
      <c r="AO19" s="17"/>
      <c r="AP19" s="17">
        <v>6.3676977540980201E-2</v>
      </c>
      <c r="AQ19" s="17">
        <v>3.8575300759919599E-2</v>
      </c>
      <c r="AR19" s="17">
        <v>5.3584106089970197E-2</v>
      </c>
      <c r="AS19" s="17">
        <v>2.7786410959861601E-2</v>
      </c>
      <c r="AT19" s="17">
        <v>6.6575754039989193E-2</v>
      </c>
      <c r="AU19" s="17">
        <v>4.0252840663685098E-2</v>
      </c>
    </row>
    <row r="20" spans="2:47" x14ac:dyDescent="0.35">
      <c r="B20" s="18" t="s">
        <v>63</v>
      </c>
      <c r="C20" s="19">
        <v>5.70881779035018E-3</v>
      </c>
      <c r="D20" s="19">
        <v>6.2082366739939004E-3</v>
      </c>
      <c r="E20" s="19">
        <v>5.2724201697957199E-3</v>
      </c>
      <c r="F20" s="19"/>
      <c r="G20" s="19">
        <v>1.0674153430192301E-2</v>
      </c>
      <c r="H20" s="19">
        <v>6.0280721358311404E-3</v>
      </c>
      <c r="I20" s="19">
        <v>8.4808281693133404E-3</v>
      </c>
      <c r="J20" s="19">
        <v>2.5958853048331301E-3</v>
      </c>
      <c r="K20" s="19">
        <v>5.8608354937936301E-3</v>
      </c>
      <c r="L20" s="19">
        <v>2.3033600115309901E-3</v>
      </c>
      <c r="M20" s="19"/>
      <c r="N20" s="19">
        <v>4.0655635634109103E-3</v>
      </c>
      <c r="O20" s="19">
        <v>1.3870452882371501E-2</v>
      </c>
      <c r="P20" s="19"/>
      <c r="Q20" s="19">
        <v>6.5997315897432501E-3</v>
      </c>
      <c r="R20" s="19">
        <v>1.0231047799015401E-2</v>
      </c>
      <c r="S20" s="19">
        <v>6.0200304889130698E-3</v>
      </c>
      <c r="T20" s="19">
        <v>0</v>
      </c>
      <c r="U20" s="19">
        <v>8.3470195226260594E-3</v>
      </c>
      <c r="V20" s="19">
        <v>9.0969550511182107E-3</v>
      </c>
      <c r="W20" s="19">
        <v>1.22203938980415E-2</v>
      </c>
      <c r="X20" s="19">
        <v>0</v>
      </c>
      <c r="Y20" s="19">
        <v>0</v>
      </c>
      <c r="Z20" s="19">
        <v>6.5731058148561401E-3</v>
      </c>
      <c r="AA20" s="19">
        <v>0</v>
      </c>
      <c r="AB20" s="19">
        <v>0</v>
      </c>
      <c r="AC20" s="19"/>
      <c r="AD20" s="19">
        <v>5.0819150295140104E-3</v>
      </c>
      <c r="AE20" s="19">
        <v>4.1433746545968004E-3</v>
      </c>
      <c r="AF20" s="19"/>
      <c r="AG20" s="19">
        <v>3.58722277518674E-3</v>
      </c>
      <c r="AH20" s="19">
        <v>4.01546823097254E-3</v>
      </c>
      <c r="AI20" s="19"/>
      <c r="AJ20" s="19">
        <v>1.7573407943428901E-3</v>
      </c>
      <c r="AK20" s="19">
        <v>9.1495847473989696E-3</v>
      </c>
      <c r="AL20" s="19"/>
      <c r="AM20" s="19">
        <v>2.2186967426938301E-3</v>
      </c>
      <c r="AN20" s="19">
        <v>5.1672490123109999E-3</v>
      </c>
      <c r="AO20" s="19"/>
      <c r="AP20" s="19">
        <v>1.64257115141626E-2</v>
      </c>
      <c r="AQ20" s="19">
        <v>2.44845200575315E-3</v>
      </c>
      <c r="AR20" s="19">
        <v>3.9325108390779696E-3</v>
      </c>
      <c r="AS20" s="19">
        <v>0</v>
      </c>
      <c r="AT20" s="19">
        <v>0</v>
      </c>
      <c r="AU20" s="19">
        <v>5.4556475897679802E-3</v>
      </c>
    </row>
    <row r="21" spans="2:47" x14ac:dyDescent="0.35">
      <c r="B21" s="16"/>
    </row>
    <row r="22" spans="2:47" x14ac:dyDescent="0.35">
      <c r="B22" t="s">
        <v>66</v>
      </c>
    </row>
    <row r="23" spans="2:47" x14ac:dyDescent="0.35">
      <c r="B23" t="s">
        <v>67</v>
      </c>
    </row>
    <row r="25" spans="2:47" x14ac:dyDescent="0.35">
      <c r="B25"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B2:AU22"/>
  <sheetViews>
    <sheetView showGridLines="0" topLeftCell="A9"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391</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89</v>
      </c>
      <c r="C9" s="17">
        <v>0.511752166395121</v>
      </c>
      <c r="D9" s="17">
        <v>0.51297578795929399</v>
      </c>
      <c r="E9" s="17">
        <v>0.50893335888168301</v>
      </c>
      <c r="F9" s="17"/>
      <c r="G9" s="17">
        <v>0.52021539879400602</v>
      </c>
      <c r="H9" s="17">
        <v>0.460322233662323</v>
      </c>
      <c r="I9" s="17">
        <v>0.50201521515497405</v>
      </c>
      <c r="J9" s="17">
        <v>0.52529268994249301</v>
      </c>
      <c r="K9" s="17">
        <v>0.54656528146776895</v>
      </c>
      <c r="L9" s="17">
        <v>0.52188132087501304</v>
      </c>
      <c r="M9" s="17"/>
      <c r="N9" s="17">
        <v>0.51444992569979597</v>
      </c>
      <c r="O9" s="17">
        <v>0.498353066821907</v>
      </c>
      <c r="P9" s="17"/>
      <c r="Q9" s="17">
        <v>0.516671332929864</v>
      </c>
      <c r="R9" s="17">
        <v>0.54471346955848399</v>
      </c>
      <c r="S9" s="17">
        <v>0.53403676826842095</v>
      </c>
      <c r="T9" s="17">
        <v>0.46786316617229701</v>
      </c>
      <c r="U9" s="17">
        <v>0.40247032704178198</v>
      </c>
      <c r="V9" s="17">
        <v>0.48380670373248003</v>
      </c>
      <c r="W9" s="17">
        <v>0.51731777743986096</v>
      </c>
      <c r="X9" s="17">
        <v>0.59289993445431199</v>
      </c>
      <c r="Y9" s="17">
        <v>0.45449088568880103</v>
      </c>
      <c r="Z9" s="17">
        <v>0.54791322947558296</v>
      </c>
      <c r="AA9" s="17">
        <v>0.60515076363672404</v>
      </c>
      <c r="AB9" s="17">
        <v>0.58058047587430295</v>
      </c>
      <c r="AC9" s="17"/>
      <c r="AD9" s="17">
        <v>0.55547965471615202</v>
      </c>
      <c r="AE9" s="17">
        <v>0.43182211991853803</v>
      </c>
      <c r="AF9" s="17"/>
      <c r="AG9" s="17">
        <v>0.58089235987175103</v>
      </c>
      <c r="AH9" s="17">
        <v>0.48756279874923802</v>
      </c>
      <c r="AI9" s="17"/>
      <c r="AJ9" s="17">
        <v>0.51764107106085999</v>
      </c>
      <c r="AK9" s="17">
        <v>0.50718631465742403</v>
      </c>
      <c r="AL9" s="17"/>
      <c r="AM9" s="17">
        <v>0.51757366934129301</v>
      </c>
      <c r="AN9" s="17">
        <v>0.51282182801548004</v>
      </c>
      <c r="AO9" s="17"/>
      <c r="AP9" s="17">
        <v>0.38039150797948001</v>
      </c>
      <c r="AQ9" s="17">
        <v>0.52402458310197497</v>
      </c>
      <c r="AR9" s="17">
        <v>0.46557074961970601</v>
      </c>
      <c r="AS9" s="17">
        <v>0.63079965295056595</v>
      </c>
      <c r="AT9" s="17">
        <v>0.50972478551669897</v>
      </c>
      <c r="AU9" s="17">
        <v>0.57462514662639796</v>
      </c>
    </row>
    <row r="10" spans="2:47" x14ac:dyDescent="0.35">
      <c r="B10" s="18" t="s">
        <v>90</v>
      </c>
      <c r="C10" s="17">
        <v>0.34657709859269897</v>
      </c>
      <c r="D10" s="17">
        <v>0.34591447646652301</v>
      </c>
      <c r="E10" s="17">
        <v>0.34846660083247899</v>
      </c>
      <c r="F10" s="17"/>
      <c r="G10" s="17">
        <v>0.300052727430691</v>
      </c>
      <c r="H10" s="17">
        <v>0.360411301770798</v>
      </c>
      <c r="I10" s="17">
        <v>0.32602924768665098</v>
      </c>
      <c r="J10" s="17">
        <v>0.37954245207596499</v>
      </c>
      <c r="K10" s="17">
        <v>0.329557577955846</v>
      </c>
      <c r="L10" s="17">
        <v>0.36764204812668</v>
      </c>
      <c r="M10" s="17"/>
      <c r="N10" s="17">
        <v>0.33981913385892498</v>
      </c>
      <c r="O10" s="17">
        <v>0.380142228818802</v>
      </c>
      <c r="P10" s="17"/>
      <c r="Q10" s="17">
        <v>0.34002943471527702</v>
      </c>
      <c r="R10" s="17">
        <v>0.30810553291103199</v>
      </c>
      <c r="S10" s="17">
        <v>0.35908432213032099</v>
      </c>
      <c r="T10" s="17">
        <v>0.40523643587038899</v>
      </c>
      <c r="U10" s="17">
        <v>0.37252163848693298</v>
      </c>
      <c r="V10" s="17">
        <v>0.35824029838056298</v>
      </c>
      <c r="W10" s="17">
        <v>0.32340917346071602</v>
      </c>
      <c r="X10" s="17">
        <v>0.33651982118755902</v>
      </c>
      <c r="Y10" s="17">
        <v>0.39220106356561601</v>
      </c>
      <c r="Z10" s="17">
        <v>0.31064686351062698</v>
      </c>
      <c r="AA10" s="17">
        <v>0.28915487724440597</v>
      </c>
      <c r="AB10" s="17">
        <v>0.350468130917723</v>
      </c>
      <c r="AC10" s="17"/>
      <c r="AD10" s="17">
        <v>0.33790056342937003</v>
      </c>
      <c r="AE10" s="17">
        <v>0.37039088727650199</v>
      </c>
      <c r="AF10" s="17"/>
      <c r="AG10" s="17">
        <v>0.33072104867061197</v>
      </c>
      <c r="AH10" s="17">
        <v>0.35952721658464298</v>
      </c>
      <c r="AI10" s="17"/>
      <c r="AJ10" s="17">
        <v>0.355628465905099</v>
      </c>
      <c r="AK10" s="17">
        <v>0.33685342328555501</v>
      </c>
      <c r="AL10" s="17"/>
      <c r="AM10" s="17">
        <v>0.34835227038433098</v>
      </c>
      <c r="AN10" s="17">
        <v>0.34643293420749199</v>
      </c>
      <c r="AO10" s="17"/>
      <c r="AP10" s="17">
        <v>0.35859356372705398</v>
      </c>
      <c r="AQ10" s="17">
        <v>0.35893636765737602</v>
      </c>
      <c r="AR10" s="17">
        <v>0.34706083613288402</v>
      </c>
      <c r="AS10" s="17">
        <v>0.33599994578962</v>
      </c>
      <c r="AT10" s="17">
        <v>0.35594671907838099</v>
      </c>
      <c r="AU10" s="17">
        <v>0.32748064572667801</v>
      </c>
    </row>
    <row r="11" spans="2:47" x14ac:dyDescent="0.35">
      <c r="B11" s="18" t="s">
        <v>91</v>
      </c>
      <c r="C11" s="17">
        <v>9.2104242735384895E-2</v>
      </c>
      <c r="D11" s="17">
        <v>9.24198298069418E-2</v>
      </c>
      <c r="E11" s="17">
        <v>9.1738186903952496E-2</v>
      </c>
      <c r="F11" s="17"/>
      <c r="G11" s="17">
        <v>9.7020801893263994E-2</v>
      </c>
      <c r="H11" s="17">
        <v>0.133489082353312</v>
      </c>
      <c r="I11" s="17">
        <v>0.11266106178417699</v>
      </c>
      <c r="J11" s="17">
        <v>6.4403576819746303E-2</v>
      </c>
      <c r="K11" s="17">
        <v>7.2503378442327099E-2</v>
      </c>
      <c r="L11" s="17">
        <v>7.3773757724701405E-2</v>
      </c>
      <c r="M11" s="17"/>
      <c r="N11" s="17">
        <v>9.5594539803409803E-2</v>
      </c>
      <c r="O11" s="17">
        <v>7.47688051841119E-2</v>
      </c>
      <c r="P11" s="17"/>
      <c r="Q11" s="17">
        <v>0.111342383898921</v>
      </c>
      <c r="R11" s="17">
        <v>8.9484845204422195E-2</v>
      </c>
      <c r="S11" s="17">
        <v>9.5232561523492507E-2</v>
      </c>
      <c r="T11" s="17">
        <v>8.35788287034651E-2</v>
      </c>
      <c r="U11" s="17">
        <v>0.13995913810122701</v>
      </c>
      <c r="V11" s="17">
        <v>0.102157670476075</v>
      </c>
      <c r="W11" s="17">
        <v>9.5433073249024405E-2</v>
      </c>
      <c r="X11" s="17">
        <v>4.8513410797026903E-2</v>
      </c>
      <c r="Y11" s="17">
        <v>7.4207358353491695E-2</v>
      </c>
      <c r="Z11" s="17">
        <v>9.3962225306210401E-2</v>
      </c>
      <c r="AA11" s="17">
        <v>6.26918969177854E-2</v>
      </c>
      <c r="AB11" s="17">
        <v>4.6955307832139498E-2</v>
      </c>
      <c r="AC11" s="17"/>
      <c r="AD11" s="17">
        <v>7.9487174504920197E-2</v>
      </c>
      <c r="AE11" s="17">
        <v>0.10584307008800301</v>
      </c>
      <c r="AF11" s="17"/>
      <c r="AG11" s="17">
        <v>7.4817129319106598E-2</v>
      </c>
      <c r="AH11" s="17">
        <v>9.4807562679222801E-2</v>
      </c>
      <c r="AI11" s="17"/>
      <c r="AJ11" s="17">
        <v>8.9255110690448503E-2</v>
      </c>
      <c r="AK11" s="17">
        <v>9.2902262443968098E-2</v>
      </c>
      <c r="AL11" s="17"/>
      <c r="AM11" s="17">
        <v>9.2490877906761707E-2</v>
      </c>
      <c r="AN11" s="17">
        <v>8.9318238681537904E-2</v>
      </c>
      <c r="AO11" s="17"/>
      <c r="AP11" s="17">
        <v>0.134189282249525</v>
      </c>
      <c r="AQ11" s="17">
        <v>7.9003759974687907E-2</v>
      </c>
      <c r="AR11" s="17">
        <v>0.129407220659711</v>
      </c>
      <c r="AS11" s="17">
        <v>2.6384962816668502E-2</v>
      </c>
      <c r="AT11" s="17">
        <v>0.122195016912721</v>
      </c>
      <c r="AU11" s="17">
        <v>7.7718659384207994E-2</v>
      </c>
    </row>
    <row r="12" spans="2:47" x14ac:dyDescent="0.35">
      <c r="B12" s="18" t="s">
        <v>92</v>
      </c>
      <c r="C12" s="17">
        <v>1.6500266693557801E-2</v>
      </c>
      <c r="D12" s="17">
        <v>2.2732894171303201E-2</v>
      </c>
      <c r="E12" s="17">
        <v>1.0567759682183301E-2</v>
      </c>
      <c r="F12" s="17"/>
      <c r="G12" s="17">
        <v>4.3360722485998801E-2</v>
      </c>
      <c r="H12" s="17">
        <v>2.4804415874542299E-2</v>
      </c>
      <c r="I12" s="17">
        <v>5.4710727635297199E-3</v>
      </c>
      <c r="J12" s="17">
        <v>1.10160541418766E-2</v>
      </c>
      <c r="K12" s="17">
        <v>9.8594042324353804E-3</v>
      </c>
      <c r="L12" s="17">
        <v>9.7112405918073404E-3</v>
      </c>
      <c r="M12" s="17"/>
      <c r="N12" s="17">
        <v>1.5567472495088301E-2</v>
      </c>
      <c r="O12" s="17">
        <v>2.1133223505141401E-2</v>
      </c>
      <c r="P12" s="17"/>
      <c r="Q12" s="17">
        <v>1.55583017218842E-2</v>
      </c>
      <c r="R12" s="17">
        <v>6.6352105132872199E-3</v>
      </c>
      <c r="S12" s="17">
        <v>5.92013591855304E-3</v>
      </c>
      <c r="T12" s="17">
        <v>2.3295084679219001E-2</v>
      </c>
      <c r="U12" s="17">
        <v>3.8128213283044297E-2</v>
      </c>
      <c r="V12" s="17">
        <v>1.56328929753815E-2</v>
      </c>
      <c r="W12" s="17">
        <v>3.05648944709167E-2</v>
      </c>
      <c r="X12" s="17">
        <v>0</v>
      </c>
      <c r="Y12" s="17">
        <v>2.47954386585022E-2</v>
      </c>
      <c r="Z12" s="17">
        <v>1.11589554077157E-2</v>
      </c>
      <c r="AA12" s="17">
        <v>1.2530184278529701E-2</v>
      </c>
      <c r="AB12" s="17">
        <v>0</v>
      </c>
      <c r="AC12" s="17"/>
      <c r="AD12" s="17">
        <v>1.6902539878472199E-2</v>
      </c>
      <c r="AE12" s="17">
        <v>1.55646299832966E-2</v>
      </c>
      <c r="AF12" s="17"/>
      <c r="AG12" s="17">
        <v>1.0305765530736999E-2</v>
      </c>
      <c r="AH12" s="17">
        <v>1.8006138924909199E-2</v>
      </c>
      <c r="AI12" s="17"/>
      <c r="AJ12" s="17">
        <v>1.0241978568245699E-2</v>
      </c>
      <c r="AK12" s="17">
        <v>2.4074289333822801E-2</v>
      </c>
      <c r="AL12" s="17"/>
      <c r="AM12" s="17">
        <v>1.6218180349222299E-2</v>
      </c>
      <c r="AN12" s="17">
        <v>1.6885742678544199E-2</v>
      </c>
      <c r="AO12" s="17"/>
      <c r="AP12" s="17">
        <v>1.17465117228593E-2</v>
      </c>
      <c r="AQ12" s="17">
        <v>2.3962455923056701E-2</v>
      </c>
      <c r="AR12" s="17">
        <v>2.8578123293705699E-2</v>
      </c>
      <c r="AS12" s="17">
        <v>6.8154384431455403E-3</v>
      </c>
      <c r="AT12" s="17">
        <v>1.2133478492199E-2</v>
      </c>
      <c r="AU12" s="17">
        <v>1.7814842962392999E-2</v>
      </c>
    </row>
    <row r="13" spans="2:47" x14ac:dyDescent="0.35">
      <c r="B13" s="18" t="s">
        <v>93</v>
      </c>
      <c r="C13" s="17">
        <v>6.4510765957275697E-3</v>
      </c>
      <c r="D13" s="17">
        <v>4.5297826804524804E-3</v>
      </c>
      <c r="E13" s="17">
        <v>8.3823577820249205E-3</v>
      </c>
      <c r="F13" s="17"/>
      <c r="G13" s="17">
        <v>1.95855860741679E-2</v>
      </c>
      <c r="H13" s="17">
        <v>3.1465607438846701E-3</v>
      </c>
      <c r="I13" s="17">
        <v>8.3384398286399704E-3</v>
      </c>
      <c r="J13" s="17">
        <v>2.7033383838495498E-3</v>
      </c>
      <c r="K13" s="17">
        <v>6.2685531489658297E-3</v>
      </c>
      <c r="L13" s="17">
        <v>2.0300742713237202E-3</v>
      </c>
      <c r="M13" s="17"/>
      <c r="N13" s="17">
        <v>7.7499289414544002E-3</v>
      </c>
      <c r="O13" s="17">
        <v>0</v>
      </c>
      <c r="P13" s="17"/>
      <c r="Q13" s="17">
        <v>3.3452014268910901E-3</v>
      </c>
      <c r="R13" s="17">
        <v>0</v>
      </c>
      <c r="S13" s="17">
        <v>5.72621215921251E-3</v>
      </c>
      <c r="T13" s="17">
        <v>0</v>
      </c>
      <c r="U13" s="17">
        <v>7.2839276669314701E-3</v>
      </c>
      <c r="V13" s="17">
        <v>1.04769652942796E-2</v>
      </c>
      <c r="W13" s="17">
        <v>5.0270148852303602E-3</v>
      </c>
      <c r="X13" s="17">
        <v>2.2066833561101899E-2</v>
      </c>
      <c r="Y13" s="17">
        <v>2.0725859512972299E-2</v>
      </c>
      <c r="Z13" s="17">
        <v>5.6672628518484904E-3</v>
      </c>
      <c r="AA13" s="17">
        <v>0</v>
      </c>
      <c r="AB13" s="17">
        <v>0</v>
      </c>
      <c r="AC13" s="17"/>
      <c r="AD13" s="17">
        <v>1.32237884574688E-3</v>
      </c>
      <c r="AE13" s="17">
        <v>1.8358152580860099E-2</v>
      </c>
      <c r="AF13" s="17"/>
      <c r="AG13" s="17">
        <v>0</v>
      </c>
      <c r="AH13" s="17">
        <v>9.8423632466140502E-3</v>
      </c>
      <c r="AI13" s="17"/>
      <c r="AJ13" s="17">
        <v>3.50832283933649E-3</v>
      </c>
      <c r="AK13" s="17">
        <v>1.00008457363877E-2</v>
      </c>
      <c r="AL13" s="17"/>
      <c r="AM13" s="17">
        <v>7.7825144174638204E-3</v>
      </c>
      <c r="AN13" s="17">
        <v>6.19402596913546E-3</v>
      </c>
      <c r="AO13" s="17"/>
      <c r="AP13" s="17">
        <v>2.0401436715256401E-2</v>
      </c>
      <c r="AQ13" s="17">
        <v>0</v>
      </c>
      <c r="AR13" s="17">
        <v>1.2473795157887E-2</v>
      </c>
      <c r="AS13" s="17">
        <v>0</v>
      </c>
      <c r="AT13" s="17">
        <v>0</v>
      </c>
      <c r="AU13" s="17">
        <v>0</v>
      </c>
    </row>
    <row r="14" spans="2:47" x14ac:dyDescent="0.35">
      <c r="B14" s="18" t="s">
        <v>94</v>
      </c>
      <c r="C14" s="17">
        <v>2.66151489875101E-2</v>
      </c>
      <c r="D14" s="17">
        <v>2.1427228915485999E-2</v>
      </c>
      <c r="E14" s="17">
        <v>3.1911735917676903E-2</v>
      </c>
      <c r="F14" s="17"/>
      <c r="G14" s="17">
        <v>1.9764763321871999E-2</v>
      </c>
      <c r="H14" s="17">
        <v>1.7826405595140302E-2</v>
      </c>
      <c r="I14" s="17">
        <v>4.5484962782028501E-2</v>
      </c>
      <c r="J14" s="17">
        <v>1.7041888636070299E-2</v>
      </c>
      <c r="K14" s="17">
        <v>3.5245804752656602E-2</v>
      </c>
      <c r="L14" s="17">
        <v>2.4961558410474399E-2</v>
      </c>
      <c r="M14" s="17"/>
      <c r="N14" s="17">
        <v>2.6818999201326601E-2</v>
      </c>
      <c r="O14" s="17">
        <v>2.5602675670037E-2</v>
      </c>
      <c r="P14" s="17"/>
      <c r="Q14" s="17">
        <v>1.30533453071629E-2</v>
      </c>
      <c r="R14" s="17">
        <v>5.1060941812774797E-2</v>
      </c>
      <c r="S14" s="17">
        <v>0</v>
      </c>
      <c r="T14" s="17">
        <v>2.00264845746294E-2</v>
      </c>
      <c r="U14" s="17">
        <v>3.9636755420082201E-2</v>
      </c>
      <c r="V14" s="17">
        <v>2.96854691412205E-2</v>
      </c>
      <c r="W14" s="17">
        <v>2.82480664942516E-2</v>
      </c>
      <c r="X14" s="17">
        <v>0</v>
      </c>
      <c r="Y14" s="17">
        <v>3.3579394220617099E-2</v>
      </c>
      <c r="Z14" s="17">
        <v>3.0651463448015299E-2</v>
      </c>
      <c r="AA14" s="17">
        <v>3.0472277922555101E-2</v>
      </c>
      <c r="AB14" s="17">
        <v>2.19960853758344E-2</v>
      </c>
      <c r="AC14" s="17"/>
      <c r="AD14" s="17">
        <v>8.9076886253382798E-3</v>
      </c>
      <c r="AE14" s="17">
        <v>5.8021140152801E-2</v>
      </c>
      <c r="AF14" s="17"/>
      <c r="AG14" s="17">
        <v>3.2636966077935299E-3</v>
      </c>
      <c r="AH14" s="17">
        <v>3.0253919815372999E-2</v>
      </c>
      <c r="AI14" s="17"/>
      <c r="AJ14" s="17">
        <v>2.3725050936009899E-2</v>
      </c>
      <c r="AK14" s="17">
        <v>2.8982864542842698E-2</v>
      </c>
      <c r="AL14" s="17"/>
      <c r="AM14" s="17">
        <v>1.75824876009281E-2</v>
      </c>
      <c r="AN14" s="17">
        <v>2.8347230447810699E-2</v>
      </c>
      <c r="AO14" s="17"/>
      <c r="AP14" s="17">
        <v>9.4677697605825506E-2</v>
      </c>
      <c r="AQ14" s="17">
        <v>1.40728333429042E-2</v>
      </c>
      <c r="AR14" s="17">
        <v>1.6909275136106499E-2</v>
      </c>
      <c r="AS14" s="17">
        <v>0</v>
      </c>
      <c r="AT14" s="17">
        <v>0</v>
      </c>
      <c r="AU14" s="17">
        <v>2.3607053003234799E-3</v>
      </c>
    </row>
    <row r="15" spans="2:47" x14ac:dyDescent="0.35">
      <c r="B15" s="18" t="s">
        <v>95</v>
      </c>
      <c r="C15" s="21">
        <v>0.85832926498782003</v>
      </c>
      <c r="D15" s="21">
        <v>0.85889026442581695</v>
      </c>
      <c r="E15" s="21">
        <v>0.85739995971416205</v>
      </c>
      <c r="F15" s="21"/>
      <c r="G15" s="21">
        <v>0.82026812622469703</v>
      </c>
      <c r="H15" s="21">
        <v>0.820733535433121</v>
      </c>
      <c r="I15" s="21">
        <v>0.82804446284162503</v>
      </c>
      <c r="J15" s="21">
        <v>0.90483514201845705</v>
      </c>
      <c r="K15" s="21">
        <v>0.87612285942361501</v>
      </c>
      <c r="L15" s="21">
        <v>0.88952336900169304</v>
      </c>
      <c r="M15" s="21"/>
      <c r="N15" s="21">
        <v>0.85426905955872101</v>
      </c>
      <c r="O15" s="21">
        <v>0.87849529564071005</v>
      </c>
      <c r="P15" s="21"/>
      <c r="Q15" s="21">
        <v>0.85670076764514103</v>
      </c>
      <c r="R15" s="21">
        <v>0.85281900246951603</v>
      </c>
      <c r="S15" s="21">
        <v>0.89312109039874199</v>
      </c>
      <c r="T15" s="21">
        <v>0.873099602042686</v>
      </c>
      <c r="U15" s="21">
        <v>0.77499196552871497</v>
      </c>
      <c r="V15" s="21">
        <v>0.84204700211304295</v>
      </c>
      <c r="W15" s="21">
        <v>0.84072695090057703</v>
      </c>
      <c r="X15" s="21">
        <v>0.92941975564187096</v>
      </c>
      <c r="Y15" s="21">
        <v>0.84669194925441704</v>
      </c>
      <c r="Z15" s="21">
        <v>0.85856009298621005</v>
      </c>
      <c r="AA15" s="21">
        <v>0.89430564088112996</v>
      </c>
      <c r="AB15" s="21">
        <v>0.93104860679202595</v>
      </c>
      <c r="AC15" s="21"/>
      <c r="AD15" s="21">
        <v>0.89338021814552204</v>
      </c>
      <c r="AE15" s="21">
        <v>0.80221300719503996</v>
      </c>
      <c r="AF15" s="21"/>
      <c r="AG15" s="21">
        <v>0.91161340854236295</v>
      </c>
      <c r="AH15" s="21">
        <v>0.84709001533388095</v>
      </c>
      <c r="AI15" s="21"/>
      <c r="AJ15" s="21">
        <v>0.87326953696595999</v>
      </c>
      <c r="AK15" s="21">
        <v>0.84403973794297904</v>
      </c>
      <c r="AL15" s="21"/>
      <c r="AM15" s="21">
        <v>0.86592593972562404</v>
      </c>
      <c r="AN15" s="21">
        <v>0.85925476222297203</v>
      </c>
      <c r="AO15" s="21"/>
      <c r="AP15" s="21">
        <v>0.73898507170653305</v>
      </c>
      <c r="AQ15" s="21">
        <v>0.88296095075935099</v>
      </c>
      <c r="AR15" s="21">
        <v>0.81263158575258998</v>
      </c>
      <c r="AS15" s="21">
        <v>0.96679959874018595</v>
      </c>
      <c r="AT15" s="21">
        <v>0.86567150459508002</v>
      </c>
      <c r="AU15" s="21">
        <v>0.90210579235307498</v>
      </c>
    </row>
    <row r="16" spans="2:47" x14ac:dyDescent="0.35">
      <c r="B16" s="18" t="s">
        <v>96</v>
      </c>
      <c r="C16" s="21">
        <v>2.29513432892853E-2</v>
      </c>
      <c r="D16" s="21">
        <v>2.72626768517557E-2</v>
      </c>
      <c r="E16" s="21">
        <v>1.8950117464208299E-2</v>
      </c>
      <c r="F16" s="21"/>
      <c r="G16" s="21">
        <v>6.2946308560166697E-2</v>
      </c>
      <c r="H16" s="21">
        <v>2.7950976618426999E-2</v>
      </c>
      <c r="I16" s="21">
        <v>1.38095125921697E-2</v>
      </c>
      <c r="J16" s="21">
        <v>1.37193925257261E-2</v>
      </c>
      <c r="K16" s="21">
        <v>1.6127957381401201E-2</v>
      </c>
      <c r="L16" s="21">
        <v>1.1741314863131101E-2</v>
      </c>
      <c r="M16" s="21"/>
      <c r="N16" s="21">
        <v>2.3317401436542699E-2</v>
      </c>
      <c r="O16" s="21">
        <v>2.1133223505141401E-2</v>
      </c>
      <c r="P16" s="21"/>
      <c r="Q16" s="21">
        <v>1.89035031487753E-2</v>
      </c>
      <c r="R16" s="21">
        <v>6.6352105132872199E-3</v>
      </c>
      <c r="S16" s="21">
        <v>1.16463480777656E-2</v>
      </c>
      <c r="T16" s="21">
        <v>2.3295084679219001E-2</v>
      </c>
      <c r="U16" s="21">
        <v>4.5412140949975803E-2</v>
      </c>
      <c r="V16" s="21">
        <v>2.6109858269661099E-2</v>
      </c>
      <c r="W16" s="21">
        <v>3.5591909356146999E-2</v>
      </c>
      <c r="X16" s="21">
        <v>2.2066833561101899E-2</v>
      </c>
      <c r="Y16" s="21">
        <v>4.5521298171474503E-2</v>
      </c>
      <c r="Z16" s="21">
        <v>1.68262182595642E-2</v>
      </c>
      <c r="AA16" s="21">
        <v>1.2530184278529701E-2</v>
      </c>
      <c r="AB16" s="21">
        <v>0</v>
      </c>
      <c r="AC16" s="21"/>
      <c r="AD16" s="21">
        <v>1.8224918724219101E-2</v>
      </c>
      <c r="AE16" s="21">
        <v>3.3922782564156699E-2</v>
      </c>
      <c r="AF16" s="21"/>
      <c r="AG16" s="21">
        <v>1.0305765530736999E-2</v>
      </c>
      <c r="AH16" s="21">
        <v>2.78485021715233E-2</v>
      </c>
      <c r="AI16" s="21"/>
      <c r="AJ16" s="21">
        <v>1.37503014075822E-2</v>
      </c>
      <c r="AK16" s="21">
        <v>3.4075135070210399E-2</v>
      </c>
      <c r="AL16" s="21"/>
      <c r="AM16" s="21">
        <v>2.40006947666861E-2</v>
      </c>
      <c r="AN16" s="21">
        <v>2.3079768647679601E-2</v>
      </c>
      <c r="AO16" s="21"/>
      <c r="AP16" s="21">
        <v>3.2147948438115699E-2</v>
      </c>
      <c r="AQ16" s="21">
        <v>2.3962455923056701E-2</v>
      </c>
      <c r="AR16" s="21">
        <v>4.10519184515927E-2</v>
      </c>
      <c r="AS16" s="21">
        <v>6.8154384431455403E-3</v>
      </c>
      <c r="AT16" s="21">
        <v>1.2133478492199E-2</v>
      </c>
      <c r="AU16" s="21">
        <v>1.7814842962392999E-2</v>
      </c>
    </row>
    <row r="17" spans="2:47" x14ac:dyDescent="0.35">
      <c r="B17" s="18" t="s">
        <v>97</v>
      </c>
      <c r="C17" s="22">
        <v>0.83537792169853398</v>
      </c>
      <c r="D17" s="22">
        <v>0.83162758757406097</v>
      </c>
      <c r="E17" s="22">
        <v>0.838449842249954</v>
      </c>
      <c r="F17" s="22"/>
      <c r="G17" s="22">
        <v>0.75732181766453099</v>
      </c>
      <c r="H17" s="22">
        <v>0.79278255881469395</v>
      </c>
      <c r="I17" s="22">
        <v>0.81423495024945602</v>
      </c>
      <c r="J17" s="22">
        <v>0.89111574949273098</v>
      </c>
      <c r="K17" s="22">
        <v>0.85999490204221396</v>
      </c>
      <c r="L17" s="22">
        <v>0.87778205413856203</v>
      </c>
      <c r="M17" s="22"/>
      <c r="N17" s="22">
        <v>0.83095165812217797</v>
      </c>
      <c r="O17" s="22">
        <v>0.85736207213556803</v>
      </c>
      <c r="P17" s="22"/>
      <c r="Q17" s="22">
        <v>0.83779726449636605</v>
      </c>
      <c r="R17" s="22">
        <v>0.84618379195622895</v>
      </c>
      <c r="S17" s="22">
        <v>0.881474742320976</v>
      </c>
      <c r="T17" s="22">
        <v>0.84980451736346796</v>
      </c>
      <c r="U17" s="22">
        <v>0.72957982457873904</v>
      </c>
      <c r="V17" s="22">
        <v>0.81593714384338201</v>
      </c>
      <c r="W17" s="22">
        <v>0.80513504154443005</v>
      </c>
      <c r="X17" s="22">
        <v>0.90735292208076901</v>
      </c>
      <c r="Y17" s="22">
        <v>0.80117065108294205</v>
      </c>
      <c r="Z17" s="22">
        <v>0.84173387472664596</v>
      </c>
      <c r="AA17" s="22">
        <v>0.88177545660260004</v>
      </c>
      <c r="AB17" s="22">
        <v>0.93104860679202595</v>
      </c>
      <c r="AC17" s="22"/>
      <c r="AD17" s="22">
        <v>0.87515529942130299</v>
      </c>
      <c r="AE17" s="22">
        <v>0.76829022463088303</v>
      </c>
      <c r="AF17" s="22"/>
      <c r="AG17" s="22">
        <v>0.90130764301162603</v>
      </c>
      <c r="AH17" s="22">
        <v>0.81924151316235805</v>
      </c>
      <c r="AI17" s="22"/>
      <c r="AJ17" s="22">
        <v>0.85951923555837695</v>
      </c>
      <c r="AK17" s="22">
        <v>0.80996460287276795</v>
      </c>
      <c r="AL17" s="22"/>
      <c r="AM17" s="22">
        <v>0.84192524495893795</v>
      </c>
      <c r="AN17" s="22">
        <v>0.83617499357529201</v>
      </c>
      <c r="AO17" s="22"/>
      <c r="AP17" s="22">
        <v>0.70683712326841797</v>
      </c>
      <c r="AQ17" s="22">
        <v>0.85899849483629498</v>
      </c>
      <c r="AR17" s="22">
        <v>0.77157966730099703</v>
      </c>
      <c r="AS17" s="22">
        <v>0.95998416029704003</v>
      </c>
      <c r="AT17" s="22">
        <v>0.85353802610288099</v>
      </c>
      <c r="AU17" s="22">
        <v>0.88429094939068198</v>
      </c>
    </row>
    <row r="18" spans="2:47" x14ac:dyDescent="0.35">
      <c r="B18" s="16"/>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B2:AU22"/>
  <sheetViews>
    <sheetView showGridLines="0" topLeftCell="A7"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392</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89</v>
      </c>
      <c r="C9" s="17">
        <v>0.45684168574421502</v>
      </c>
      <c r="D9" s="17">
        <v>0.44991394142987201</v>
      </c>
      <c r="E9" s="17">
        <v>0.462602021509331</v>
      </c>
      <c r="F9" s="17"/>
      <c r="G9" s="17">
        <v>0.44218075512839899</v>
      </c>
      <c r="H9" s="17">
        <v>0.41107302876129698</v>
      </c>
      <c r="I9" s="17">
        <v>0.45781691312698702</v>
      </c>
      <c r="J9" s="17">
        <v>0.47414745176337603</v>
      </c>
      <c r="K9" s="17">
        <v>0.47424684460844702</v>
      </c>
      <c r="L9" s="17">
        <v>0.47756710190882701</v>
      </c>
      <c r="M9" s="17"/>
      <c r="N9" s="17">
        <v>0.46536240464497203</v>
      </c>
      <c r="O9" s="17">
        <v>0.41452139394177501</v>
      </c>
      <c r="P9" s="17"/>
      <c r="Q9" s="17">
        <v>0.443190941017028</v>
      </c>
      <c r="R9" s="17">
        <v>0.46583770354037501</v>
      </c>
      <c r="S9" s="17">
        <v>0.53968377881531504</v>
      </c>
      <c r="T9" s="17">
        <v>0.429747899367799</v>
      </c>
      <c r="U9" s="17">
        <v>0.415343362381765</v>
      </c>
      <c r="V9" s="17">
        <v>0.41840356021410202</v>
      </c>
      <c r="W9" s="17">
        <v>0.451047940529616</v>
      </c>
      <c r="X9" s="17">
        <v>0.46300297034342802</v>
      </c>
      <c r="Y9" s="17">
        <v>0.42747780909604699</v>
      </c>
      <c r="Z9" s="17">
        <v>0.47170879787836101</v>
      </c>
      <c r="AA9" s="17">
        <v>0.52988579774007805</v>
      </c>
      <c r="AB9" s="17">
        <v>0.50226885714048997</v>
      </c>
      <c r="AC9" s="17"/>
      <c r="AD9" s="17">
        <v>0.49801088938127203</v>
      </c>
      <c r="AE9" s="17">
        <v>0.376958336063274</v>
      </c>
      <c r="AF9" s="17"/>
      <c r="AG9" s="17">
        <v>0.519824861267417</v>
      </c>
      <c r="AH9" s="17">
        <v>0.43466448949598202</v>
      </c>
      <c r="AI9" s="17"/>
      <c r="AJ9" s="17">
        <v>0.46053900065534897</v>
      </c>
      <c r="AK9" s="17">
        <v>0.45518262145657701</v>
      </c>
      <c r="AL9" s="17"/>
      <c r="AM9" s="17">
        <v>0.47003437433835099</v>
      </c>
      <c r="AN9" s="17">
        <v>0.45473522461474197</v>
      </c>
      <c r="AO9" s="17"/>
      <c r="AP9" s="17">
        <v>0.34451267512172701</v>
      </c>
      <c r="AQ9" s="17">
        <v>0.44397502899708002</v>
      </c>
      <c r="AR9" s="17">
        <v>0.41400681152639202</v>
      </c>
      <c r="AS9" s="17">
        <v>0.567454028117652</v>
      </c>
      <c r="AT9" s="17">
        <v>0.49041001479979501</v>
      </c>
      <c r="AU9" s="17">
        <v>0.50964905149873496</v>
      </c>
    </row>
    <row r="10" spans="2:47" x14ac:dyDescent="0.35">
      <c r="B10" s="18" t="s">
        <v>90</v>
      </c>
      <c r="C10" s="17">
        <v>0.38492057588464201</v>
      </c>
      <c r="D10" s="17">
        <v>0.39233180901953602</v>
      </c>
      <c r="E10" s="17">
        <v>0.37815934873264101</v>
      </c>
      <c r="F10" s="17"/>
      <c r="G10" s="17">
        <v>0.39482619467458302</v>
      </c>
      <c r="H10" s="17">
        <v>0.37286489407662099</v>
      </c>
      <c r="I10" s="17">
        <v>0.36426441882648602</v>
      </c>
      <c r="J10" s="17">
        <v>0.40855977536132898</v>
      </c>
      <c r="K10" s="17">
        <v>0.37435815784651399</v>
      </c>
      <c r="L10" s="17">
        <v>0.39292562182519802</v>
      </c>
      <c r="M10" s="17"/>
      <c r="N10" s="17">
        <v>0.37525197757189299</v>
      </c>
      <c r="O10" s="17">
        <v>0.43294209926569999</v>
      </c>
      <c r="P10" s="17"/>
      <c r="Q10" s="17">
        <v>0.38990891164553398</v>
      </c>
      <c r="R10" s="17">
        <v>0.37785907094889998</v>
      </c>
      <c r="S10" s="17">
        <v>0.34685420725965899</v>
      </c>
      <c r="T10" s="17">
        <v>0.40326817620961802</v>
      </c>
      <c r="U10" s="17">
        <v>0.39280355264790201</v>
      </c>
      <c r="V10" s="17">
        <v>0.41449833802703401</v>
      </c>
      <c r="W10" s="17">
        <v>0.37101879582594699</v>
      </c>
      <c r="X10" s="17">
        <v>0.40138948133674401</v>
      </c>
      <c r="Y10" s="17">
        <v>0.38281285804686399</v>
      </c>
      <c r="Z10" s="17">
        <v>0.36854473129117399</v>
      </c>
      <c r="AA10" s="17">
        <v>0.38833940154587199</v>
      </c>
      <c r="AB10" s="17">
        <v>0.39806697485375497</v>
      </c>
      <c r="AC10" s="17"/>
      <c r="AD10" s="17">
        <v>0.37825074984425699</v>
      </c>
      <c r="AE10" s="17">
        <v>0.41017675893125199</v>
      </c>
      <c r="AF10" s="17"/>
      <c r="AG10" s="17">
        <v>0.37711105530766398</v>
      </c>
      <c r="AH10" s="17">
        <v>0.39279102115273601</v>
      </c>
      <c r="AI10" s="17"/>
      <c r="AJ10" s="17">
        <v>0.39183960613415603</v>
      </c>
      <c r="AK10" s="17">
        <v>0.377273600122145</v>
      </c>
      <c r="AL10" s="17"/>
      <c r="AM10" s="17">
        <v>0.35216978640999802</v>
      </c>
      <c r="AN10" s="17">
        <v>0.39385998181669601</v>
      </c>
      <c r="AO10" s="17"/>
      <c r="AP10" s="17">
        <v>0.38378398538404901</v>
      </c>
      <c r="AQ10" s="17">
        <v>0.38920207901980097</v>
      </c>
      <c r="AR10" s="17">
        <v>0.39814680351171899</v>
      </c>
      <c r="AS10" s="17">
        <v>0.368842944759048</v>
      </c>
      <c r="AT10" s="17">
        <v>0.37246133589236102</v>
      </c>
      <c r="AU10" s="17">
        <v>0.39388665524484701</v>
      </c>
    </row>
    <row r="11" spans="2:47" x14ac:dyDescent="0.35">
      <c r="B11" s="18" t="s">
        <v>91</v>
      </c>
      <c r="C11" s="17">
        <v>0.106890835187958</v>
      </c>
      <c r="D11" s="17">
        <v>0.10445904768762999</v>
      </c>
      <c r="E11" s="17">
        <v>0.109335848503216</v>
      </c>
      <c r="F11" s="17"/>
      <c r="G11" s="17">
        <v>0.114062001144988</v>
      </c>
      <c r="H11" s="17">
        <v>0.153617607522783</v>
      </c>
      <c r="I11" s="17">
        <v>0.109583430876563</v>
      </c>
      <c r="J11" s="17">
        <v>7.1243712427737305E-2</v>
      </c>
      <c r="K11" s="17">
        <v>9.9049009325531998E-2</v>
      </c>
      <c r="L11" s="17">
        <v>9.58546887150451E-2</v>
      </c>
      <c r="M11" s="17"/>
      <c r="N11" s="17">
        <v>0.10805230841540001</v>
      </c>
      <c r="O11" s="17">
        <v>0.101122086508579</v>
      </c>
      <c r="P11" s="17"/>
      <c r="Q11" s="17">
        <v>0.119220060447206</v>
      </c>
      <c r="R11" s="17">
        <v>9.6004153747274307E-2</v>
      </c>
      <c r="S11" s="17">
        <v>0.107735801765814</v>
      </c>
      <c r="T11" s="17">
        <v>0.109612269183645</v>
      </c>
      <c r="U11" s="17">
        <v>0.12635183072550901</v>
      </c>
      <c r="V11" s="17">
        <v>0.106907382580267</v>
      </c>
      <c r="W11" s="17">
        <v>0.13843380161558599</v>
      </c>
      <c r="X11" s="17">
        <v>0.12404400574728</v>
      </c>
      <c r="Y11" s="17">
        <v>0.11214690138081899</v>
      </c>
      <c r="Z11" s="17">
        <v>0.10519461854772701</v>
      </c>
      <c r="AA11" s="17">
        <v>3.1683368411456803E-2</v>
      </c>
      <c r="AB11" s="17">
        <v>4.5077462770047497E-2</v>
      </c>
      <c r="AC11" s="17"/>
      <c r="AD11" s="17">
        <v>9.0042428307691796E-2</v>
      </c>
      <c r="AE11" s="17">
        <v>0.13282478701466699</v>
      </c>
      <c r="AF11" s="17"/>
      <c r="AG11" s="17">
        <v>8.0810907609695198E-2</v>
      </c>
      <c r="AH11" s="17">
        <v>0.117321110247702</v>
      </c>
      <c r="AI11" s="17"/>
      <c r="AJ11" s="17">
        <v>0.10454019527312899</v>
      </c>
      <c r="AK11" s="17">
        <v>0.10722919701153701</v>
      </c>
      <c r="AL11" s="17"/>
      <c r="AM11" s="17">
        <v>0.12691664976002801</v>
      </c>
      <c r="AN11" s="17">
        <v>0.100812483322478</v>
      </c>
      <c r="AO11" s="17"/>
      <c r="AP11" s="17">
        <v>0.15154414707651101</v>
      </c>
      <c r="AQ11" s="17">
        <v>0.122742486317307</v>
      </c>
      <c r="AR11" s="17">
        <v>0.11959094031598</v>
      </c>
      <c r="AS11" s="17">
        <v>5.1645844789903798E-2</v>
      </c>
      <c r="AT11" s="17">
        <v>9.5267454056992495E-2</v>
      </c>
      <c r="AU11" s="17">
        <v>9.0637308596121902E-2</v>
      </c>
    </row>
    <row r="12" spans="2:47" x14ac:dyDescent="0.35">
      <c r="B12" s="18" t="s">
        <v>92</v>
      </c>
      <c r="C12" s="17">
        <v>1.60968247871177E-2</v>
      </c>
      <c r="D12" s="17">
        <v>2.1201942476373001E-2</v>
      </c>
      <c r="E12" s="17">
        <v>1.1260469716607401E-2</v>
      </c>
      <c r="F12" s="17"/>
      <c r="G12" s="17">
        <v>1.1984458986070199E-2</v>
      </c>
      <c r="H12" s="17">
        <v>3.7117479373542699E-2</v>
      </c>
      <c r="I12" s="17">
        <v>1.6369737378524998E-2</v>
      </c>
      <c r="J12" s="17">
        <v>1.7837541130045102E-2</v>
      </c>
      <c r="K12" s="17">
        <v>6.4113892037418402E-3</v>
      </c>
      <c r="L12" s="17">
        <v>6.4855307893543603E-3</v>
      </c>
      <c r="M12" s="17"/>
      <c r="N12" s="17">
        <v>1.3788921639294001E-2</v>
      </c>
      <c r="O12" s="17">
        <v>2.7559605780749102E-2</v>
      </c>
      <c r="P12" s="17"/>
      <c r="Q12" s="17">
        <v>3.12575311466897E-2</v>
      </c>
      <c r="R12" s="17">
        <v>1.36627743608108E-2</v>
      </c>
      <c r="S12" s="17">
        <v>0</v>
      </c>
      <c r="T12" s="17">
        <v>2.7908891286144599E-2</v>
      </c>
      <c r="U12" s="17">
        <v>0</v>
      </c>
      <c r="V12" s="17">
        <v>1.7262798958205601E-2</v>
      </c>
      <c r="W12" s="17">
        <v>6.1046306333883398E-3</v>
      </c>
      <c r="X12" s="17">
        <v>0</v>
      </c>
      <c r="Y12" s="17">
        <v>2.0148547227704199E-2</v>
      </c>
      <c r="Z12" s="17">
        <v>2.98687043178998E-2</v>
      </c>
      <c r="AA12" s="17">
        <v>9.7822511417315506E-3</v>
      </c>
      <c r="AB12" s="17">
        <v>0</v>
      </c>
      <c r="AC12" s="17"/>
      <c r="AD12" s="17">
        <v>1.6171281803687799E-2</v>
      </c>
      <c r="AE12" s="17">
        <v>1.5846045999736699E-2</v>
      </c>
      <c r="AF12" s="17"/>
      <c r="AG12" s="17">
        <v>1.21042705281545E-2</v>
      </c>
      <c r="AH12" s="17">
        <v>1.8571615868986702E-2</v>
      </c>
      <c r="AI12" s="17"/>
      <c r="AJ12" s="17">
        <v>1.2441483719588199E-2</v>
      </c>
      <c r="AK12" s="17">
        <v>2.0578284171249302E-2</v>
      </c>
      <c r="AL12" s="17"/>
      <c r="AM12" s="17">
        <v>1.6992058236302902E-2</v>
      </c>
      <c r="AN12" s="17">
        <v>1.6141847897069399E-2</v>
      </c>
      <c r="AO12" s="17"/>
      <c r="AP12" s="17">
        <v>1.8067967855880201E-2</v>
      </c>
      <c r="AQ12" s="17">
        <v>1.4426922852689801E-2</v>
      </c>
      <c r="AR12" s="17">
        <v>3.1936677708620402E-2</v>
      </c>
      <c r="AS12" s="17">
        <v>6.9191526129330199E-3</v>
      </c>
      <c r="AT12" s="17">
        <v>3.02858913427409E-2</v>
      </c>
      <c r="AU12" s="17">
        <v>5.8269846602959797E-3</v>
      </c>
    </row>
    <row r="13" spans="2:47" x14ac:dyDescent="0.35">
      <c r="B13" s="18" t="s">
        <v>93</v>
      </c>
      <c r="C13" s="17">
        <v>8.8666768883835807E-3</v>
      </c>
      <c r="D13" s="17">
        <v>8.1696723414820399E-3</v>
      </c>
      <c r="E13" s="17">
        <v>9.6252872545642201E-3</v>
      </c>
      <c r="F13" s="17"/>
      <c r="G13" s="17">
        <v>1.9626396936687301E-2</v>
      </c>
      <c r="H13" s="17">
        <v>6.1674113832704096E-3</v>
      </c>
      <c r="I13" s="17">
        <v>1.0651828934943101E-2</v>
      </c>
      <c r="J13" s="17">
        <v>9.0478487209155606E-3</v>
      </c>
      <c r="K13" s="17">
        <v>9.2009108174758193E-3</v>
      </c>
      <c r="L13" s="17">
        <v>2.0856330229075E-3</v>
      </c>
      <c r="M13" s="17"/>
      <c r="N13" s="17">
        <v>1.06518834200974E-2</v>
      </c>
      <c r="O13" s="17">
        <v>0</v>
      </c>
      <c r="P13" s="17"/>
      <c r="Q13" s="17">
        <v>3.6977418396637201E-3</v>
      </c>
      <c r="R13" s="17">
        <v>3.1564899587609198E-3</v>
      </c>
      <c r="S13" s="17">
        <v>5.72621215921251E-3</v>
      </c>
      <c r="T13" s="17">
        <v>5.8918326260102198E-3</v>
      </c>
      <c r="U13" s="17">
        <v>2.48339532739753E-2</v>
      </c>
      <c r="V13" s="17">
        <v>1.04769652942796E-2</v>
      </c>
      <c r="W13" s="17">
        <v>1.0039029896483399E-2</v>
      </c>
      <c r="X13" s="17">
        <v>0</v>
      </c>
      <c r="Y13" s="17">
        <v>1.28372950512281E-2</v>
      </c>
      <c r="Z13" s="17">
        <v>0</v>
      </c>
      <c r="AA13" s="17">
        <v>2.1422868901919901E-2</v>
      </c>
      <c r="AB13" s="17">
        <v>3.2590619859873098E-2</v>
      </c>
      <c r="AC13" s="17"/>
      <c r="AD13" s="17">
        <v>4.4562075135570998E-3</v>
      </c>
      <c r="AE13" s="17">
        <v>1.59861325986487E-2</v>
      </c>
      <c r="AF13" s="17"/>
      <c r="AG13" s="17">
        <v>4.6724784445289699E-3</v>
      </c>
      <c r="AH13" s="17">
        <v>7.8129921103601303E-3</v>
      </c>
      <c r="AI13" s="17"/>
      <c r="AJ13" s="17">
        <v>6.4096389441381397E-3</v>
      </c>
      <c r="AK13" s="17">
        <v>1.1861587983358899E-2</v>
      </c>
      <c r="AL13" s="17"/>
      <c r="AM13" s="17">
        <v>1.45064137324419E-2</v>
      </c>
      <c r="AN13" s="17">
        <v>6.2229613860519204E-3</v>
      </c>
      <c r="AO13" s="17"/>
      <c r="AP13" s="17">
        <v>1.72007317929363E-2</v>
      </c>
      <c r="AQ13" s="17">
        <v>2.46618827537397E-3</v>
      </c>
      <c r="AR13" s="17">
        <v>2.1149464279055199E-2</v>
      </c>
      <c r="AS13" s="17">
        <v>2.5752525143003299E-3</v>
      </c>
      <c r="AT13" s="17">
        <v>1.15753039081101E-2</v>
      </c>
      <c r="AU13" s="17">
        <v>0</v>
      </c>
    </row>
    <row r="14" spans="2:47" x14ac:dyDescent="0.35">
      <c r="B14" s="18" t="s">
        <v>94</v>
      </c>
      <c r="C14" s="17">
        <v>2.6383401507683601E-2</v>
      </c>
      <c r="D14" s="17">
        <v>2.3923587045107601E-2</v>
      </c>
      <c r="E14" s="17">
        <v>2.9017024283639999E-2</v>
      </c>
      <c r="F14" s="17"/>
      <c r="G14" s="17">
        <v>1.7320193129272701E-2</v>
      </c>
      <c r="H14" s="17">
        <v>1.91595788824859E-2</v>
      </c>
      <c r="I14" s="17">
        <v>4.1313670856496003E-2</v>
      </c>
      <c r="J14" s="17">
        <v>1.9163670596597002E-2</v>
      </c>
      <c r="K14" s="17">
        <v>3.6733688198289302E-2</v>
      </c>
      <c r="L14" s="17">
        <v>2.5081423738668101E-2</v>
      </c>
      <c r="M14" s="17"/>
      <c r="N14" s="17">
        <v>2.68925043083428E-2</v>
      </c>
      <c r="O14" s="17">
        <v>2.38548145031964E-2</v>
      </c>
      <c r="P14" s="17"/>
      <c r="Q14" s="17">
        <v>1.2724813903878999E-2</v>
      </c>
      <c r="R14" s="17">
        <v>4.3479807443878998E-2</v>
      </c>
      <c r="S14" s="17">
        <v>0</v>
      </c>
      <c r="T14" s="17">
        <v>2.35709313267841E-2</v>
      </c>
      <c r="U14" s="17">
        <v>4.0667300970849203E-2</v>
      </c>
      <c r="V14" s="17">
        <v>3.2450954926111497E-2</v>
      </c>
      <c r="W14" s="17">
        <v>2.3355801498978201E-2</v>
      </c>
      <c r="X14" s="17">
        <v>1.1563542572547599E-2</v>
      </c>
      <c r="Y14" s="17">
        <v>4.4576589197336897E-2</v>
      </c>
      <c r="Z14" s="17">
        <v>2.4683147964838201E-2</v>
      </c>
      <c r="AA14" s="17">
        <v>1.8886312258941499E-2</v>
      </c>
      <c r="AB14" s="17">
        <v>2.19960853758344E-2</v>
      </c>
      <c r="AC14" s="17"/>
      <c r="AD14" s="17">
        <v>1.30684431495344E-2</v>
      </c>
      <c r="AE14" s="17">
        <v>4.8207939392421399E-2</v>
      </c>
      <c r="AF14" s="17"/>
      <c r="AG14" s="17">
        <v>5.4764268425403799E-3</v>
      </c>
      <c r="AH14" s="17">
        <v>2.8838771124233699E-2</v>
      </c>
      <c r="AI14" s="17"/>
      <c r="AJ14" s="17">
        <v>2.4230075273639899E-2</v>
      </c>
      <c r="AK14" s="17">
        <v>2.78747092551331E-2</v>
      </c>
      <c r="AL14" s="17"/>
      <c r="AM14" s="17">
        <v>1.9380717522878701E-2</v>
      </c>
      <c r="AN14" s="17">
        <v>2.8227500962963E-2</v>
      </c>
      <c r="AO14" s="17"/>
      <c r="AP14" s="17">
        <v>8.4890492768896694E-2</v>
      </c>
      <c r="AQ14" s="17">
        <v>2.7187294537748201E-2</v>
      </c>
      <c r="AR14" s="17">
        <v>1.5169302658233E-2</v>
      </c>
      <c r="AS14" s="17">
        <v>2.5627772061636001E-3</v>
      </c>
      <c r="AT14" s="17">
        <v>0</v>
      </c>
      <c r="AU14" s="17">
        <v>0</v>
      </c>
    </row>
    <row r="15" spans="2:47" x14ac:dyDescent="0.35">
      <c r="B15" s="18" t="s">
        <v>95</v>
      </c>
      <c r="C15" s="21">
        <v>0.84176226162885703</v>
      </c>
      <c r="D15" s="21">
        <v>0.84224575044940797</v>
      </c>
      <c r="E15" s="21">
        <v>0.84076137024197195</v>
      </c>
      <c r="F15" s="21"/>
      <c r="G15" s="21">
        <v>0.83700694980298196</v>
      </c>
      <c r="H15" s="21">
        <v>0.78393792283791797</v>
      </c>
      <c r="I15" s="21">
        <v>0.82208133195347299</v>
      </c>
      <c r="J15" s="21">
        <v>0.88270722712470495</v>
      </c>
      <c r="K15" s="21">
        <v>0.84860500245496095</v>
      </c>
      <c r="L15" s="21">
        <v>0.87049272373402498</v>
      </c>
      <c r="M15" s="21"/>
      <c r="N15" s="21">
        <v>0.84061438221686502</v>
      </c>
      <c r="O15" s="21">
        <v>0.84746349320747605</v>
      </c>
      <c r="P15" s="21"/>
      <c r="Q15" s="21">
        <v>0.83309985266256203</v>
      </c>
      <c r="R15" s="21">
        <v>0.84369677448927505</v>
      </c>
      <c r="S15" s="21">
        <v>0.88653798607497403</v>
      </c>
      <c r="T15" s="21">
        <v>0.83301607557741597</v>
      </c>
      <c r="U15" s="21">
        <v>0.80814691502966696</v>
      </c>
      <c r="V15" s="21">
        <v>0.83290189824113603</v>
      </c>
      <c r="W15" s="21">
        <v>0.82206673635556404</v>
      </c>
      <c r="X15" s="21">
        <v>0.86439245168017198</v>
      </c>
      <c r="Y15" s="21">
        <v>0.81029066714291198</v>
      </c>
      <c r="Z15" s="21">
        <v>0.840253529169535</v>
      </c>
      <c r="AA15" s="21">
        <v>0.91822519928595003</v>
      </c>
      <c r="AB15" s="21">
        <v>0.90033583199424505</v>
      </c>
      <c r="AC15" s="21"/>
      <c r="AD15" s="21">
        <v>0.87626163922552902</v>
      </c>
      <c r="AE15" s="21">
        <v>0.78713509499452605</v>
      </c>
      <c r="AF15" s="21"/>
      <c r="AG15" s="21">
        <v>0.89693591657508098</v>
      </c>
      <c r="AH15" s="21">
        <v>0.82745551064871803</v>
      </c>
      <c r="AI15" s="21"/>
      <c r="AJ15" s="21">
        <v>0.85237860678950494</v>
      </c>
      <c r="AK15" s="21">
        <v>0.83245622157872201</v>
      </c>
      <c r="AL15" s="21"/>
      <c r="AM15" s="21">
        <v>0.82220416074834801</v>
      </c>
      <c r="AN15" s="21">
        <v>0.84859520643143704</v>
      </c>
      <c r="AO15" s="21"/>
      <c r="AP15" s="21">
        <v>0.72829666050577502</v>
      </c>
      <c r="AQ15" s="21">
        <v>0.83317710801688105</v>
      </c>
      <c r="AR15" s="21">
        <v>0.81215361503811101</v>
      </c>
      <c r="AS15" s="21">
        <v>0.936296972876699</v>
      </c>
      <c r="AT15" s="21">
        <v>0.86287135069215704</v>
      </c>
      <c r="AU15" s="21">
        <v>0.90353570674358197</v>
      </c>
    </row>
    <row r="16" spans="2:47" x14ac:dyDescent="0.35">
      <c r="B16" s="18" t="s">
        <v>96</v>
      </c>
      <c r="C16" s="21">
        <v>2.4963501675501199E-2</v>
      </c>
      <c r="D16" s="21">
        <v>2.9371614817855E-2</v>
      </c>
      <c r="E16" s="21">
        <v>2.08857569711716E-2</v>
      </c>
      <c r="F16" s="21"/>
      <c r="G16" s="21">
        <v>3.1610855922757503E-2</v>
      </c>
      <c r="H16" s="21">
        <v>4.3284890756813202E-2</v>
      </c>
      <c r="I16" s="21">
        <v>2.7021566313468099E-2</v>
      </c>
      <c r="J16" s="21">
        <v>2.68853898509607E-2</v>
      </c>
      <c r="K16" s="21">
        <v>1.56123000212177E-2</v>
      </c>
      <c r="L16" s="21">
        <v>8.5711638122618599E-3</v>
      </c>
      <c r="M16" s="21"/>
      <c r="N16" s="21">
        <v>2.4440805059391401E-2</v>
      </c>
      <c r="O16" s="21">
        <v>2.7559605780749102E-2</v>
      </c>
      <c r="P16" s="21"/>
      <c r="Q16" s="21">
        <v>3.4955272986353501E-2</v>
      </c>
      <c r="R16" s="21">
        <v>1.6819264319571699E-2</v>
      </c>
      <c r="S16" s="21">
        <v>5.72621215921251E-3</v>
      </c>
      <c r="T16" s="21">
        <v>3.3800723912154801E-2</v>
      </c>
      <c r="U16" s="21">
        <v>2.48339532739753E-2</v>
      </c>
      <c r="V16" s="21">
        <v>2.7739764252485099E-2</v>
      </c>
      <c r="W16" s="21">
        <v>1.61436605298718E-2</v>
      </c>
      <c r="X16" s="21">
        <v>0</v>
      </c>
      <c r="Y16" s="21">
        <v>3.2985842278932399E-2</v>
      </c>
      <c r="Z16" s="21">
        <v>2.98687043178998E-2</v>
      </c>
      <c r="AA16" s="21">
        <v>3.1205120043651498E-2</v>
      </c>
      <c r="AB16" s="21">
        <v>3.2590619859873098E-2</v>
      </c>
      <c r="AC16" s="21"/>
      <c r="AD16" s="21">
        <v>2.0627489317244899E-2</v>
      </c>
      <c r="AE16" s="21">
        <v>3.1832178598385399E-2</v>
      </c>
      <c r="AF16" s="21"/>
      <c r="AG16" s="21">
        <v>1.67767489726834E-2</v>
      </c>
      <c r="AH16" s="21">
        <v>2.6384607979346799E-2</v>
      </c>
      <c r="AI16" s="21"/>
      <c r="AJ16" s="21">
        <v>1.8851122663726301E-2</v>
      </c>
      <c r="AK16" s="21">
        <v>3.2439872154608203E-2</v>
      </c>
      <c r="AL16" s="21"/>
      <c r="AM16" s="21">
        <v>3.14984719687448E-2</v>
      </c>
      <c r="AN16" s="21">
        <v>2.23648092831213E-2</v>
      </c>
      <c r="AO16" s="21"/>
      <c r="AP16" s="21">
        <v>3.5268699648816501E-2</v>
      </c>
      <c r="AQ16" s="21">
        <v>1.6893111128063801E-2</v>
      </c>
      <c r="AR16" s="21">
        <v>5.3086141987675597E-2</v>
      </c>
      <c r="AS16" s="21">
        <v>9.4944051272333498E-3</v>
      </c>
      <c r="AT16" s="21">
        <v>4.1861195250850997E-2</v>
      </c>
      <c r="AU16" s="21">
        <v>5.8269846602959797E-3</v>
      </c>
    </row>
    <row r="17" spans="2:47" x14ac:dyDescent="0.35">
      <c r="B17" s="18" t="s">
        <v>97</v>
      </c>
      <c r="C17" s="22">
        <v>0.81679875995335605</v>
      </c>
      <c r="D17" s="22">
        <v>0.81287413563155297</v>
      </c>
      <c r="E17" s="22">
        <v>0.81987561327080005</v>
      </c>
      <c r="F17" s="22"/>
      <c r="G17" s="22">
        <v>0.80539609388022404</v>
      </c>
      <c r="H17" s="22">
        <v>0.740653032081105</v>
      </c>
      <c r="I17" s="22">
        <v>0.79505976564000502</v>
      </c>
      <c r="J17" s="22">
        <v>0.85582183727374495</v>
      </c>
      <c r="K17" s="22">
        <v>0.83299270243374302</v>
      </c>
      <c r="L17" s="22">
        <v>0.861921559921763</v>
      </c>
      <c r="M17" s="22"/>
      <c r="N17" s="22">
        <v>0.81617357715747396</v>
      </c>
      <c r="O17" s="22">
        <v>0.81990388742672604</v>
      </c>
      <c r="P17" s="22"/>
      <c r="Q17" s="22">
        <v>0.798144579676208</v>
      </c>
      <c r="R17" s="22">
        <v>0.82687751016970301</v>
      </c>
      <c r="S17" s="22">
        <v>0.88081177391576104</v>
      </c>
      <c r="T17" s="22">
        <v>0.79921535166526103</v>
      </c>
      <c r="U17" s="22">
        <v>0.78331296175569198</v>
      </c>
      <c r="V17" s="22">
        <v>0.805162133988651</v>
      </c>
      <c r="W17" s="22">
        <v>0.805923075825692</v>
      </c>
      <c r="X17" s="22">
        <v>0.86439245168017198</v>
      </c>
      <c r="Y17" s="22">
        <v>0.777304824863979</v>
      </c>
      <c r="Z17" s="22">
        <v>0.81038482485163599</v>
      </c>
      <c r="AA17" s="22">
        <v>0.88702007924229898</v>
      </c>
      <c r="AB17" s="22">
        <v>0.86774521213437195</v>
      </c>
      <c r="AC17" s="22"/>
      <c r="AD17" s="22">
        <v>0.85563414990828401</v>
      </c>
      <c r="AE17" s="22">
        <v>0.75530291639614</v>
      </c>
      <c r="AF17" s="22"/>
      <c r="AG17" s="22">
        <v>0.88015916760239798</v>
      </c>
      <c r="AH17" s="22">
        <v>0.80107090266937098</v>
      </c>
      <c r="AI17" s="22"/>
      <c r="AJ17" s="22">
        <v>0.83352748412577804</v>
      </c>
      <c r="AK17" s="22">
        <v>0.80001634942411404</v>
      </c>
      <c r="AL17" s="22"/>
      <c r="AM17" s="22">
        <v>0.79070568877960401</v>
      </c>
      <c r="AN17" s="22">
        <v>0.82623039714831603</v>
      </c>
      <c r="AO17" s="22"/>
      <c r="AP17" s="22">
        <v>0.69302796085695895</v>
      </c>
      <c r="AQ17" s="22">
        <v>0.81628399688881703</v>
      </c>
      <c r="AR17" s="22">
        <v>0.75906747305043598</v>
      </c>
      <c r="AS17" s="22">
        <v>0.92680256774946601</v>
      </c>
      <c r="AT17" s="22">
        <v>0.82101015544130596</v>
      </c>
      <c r="AU17" s="22">
        <v>0.897708722083286</v>
      </c>
    </row>
    <row r="18" spans="2:47" x14ac:dyDescent="0.35">
      <c r="B18" s="16"/>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B2:AU22"/>
  <sheetViews>
    <sheetView showGridLines="0" topLeftCell="A7"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393</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89</v>
      </c>
      <c r="C9" s="17">
        <v>0.58029203561458298</v>
      </c>
      <c r="D9" s="17">
        <v>0.54779260754578096</v>
      </c>
      <c r="E9" s="17">
        <v>0.61009955315865205</v>
      </c>
      <c r="F9" s="17"/>
      <c r="G9" s="17">
        <v>0.59573741358893195</v>
      </c>
      <c r="H9" s="17">
        <v>0.52594782153081598</v>
      </c>
      <c r="I9" s="17">
        <v>0.60730582573590497</v>
      </c>
      <c r="J9" s="17">
        <v>0.61431753445000603</v>
      </c>
      <c r="K9" s="17">
        <v>0.58570124822901803</v>
      </c>
      <c r="L9" s="17">
        <v>0.56120807050124399</v>
      </c>
      <c r="M9" s="17"/>
      <c r="N9" s="17">
        <v>0.57633848941349997</v>
      </c>
      <c r="O9" s="17">
        <v>0.59992831640650102</v>
      </c>
      <c r="P9" s="17"/>
      <c r="Q9" s="17">
        <v>0.59069063329087301</v>
      </c>
      <c r="R9" s="17">
        <v>0.62960618404230695</v>
      </c>
      <c r="S9" s="17">
        <v>0.58533775091742601</v>
      </c>
      <c r="T9" s="17">
        <v>0.54347573902105795</v>
      </c>
      <c r="U9" s="17">
        <v>0.51978497684408098</v>
      </c>
      <c r="V9" s="17">
        <v>0.52367295143096404</v>
      </c>
      <c r="W9" s="17">
        <v>0.53660257870988703</v>
      </c>
      <c r="X9" s="17">
        <v>0.67739338535909199</v>
      </c>
      <c r="Y9" s="17">
        <v>0.55275506308283495</v>
      </c>
      <c r="Z9" s="17">
        <v>0.61781913560607804</v>
      </c>
      <c r="AA9" s="17">
        <v>0.58781215565310496</v>
      </c>
      <c r="AB9" s="17">
        <v>0.69096758494696697</v>
      </c>
      <c r="AC9" s="17"/>
      <c r="AD9" s="17">
        <v>0.60470090781316299</v>
      </c>
      <c r="AE9" s="17">
        <v>0.54330345620607801</v>
      </c>
      <c r="AF9" s="17"/>
      <c r="AG9" s="17">
        <v>0.59604126480878095</v>
      </c>
      <c r="AH9" s="17">
        <v>0.58023626746288004</v>
      </c>
      <c r="AI9" s="17"/>
      <c r="AJ9" s="17">
        <v>0.58605036738915095</v>
      </c>
      <c r="AK9" s="17">
        <v>0.57649258361214095</v>
      </c>
      <c r="AL9" s="17"/>
      <c r="AM9" s="17">
        <v>0.613716175656422</v>
      </c>
      <c r="AN9" s="17">
        <v>0.573622136544228</v>
      </c>
      <c r="AO9" s="17"/>
      <c r="AP9" s="17">
        <v>0.55096649655616403</v>
      </c>
      <c r="AQ9" s="17">
        <v>0.57325941896329702</v>
      </c>
      <c r="AR9" s="17">
        <v>0.528468199089421</v>
      </c>
      <c r="AS9" s="17">
        <v>0.64663272928391402</v>
      </c>
      <c r="AT9" s="17">
        <v>0.60602397261784702</v>
      </c>
      <c r="AU9" s="17">
        <v>0.58385907941308501</v>
      </c>
    </row>
    <row r="10" spans="2:47" x14ac:dyDescent="0.35">
      <c r="B10" s="18" t="s">
        <v>90</v>
      </c>
      <c r="C10" s="17">
        <v>0.28492775399625803</v>
      </c>
      <c r="D10" s="17">
        <v>0.30163975800154202</v>
      </c>
      <c r="E10" s="17">
        <v>0.27019786818354602</v>
      </c>
      <c r="F10" s="17"/>
      <c r="G10" s="17">
        <v>0.21833454086996701</v>
      </c>
      <c r="H10" s="17">
        <v>0.28867305514777403</v>
      </c>
      <c r="I10" s="17">
        <v>0.26106496166361098</v>
      </c>
      <c r="J10" s="17">
        <v>0.30278501232475802</v>
      </c>
      <c r="K10" s="17">
        <v>0.30192062566311301</v>
      </c>
      <c r="L10" s="17">
        <v>0.319834789420675</v>
      </c>
      <c r="M10" s="17"/>
      <c r="N10" s="17">
        <v>0.28884339760026001</v>
      </c>
      <c r="O10" s="17">
        <v>0.265479725978221</v>
      </c>
      <c r="P10" s="17"/>
      <c r="Q10" s="17">
        <v>0.28075587286530002</v>
      </c>
      <c r="R10" s="17">
        <v>0.20620550372885901</v>
      </c>
      <c r="S10" s="17">
        <v>0.32079673260300501</v>
      </c>
      <c r="T10" s="17">
        <v>0.35661073915237301</v>
      </c>
      <c r="U10" s="17">
        <v>0.30034695510745402</v>
      </c>
      <c r="V10" s="17">
        <v>0.33120211707156799</v>
      </c>
      <c r="W10" s="17">
        <v>0.31457675885582198</v>
      </c>
      <c r="X10" s="17">
        <v>0.232528742550727</v>
      </c>
      <c r="Y10" s="17">
        <v>0.29848491144397299</v>
      </c>
      <c r="Z10" s="17">
        <v>0.28966734727666399</v>
      </c>
      <c r="AA10" s="17">
        <v>0.24957470883319199</v>
      </c>
      <c r="AB10" s="17">
        <v>0.144151302814473</v>
      </c>
      <c r="AC10" s="17"/>
      <c r="AD10" s="17">
        <v>0.28704502082355798</v>
      </c>
      <c r="AE10" s="17">
        <v>0.28563371047312303</v>
      </c>
      <c r="AF10" s="17"/>
      <c r="AG10" s="17">
        <v>0.29693356333927101</v>
      </c>
      <c r="AH10" s="17">
        <v>0.285576160345269</v>
      </c>
      <c r="AI10" s="17"/>
      <c r="AJ10" s="17">
        <v>0.28655477775744398</v>
      </c>
      <c r="AK10" s="17">
        <v>0.28346470492245901</v>
      </c>
      <c r="AL10" s="17"/>
      <c r="AM10" s="17">
        <v>0.281890676423108</v>
      </c>
      <c r="AN10" s="17">
        <v>0.28603737291589398</v>
      </c>
      <c r="AO10" s="17"/>
      <c r="AP10" s="17">
        <v>0.23643707813057799</v>
      </c>
      <c r="AQ10" s="17">
        <v>0.31560934323124701</v>
      </c>
      <c r="AR10" s="17">
        <v>0.29847002945947898</v>
      </c>
      <c r="AS10" s="17">
        <v>0.29137380326022599</v>
      </c>
      <c r="AT10" s="17">
        <v>0.28334243692898797</v>
      </c>
      <c r="AU10" s="17">
        <v>0.29936809021371902</v>
      </c>
    </row>
    <row r="11" spans="2:47" x14ac:dyDescent="0.35">
      <c r="B11" s="18" t="s">
        <v>91</v>
      </c>
      <c r="C11" s="17">
        <v>7.9934826743468801E-2</v>
      </c>
      <c r="D11" s="17">
        <v>9.4613581031612506E-2</v>
      </c>
      <c r="E11" s="17">
        <v>6.5451288488900597E-2</v>
      </c>
      <c r="F11" s="17"/>
      <c r="G11" s="17">
        <v>0.102251515720825</v>
      </c>
      <c r="H11" s="17">
        <v>0.111890868054349</v>
      </c>
      <c r="I11" s="17">
        <v>6.5171109404630806E-2</v>
      </c>
      <c r="J11" s="17">
        <v>4.6641878602691603E-2</v>
      </c>
      <c r="K11" s="17">
        <v>7.0540747122373501E-2</v>
      </c>
      <c r="L11" s="17">
        <v>8.4259898204915196E-2</v>
      </c>
      <c r="M11" s="17"/>
      <c r="N11" s="17">
        <v>7.9072506402409398E-2</v>
      </c>
      <c r="O11" s="17">
        <v>8.4217757431109999E-2</v>
      </c>
      <c r="P11" s="17"/>
      <c r="Q11" s="17">
        <v>8.6162173859264404E-2</v>
      </c>
      <c r="R11" s="17">
        <v>0.100651205665951</v>
      </c>
      <c r="S11" s="17">
        <v>8.6908791162602306E-2</v>
      </c>
      <c r="T11" s="17">
        <v>7.0790054705917302E-2</v>
      </c>
      <c r="U11" s="17">
        <v>7.4093869184609598E-2</v>
      </c>
      <c r="V11" s="17">
        <v>9.9049762475151598E-2</v>
      </c>
      <c r="W11" s="17">
        <v>7.5913282474152896E-2</v>
      </c>
      <c r="X11" s="17">
        <v>5.3264488791451799E-2</v>
      </c>
      <c r="Y11" s="17">
        <v>7.2216810204012105E-2</v>
      </c>
      <c r="Z11" s="17">
        <v>4.17623440556638E-2</v>
      </c>
      <c r="AA11" s="17">
        <v>0.10215180746243301</v>
      </c>
      <c r="AB11" s="17">
        <v>7.81157109477221E-2</v>
      </c>
      <c r="AC11" s="17"/>
      <c r="AD11" s="17">
        <v>6.96027957486509E-2</v>
      </c>
      <c r="AE11" s="17">
        <v>8.9643009506296195E-2</v>
      </c>
      <c r="AF11" s="17"/>
      <c r="AG11" s="17">
        <v>7.2509904627342595E-2</v>
      </c>
      <c r="AH11" s="17">
        <v>7.8873963859140098E-2</v>
      </c>
      <c r="AI11" s="17"/>
      <c r="AJ11" s="17">
        <v>7.6008440176474096E-2</v>
      </c>
      <c r="AK11" s="17">
        <v>8.1902680009000001E-2</v>
      </c>
      <c r="AL11" s="17"/>
      <c r="AM11" s="17">
        <v>7.2663286208244596E-2</v>
      </c>
      <c r="AN11" s="17">
        <v>7.92569937702996E-2</v>
      </c>
      <c r="AO11" s="17"/>
      <c r="AP11" s="17">
        <v>0.100189255535318</v>
      </c>
      <c r="AQ11" s="17">
        <v>7.2019169074878597E-2</v>
      </c>
      <c r="AR11" s="17">
        <v>0.100953742031534</v>
      </c>
      <c r="AS11" s="17">
        <v>5.67975860949426E-2</v>
      </c>
      <c r="AT11" s="17">
        <v>7.4382712031367204E-2</v>
      </c>
      <c r="AU11" s="17">
        <v>7.1985951188300298E-2</v>
      </c>
    </row>
    <row r="12" spans="2:47" x14ac:dyDescent="0.35">
      <c r="B12" s="18" t="s">
        <v>92</v>
      </c>
      <c r="C12" s="17">
        <v>1.75946883332007E-2</v>
      </c>
      <c r="D12" s="17">
        <v>2.6457383669714299E-2</v>
      </c>
      <c r="E12" s="17">
        <v>9.1066221731505807E-3</v>
      </c>
      <c r="F12" s="17"/>
      <c r="G12" s="17">
        <v>4.8268129782998402E-2</v>
      </c>
      <c r="H12" s="17">
        <v>2.8335503533857598E-2</v>
      </c>
      <c r="I12" s="17">
        <v>1.3581037419568801E-2</v>
      </c>
      <c r="J12" s="17">
        <v>1.06574649786755E-2</v>
      </c>
      <c r="K12" s="17">
        <v>6.4861764857230397E-3</v>
      </c>
      <c r="L12" s="17">
        <v>4.7140663394497299E-3</v>
      </c>
      <c r="M12" s="17"/>
      <c r="N12" s="17">
        <v>1.7498259934079399E-2</v>
      </c>
      <c r="O12" s="17">
        <v>1.8073624211309602E-2</v>
      </c>
      <c r="P12" s="17"/>
      <c r="Q12" s="17">
        <v>1.43289845563217E-2</v>
      </c>
      <c r="R12" s="17">
        <v>1.6432936182634101E-2</v>
      </c>
      <c r="S12" s="17">
        <v>0</v>
      </c>
      <c r="T12" s="17">
        <v>0</v>
      </c>
      <c r="U12" s="17">
        <v>5.3074815366721699E-2</v>
      </c>
      <c r="V12" s="17">
        <v>4.8526681815705798E-3</v>
      </c>
      <c r="W12" s="17">
        <v>2.4478344753717299E-2</v>
      </c>
      <c r="X12" s="17">
        <v>2.4891774694580902E-2</v>
      </c>
      <c r="Y12" s="17">
        <v>3.2513306320645002E-2</v>
      </c>
      <c r="Z12" s="17">
        <v>2.5185309101514199E-2</v>
      </c>
      <c r="AA12" s="17">
        <v>1.0010230936397699E-2</v>
      </c>
      <c r="AB12" s="17">
        <v>0</v>
      </c>
      <c r="AC12" s="17"/>
      <c r="AD12" s="17">
        <v>2.14084329157509E-2</v>
      </c>
      <c r="AE12" s="17">
        <v>9.2668123260461199E-3</v>
      </c>
      <c r="AF12" s="17"/>
      <c r="AG12" s="17">
        <v>1.6406104886656399E-2</v>
      </c>
      <c r="AH12" s="17">
        <v>1.8015602933798999E-2</v>
      </c>
      <c r="AI12" s="17"/>
      <c r="AJ12" s="17">
        <v>2.1101987681107801E-2</v>
      </c>
      <c r="AK12" s="17">
        <v>1.3589475872290299E-2</v>
      </c>
      <c r="AL12" s="17"/>
      <c r="AM12" s="17">
        <v>5.3514590613183803E-3</v>
      </c>
      <c r="AN12" s="17">
        <v>2.13833808681234E-2</v>
      </c>
      <c r="AO12" s="17"/>
      <c r="AP12" s="17">
        <v>8.7481738119750008E-3</v>
      </c>
      <c r="AQ12" s="17">
        <v>2.01666273330053E-2</v>
      </c>
      <c r="AR12" s="17">
        <v>3.4653040797929399E-2</v>
      </c>
      <c r="AS12" s="17">
        <v>2.6206288466169201E-3</v>
      </c>
      <c r="AT12" s="17">
        <v>1.70858336160289E-2</v>
      </c>
      <c r="AU12" s="17">
        <v>2.7991597507165102E-2</v>
      </c>
    </row>
    <row r="13" spans="2:47" x14ac:dyDescent="0.35">
      <c r="B13" s="18" t="s">
        <v>93</v>
      </c>
      <c r="C13" s="17">
        <v>9.8637280633465402E-3</v>
      </c>
      <c r="D13" s="17">
        <v>6.3488256392441999E-3</v>
      </c>
      <c r="E13" s="17">
        <v>1.3379682276422999E-2</v>
      </c>
      <c r="F13" s="17"/>
      <c r="G13" s="17">
        <v>2.1444457097358101E-2</v>
      </c>
      <c r="H13" s="17">
        <v>1.8765542460667299E-2</v>
      </c>
      <c r="I13" s="17">
        <v>1.5910250407745501E-2</v>
      </c>
      <c r="J13" s="17">
        <v>5.5866480058628003E-3</v>
      </c>
      <c r="K13" s="17">
        <v>0</v>
      </c>
      <c r="L13" s="17">
        <v>0</v>
      </c>
      <c r="M13" s="17"/>
      <c r="N13" s="17">
        <v>1.01129008631889E-2</v>
      </c>
      <c r="O13" s="17">
        <v>8.6261487321444598E-3</v>
      </c>
      <c r="P13" s="17"/>
      <c r="Q13" s="17">
        <v>1.83541915479692E-2</v>
      </c>
      <c r="R13" s="17">
        <v>0</v>
      </c>
      <c r="S13" s="17">
        <v>0</v>
      </c>
      <c r="T13" s="17">
        <v>1.49888151720325E-2</v>
      </c>
      <c r="U13" s="17">
        <v>7.2839276669314701E-3</v>
      </c>
      <c r="V13" s="17">
        <v>1.08451873893061E-2</v>
      </c>
      <c r="W13" s="17">
        <v>1.8783455491645701E-2</v>
      </c>
      <c r="X13" s="17">
        <v>1.1921608604148599E-2</v>
      </c>
      <c r="Y13" s="17">
        <v>3.9265889250992402E-3</v>
      </c>
      <c r="Z13" s="17">
        <v>6.4710228041537201E-3</v>
      </c>
      <c r="AA13" s="17">
        <v>9.8369032383063496E-3</v>
      </c>
      <c r="AB13" s="17">
        <v>3.2590619859873098E-2</v>
      </c>
      <c r="AC13" s="17"/>
      <c r="AD13" s="17">
        <v>6.5773817925902601E-3</v>
      </c>
      <c r="AE13" s="17">
        <v>1.3418594815289101E-2</v>
      </c>
      <c r="AF13" s="17"/>
      <c r="AG13" s="17">
        <v>8.2715154396073003E-3</v>
      </c>
      <c r="AH13" s="17">
        <v>7.5953113545962903E-3</v>
      </c>
      <c r="AI13" s="17"/>
      <c r="AJ13" s="17">
        <v>6.32630669064424E-3</v>
      </c>
      <c r="AK13" s="17">
        <v>1.41496443519987E-2</v>
      </c>
      <c r="AL13" s="17"/>
      <c r="AM13" s="17">
        <v>1.0867262708887399E-2</v>
      </c>
      <c r="AN13" s="17">
        <v>9.0721973826212894E-3</v>
      </c>
      <c r="AO13" s="17"/>
      <c r="AP13" s="17">
        <v>8.5259084374296901E-3</v>
      </c>
      <c r="AQ13" s="17">
        <v>5.0658510443267997E-3</v>
      </c>
      <c r="AR13" s="17">
        <v>2.22856859634032E-2</v>
      </c>
      <c r="AS13" s="17">
        <v>2.5752525143003299E-3</v>
      </c>
      <c r="AT13" s="17">
        <v>1.9165044805769402E-2</v>
      </c>
      <c r="AU13" s="17">
        <v>9.2863589818831995E-3</v>
      </c>
    </row>
    <row r="14" spans="2:47" x14ac:dyDescent="0.35">
      <c r="B14" s="18" t="s">
        <v>94</v>
      </c>
      <c r="C14" s="17">
        <v>2.7386967249142701E-2</v>
      </c>
      <c r="D14" s="17">
        <v>2.31478441121062E-2</v>
      </c>
      <c r="E14" s="17">
        <v>3.17649857193281E-2</v>
      </c>
      <c r="F14" s="17"/>
      <c r="G14" s="17">
        <v>1.39639429399206E-2</v>
      </c>
      <c r="H14" s="17">
        <v>2.6387209272535499E-2</v>
      </c>
      <c r="I14" s="17">
        <v>3.6966815368538901E-2</v>
      </c>
      <c r="J14" s="17">
        <v>2.0011461638006201E-2</v>
      </c>
      <c r="K14" s="17">
        <v>3.5351202499772701E-2</v>
      </c>
      <c r="L14" s="17">
        <v>2.9983175533715802E-2</v>
      </c>
      <c r="M14" s="17"/>
      <c r="N14" s="17">
        <v>2.8134445786561699E-2</v>
      </c>
      <c r="O14" s="17">
        <v>2.3674427240714301E-2</v>
      </c>
      <c r="P14" s="17"/>
      <c r="Q14" s="17">
        <v>9.7081438802717607E-3</v>
      </c>
      <c r="R14" s="17">
        <v>4.7104170380249402E-2</v>
      </c>
      <c r="S14" s="17">
        <v>6.95672531696594E-3</v>
      </c>
      <c r="T14" s="17">
        <v>1.41346519486191E-2</v>
      </c>
      <c r="U14" s="17">
        <v>4.5415455830201901E-2</v>
      </c>
      <c r="V14" s="17">
        <v>3.0377313451440201E-2</v>
      </c>
      <c r="W14" s="17">
        <v>2.96455797147753E-2</v>
      </c>
      <c r="X14" s="17">
        <v>0</v>
      </c>
      <c r="Y14" s="17">
        <v>4.01033200234358E-2</v>
      </c>
      <c r="Z14" s="17">
        <v>1.9094841155925499E-2</v>
      </c>
      <c r="AA14" s="17">
        <v>4.0614193876566299E-2</v>
      </c>
      <c r="AB14" s="17">
        <v>5.4174781430963902E-2</v>
      </c>
      <c r="AC14" s="17"/>
      <c r="AD14" s="17">
        <v>1.06654609062862E-2</v>
      </c>
      <c r="AE14" s="17">
        <v>5.8734416673167797E-2</v>
      </c>
      <c r="AF14" s="17"/>
      <c r="AG14" s="17">
        <v>9.8376468983410008E-3</v>
      </c>
      <c r="AH14" s="17">
        <v>2.9702694044315602E-2</v>
      </c>
      <c r="AI14" s="17"/>
      <c r="AJ14" s="17">
        <v>2.3958120305178101E-2</v>
      </c>
      <c r="AK14" s="17">
        <v>3.0400911232110601E-2</v>
      </c>
      <c r="AL14" s="17"/>
      <c r="AM14" s="17">
        <v>1.5511139942019799E-2</v>
      </c>
      <c r="AN14" s="17">
        <v>3.0627918518833699E-2</v>
      </c>
      <c r="AO14" s="17"/>
      <c r="AP14" s="17">
        <v>9.5133087528534999E-2</v>
      </c>
      <c r="AQ14" s="17">
        <v>1.3879590353245E-2</v>
      </c>
      <c r="AR14" s="17">
        <v>1.5169302658233E-2</v>
      </c>
      <c r="AS14" s="17">
        <v>0</v>
      </c>
      <c r="AT14" s="17">
        <v>0</v>
      </c>
      <c r="AU14" s="17">
        <v>7.5089226958472196E-3</v>
      </c>
    </row>
    <row r="15" spans="2:47" x14ac:dyDescent="0.35">
      <c r="B15" s="18" t="s">
        <v>95</v>
      </c>
      <c r="C15" s="21">
        <v>0.86521978961084101</v>
      </c>
      <c r="D15" s="21">
        <v>0.84943236554732304</v>
      </c>
      <c r="E15" s="21">
        <v>0.88029742134219802</v>
      </c>
      <c r="F15" s="21"/>
      <c r="G15" s="21">
        <v>0.81407195445889802</v>
      </c>
      <c r="H15" s="21">
        <v>0.81462087667858996</v>
      </c>
      <c r="I15" s="21">
        <v>0.86837078739951601</v>
      </c>
      <c r="J15" s="21">
        <v>0.91710254677476399</v>
      </c>
      <c r="K15" s="21">
        <v>0.88762187389213099</v>
      </c>
      <c r="L15" s="21">
        <v>0.881042859921919</v>
      </c>
      <c r="M15" s="21"/>
      <c r="N15" s="21">
        <v>0.86518188701376098</v>
      </c>
      <c r="O15" s="21">
        <v>0.86540804238472202</v>
      </c>
      <c r="P15" s="21"/>
      <c r="Q15" s="21">
        <v>0.87144650615617303</v>
      </c>
      <c r="R15" s="21">
        <v>0.83581168777116599</v>
      </c>
      <c r="S15" s="21">
        <v>0.90613448352043202</v>
      </c>
      <c r="T15" s="21">
        <v>0.90008647817343101</v>
      </c>
      <c r="U15" s="21">
        <v>0.820131931951535</v>
      </c>
      <c r="V15" s="21">
        <v>0.85487506850253103</v>
      </c>
      <c r="W15" s="21">
        <v>0.85117933756570896</v>
      </c>
      <c r="X15" s="21">
        <v>0.90992212790981897</v>
      </c>
      <c r="Y15" s="21">
        <v>0.851239974526808</v>
      </c>
      <c r="Z15" s="21">
        <v>0.90748648288274303</v>
      </c>
      <c r="AA15" s="21">
        <v>0.83738686448629696</v>
      </c>
      <c r="AB15" s="21">
        <v>0.83511888776144105</v>
      </c>
      <c r="AC15" s="21"/>
      <c r="AD15" s="21">
        <v>0.89174592863672197</v>
      </c>
      <c r="AE15" s="21">
        <v>0.82893716667920103</v>
      </c>
      <c r="AF15" s="21"/>
      <c r="AG15" s="21">
        <v>0.89297482814805296</v>
      </c>
      <c r="AH15" s="21">
        <v>0.86581242780814904</v>
      </c>
      <c r="AI15" s="21"/>
      <c r="AJ15" s="21">
        <v>0.87260514514659604</v>
      </c>
      <c r="AK15" s="21">
        <v>0.85995728853459996</v>
      </c>
      <c r="AL15" s="21"/>
      <c r="AM15" s="21">
        <v>0.89560685207952995</v>
      </c>
      <c r="AN15" s="21">
        <v>0.85965950946012204</v>
      </c>
      <c r="AO15" s="21"/>
      <c r="AP15" s="21">
        <v>0.78740357468674205</v>
      </c>
      <c r="AQ15" s="21">
        <v>0.88886876219454403</v>
      </c>
      <c r="AR15" s="21">
        <v>0.82693822854889998</v>
      </c>
      <c r="AS15" s="21">
        <v>0.93800653254414001</v>
      </c>
      <c r="AT15" s="21">
        <v>0.88936640954683499</v>
      </c>
      <c r="AU15" s="21">
        <v>0.88322716962680403</v>
      </c>
    </row>
    <row r="16" spans="2:47" x14ac:dyDescent="0.35">
      <c r="B16" s="18" t="s">
        <v>96</v>
      </c>
      <c r="C16" s="21">
        <v>2.7458416396547201E-2</v>
      </c>
      <c r="D16" s="21">
        <v>3.2806209308958501E-2</v>
      </c>
      <c r="E16" s="21">
        <v>2.2486304449573599E-2</v>
      </c>
      <c r="F16" s="21"/>
      <c r="G16" s="21">
        <v>6.9712586880356503E-2</v>
      </c>
      <c r="H16" s="21">
        <v>4.7101045994524901E-2</v>
      </c>
      <c r="I16" s="21">
        <v>2.9491287827314298E-2</v>
      </c>
      <c r="J16" s="21">
        <v>1.62441129845383E-2</v>
      </c>
      <c r="K16" s="21">
        <v>6.4861764857230397E-3</v>
      </c>
      <c r="L16" s="21">
        <v>4.7140663394497299E-3</v>
      </c>
      <c r="M16" s="21"/>
      <c r="N16" s="21">
        <v>2.7611160797268299E-2</v>
      </c>
      <c r="O16" s="21">
        <v>2.66997729434541E-2</v>
      </c>
      <c r="P16" s="21"/>
      <c r="Q16" s="21">
        <v>3.2683176104290897E-2</v>
      </c>
      <c r="R16" s="21">
        <v>1.6432936182634101E-2</v>
      </c>
      <c r="S16" s="21">
        <v>0</v>
      </c>
      <c r="T16" s="21">
        <v>1.49888151720325E-2</v>
      </c>
      <c r="U16" s="21">
        <v>6.0358743033653198E-2</v>
      </c>
      <c r="V16" s="21">
        <v>1.56978555708767E-2</v>
      </c>
      <c r="W16" s="21">
        <v>4.3261800245362997E-2</v>
      </c>
      <c r="X16" s="21">
        <v>3.6813383298729498E-2</v>
      </c>
      <c r="Y16" s="21">
        <v>3.6439895245744203E-2</v>
      </c>
      <c r="Z16" s="21">
        <v>3.1656331905667898E-2</v>
      </c>
      <c r="AA16" s="21">
        <v>1.9847134174704E-2</v>
      </c>
      <c r="AB16" s="21">
        <v>3.2590619859873098E-2</v>
      </c>
      <c r="AC16" s="21"/>
      <c r="AD16" s="21">
        <v>2.7985814708341099E-2</v>
      </c>
      <c r="AE16" s="21">
        <v>2.2685407141335202E-2</v>
      </c>
      <c r="AF16" s="21"/>
      <c r="AG16" s="21">
        <v>2.4677620326263701E-2</v>
      </c>
      <c r="AH16" s="21">
        <v>2.5610914288395299E-2</v>
      </c>
      <c r="AI16" s="21"/>
      <c r="AJ16" s="21">
        <v>2.74282943717521E-2</v>
      </c>
      <c r="AK16" s="21">
        <v>2.7739120224289E-2</v>
      </c>
      <c r="AL16" s="21"/>
      <c r="AM16" s="21">
        <v>1.62187217702058E-2</v>
      </c>
      <c r="AN16" s="21">
        <v>3.04555782507447E-2</v>
      </c>
      <c r="AO16" s="21"/>
      <c r="AP16" s="21">
        <v>1.7274082249404701E-2</v>
      </c>
      <c r="AQ16" s="21">
        <v>2.5232478377332099E-2</v>
      </c>
      <c r="AR16" s="21">
        <v>5.6938726761332603E-2</v>
      </c>
      <c r="AS16" s="21">
        <v>5.1958813609172504E-3</v>
      </c>
      <c r="AT16" s="21">
        <v>3.6250878421798201E-2</v>
      </c>
      <c r="AU16" s="21">
        <v>3.7277956489048303E-2</v>
      </c>
    </row>
    <row r="17" spans="2:47" x14ac:dyDescent="0.35">
      <c r="B17" s="18" t="s">
        <v>97</v>
      </c>
      <c r="C17" s="22">
        <v>0.837761373214294</v>
      </c>
      <c r="D17" s="22">
        <v>0.81662615623836399</v>
      </c>
      <c r="E17" s="22">
        <v>0.85781111689262401</v>
      </c>
      <c r="F17" s="22"/>
      <c r="G17" s="22">
        <v>0.74435936757854204</v>
      </c>
      <c r="H17" s="22">
        <v>0.76751983068406504</v>
      </c>
      <c r="I17" s="22">
        <v>0.83887949957220198</v>
      </c>
      <c r="J17" s="22">
        <v>0.90085843379022601</v>
      </c>
      <c r="K17" s="22">
        <v>0.88113569740640796</v>
      </c>
      <c r="L17" s="22">
        <v>0.87632879358246996</v>
      </c>
      <c r="M17" s="22"/>
      <c r="N17" s="22">
        <v>0.83757072621649198</v>
      </c>
      <c r="O17" s="22">
        <v>0.83870826944126797</v>
      </c>
      <c r="P17" s="22"/>
      <c r="Q17" s="22">
        <v>0.83876333005188197</v>
      </c>
      <c r="R17" s="22">
        <v>0.81937875158853202</v>
      </c>
      <c r="S17" s="22">
        <v>0.90613448352043202</v>
      </c>
      <c r="T17" s="22">
        <v>0.88509766300139803</v>
      </c>
      <c r="U17" s="22">
        <v>0.75977318891788204</v>
      </c>
      <c r="V17" s="22">
        <v>0.83917721293165504</v>
      </c>
      <c r="W17" s="22">
        <v>0.80791753732034599</v>
      </c>
      <c r="X17" s="22">
        <v>0.873108744611089</v>
      </c>
      <c r="Y17" s="22">
        <v>0.81480007928106402</v>
      </c>
      <c r="Z17" s="22">
        <v>0.87583015097707495</v>
      </c>
      <c r="AA17" s="22">
        <v>0.81753973031159299</v>
      </c>
      <c r="AB17" s="22">
        <v>0.80252826790156795</v>
      </c>
      <c r="AC17" s="22"/>
      <c r="AD17" s="22">
        <v>0.86376011392838103</v>
      </c>
      <c r="AE17" s="22">
        <v>0.80625175953786599</v>
      </c>
      <c r="AF17" s="22"/>
      <c r="AG17" s="22">
        <v>0.86829720782178899</v>
      </c>
      <c r="AH17" s="22">
        <v>0.84020151351975403</v>
      </c>
      <c r="AI17" s="22"/>
      <c r="AJ17" s="22">
        <v>0.84517685077484395</v>
      </c>
      <c r="AK17" s="22">
        <v>0.83221816831031104</v>
      </c>
      <c r="AL17" s="22"/>
      <c r="AM17" s="22">
        <v>0.87938813030932395</v>
      </c>
      <c r="AN17" s="22">
        <v>0.82920393120937697</v>
      </c>
      <c r="AO17" s="22"/>
      <c r="AP17" s="22">
        <v>0.77012949243733697</v>
      </c>
      <c r="AQ17" s="22">
        <v>0.86363628381721202</v>
      </c>
      <c r="AR17" s="22">
        <v>0.76999950178756704</v>
      </c>
      <c r="AS17" s="22">
        <v>0.93281065118322304</v>
      </c>
      <c r="AT17" s="22">
        <v>0.85311553112503602</v>
      </c>
      <c r="AU17" s="22">
        <v>0.84594921313775595</v>
      </c>
    </row>
    <row r="18" spans="2:47" x14ac:dyDescent="0.35">
      <c r="B18" s="16"/>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B2:AU22"/>
  <sheetViews>
    <sheetView showGridLines="0" topLeftCell="A7"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394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89</v>
      </c>
      <c r="C9" s="17">
        <v>0.19287122654115399</v>
      </c>
      <c r="D9" s="17">
        <v>0.20728993870311699</v>
      </c>
      <c r="E9" s="17">
        <v>0.18052122498589601</v>
      </c>
      <c r="F9" s="17"/>
      <c r="G9" s="17">
        <v>0.23306508389797301</v>
      </c>
      <c r="H9" s="17">
        <v>0.222763413134455</v>
      </c>
      <c r="I9" s="17">
        <v>0.20258962241179901</v>
      </c>
      <c r="J9" s="17">
        <v>0.18410927596083501</v>
      </c>
      <c r="K9" s="17">
        <v>0.17744754730963</v>
      </c>
      <c r="L9" s="17">
        <v>0.151158815452446</v>
      </c>
      <c r="M9" s="17"/>
      <c r="N9" s="17">
        <v>0.18363527929343901</v>
      </c>
      <c r="O9" s="17">
        <v>0.23874387967615401</v>
      </c>
      <c r="P9" s="17"/>
      <c r="Q9" s="17">
        <v>0.191407389444399</v>
      </c>
      <c r="R9" s="17">
        <v>0.18845855276892401</v>
      </c>
      <c r="S9" s="17">
        <v>0.21357650970093001</v>
      </c>
      <c r="T9" s="17">
        <v>0.182273130747167</v>
      </c>
      <c r="U9" s="17">
        <v>0.14206089161278501</v>
      </c>
      <c r="V9" s="17">
        <v>0.20404626532100101</v>
      </c>
      <c r="W9" s="17">
        <v>0.26105001262824601</v>
      </c>
      <c r="X9" s="17">
        <v>0.29382447924099703</v>
      </c>
      <c r="Y9" s="17">
        <v>0.20820334947744401</v>
      </c>
      <c r="Z9" s="17">
        <v>9.5120598727351693E-2</v>
      </c>
      <c r="AA9" s="17">
        <v>0.19733439395699001</v>
      </c>
      <c r="AB9" s="17">
        <v>0.19432008597247999</v>
      </c>
      <c r="AC9" s="17"/>
      <c r="AD9" s="17">
        <v>0.22609975831586801</v>
      </c>
      <c r="AE9" s="17">
        <v>0.123263981862479</v>
      </c>
      <c r="AF9" s="17"/>
      <c r="AG9" s="17">
        <v>0.27155995643346698</v>
      </c>
      <c r="AH9" s="17">
        <v>0.15759557621447101</v>
      </c>
      <c r="AI9" s="17"/>
      <c r="AJ9" s="17">
        <v>0.19483007343148201</v>
      </c>
      <c r="AK9" s="17">
        <v>0.192267238525552</v>
      </c>
      <c r="AL9" s="17"/>
      <c r="AM9" s="17">
        <v>0.18521043940738299</v>
      </c>
      <c r="AN9" s="17">
        <v>0.19636306317898</v>
      </c>
      <c r="AO9" s="17"/>
      <c r="AP9" s="17">
        <v>8.8248470349314906E-2</v>
      </c>
      <c r="AQ9" s="17">
        <v>0.112963686218349</v>
      </c>
      <c r="AR9" s="17">
        <v>0.20380785158121001</v>
      </c>
      <c r="AS9" s="17">
        <v>0.22137793105171599</v>
      </c>
      <c r="AT9" s="17">
        <v>0.294967473117347</v>
      </c>
      <c r="AU9" s="17">
        <v>0.30781355169438701</v>
      </c>
    </row>
    <row r="10" spans="2:47" x14ac:dyDescent="0.35">
      <c r="B10" s="18" t="s">
        <v>90</v>
      </c>
      <c r="C10" s="17">
        <v>0.40836482565030602</v>
      </c>
      <c r="D10" s="17">
        <v>0.40975501906200101</v>
      </c>
      <c r="E10" s="17">
        <v>0.408391808360137</v>
      </c>
      <c r="F10" s="17"/>
      <c r="G10" s="17">
        <v>0.44502411058573299</v>
      </c>
      <c r="H10" s="17">
        <v>0.441886281675888</v>
      </c>
      <c r="I10" s="17">
        <v>0.40765790851570899</v>
      </c>
      <c r="J10" s="17">
        <v>0.436623632799232</v>
      </c>
      <c r="K10" s="17">
        <v>0.38903440855480198</v>
      </c>
      <c r="L10" s="17">
        <v>0.34714738137326101</v>
      </c>
      <c r="M10" s="17"/>
      <c r="N10" s="17">
        <v>0.40719944692957299</v>
      </c>
      <c r="O10" s="17">
        <v>0.41415297194362199</v>
      </c>
      <c r="P10" s="17"/>
      <c r="Q10" s="17">
        <v>0.42997616502069302</v>
      </c>
      <c r="R10" s="17">
        <v>0.39254865976206299</v>
      </c>
      <c r="S10" s="17">
        <v>0.42857644779272402</v>
      </c>
      <c r="T10" s="17">
        <v>0.37307252063353002</v>
      </c>
      <c r="U10" s="17">
        <v>0.40612592340786302</v>
      </c>
      <c r="V10" s="17">
        <v>0.450042962195493</v>
      </c>
      <c r="W10" s="17">
        <v>0.32873921465962103</v>
      </c>
      <c r="X10" s="17">
        <v>0.321638967336288</v>
      </c>
      <c r="Y10" s="17">
        <v>0.418158062804597</v>
      </c>
      <c r="Z10" s="17">
        <v>0.46280152208012398</v>
      </c>
      <c r="AA10" s="17">
        <v>0.40096647843569699</v>
      </c>
      <c r="AB10" s="17">
        <v>0.44921619004681501</v>
      </c>
      <c r="AC10" s="17"/>
      <c r="AD10" s="17">
        <v>0.43720969220269701</v>
      </c>
      <c r="AE10" s="17">
        <v>0.34933283126232001</v>
      </c>
      <c r="AF10" s="17"/>
      <c r="AG10" s="17">
        <v>0.43640849345191801</v>
      </c>
      <c r="AH10" s="17">
        <v>0.39643724772095201</v>
      </c>
      <c r="AI10" s="17"/>
      <c r="AJ10" s="17">
        <v>0.39740816070600599</v>
      </c>
      <c r="AK10" s="17">
        <v>0.42179497576640201</v>
      </c>
      <c r="AL10" s="17"/>
      <c r="AM10" s="17">
        <v>0.40564008927869699</v>
      </c>
      <c r="AN10" s="17">
        <v>0.40768176116916199</v>
      </c>
      <c r="AO10" s="17"/>
      <c r="AP10" s="17">
        <v>0.28310381037809002</v>
      </c>
      <c r="AQ10" s="17">
        <v>0.43254582376737</v>
      </c>
      <c r="AR10" s="17">
        <v>0.46238639083982103</v>
      </c>
      <c r="AS10" s="17">
        <v>0.41106102035644998</v>
      </c>
      <c r="AT10" s="17">
        <v>0.48525860095483098</v>
      </c>
      <c r="AU10" s="17">
        <v>0.45862853197762699</v>
      </c>
    </row>
    <row r="11" spans="2:47" x14ac:dyDescent="0.35">
      <c r="B11" s="18" t="s">
        <v>91</v>
      </c>
      <c r="C11" s="17">
        <v>0.240963994196988</v>
      </c>
      <c r="D11" s="17">
        <v>0.23951458651084101</v>
      </c>
      <c r="E11" s="17">
        <v>0.24075800854055401</v>
      </c>
      <c r="F11" s="17"/>
      <c r="G11" s="17">
        <v>0.20021258376262899</v>
      </c>
      <c r="H11" s="17">
        <v>0.238976471226551</v>
      </c>
      <c r="I11" s="17">
        <v>0.212969295389969</v>
      </c>
      <c r="J11" s="17">
        <v>0.22237533338575799</v>
      </c>
      <c r="K11" s="17">
        <v>0.24001095460788499</v>
      </c>
      <c r="L11" s="17">
        <v>0.30824853658485102</v>
      </c>
      <c r="M11" s="17"/>
      <c r="N11" s="17">
        <v>0.24620005151858201</v>
      </c>
      <c r="O11" s="17">
        <v>0.21495779961116901</v>
      </c>
      <c r="P11" s="17"/>
      <c r="Q11" s="17">
        <v>0.26168884857164998</v>
      </c>
      <c r="R11" s="17">
        <v>0.24378589827922501</v>
      </c>
      <c r="S11" s="17">
        <v>0.20935220640650001</v>
      </c>
      <c r="T11" s="17">
        <v>0.25588734201071101</v>
      </c>
      <c r="U11" s="17">
        <v>0.28864044984899601</v>
      </c>
      <c r="V11" s="17">
        <v>0.20429830020605699</v>
      </c>
      <c r="W11" s="17">
        <v>0.23770186298715401</v>
      </c>
      <c r="X11" s="17">
        <v>0.19124385929332899</v>
      </c>
      <c r="Y11" s="17">
        <v>0.22158773800172801</v>
      </c>
      <c r="Z11" s="17">
        <v>0.27345273397008402</v>
      </c>
      <c r="AA11" s="17">
        <v>0.25727390185669302</v>
      </c>
      <c r="AB11" s="17">
        <v>0.190979212413145</v>
      </c>
      <c r="AC11" s="17"/>
      <c r="AD11" s="17">
        <v>0.237912858979069</v>
      </c>
      <c r="AE11" s="17">
        <v>0.24405217910302501</v>
      </c>
      <c r="AF11" s="17"/>
      <c r="AG11" s="17">
        <v>0.222697589313192</v>
      </c>
      <c r="AH11" s="17">
        <v>0.247436713996431</v>
      </c>
      <c r="AI11" s="17"/>
      <c r="AJ11" s="17">
        <v>0.25774596840915998</v>
      </c>
      <c r="AK11" s="17">
        <v>0.221371314271439</v>
      </c>
      <c r="AL11" s="17"/>
      <c r="AM11" s="17">
        <v>0.23056155717980301</v>
      </c>
      <c r="AN11" s="17">
        <v>0.24404050460024199</v>
      </c>
      <c r="AO11" s="17"/>
      <c r="AP11" s="17">
        <v>0.248678903059532</v>
      </c>
      <c r="AQ11" s="17">
        <v>0.30644389150722501</v>
      </c>
      <c r="AR11" s="17">
        <v>0.24768475631696801</v>
      </c>
      <c r="AS11" s="17">
        <v>0.262902558128353</v>
      </c>
      <c r="AT11" s="17">
        <v>0.19645117844714399</v>
      </c>
      <c r="AU11" s="17">
        <v>0.164768896289582</v>
      </c>
    </row>
    <row r="12" spans="2:47" x14ac:dyDescent="0.35">
      <c r="B12" s="18" t="s">
        <v>92</v>
      </c>
      <c r="C12" s="17">
        <v>3.3001962936339099E-2</v>
      </c>
      <c r="D12" s="17">
        <v>4.1239932757669399E-2</v>
      </c>
      <c r="E12" s="17">
        <v>2.4377654374848599E-2</v>
      </c>
      <c r="F12" s="17"/>
      <c r="G12" s="17">
        <v>4.4507325572169E-2</v>
      </c>
      <c r="H12" s="17">
        <v>2.6926378986540801E-2</v>
      </c>
      <c r="I12" s="17">
        <v>3.2937340215962098E-2</v>
      </c>
      <c r="J12" s="17">
        <v>2.5195381336093899E-2</v>
      </c>
      <c r="K12" s="17">
        <v>2.7773284180156201E-2</v>
      </c>
      <c r="L12" s="17">
        <v>4.0181332781376401E-2</v>
      </c>
      <c r="M12" s="17"/>
      <c r="N12" s="17">
        <v>3.2874147707512097E-2</v>
      </c>
      <c r="O12" s="17">
        <v>3.3636789392153102E-2</v>
      </c>
      <c r="P12" s="17"/>
      <c r="Q12" s="17">
        <v>3.2713104832185202E-2</v>
      </c>
      <c r="R12" s="17">
        <v>2.9840461636535101E-2</v>
      </c>
      <c r="S12" s="17">
        <v>5.6821920325910498E-2</v>
      </c>
      <c r="T12" s="17">
        <v>3.0482754424488102E-2</v>
      </c>
      <c r="U12" s="17">
        <v>4.6345834811623202E-2</v>
      </c>
      <c r="V12" s="17">
        <v>1.75278632926242E-2</v>
      </c>
      <c r="W12" s="17">
        <v>3.2326869772166998E-2</v>
      </c>
      <c r="X12" s="17">
        <v>4.7828591935053399E-2</v>
      </c>
      <c r="Y12" s="17">
        <v>2.02847062551141E-2</v>
      </c>
      <c r="Z12" s="17">
        <v>5.76943577280047E-2</v>
      </c>
      <c r="AA12" s="17">
        <v>1.0141503743184999E-2</v>
      </c>
      <c r="AB12" s="17">
        <v>0</v>
      </c>
      <c r="AC12" s="17"/>
      <c r="AD12" s="17">
        <v>2.7754177881600301E-2</v>
      </c>
      <c r="AE12" s="17">
        <v>4.4896599724488097E-2</v>
      </c>
      <c r="AF12" s="17"/>
      <c r="AG12" s="17">
        <v>2.3333478501520299E-2</v>
      </c>
      <c r="AH12" s="17">
        <v>3.8809306685713203E-2</v>
      </c>
      <c r="AI12" s="17"/>
      <c r="AJ12" s="17">
        <v>3.09454289832224E-2</v>
      </c>
      <c r="AK12" s="17">
        <v>3.4158995823504901E-2</v>
      </c>
      <c r="AL12" s="17"/>
      <c r="AM12" s="17">
        <v>2.6886845493063902E-2</v>
      </c>
      <c r="AN12" s="17">
        <v>3.4083206945179502E-2</v>
      </c>
      <c r="AO12" s="17"/>
      <c r="AP12" s="17">
        <v>4.3881235487529702E-2</v>
      </c>
      <c r="AQ12" s="17">
        <v>1.4309194895844901E-2</v>
      </c>
      <c r="AR12" s="17">
        <v>4.23951965668719E-2</v>
      </c>
      <c r="AS12" s="17">
        <v>3.4651629971973297E-2</v>
      </c>
      <c r="AT12" s="17">
        <v>2.3322747480677902E-2</v>
      </c>
      <c r="AU12" s="17">
        <v>3.15441375747108E-2</v>
      </c>
    </row>
    <row r="13" spans="2:47" x14ac:dyDescent="0.35">
      <c r="B13" s="18" t="s">
        <v>93</v>
      </c>
      <c r="C13" s="17">
        <v>1.5071201016057601E-2</v>
      </c>
      <c r="D13" s="17">
        <v>2.2736464076221301E-2</v>
      </c>
      <c r="E13" s="17">
        <v>7.7286516360264203E-3</v>
      </c>
      <c r="F13" s="17"/>
      <c r="G13" s="17">
        <v>1.4274628491036801E-2</v>
      </c>
      <c r="H13" s="17">
        <v>7.1401539962146201E-3</v>
      </c>
      <c r="I13" s="17">
        <v>2.6024130373368402E-2</v>
      </c>
      <c r="J13" s="17">
        <v>1.3879014306358701E-2</v>
      </c>
      <c r="K13" s="17">
        <v>1.5315348191044201E-2</v>
      </c>
      <c r="L13" s="17">
        <v>1.39525622409811E-2</v>
      </c>
      <c r="M13" s="17"/>
      <c r="N13" s="17">
        <v>1.4825574129258501E-2</v>
      </c>
      <c r="O13" s="17">
        <v>1.62911686789904E-2</v>
      </c>
      <c r="P13" s="17"/>
      <c r="Q13" s="17">
        <v>2.6280178935613401E-2</v>
      </c>
      <c r="R13" s="17">
        <v>1.0589814527415E-2</v>
      </c>
      <c r="S13" s="17">
        <v>2.5224364301992201E-2</v>
      </c>
      <c r="T13" s="17">
        <v>4.4203992352547803E-3</v>
      </c>
      <c r="U13" s="17">
        <v>1.3305992932198101E-2</v>
      </c>
      <c r="V13" s="17">
        <v>1.0393894736806899E-2</v>
      </c>
      <c r="W13" s="17">
        <v>2.9470454009819898E-2</v>
      </c>
      <c r="X13" s="17">
        <v>1.1534035824462999E-2</v>
      </c>
      <c r="Y13" s="17">
        <v>4.58207035524747E-3</v>
      </c>
      <c r="Z13" s="17">
        <v>1.27007428959964E-2</v>
      </c>
      <c r="AA13" s="17">
        <v>1.35998701905297E-2</v>
      </c>
      <c r="AB13" s="17">
        <v>1.9561241272948501E-2</v>
      </c>
      <c r="AC13" s="17"/>
      <c r="AD13" s="17">
        <v>1.3457469980554601E-2</v>
      </c>
      <c r="AE13" s="17">
        <v>1.9963926611580699E-2</v>
      </c>
      <c r="AF13" s="17"/>
      <c r="AG13" s="17">
        <v>1.05796653650855E-2</v>
      </c>
      <c r="AH13" s="17">
        <v>1.7760952214861399E-2</v>
      </c>
      <c r="AI13" s="17"/>
      <c r="AJ13" s="17">
        <v>1.7094212219356201E-2</v>
      </c>
      <c r="AK13" s="17">
        <v>1.2804907902222501E-2</v>
      </c>
      <c r="AL13" s="17"/>
      <c r="AM13" s="17">
        <v>2.3279550004259599E-2</v>
      </c>
      <c r="AN13" s="17">
        <v>1.3028872314276799E-2</v>
      </c>
      <c r="AO13" s="17"/>
      <c r="AP13" s="17">
        <v>2.7495864926826801E-2</v>
      </c>
      <c r="AQ13" s="17">
        <v>1.2331361644861E-2</v>
      </c>
      <c r="AR13" s="17">
        <v>4.2337630076804602E-3</v>
      </c>
      <c r="AS13" s="17">
        <v>2.1122544629803602E-2</v>
      </c>
      <c r="AT13" s="17">
        <v>0</v>
      </c>
      <c r="AU13" s="17">
        <v>1.1503177072907199E-2</v>
      </c>
    </row>
    <row r="14" spans="2:47" x14ac:dyDescent="0.35">
      <c r="B14" s="18" t="s">
        <v>94</v>
      </c>
      <c r="C14" s="17">
        <v>0.109726789659154</v>
      </c>
      <c r="D14" s="17">
        <v>7.9464058890150097E-2</v>
      </c>
      <c r="E14" s="17">
        <v>0.13822265210253701</v>
      </c>
      <c r="F14" s="17"/>
      <c r="G14" s="17">
        <v>6.2916267690459493E-2</v>
      </c>
      <c r="H14" s="17">
        <v>6.2307300980349999E-2</v>
      </c>
      <c r="I14" s="17">
        <v>0.11782170309319299</v>
      </c>
      <c r="J14" s="17">
        <v>0.117817362211722</v>
      </c>
      <c r="K14" s="17">
        <v>0.150418457156482</v>
      </c>
      <c r="L14" s="17">
        <v>0.13931137156708501</v>
      </c>
      <c r="M14" s="17"/>
      <c r="N14" s="17">
        <v>0.115265500421635</v>
      </c>
      <c r="O14" s="17">
        <v>8.2217390697911202E-2</v>
      </c>
      <c r="P14" s="17"/>
      <c r="Q14" s="17">
        <v>5.7934313195459303E-2</v>
      </c>
      <c r="R14" s="17">
        <v>0.13477661302583699</v>
      </c>
      <c r="S14" s="17">
        <v>6.6448551471943798E-2</v>
      </c>
      <c r="T14" s="17">
        <v>0.15386385294884999</v>
      </c>
      <c r="U14" s="17">
        <v>0.10352090738653601</v>
      </c>
      <c r="V14" s="17">
        <v>0.11369071424801699</v>
      </c>
      <c r="W14" s="17">
        <v>0.11071158594299201</v>
      </c>
      <c r="X14" s="17">
        <v>0.13393006636987001</v>
      </c>
      <c r="Y14" s="17">
        <v>0.12718407310586899</v>
      </c>
      <c r="Z14" s="17">
        <v>9.8230044598439106E-2</v>
      </c>
      <c r="AA14" s="17">
        <v>0.120683851816906</v>
      </c>
      <c r="AB14" s="17">
        <v>0.145923270294612</v>
      </c>
      <c r="AC14" s="17"/>
      <c r="AD14" s="17">
        <v>5.7566042640211097E-2</v>
      </c>
      <c r="AE14" s="17">
        <v>0.218490481436107</v>
      </c>
      <c r="AF14" s="17"/>
      <c r="AG14" s="17">
        <v>3.5420816934817301E-2</v>
      </c>
      <c r="AH14" s="17">
        <v>0.14196020316757099</v>
      </c>
      <c r="AI14" s="17"/>
      <c r="AJ14" s="17">
        <v>0.101976156250774</v>
      </c>
      <c r="AK14" s="17">
        <v>0.11760256771088</v>
      </c>
      <c r="AL14" s="17"/>
      <c r="AM14" s="17">
        <v>0.12842151863679399</v>
      </c>
      <c r="AN14" s="17">
        <v>0.10480259179215901</v>
      </c>
      <c r="AO14" s="17"/>
      <c r="AP14" s="17">
        <v>0.30859171579870598</v>
      </c>
      <c r="AQ14" s="17">
        <v>0.12140604196635101</v>
      </c>
      <c r="AR14" s="17">
        <v>3.9492041687448402E-2</v>
      </c>
      <c r="AS14" s="17">
        <v>4.8884315861703102E-2</v>
      </c>
      <c r="AT14" s="17">
        <v>0</v>
      </c>
      <c r="AU14" s="17">
        <v>2.5741705390786001E-2</v>
      </c>
    </row>
    <row r="15" spans="2:47" x14ac:dyDescent="0.35">
      <c r="B15" s="18" t="s">
        <v>95</v>
      </c>
      <c r="C15" s="21">
        <v>0.60123605219146004</v>
      </c>
      <c r="D15" s="21">
        <v>0.61704495776511803</v>
      </c>
      <c r="E15" s="21">
        <v>0.58891303334603295</v>
      </c>
      <c r="F15" s="21"/>
      <c r="G15" s="21">
        <v>0.67808919448370597</v>
      </c>
      <c r="H15" s="21">
        <v>0.66464969481034297</v>
      </c>
      <c r="I15" s="21">
        <v>0.61024753092750705</v>
      </c>
      <c r="J15" s="21">
        <v>0.62073290876006704</v>
      </c>
      <c r="K15" s="21">
        <v>0.56648195586443295</v>
      </c>
      <c r="L15" s="21">
        <v>0.49830619682570598</v>
      </c>
      <c r="M15" s="21"/>
      <c r="N15" s="21">
        <v>0.59083472622301203</v>
      </c>
      <c r="O15" s="21">
        <v>0.65289685161977595</v>
      </c>
      <c r="P15" s="21"/>
      <c r="Q15" s="21">
        <v>0.62138355446509197</v>
      </c>
      <c r="R15" s="21">
        <v>0.58100721253098697</v>
      </c>
      <c r="S15" s="21">
        <v>0.64215295749365398</v>
      </c>
      <c r="T15" s="21">
        <v>0.55534565138069603</v>
      </c>
      <c r="U15" s="21">
        <v>0.54818681502064703</v>
      </c>
      <c r="V15" s="21">
        <v>0.65408922751649401</v>
      </c>
      <c r="W15" s="21">
        <v>0.58978922728786698</v>
      </c>
      <c r="X15" s="21">
        <v>0.61546344657728502</v>
      </c>
      <c r="Y15" s="21">
        <v>0.62636141228204101</v>
      </c>
      <c r="Z15" s="21">
        <v>0.55792212080747605</v>
      </c>
      <c r="AA15" s="21">
        <v>0.59830087239268703</v>
      </c>
      <c r="AB15" s="21">
        <v>0.64353627601929397</v>
      </c>
      <c r="AC15" s="21"/>
      <c r="AD15" s="21">
        <v>0.66330945051856505</v>
      </c>
      <c r="AE15" s="21">
        <v>0.47259681312479901</v>
      </c>
      <c r="AF15" s="21"/>
      <c r="AG15" s="21">
        <v>0.70796844988538499</v>
      </c>
      <c r="AH15" s="21">
        <v>0.55403282393542297</v>
      </c>
      <c r="AI15" s="21"/>
      <c r="AJ15" s="21">
        <v>0.592238234137488</v>
      </c>
      <c r="AK15" s="21">
        <v>0.61406221429195396</v>
      </c>
      <c r="AL15" s="21"/>
      <c r="AM15" s="21">
        <v>0.59085052868608001</v>
      </c>
      <c r="AN15" s="21">
        <v>0.604044824348142</v>
      </c>
      <c r="AO15" s="21"/>
      <c r="AP15" s="21">
        <v>0.371352280727405</v>
      </c>
      <c r="AQ15" s="21">
        <v>0.54550950998571801</v>
      </c>
      <c r="AR15" s="21">
        <v>0.66619424242103098</v>
      </c>
      <c r="AS15" s="21">
        <v>0.63243895140816697</v>
      </c>
      <c r="AT15" s="21">
        <v>0.78022607407217803</v>
      </c>
      <c r="AU15" s="21">
        <v>0.76644208367201405</v>
      </c>
    </row>
    <row r="16" spans="2:47" x14ac:dyDescent="0.35">
      <c r="B16" s="18" t="s">
        <v>96</v>
      </c>
      <c r="C16" s="21">
        <v>4.8073163952396802E-2</v>
      </c>
      <c r="D16" s="21">
        <v>6.39763968338906E-2</v>
      </c>
      <c r="E16" s="21">
        <v>3.2106306010875003E-2</v>
      </c>
      <c r="F16" s="21"/>
      <c r="G16" s="21">
        <v>5.8781954063205799E-2</v>
      </c>
      <c r="H16" s="21">
        <v>3.4066532982755401E-2</v>
      </c>
      <c r="I16" s="21">
        <v>5.8961470589330399E-2</v>
      </c>
      <c r="J16" s="21">
        <v>3.9074395642452499E-2</v>
      </c>
      <c r="K16" s="21">
        <v>4.3088632371200503E-2</v>
      </c>
      <c r="L16" s="21">
        <v>5.4133895022357402E-2</v>
      </c>
      <c r="M16" s="21"/>
      <c r="N16" s="21">
        <v>4.7699721836770702E-2</v>
      </c>
      <c r="O16" s="21">
        <v>4.9927958071143398E-2</v>
      </c>
      <c r="P16" s="21"/>
      <c r="Q16" s="21">
        <v>5.8993283767798603E-2</v>
      </c>
      <c r="R16" s="21">
        <v>4.0430276163950098E-2</v>
      </c>
      <c r="S16" s="21">
        <v>8.2046284627902699E-2</v>
      </c>
      <c r="T16" s="21">
        <v>3.4903153659742898E-2</v>
      </c>
      <c r="U16" s="21">
        <v>5.9651827743821301E-2</v>
      </c>
      <c r="V16" s="21">
        <v>2.7921758029431001E-2</v>
      </c>
      <c r="W16" s="21">
        <v>6.17973237819869E-2</v>
      </c>
      <c r="X16" s="21">
        <v>5.9362627759516402E-2</v>
      </c>
      <c r="Y16" s="21">
        <v>2.4866776610361501E-2</v>
      </c>
      <c r="Z16" s="21">
        <v>7.0395100624001103E-2</v>
      </c>
      <c r="AA16" s="21">
        <v>2.3741373933714699E-2</v>
      </c>
      <c r="AB16" s="21">
        <v>1.9561241272948501E-2</v>
      </c>
      <c r="AC16" s="21"/>
      <c r="AD16" s="21">
        <v>4.12116478621549E-2</v>
      </c>
      <c r="AE16" s="21">
        <v>6.4860526336068799E-2</v>
      </c>
      <c r="AF16" s="21"/>
      <c r="AG16" s="21">
        <v>3.3913143866605801E-2</v>
      </c>
      <c r="AH16" s="21">
        <v>5.6570258900574599E-2</v>
      </c>
      <c r="AI16" s="21"/>
      <c r="AJ16" s="21">
        <v>4.8039641202578601E-2</v>
      </c>
      <c r="AK16" s="21">
        <v>4.6963903725727403E-2</v>
      </c>
      <c r="AL16" s="21"/>
      <c r="AM16" s="21">
        <v>5.01663954973234E-2</v>
      </c>
      <c r="AN16" s="21">
        <v>4.7112079259456201E-2</v>
      </c>
      <c r="AO16" s="21"/>
      <c r="AP16" s="21">
        <v>7.1377100414356506E-2</v>
      </c>
      <c r="AQ16" s="21">
        <v>2.6640556540705799E-2</v>
      </c>
      <c r="AR16" s="21">
        <v>4.6628959574552299E-2</v>
      </c>
      <c r="AS16" s="21">
        <v>5.5774174601776798E-2</v>
      </c>
      <c r="AT16" s="21">
        <v>2.3322747480677902E-2</v>
      </c>
      <c r="AU16" s="21">
        <v>4.3047314647617997E-2</v>
      </c>
    </row>
    <row r="17" spans="2:47" x14ac:dyDescent="0.35">
      <c r="B17" s="18" t="s">
        <v>97</v>
      </c>
      <c r="C17" s="22">
        <v>0.55316288823906401</v>
      </c>
      <c r="D17" s="22">
        <v>0.55306856093122703</v>
      </c>
      <c r="E17" s="22">
        <v>0.55680672733515801</v>
      </c>
      <c r="F17" s="22"/>
      <c r="G17" s="22">
        <v>0.6193072404205</v>
      </c>
      <c r="H17" s="22">
        <v>0.630583161827588</v>
      </c>
      <c r="I17" s="22">
        <v>0.55128606033817695</v>
      </c>
      <c r="J17" s="22">
        <v>0.58165851311761496</v>
      </c>
      <c r="K17" s="22">
        <v>0.52339332349323198</v>
      </c>
      <c r="L17" s="22">
        <v>0.44417230180334899</v>
      </c>
      <c r="M17" s="22"/>
      <c r="N17" s="22">
        <v>0.54313500438624096</v>
      </c>
      <c r="O17" s="22">
        <v>0.60296889354863303</v>
      </c>
      <c r="P17" s="22"/>
      <c r="Q17" s="22">
        <v>0.56239027069729297</v>
      </c>
      <c r="R17" s="22">
        <v>0.54057693636703696</v>
      </c>
      <c r="S17" s="22">
        <v>0.560106672865751</v>
      </c>
      <c r="T17" s="22">
        <v>0.52044249772095297</v>
      </c>
      <c r="U17" s="22">
        <v>0.48853498727682598</v>
      </c>
      <c r="V17" s="22">
        <v>0.62616746948706303</v>
      </c>
      <c r="W17" s="22">
        <v>0.52799190350587999</v>
      </c>
      <c r="X17" s="22">
        <v>0.55610081881776896</v>
      </c>
      <c r="Y17" s="22">
        <v>0.60149463567168004</v>
      </c>
      <c r="Z17" s="22">
        <v>0.48752702018347499</v>
      </c>
      <c r="AA17" s="22">
        <v>0.57455949845897203</v>
      </c>
      <c r="AB17" s="22">
        <v>0.62397503474634597</v>
      </c>
      <c r="AC17" s="22"/>
      <c r="AD17" s="22">
        <v>0.62209780265641001</v>
      </c>
      <c r="AE17" s="22">
        <v>0.40773628678872997</v>
      </c>
      <c r="AF17" s="22"/>
      <c r="AG17" s="22">
        <v>0.67405530601877905</v>
      </c>
      <c r="AH17" s="22">
        <v>0.49746256503484798</v>
      </c>
      <c r="AI17" s="22"/>
      <c r="AJ17" s="22">
        <v>0.54419859293491002</v>
      </c>
      <c r="AK17" s="22">
        <v>0.56709831056622595</v>
      </c>
      <c r="AL17" s="22"/>
      <c r="AM17" s="22">
        <v>0.54068413318875597</v>
      </c>
      <c r="AN17" s="22">
        <v>0.55693274508868595</v>
      </c>
      <c r="AO17" s="22"/>
      <c r="AP17" s="22">
        <v>0.29997518031304898</v>
      </c>
      <c r="AQ17" s="22">
        <v>0.51886895344501205</v>
      </c>
      <c r="AR17" s="22">
        <v>0.61956528284647905</v>
      </c>
      <c r="AS17" s="22">
        <v>0.57666477680638994</v>
      </c>
      <c r="AT17" s="22">
        <v>0.75690332659149995</v>
      </c>
      <c r="AU17" s="22">
        <v>0.72339476902439603</v>
      </c>
    </row>
    <row r="18" spans="2:47" x14ac:dyDescent="0.35">
      <c r="B18" s="16"/>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B2:AU22"/>
  <sheetViews>
    <sheetView showGridLines="0" topLeftCell="A5"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395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89</v>
      </c>
      <c r="C9" s="17">
        <v>0.19929890725844199</v>
      </c>
      <c r="D9" s="17">
        <v>0.22137539143307</v>
      </c>
      <c r="E9" s="17">
        <v>0.17865440731715601</v>
      </c>
      <c r="F9" s="17"/>
      <c r="G9" s="17">
        <v>0.24047015787121001</v>
      </c>
      <c r="H9" s="17">
        <v>0.244208386058508</v>
      </c>
      <c r="I9" s="17">
        <v>0.22535126490026999</v>
      </c>
      <c r="J9" s="17">
        <v>0.18432187101311301</v>
      </c>
      <c r="K9" s="17">
        <v>0.151573764828941</v>
      </c>
      <c r="L9" s="17">
        <v>0.15794156081451899</v>
      </c>
      <c r="M9" s="17"/>
      <c r="N9" s="17">
        <v>0.18496372676020101</v>
      </c>
      <c r="O9" s="17">
        <v>0.270498183844401</v>
      </c>
      <c r="P9" s="17"/>
      <c r="Q9" s="17">
        <v>0.19100734679351</v>
      </c>
      <c r="R9" s="17">
        <v>0.18937633917469501</v>
      </c>
      <c r="S9" s="17">
        <v>0.228339172593123</v>
      </c>
      <c r="T9" s="17">
        <v>0.18526834935109701</v>
      </c>
      <c r="U9" s="17">
        <v>0.171704979474819</v>
      </c>
      <c r="V9" s="17">
        <v>0.20164972808647599</v>
      </c>
      <c r="W9" s="17">
        <v>0.24877596803271099</v>
      </c>
      <c r="X9" s="17">
        <v>0.31072472047122401</v>
      </c>
      <c r="Y9" s="17">
        <v>0.213530131806593</v>
      </c>
      <c r="Z9" s="17">
        <v>0.124553478912958</v>
      </c>
      <c r="AA9" s="17">
        <v>0.19938311158795199</v>
      </c>
      <c r="AB9" s="17">
        <v>0.19499529989122899</v>
      </c>
      <c r="AC9" s="17"/>
      <c r="AD9" s="17">
        <v>0.229367859627994</v>
      </c>
      <c r="AE9" s="17">
        <v>0.13340728205906799</v>
      </c>
      <c r="AF9" s="17"/>
      <c r="AG9" s="17">
        <v>0.27915332056333603</v>
      </c>
      <c r="AH9" s="17">
        <v>0.16122658613796301</v>
      </c>
      <c r="AI9" s="17"/>
      <c r="AJ9" s="17">
        <v>0.194972190308844</v>
      </c>
      <c r="AK9" s="17">
        <v>0.20621145257821999</v>
      </c>
      <c r="AL9" s="17"/>
      <c r="AM9" s="17">
        <v>0.19365314001159201</v>
      </c>
      <c r="AN9" s="17">
        <v>0.20233992399008899</v>
      </c>
      <c r="AO9" s="17"/>
      <c r="AP9" s="17">
        <v>8.8528006062335601E-2</v>
      </c>
      <c r="AQ9" s="17">
        <v>0.11862882340384701</v>
      </c>
      <c r="AR9" s="17">
        <v>0.22949192823551601</v>
      </c>
      <c r="AS9" s="17">
        <v>0.20646130890277301</v>
      </c>
      <c r="AT9" s="17">
        <v>0.299666169285557</v>
      </c>
      <c r="AU9" s="17">
        <v>0.32968236677323398</v>
      </c>
    </row>
    <row r="10" spans="2:47" x14ac:dyDescent="0.35">
      <c r="B10" s="18" t="s">
        <v>90</v>
      </c>
      <c r="C10" s="17">
        <v>0.39027652983786798</v>
      </c>
      <c r="D10" s="17">
        <v>0.39167358357328402</v>
      </c>
      <c r="E10" s="17">
        <v>0.39013611804060999</v>
      </c>
      <c r="F10" s="17"/>
      <c r="G10" s="17">
        <v>0.441087486781779</v>
      </c>
      <c r="H10" s="17">
        <v>0.41393396652259701</v>
      </c>
      <c r="I10" s="17">
        <v>0.39594383122579002</v>
      </c>
      <c r="J10" s="17">
        <v>0.42412573044955698</v>
      </c>
      <c r="K10" s="17">
        <v>0.37029477545182199</v>
      </c>
      <c r="L10" s="17">
        <v>0.31840748380655098</v>
      </c>
      <c r="M10" s="17"/>
      <c r="N10" s="17">
        <v>0.387234770968374</v>
      </c>
      <c r="O10" s="17">
        <v>0.40538418970189799</v>
      </c>
      <c r="P10" s="17"/>
      <c r="Q10" s="17">
        <v>0.45549118076377498</v>
      </c>
      <c r="R10" s="17">
        <v>0.38896715678421601</v>
      </c>
      <c r="S10" s="17">
        <v>0.41411710312930899</v>
      </c>
      <c r="T10" s="17">
        <v>0.33767198545348598</v>
      </c>
      <c r="U10" s="17">
        <v>0.384942060828382</v>
      </c>
      <c r="V10" s="17">
        <v>0.416405760687382</v>
      </c>
      <c r="W10" s="17">
        <v>0.34395020913010699</v>
      </c>
      <c r="X10" s="17">
        <v>0.36665103243206498</v>
      </c>
      <c r="Y10" s="17">
        <v>0.36308881385283798</v>
      </c>
      <c r="Z10" s="17">
        <v>0.41484771226871198</v>
      </c>
      <c r="AA10" s="17">
        <v>0.31622612230522501</v>
      </c>
      <c r="AB10" s="17">
        <v>0.42550816716077999</v>
      </c>
      <c r="AC10" s="17"/>
      <c r="AD10" s="17">
        <v>0.42725875009987602</v>
      </c>
      <c r="AE10" s="17">
        <v>0.313276090932749</v>
      </c>
      <c r="AF10" s="17"/>
      <c r="AG10" s="17">
        <v>0.445471727921253</v>
      </c>
      <c r="AH10" s="17">
        <v>0.36673585491557897</v>
      </c>
      <c r="AI10" s="17"/>
      <c r="AJ10" s="17">
        <v>0.38742067731431101</v>
      </c>
      <c r="AK10" s="17">
        <v>0.39314987578820598</v>
      </c>
      <c r="AL10" s="17"/>
      <c r="AM10" s="17">
        <v>0.36641590767381599</v>
      </c>
      <c r="AN10" s="17">
        <v>0.39671797987433699</v>
      </c>
      <c r="AO10" s="17"/>
      <c r="AP10" s="17">
        <v>0.25747508231624999</v>
      </c>
      <c r="AQ10" s="17">
        <v>0.35730695929939099</v>
      </c>
      <c r="AR10" s="17">
        <v>0.45638696494889203</v>
      </c>
      <c r="AS10" s="17">
        <v>0.42025261805061098</v>
      </c>
      <c r="AT10" s="17">
        <v>0.52641544111012895</v>
      </c>
      <c r="AU10" s="17">
        <v>0.437043687630226</v>
      </c>
    </row>
    <row r="11" spans="2:47" x14ac:dyDescent="0.35">
      <c r="B11" s="18" t="s">
        <v>91</v>
      </c>
      <c r="C11" s="17">
        <v>0.22665426798347499</v>
      </c>
      <c r="D11" s="17">
        <v>0.21496230039995101</v>
      </c>
      <c r="E11" s="17">
        <v>0.23735946386436699</v>
      </c>
      <c r="F11" s="17"/>
      <c r="G11" s="17">
        <v>0.197061260806115</v>
      </c>
      <c r="H11" s="17">
        <v>0.20214197586129201</v>
      </c>
      <c r="I11" s="17">
        <v>0.20029376378378799</v>
      </c>
      <c r="J11" s="17">
        <v>0.22478546526849599</v>
      </c>
      <c r="K11" s="17">
        <v>0.225621064345431</v>
      </c>
      <c r="L11" s="17">
        <v>0.29009323202946802</v>
      </c>
      <c r="M11" s="17"/>
      <c r="N11" s="17">
        <v>0.234294227988741</v>
      </c>
      <c r="O11" s="17">
        <v>0.18870848658314199</v>
      </c>
      <c r="P11" s="17"/>
      <c r="Q11" s="17">
        <v>0.19613290162975</v>
      </c>
      <c r="R11" s="17">
        <v>0.20540293620387601</v>
      </c>
      <c r="S11" s="17">
        <v>0.19945213245573601</v>
      </c>
      <c r="T11" s="17">
        <v>0.26905708101506298</v>
      </c>
      <c r="U11" s="17">
        <v>0.249206853447872</v>
      </c>
      <c r="V11" s="17">
        <v>0.22368278483181001</v>
      </c>
      <c r="W11" s="17">
        <v>0.21233332578733199</v>
      </c>
      <c r="X11" s="17">
        <v>0.18301419214248599</v>
      </c>
      <c r="Y11" s="17">
        <v>0.233933254043307</v>
      </c>
      <c r="Z11" s="17">
        <v>0.24093706831886799</v>
      </c>
      <c r="AA11" s="17">
        <v>0.33071903791776902</v>
      </c>
      <c r="AB11" s="17">
        <v>0.21462125440060201</v>
      </c>
      <c r="AC11" s="17"/>
      <c r="AD11" s="17">
        <v>0.22323722816886299</v>
      </c>
      <c r="AE11" s="17">
        <v>0.235492541888495</v>
      </c>
      <c r="AF11" s="17"/>
      <c r="AG11" s="17">
        <v>0.198049425281738</v>
      </c>
      <c r="AH11" s="17">
        <v>0.241044952686706</v>
      </c>
      <c r="AI11" s="17"/>
      <c r="AJ11" s="17">
        <v>0.23641476065775399</v>
      </c>
      <c r="AK11" s="17">
        <v>0.215266449053342</v>
      </c>
      <c r="AL11" s="17"/>
      <c r="AM11" s="17">
        <v>0.23992887975413199</v>
      </c>
      <c r="AN11" s="17">
        <v>0.22165516988922701</v>
      </c>
      <c r="AO11" s="17"/>
      <c r="AP11" s="17">
        <v>0.24855734984626199</v>
      </c>
      <c r="AQ11" s="17">
        <v>0.31812200127575901</v>
      </c>
      <c r="AR11" s="17">
        <v>0.20025178110748601</v>
      </c>
      <c r="AS11" s="17">
        <v>0.21517970816003801</v>
      </c>
      <c r="AT11" s="17">
        <v>0.15064210464261901</v>
      </c>
      <c r="AU11" s="17">
        <v>0.184710860804707</v>
      </c>
    </row>
    <row r="12" spans="2:47" x14ac:dyDescent="0.35">
      <c r="B12" s="18" t="s">
        <v>92</v>
      </c>
      <c r="C12" s="17">
        <v>4.5578278995650097E-2</v>
      </c>
      <c r="D12" s="17">
        <v>5.6286481399119799E-2</v>
      </c>
      <c r="E12" s="17">
        <v>3.44223700097952E-2</v>
      </c>
      <c r="F12" s="17"/>
      <c r="G12" s="17">
        <v>4.0675904253715998E-2</v>
      </c>
      <c r="H12" s="17">
        <v>3.60142951713684E-2</v>
      </c>
      <c r="I12" s="17">
        <v>3.9935001409097899E-2</v>
      </c>
      <c r="J12" s="17">
        <v>3.9794308007360599E-2</v>
      </c>
      <c r="K12" s="17">
        <v>5.0889955750580002E-2</v>
      </c>
      <c r="L12" s="17">
        <v>6.2402930725658903E-2</v>
      </c>
      <c r="M12" s="17"/>
      <c r="N12" s="17">
        <v>4.8780259846297899E-2</v>
      </c>
      <c r="O12" s="17">
        <v>2.9674836396081601E-2</v>
      </c>
      <c r="P12" s="17"/>
      <c r="Q12" s="17">
        <v>3.8914226232222203E-2</v>
      </c>
      <c r="R12" s="17">
        <v>5.58353322179456E-2</v>
      </c>
      <c r="S12" s="17">
        <v>1.7892169936917598E-2</v>
      </c>
      <c r="T12" s="17">
        <v>5.3091933828373399E-2</v>
      </c>
      <c r="U12" s="17">
        <v>4.9105530859217601E-2</v>
      </c>
      <c r="V12" s="17">
        <v>2.7630721430083501E-2</v>
      </c>
      <c r="W12" s="17">
        <v>4.8606310831206499E-2</v>
      </c>
      <c r="X12" s="17">
        <v>4.3740964205141598E-2</v>
      </c>
      <c r="Y12" s="17">
        <v>6.7474407459031605E-2</v>
      </c>
      <c r="Z12" s="17">
        <v>7.3545722643220804E-2</v>
      </c>
      <c r="AA12" s="17">
        <v>2.1191720703500401E-2</v>
      </c>
      <c r="AB12" s="17">
        <v>0</v>
      </c>
      <c r="AC12" s="17"/>
      <c r="AD12" s="17">
        <v>4.0459683780350197E-2</v>
      </c>
      <c r="AE12" s="17">
        <v>5.76506789422295E-2</v>
      </c>
      <c r="AF12" s="17"/>
      <c r="AG12" s="17">
        <v>2.80434706587783E-2</v>
      </c>
      <c r="AH12" s="17">
        <v>5.4857707420362299E-2</v>
      </c>
      <c r="AI12" s="17"/>
      <c r="AJ12" s="17">
        <v>4.3338107025232497E-2</v>
      </c>
      <c r="AK12" s="17">
        <v>4.8643336802116001E-2</v>
      </c>
      <c r="AL12" s="17"/>
      <c r="AM12" s="17">
        <v>4.0329422042052601E-2</v>
      </c>
      <c r="AN12" s="17">
        <v>4.6777304220798503E-2</v>
      </c>
      <c r="AO12" s="17"/>
      <c r="AP12" s="17">
        <v>6.3772128772367806E-2</v>
      </c>
      <c r="AQ12" s="17">
        <v>3.5787057060002798E-2</v>
      </c>
      <c r="AR12" s="17">
        <v>4.7621150703544099E-2</v>
      </c>
      <c r="AS12" s="17">
        <v>6.9241019292272304E-2</v>
      </c>
      <c r="AT12" s="17">
        <v>2.3276284961695301E-2</v>
      </c>
      <c r="AU12" s="17">
        <v>1.6079195079497701E-2</v>
      </c>
    </row>
    <row r="13" spans="2:47" x14ac:dyDescent="0.35">
      <c r="B13" s="18" t="s">
        <v>93</v>
      </c>
      <c r="C13" s="17">
        <v>2.20085974018253E-2</v>
      </c>
      <c r="D13" s="17">
        <v>3.2965236353026603E-2</v>
      </c>
      <c r="E13" s="17">
        <v>1.1517381758139499E-2</v>
      </c>
      <c r="F13" s="17"/>
      <c r="G13" s="17">
        <v>1.8039588077593899E-2</v>
      </c>
      <c r="H13" s="17">
        <v>2.1892269844674999E-2</v>
      </c>
      <c r="I13" s="17">
        <v>2.5714888853932302E-2</v>
      </c>
      <c r="J13" s="17">
        <v>2.5099974062068601E-2</v>
      </c>
      <c r="K13" s="17">
        <v>1.9021332203035399E-2</v>
      </c>
      <c r="L13" s="17">
        <v>2.1211068070527299E-2</v>
      </c>
      <c r="M13" s="17"/>
      <c r="N13" s="17">
        <v>2.2990046475033998E-2</v>
      </c>
      <c r="O13" s="17">
        <v>1.7133983927164101E-2</v>
      </c>
      <c r="P13" s="17"/>
      <c r="Q13" s="17">
        <v>3.7561451879202297E-2</v>
      </c>
      <c r="R13" s="17">
        <v>7.72278629246118E-3</v>
      </c>
      <c r="S13" s="17">
        <v>3.0617241565275701E-2</v>
      </c>
      <c r="T13" s="17">
        <v>9.0342058421804105E-3</v>
      </c>
      <c r="U13" s="17">
        <v>1.43948985973747E-2</v>
      </c>
      <c r="V13" s="17">
        <v>1.52004373956404E-2</v>
      </c>
      <c r="W13" s="17">
        <v>4.3271382611132898E-2</v>
      </c>
      <c r="X13" s="17">
        <v>1.1534035824462999E-2</v>
      </c>
      <c r="Y13" s="17">
        <v>1.10693856965696E-2</v>
      </c>
      <c r="Z13" s="17">
        <v>3.5642271993920602E-2</v>
      </c>
      <c r="AA13" s="17">
        <v>2.33821213322612E-2</v>
      </c>
      <c r="AB13" s="17">
        <v>1.9561241272948501E-2</v>
      </c>
      <c r="AC13" s="17"/>
      <c r="AD13" s="17">
        <v>1.8695787704530901E-2</v>
      </c>
      <c r="AE13" s="17">
        <v>3.1267888382926101E-2</v>
      </c>
      <c r="AF13" s="17"/>
      <c r="AG13" s="17">
        <v>1.6829674255223599E-2</v>
      </c>
      <c r="AH13" s="17">
        <v>2.4185130614510698E-2</v>
      </c>
      <c r="AI13" s="17"/>
      <c r="AJ13" s="17">
        <v>2.35704509528754E-2</v>
      </c>
      <c r="AK13" s="17">
        <v>2.0351457128752699E-2</v>
      </c>
      <c r="AL13" s="17"/>
      <c r="AM13" s="17">
        <v>2.3574739285086601E-2</v>
      </c>
      <c r="AN13" s="17">
        <v>2.19733943053152E-2</v>
      </c>
      <c r="AO13" s="17"/>
      <c r="AP13" s="17">
        <v>2.9316148270200699E-2</v>
      </c>
      <c r="AQ13" s="17">
        <v>2.0813124288532801E-2</v>
      </c>
      <c r="AR13" s="17">
        <v>1.9527184205926199E-2</v>
      </c>
      <c r="AS13" s="17">
        <v>3.1542161507813901E-2</v>
      </c>
      <c r="AT13" s="17">
        <v>0</v>
      </c>
      <c r="AU13" s="17">
        <v>1.60093963650619E-2</v>
      </c>
    </row>
    <row r="14" spans="2:47" x14ac:dyDescent="0.35">
      <c r="B14" s="18" t="s">
        <v>94</v>
      </c>
      <c r="C14" s="17">
        <v>0.11618341852274</v>
      </c>
      <c r="D14" s="17">
        <v>8.2737006841548097E-2</v>
      </c>
      <c r="E14" s="17">
        <v>0.14791025900993199</v>
      </c>
      <c r="F14" s="17"/>
      <c r="G14" s="17">
        <v>6.2665602209586099E-2</v>
      </c>
      <c r="H14" s="17">
        <v>8.1809106541559595E-2</v>
      </c>
      <c r="I14" s="17">
        <v>0.112761249827122</v>
      </c>
      <c r="J14" s="17">
        <v>0.101872651199405</v>
      </c>
      <c r="K14" s="17">
        <v>0.182599107420191</v>
      </c>
      <c r="L14" s="17">
        <v>0.14994372455327601</v>
      </c>
      <c r="M14" s="17"/>
      <c r="N14" s="17">
        <v>0.121736967961352</v>
      </c>
      <c r="O14" s="17">
        <v>8.8600319547312997E-2</v>
      </c>
      <c r="P14" s="17"/>
      <c r="Q14" s="17">
        <v>8.0892892701540695E-2</v>
      </c>
      <c r="R14" s="17">
        <v>0.15269544932680501</v>
      </c>
      <c r="S14" s="17">
        <v>0.109582180319638</v>
      </c>
      <c r="T14" s="17">
        <v>0.1458764445098</v>
      </c>
      <c r="U14" s="17">
        <v>0.13064567679233399</v>
      </c>
      <c r="V14" s="17">
        <v>0.115430567568609</v>
      </c>
      <c r="W14" s="17">
        <v>0.10306280360751099</v>
      </c>
      <c r="X14" s="17">
        <v>8.4335054924619998E-2</v>
      </c>
      <c r="Y14" s="17">
        <v>0.110904007141661</v>
      </c>
      <c r="Z14" s="17">
        <v>0.11047374586232001</v>
      </c>
      <c r="AA14" s="17">
        <v>0.109097886153292</v>
      </c>
      <c r="AB14" s="17">
        <v>0.14531403727444001</v>
      </c>
      <c r="AC14" s="17"/>
      <c r="AD14" s="17">
        <v>6.0980690618385E-2</v>
      </c>
      <c r="AE14" s="17">
        <v>0.228905517794532</v>
      </c>
      <c r="AF14" s="17"/>
      <c r="AG14" s="17">
        <v>3.2452381319670799E-2</v>
      </c>
      <c r="AH14" s="17">
        <v>0.15194976822487899</v>
      </c>
      <c r="AI14" s="17"/>
      <c r="AJ14" s="17">
        <v>0.114283813740983</v>
      </c>
      <c r="AK14" s="17">
        <v>0.116377428649363</v>
      </c>
      <c r="AL14" s="17"/>
      <c r="AM14" s="17">
        <v>0.13609791123332099</v>
      </c>
      <c r="AN14" s="17">
        <v>0.110536227720233</v>
      </c>
      <c r="AO14" s="17"/>
      <c r="AP14" s="17">
        <v>0.312351284732584</v>
      </c>
      <c r="AQ14" s="17">
        <v>0.14934203467246701</v>
      </c>
      <c r="AR14" s="17">
        <v>4.6720990798636203E-2</v>
      </c>
      <c r="AS14" s="17">
        <v>5.7323184086492299E-2</v>
      </c>
      <c r="AT14" s="17">
        <v>0</v>
      </c>
      <c r="AU14" s="17">
        <v>1.6474493347273501E-2</v>
      </c>
    </row>
    <row r="15" spans="2:47" x14ac:dyDescent="0.35">
      <c r="B15" s="18" t="s">
        <v>95</v>
      </c>
      <c r="C15" s="21">
        <v>0.589575437096309</v>
      </c>
      <c r="D15" s="21">
        <v>0.61304897500635402</v>
      </c>
      <c r="E15" s="21">
        <v>0.56879052535776498</v>
      </c>
      <c r="F15" s="21"/>
      <c r="G15" s="21">
        <v>0.68155764465298896</v>
      </c>
      <c r="H15" s="21">
        <v>0.65814235258110498</v>
      </c>
      <c r="I15" s="21">
        <v>0.62129509612606004</v>
      </c>
      <c r="J15" s="21">
        <v>0.60844760146266896</v>
      </c>
      <c r="K15" s="21">
        <v>0.52186854028076302</v>
      </c>
      <c r="L15" s="21">
        <v>0.47634904462106997</v>
      </c>
      <c r="M15" s="21"/>
      <c r="N15" s="21">
        <v>0.57219849772857601</v>
      </c>
      <c r="O15" s="21">
        <v>0.67588237354629899</v>
      </c>
      <c r="P15" s="21"/>
      <c r="Q15" s="21">
        <v>0.64649852755728499</v>
      </c>
      <c r="R15" s="21">
        <v>0.57834349595891199</v>
      </c>
      <c r="S15" s="21">
        <v>0.64245627572243202</v>
      </c>
      <c r="T15" s="21">
        <v>0.52294033480458302</v>
      </c>
      <c r="U15" s="21">
        <v>0.556647040303202</v>
      </c>
      <c r="V15" s="21">
        <v>0.61805548877385796</v>
      </c>
      <c r="W15" s="21">
        <v>0.59272617716281795</v>
      </c>
      <c r="X15" s="21">
        <v>0.677375752903289</v>
      </c>
      <c r="Y15" s="21">
        <v>0.57661894565943095</v>
      </c>
      <c r="Z15" s="21">
        <v>0.53940119118166996</v>
      </c>
      <c r="AA15" s="21">
        <v>0.51560923389317703</v>
      </c>
      <c r="AB15" s="21">
        <v>0.62050346705200898</v>
      </c>
      <c r="AC15" s="21"/>
      <c r="AD15" s="21">
        <v>0.65662660972787101</v>
      </c>
      <c r="AE15" s="21">
        <v>0.44668337299181698</v>
      </c>
      <c r="AF15" s="21"/>
      <c r="AG15" s="21">
        <v>0.72462504848458997</v>
      </c>
      <c r="AH15" s="21">
        <v>0.52796244105354095</v>
      </c>
      <c r="AI15" s="21"/>
      <c r="AJ15" s="21">
        <v>0.58239286762315501</v>
      </c>
      <c r="AK15" s="21">
        <v>0.59936132836642597</v>
      </c>
      <c r="AL15" s="21"/>
      <c r="AM15" s="21">
        <v>0.56006904768540799</v>
      </c>
      <c r="AN15" s="21">
        <v>0.59905790386442603</v>
      </c>
      <c r="AO15" s="21"/>
      <c r="AP15" s="21">
        <v>0.34600308837858601</v>
      </c>
      <c r="AQ15" s="21">
        <v>0.475935782703239</v>
      </c>
      <c r="AR15" s="21">
        <v>0.68587889318440798</v>
      </c>
      <c r="AS15" s="21">
        <v>0.62671392695338402</v>
      </c>
      <c r="AT15" s="21">
        <v>0.82608161039568595</v>
      </c>
      <c r="AU15" s="21">
        <v>0.76672605440345998</v>
      </c>
    </row>
    <row r="16" spans="2:47" x14ac:dyDescent="0.35">
      <c r="B16" s="18" t="s">
        <v>96</v>
      </c>
      <c r="C16" s="21">
        <v>6.7586876397475404E-2</v>
      </c>
      <c r="D16" s="21">
        <v>8.9251717752146395E-2</v>
      </c>
      <c r="E16" s="21">
        <v>4.5939751767934703E-2</v>
      </c>
      <c r="F16" s="21"/>
      <c r="G16" s="21">
        <v>5.8715492331309897E-2</v>
      </c>
      <c r="H16" s="21">
        <v>5.7906565016043299E-2</v>
      </c>
      <c r="I16" s="21">
        <v>6.5649890263030197E-2</v>
      </c>
      <c r="J16" s="21">
        <v>6.4894282069429293E-2</v>
      </c>
      <c r="K16" s="21">
        <v>6.9911287953615495E-2</v>
      </c>
      <c r="L16" s="21">
        <v>8.3613998796186195E-2</v>
      </c>
      <c r="M16" s="21"/>
      <c r="N16" s="21">
        <v>7.1770306321331898E-2</v>
      </c>
      <c r="O16" s="21">
        <v>4.6808820323245702E-2</v>
      </c>
      <c r="P16" s="21"/>
      <c r="Q16" s="21">
        <v>7.64756781114245E-2</v>
      </c>
      <c r="R16" s="21">
        <v>6.35581185104067E-2</v>
      </c>
      <c r="S16" s="21">
        <v>4.85094115021934E-2</v>
      </c>
      <c r="T16" s="21">
        <v>6.2126139670553797E-2</v>
      </c>
      <c r="U16" s="21">
        <v>6.3500429456592303E-2</v>
      </c>
      <c r="V16" s="21">
        <v>4.28311588257239E-2</v>
      </c>
      <c r="W16" s="21">
        <v>9.1877693442339398E-2</v>
      </c>
      <c r="X16" s="21">
        <v>5.5275000029604601E-2</v>
      </c>
      <c r="Y16" s="21">
        <v>7.8543793155601199E-2</v>
      </c>
      <c r="Z16" s="21">
        <v>0.109187994637141</v>
      </c>
      <c r="AA16" s="21">
        <v>4.4573842035761597E-2</v>
      </c>
      <c r="AB16" s="21">
        <v>1.9561241272948501E-2</v>
      </c>
      <c r="AC16" s="21"/>
      <c r="AD16" s="21">
        <v>5.9155471484880998E-2</v>
      </c>
      <c r="AE16" s="21">
        <v>8.8918567325155601E-2</v>
      </c>
      <c r="AF16" s="21"/>
      <c r="AG16" s="21">
        <v>4.4873144914001899E-2</v>
      </c>
      <c r="AH16" s="21">
        <v>7.9042838034872998E-2</v>
      </c>
      <c r="AI16" s="21"/>
      <c r="AJ16" s="21">
        <v>6.6908557978107894E-2</v>
      </c>
      <c r="AK16" s="21">
        <v>6.89947939308687E-2</v>
      </c>
      <c r="AL16" s="21"/>
      <c r="AM16" s="21">
        <v>6.3904161327139206E-2</v>
      </c>
      <c r="AN16" s="21">
        <v>6.8750698526113693E-2</v>
      </c>
      <c r="AO16" s="21"/>
      <c r="AP16" s="21">
        <v>9.3088277042568404E-2</v>
      </c>
      <c r="AQ16" s="21">
        <v>5.6600181348535603E-2</v>
      </c>
      <c r="AR16" s="21">
        <v>6.7148334909470295E-2</v>
      </c>
      <c r="AS16" s="21">
        <v>0.100783180800086</v>
      </c>
      <c r="AT16" s="21">
        <v>2.3276284961695301E-2</v>
      </c>
      <c r="AU16" s="21">
        <v>3.2088591444559597E-2</v>
      </c>
    </row>
    <row r="17" spans="2:47" x14ac:dyDescent="0.35">
      <c r="B17" s="18" t="s">
        <v>97</v>
      </c>
      <c r="C17" s="22">
        <v>0.52198856069883404</v>
      </c>
      <c r="D17" s="22">
        <v>0.523797257254208</v>
      </c>
      <c r="E17" s="22">
        <v>0.52285077358983101</v>
      </c>
      <c r="F17" s="22"/>
      <c r="G17" s="22">
        <v>0.62284215232167905</v>
      </c>
      <c r="H17" s="22">
        <v>0.60023578756506202</v>
      </c>
      <c r="I17" s="22">
        <v>0.55564520586302901</v>
      </c>
      <c r="J17" s="22">
        <v>0.54355331939324003</v>
      </c>
      <c r="K17" s="22">
        <v>0.45195725232714701</v>
      </c>
      <c r="L17" s="22">
        <v>0.392735045824884</v>
      </c>
      <c r="M17" s="22"/>
      <c r="N17" s="22">
        <v>0.50042819140724404</v>
      </c>
      <c r="O17" s="22">
        <v>0.62907355322305303</v>
      </c>
      <c r="P17" s="22"/>
      <c r="Q17" s="22">
        <v>0.57002284944586001</v>
      </c>
      <c r="R17" s="22">
        <v>0.51478537744850505</v>
      </c>
      <c r="S17" s="22">
        <v>0.59394686422023901</v>
      </c>
      <c r="T17" s="22">
        <v>0.46081419513402899</v>
      </c>
      <c r="U17" s="22">
        <v>0.49314661084660899</v>
      </c>
      <c r="V17" s="22">
        <v>0.57522432994813399</v>
      </c>
      <c r="W17" s="22">
        <v>0.50084848372047897</v>
      </c>
      <c r="X17" s="22">
        <v>0.62210075287368405</v>
      </c>
      <c r="Y17" s="22">
        <v>0.49807515250383</v>
      </c>
      <c r="Z17" s="22">
        <v>0.430213196544529</v>
      </c>
      <c r="AA17" s="22">
        <v>0.471035391857415</v>
      </c>
      <c r="AB17" s="22">
        <v>0.60094222577906098</v>
      </c>
      <c r="AC17" s="22"/>
      <c r="AD17" s="22">
        <v>0.59747113824299003</v>
      </c>
      <c r="AE17" s="22">
        <v>0.35776480566666102</v>
      </c>
      <c r="AF17" s="22"/>
      <c r="AG17" s="22">
        <v>0.67975190357058801</v>
      </c>
      <c r="AH17" s="22">
        <v>0.44891960301866801</v>
      </c>
      <c r="AI17" s="22"/>
      <c r="AJ17" s="22">
        <v>0.51548430964504699</v>
      </c>
      <c r="AK17" s="22">
        <v>0.53036653443555704</v>
      </c>
      <c r="AL17" s="22"/>
      <c r="AM17" s="22">
        <v>0.496164886358269</v>
      </c>
      <c r="AN17" s="22">
        <v>0.53030720533831299</v>
      </c>
      <c r="AO17" s="22"/>
      <c r="AP17" s="22">
        <v>0.25291481133601701</v>
      </c>
      <c r="AQ17" s="22">
        <v>0.41933560135470299</v>
      </c>
      <c r="AR17" s="22">
        <v>0.61873055827493795</v>
      </c>
      <c r="AS17" s="22">
        <v>0.52593074615329705</v>
      </c>
      <c r="AT17" s="22">
        <v>0.80280532543399097</v>
      </c>
      <c r="AU17" s="22">
        <v>0.73463746295890098</v>
      </c>
    </row>
    <row r="18" spans="2:47" x14ac:dyDescent="0.35">
      <c r="B18" s="16"/>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B2:L22"/>
  <sheetViews>
    <sheetView showGridLines="0" topLeftCell="A3" workbookViewId="0">
      <pane xSplit="2" topLeftCell="C1" activePane="topRight" state="frozen"/>
      <selection pane="topRight"/>
    </sheetView>
  </sheetViews>
  <sheetFormatPr defaultColWidth="10.90625" defaultRowHeight="14.5" x14ac:dyDescent="0.35"/>
  <cols>
    <col min="2" max="2" width="25.7265625" customWidth="1"/>
    <col min="3" max="12" width="20.7265625" customWidth="1"/>
  </cols>
  <sheetData>
    <row r="2" spans="2:12" ht="40" customHeight="1" x14ac:dyDescent="0.35">
      <c r="D2" s="30" t="s">
        <v>405</v>
      </c>
      <c r="E2" s="26"/>
      <c r="F2" s="26"/>
      <c r="G2" s="26"/>
      <c r="H2" s="26"/>
      <c r="I2" s="26"/>
      <c r="J2" s="26"/>
      <c r="K2" s="26"/>
      <c r="L2" s="26"/>
    </row>
    <row r="6" spans="2:12" ht="50" customHeight="1" x14ac:dyDescent="0.35">
      <c r="B6" s="20" t="s">
        <v>15</v>
      </c>
      <c r="C6" s="20" t="s">
        <v>396</v>
      </c>
      <c r="D6" s="20" t="s">
        <v>397</v>
      </c>
      <c r="E6" s="20" t="s">
        <v>398</v>
      </c>
      <c r="F6" s="20" t="s">
        <v>399</v>
      </c>
      <c r="G6" s="20" t="s">
        <v>400</v>
      </c>
      <c r="H6" s="20" t="s">
        <v>401</v>
      </c>
      <c r="I6" s="20" t="s">
        <v>402</v>
      </c>
      <c r="J6" s="20" t="s">
        <v>403</v>
      </c>
      <c r="K6" s="20" t="s">
        <v>404</v>
      </c>
    </row>
    <row r="7" spans="2:12" x14ac:dyDescent="0.35">
      <c r="B7" s="18" t="s">
        <v>89</v>
      </c>
      <c r="C7" s="17">
        <v>0.13709252270050001</v>
      </c>
      <c r="D7" s="17">
        <v>0.162161343266536</v>
      </c>
      <c r="E7" s="17">
        <v>0.147287397062907</v>
      </c>
      <c r="F7" s="17">
        <v>0.13518250593453901</v>
      </c>
      <c r="G7" s="17">
        <v>0.15688700982122999</v>
      </c>
      <c r="H7" s="17">
        <v>0.18679437455169101</v>
      </c>
      <c r="I7" s="17">
        <v>0.116424390565876</v>
      </c>
      <c r="J7" s="17">
        <v>8.7817563274706703E-2</v>
      </c>
      <c r="K7" s="17">
        <v>7.2334945143057494E-2</v>
      </c>
    </row>
    <row r="8" spans="2:12" x14ac:dyDescent="0.35">
      <c r="B8" s="18" t="s">
        <v>90</v>
      </c>
      <c r="C8" s="17">
        <v>0.28059346578351102</v>
      </c>
      <c r="D8" s="17">
        <v>0.36256646875460702</v>
      </c>
      <c r="E8" s="17">
        <v>0.33409363196018499</v>
      </c>
      <c r="F8" s="17">
        <v>0.32855927600942902</v>
      </c>
      <c r="G8" s="17">
        <v>0.29831599227000499</v>
      </c>
      <c r="H8" s="17">
        <v>0.36968617863643399</v>
      </c>
      <c r="I8" s="17">
        <v>0.21597641280066099</v>
      </c>
      <c r="J8" s="17">
        <v>0.177355654919189</v>
      </c>
      <c r="K8" s="17">
        <v>0.109259132674824</v>
      </c>
    </row>
    <row r="9" spans="2:12" x14ac:dyDescent="0.35">
      <c r="B9" s="18" t="s">
        <v>91</v>
      </c>
      <c r="C9" s="17">
        <v>0.351335423814852</v>
      </c>
      <c r="D9" s="17">
        <v>0.25880293754704298</v>
      </c>
      <c r="E9" s="17">
        <v>0.28577690293942498</v>
      </c>
      <c r="F9" s="17">
        <v>0.278000720024772</v>
      </c>
      <c r="G9" s="17">
        <v>0.227962883227569</v>
      </c>
      <c r="H9" s="17">
        <v>0.120530786473908</v>
      </c>
      <c r="I9" s="17">
        <v>0.306618809424826</v>
      </c>
      <c r="J9" s="17">
        <v>0.18257803350191201</v>
      </c>
      <c r="K9" s="17">
        <v>0.112570926558839</v>
      </c>
    </row>
    <row r="10" spans="2:12" x14ac:dyDescent="0.35">
      <c r="B10" s="18" t="s">
        <v>92</v>
      </c>
      <c r="C10" s="17">
        <v>7.7482112137436499E-2</v>
      </c>
      <c r="D10" s="17">
        <v>7.8881603215561702E-2</v>
      </c>
      <c r="E10" s="17">
        <v>8.2448576628886799E-2</v>
      </c>
      <c r="F10" s="17">
        <v>0.114496426332533</v>
      </c>
      <c r="G10" s="17">
        <v>0.15303200018618399</v>
      </c>
      <c r="H10" s="17">
        <v>0.12687762690547599</v>
      </c>
      <c r="I10" s="17">
        <v>0.172397056166671</v>
      </c>
      <c r="J10" s="17">
        <v>0.26401420863609298</v>
      </c>
      <c r="K10" s="17">
        <v>0.27707279159423198</v>
      </c>
    </row>
    <row r="11" spans="2:12" x14ac:dyDescent="0.35">
      <c r="B11" s="18" t="s">
        <v>93</v>
      </c>
      <c r="C11" s="17">
        <v>8.6541582239911E-2</v>
      </c>
      <c r="D11" s="17">
        <v>9.8214413197838996E-2</v>
      </c>
      <c r="E11" s="17">
        <v>9.9348339843722697E-2</v>
      </c>
      <c r="F11" s="17">
        <v>0.10291497130911501</v>
      </c>
      <c r="G11" s="17">
        <v>0.116344588144581</v>
      </c>
      <c r="H11" s="17">
        <v>0.17035116896543201</v>
      </c>
      <c r="I11" s="17">
        <v>0.140319055058719</v>
      </c>
      <c r="J11" s="17">
        <v>0.25233047664470298</v>
      </c>
      <c r="K11" s="17">
        <v>0.395989252311227</v>
      </c>
    </row>
    <row r="12" spans="2:12" x14ac:dyDescent="0.35">
      <c r="B12" s="18" t="s">
        <v>94</v>
      </c>
      <c r="C12" s="17">
        <v>6.69548933237889E-2</v>
      </c>
      <c r="D12" s="17">
        <v>3.9373234018412799E-2</v>
      </c>
      <c r="E12" s="17">
        <v>5.10451515648742E-2</v>
      </c>
      <c r="F12" s="17">
        <v>4.0846100389612498E-2</v>
      </c>
      <c r="G12" s="17">
        <v>4.7457526350431101E-2</v>
      </c>
      <c r="H12" s="17">
        <v>2.5759864467058899E-2</v>
      </c>
      <c r="I12" s="17">
        <v>4.8264275983247298E-2</v>
      </c>
      <c r="J12" s="17">
        <v>3.5904063023396299E-2</v>
      </c>
      <c r="K12" s="17">
        <v>3.2772951717821401E-2</v>
      </c>
    </row>
    <row r="13" spans="2:12" x14ac:dyDescent="0.35">
      <c r="B13" s="23" t="s">
        <v>95</v>
      </c>
      <c r="C13" s="21">
        <v>0.41768598848401101</v>
      </c>
      <c r="D13" s="21">
        <v>0.52472781202114405</v>
      </c>
      <c r="E13" s="21">
        <v>0.48138102902309199</v>
      </c>
      <c r="F13" s="21">
        <v>0.46374178194396798</v>
      </c>
      <c r="G13" s="21">
        <v>0.45520300209123499</v>
      </c>
      <c r="H13" s="21">
        <v>0.55648055318812495</v>
      </c>
      <c r="I13" s="21">
        <v>0.33240080336653799</v>
      </c>
      <c r="J13" s="21">
        <v>0.265173218193896</v>
      </c>
      <c r="K13" s="21">
        <v>0.18159407781788101</v>
      </c>
    </row>
    <row r="14" spans="2:12" x14ac:dyDescent="0.35">
      <c r="B14" s="23" t="s">
        <v>96</v>
      </c>
      <c r="C14" s="21">
        <v>0.16402369437734701</v>
      </c>
      <c r="D14" s="21">
        <v>0.177096016413401</v>
      </c>
      <c r="E14" s="21">
        <v>0.18179691647261001</v>
      </c>
      <c r="F14" s="21">
        <v>0.21741139764164699</v>
      </c>
      <c r="G14" s="21">
        <v>0.269376588330765</v>
      </c>
      <c r="H14" s="21">
        <v>0.297228795870909</v>
      </c>
      <c r="I14" s="21">
        <v>0.31271611122539</v>
      </c>
      <c r="J14" s="21">
        <v>0.51634468528079602</v>
      </c>
      <c r="K14" s="21">
        <v>0.67306204390545898</v>
      </c>
    </row>
    <row r="15" spans="2:12" x14ac:dyDescent="0.35">
      <c r="B15" s="23" t="s">
        <v>97</v>
      </c>
      <c r="C15" s="22">
        <v>0.25366229410666402</v>
      </c>
      <c r="D15" s="22">
        <v>0.34763179560774299</v>
      </c>
      <c r="E15" s="22">
        <v>0.29958411255048201</v>
      </c>
      <c r="F15" s="22">
        <v>0.24633038430232099</v>
      </c>
      <c r="G15" s="22">
        <v>0.18582641376046999</v>
      </c>
      <c r="H15" s="22">
        <v>0.259251757317216</v>
      </c>
      <c r="I15" s="22">
        <v>1.9684692141147899E-2</v>
      </c>
      <c r="J15" s="22">
        <v>-0.25117146708690002</v>
      </c>
      <c r="K15" s="22">
        <v>-0.49146796608757798</v>
      </c>
    </row>
    <row r="16" spans="2:12" x14ac:dyDescent="0.35">
      <c r="B16" s="16" t="s">
        <v>406</v>
      </c>
      <c r="C16" s="16"/>
      <c r="D16" s="16"/>
      <c r="E16" s="16"/>
      <c r="F16" s="16"/>
      <c r="G16" s="16"/>
      <c r="H16" s="16"/>
      <c r="I16" s="16"/>
      <c r="J16" s="16"/>
      <c r="K16" s="16"/>
    </row>
    <row r="17" spans="2:2" x14ac:dyDescent="0.35">
      <c r="B17" t="s">
        <v>66</v>
      </c>
    </row>
    <row r="18" spans="2:2" x14ac:dyDescent="0.35">
      <c r="B18" t="s">
        <v>67</v>
      </c>
    </row>
    <row r="22" spans="2:2" x14ac:dyDescent="0.35">
      <c r="B22" s="8" t="str">
        <f>HYPERLINK("#'Contents'!A1", "Return to Contents")</f>
        <v>Return to Contents</v>
      </c>
    </row>
  </sheetData>
  <mergeCells count="1">
    <mergeCell ref="D2:L2"/>
  </mergeCells>
  <pageMargins left="0.7" right="0.7" top="0.75" bottom="0.75" header="0.3" footer="0.3"/>
  <pageSetup paperSize="9" orientation="portrait" horizontalDpi="300" verticalDpi="300"/>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B2:AU22"/>
  <sheetViews>
    <sheetView showGridLines="0" topLeftCell="A7"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407</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1018</v>
      </c>
      <c r="D7" s="10">
        <v>470</v>
      </c>
      <c r="E7" s="10">
        <v>542</v>
      </c>
      <c r="F7" s="10"/>
      <c r="G7" s="10">
        <v>121</v>
      </c>
      <c r="H7" s="10">
        <v>175</v>
      </c>
      <c r="I7" s="10">
        <v>198</v>
      </c>
      <c r="J7" s="10">
        <v>174</v>
      </c>
      <c r="K7" s="10">
        <v>148</v>
      </c>
      <c r="L7" s="10">
        <v>202</v>
      </c>
      <c r="M7" s="10"/>
      <c r="N7" s="10">
        <v>847</v>
      </c>
      <c r="O7" s="10">
        <v>171</v>
      </c>
      <c r="P7" s="10"/>
      <c r="Q7" s="10">
        <v>129</v>
      </c>
      <c r="R7" s="10">
        <v>140</v>
      </c>
      <c r="S7" s="10">
        <v>92</v>
      </c>
      <c r="T7" s="10">
        <v>98</v>
      </c>
      <c r="U7" s="10">
        <v>78</v>
      </c>
      <c r="V7" s="10">
        <v>95</v>
      </c>
      <c r="W7" s="10">
        <v>91</v>
      </c>
      <c r="X7" s="10">
        <v>44</v>
      </c>
      <c r="Y7" s="10">
        <v>107</v>
      </c>
      <c r="Z7" s="10">
        <v>81</v>
      </c>
      <c r="AA7" s="10">
        <v>42</v>
      </c>
      <c r="AB7" s="10">
        <v>21</v>
      </c>
      <c r="AC7" s="10"/>
      <c r="AD7" s="10">
        <v>690</v>
      </c>
      <c r="AE7" s="10">
        <v>298</v>
      </c>
      <c r="AF7" s="10"/>
      <c r="AG7" s="10">
        <v>321</v>
      </c>
      <c r="AH7" s="10">
        <v>674</v>
      </c>
      <c r="AI7" s="10"/>
      <c r="AJ7" s="10">
        <v>569</v>
      </c>
      <c r="AK7" s="10">
        <v>448</v>
      </c>
      <c r="AL7" s="10"/>
      <c r="AM7" s="10">
        <v>217</v>
      </c>
      <c r="AN7" s="10">
        <v>783</v>
      </c>
      <c r="AO7" s="10"/>
      <c r="AP7" s="10">
        <v>227</v>
      </c>
      <c r="AQ7" s="10">
        <v>185</v>
      </c>
      <c r="AR7" s="10">
        <v>156</v>
      </c>
      <c r="AS7" s="10">
        <v>191</v>
      </c>
      <c r="AT7" s="10">
        <v>95</v>
      </c>
      <c r="AU7" s="10">
        <v>164</v>
      </c>
    </row>
    <row r="8" spans="2:47" ht="30" customHeight="1" x14ac:dyDescent="0.35">
      <c r="B8" s="11" t="s">
        <v>20</v>
      </c>
      <c r="C8" s="11">
        <v>1028</v>
      </c>
      <c r="D8" s="11">
        <v>503</v>
      </c>
      <c r="E8" s="11">
        <v>518</v>
      </c>
      <c r="F8" s="11"/>
      <c r="G8" s="11">
        <v>146</v>
      </c>
      <c r="H8" s="11">
        <v>199</v>
      </c>
      <c r="I8" s="11">
        <v>189</v>
      </c>
      <c r="J8" s="11">
        <v>167</v>
      </c>
      <c r="K8" s="11">
        <v>133</v>
      </c>
      <c r="L8" s="11">
        <v>194</v>
      </c>
      <c r="M8" s="11"/>
      <c r="N8" s="11">
        <v>848</v>
      </c>
      <c r="O8" s="11">
        <v>180</v>
      </c>
      <c r="P8" s="11"/>
      <c r="Q8" s="11">
        <v>134</v>
      </c>
      <c r="R8" s="11">
        <v>133</v>
      </c>
      <c r="S8" s="11">
        <v>94</v>
      </c>
      <c r="T8" s="11">
        <v>91</v>
      </c>
      <c r="U8" s="11">
        <v>76</v>
      </c>
      <c r="V8" s="11">
        <v>97</v>
      </c>
      <c r="W8" s="11">
        <v>87</v>
      </c>
      <c r="X8" s="11">
        <v>41</v>
      </c>
      <c r="Y8" s="11">
        <v>102</v>
      </c>
      <c r="Z8" s="11">
        <v>94</v>
      </c>
      <c r="AA8" s="11">
        <v>46</v>
      </c>
      <c r="AB8" s="11">
        <v>32</v>
      </c>
      <c r="AC8" s="11"/>
      <c r="AD8" s="11">
        <v>700</v>
      </c>
      <c r="AE8" s="11">
        <v>297</v>
      </c>
      <c r="AF8" s="11"/>
      <c r="AG8" s="11">
        <v>327</v>
      </c>
      <c r="AH8" s="11">
        <v>674</v>
      </c>
      <c r="AI8" s="11"/>
      <c r="AJ8" s="11">
        <v>555</v>
      </c>
      <c r="AK8" s="11">
        <v>472</v>
      </c>
      <c r="AL8" s="11"/>
      <c r="AM8" s="11">
        <v>214</v>
      </c>
      <c r="AN8" s="11">
        <v>796</v>
      </c>
      <c r="AO8" s="11"/>
      <c r="AP8" s="11">
        <v>224</v>
      </c>
      <c r="AQ8" s="11">
        <v>179</v>
      </c>
      <c r="AR8" s="11">
        <v>167</v>
      </c>
      <c r="AS8" s="11">
        <v>181</v>
      </c>
      <c r="AT8" s="11">
        <v>89</v>
      </c>
      <c r="AU8" s="11">
        <v>187</v>
      </c>
    </row>
    <row r="9" spans="2:47" x14ac:dyDescent="0.35">
      <c r="B9" s="18" t="s">
        <v>89</v>
      </c>
      <c r="C9" s="17">
        <v>0.18679437455169101</v>
      </c>
      <c r="D9" s="17">
        <v>0.188862041593515</v>
      </c>
      <c r="E9" s="17">
        <v>0.18347733630955501</v>
      </c>
      <c r="F9" s="17"/>
      <c r="G9" s="17">
        <v>0.157272376706214</v>
      </c>
      <c r="H9" s="17">
        <v>0.134328842757648</v>
      </c>
      <c r="I9" s="17">
        <v>0.20936449405099</v>
      </c>
      <c r="J9" s="17">
        <v>0.24237906099022</v>
      </c>
      <c r="K9" s="17">
        <v>0.17184147933937199</v>
      </c>
      <c r="L9" s="17">
        <v>0.20320444866270199</v>
      </c>
      <c r="M9" s="17"/>
      <c r="N9" s="17">
        <v>0.187358388970819</v>
      </c>
      <c r="O9" s="17">
        <v>0.18413857814557799</v>
      </c>
      <c r="P9" s="17"/>
      <c r="Q9" s="17">
        <v>0.197484841436318</v>
      </c>
      <c r="R9" s="17">
        <v>0.19250934087591001</v>
      </c>
      <c r="S9" s="17">
        <v>0.14739975234948</v>
      </c>
      <c r="T9" s="17">
        <v>0.18619928960871401</v>
      </c>
      <c r="U9" s="17">
        <v>0.160184952388323</v>
      </c>
      <c r="V9" s="17">
        <v>0.215574363986581</v>
      </c>
      <c r="W9" s="17">
        <v>0.178067404319666</v>
      </c>
      <c r="X9" s="17">
        <v>0.198486482402494</v>
      </c>
      <c r="Y9" s="17">
        <v>0.22139396210996801</v>
      </c>
      <c r="Z9" s="17">
        <v>0.197403544163709</v>
      </c>
      <c r="AA9" s="17">
        <v>0.14383476005201701</v>
      </c>
      <c r="AB9" s="17">
        <v>0.14083138249533</v>
      </c>
      <c r="AC9" s="17"/>
      <c r="AD9" s="17">
        <v>0.22597629585951201</v>
      </c>
      <c r="AE9" s="17">
        <v>9.7151204156804297E-2</v>
      </c>
      <c r="AF9" s="17"/>
      <c r="AG9" s="17">
        <v>0.22533965200703099</v>
      </c>
      <c r="AH9" s="17">
        <v>0.171564212135454</v>
      </c>
      <c r="AI9" s="17"/>
      <c r="AJ9" s="17">
        <v>0.18590375901716399</v>
      </c>
      <c r="AK9" s="17">
        <v>0.18820598768787999</v>
      </c>
      <c r="AL9" s="17"/>
      <c r="AM9" s="17">
        <v>0.24073599211518601</v>
      </c>
      <c r="AN9" s="17">
        <v>0.169922979604307</v>
      </c>
      <c r="AO9" s="17"/>
      <c r="AP9" s="17">
        <v>5.8043828150870197E-2</v>
      </c>
      <c r="AQ9" s="17">
        <v>0.182513763914394</v>
      </c>
      <c r="AR9" s="17">
        <v>0.164673356001444</v>
      </c>
      <c r="AS9" s="17">
        <v>0.26103488713230999</v>
      </c>
      <c r="AT9" s="17">
        <v>0.29386758131030699</v>
      </c>
      <c r="AU9" s="17">
        <v>0.24161246193625099</v>
      </c>
    </row>
    <row r="10" spans="2:47" x14ac:dyDescent="0.35">
      <c r="B10" s="18" t="s">
        <v>90</v>
      </c>
      <c r="C10" s="17">
        <v>0.36968617863643399</v>
      </c>
      <c r="D10" s="17">
        <v>0.36331522051075399</v>
      </c>
      <c r="E10" s="17">
        <v>0.37821156565835901</v>
      </c>
      <c r="F10" s="17"/>
      <c r="G10" s="17">
        <v>0.34913934541638603</v>
      </c>
      <c r="H10" s="17">
        <v>0.41533133185474802</v>
      </c>
      <c r="I10" s="17">
        <v>0.30499682183065602</v>
      </c>
      <c r="J10" s="17">
        <v>0.39493477256833298</v>
      </c>
      <c r="K10" s="17">
        <v>0.40215983974066299</v>
      </c>
      <c r="L10" s="17">
        <v>0.35756001248992098</v>
      </c>
      <c r="M10" s="17"/>
      <c r="N10" s="17">
        <v>0.36514098751083601</v>
      </c>
      <c r="O10" s="17">
        <v>0.391088295048862</v>
      </c>
      <c r="P10" s="17"/>
      <c r="Q10" s="17">
        <v>0.400091335483577</v>
      </c>
      <c r="R10" s="17">
        <v>0.35948101278165701</v>
      </c>
      <c r="S10" s="17">
        <v>0.40765166476785603</v>
      </c>
      <c r="T10" s="17">
        <v>0.42503667938950301</v>
      </c>
      <c r="U10" s="17">
        <v>0.35037155440816498</v>
      </c>
      <c r="V10" s="17">
        <v>0.30328930385408798</v>
      </c>
      <c r="W10" s="17">
        <v>0.35692295461873902</v>
      </c>
      <c r="X10" s="17">
        <v>0.45235600277355897</v>
      </c>
      <c r="Y10" s="17">
        <v>0.32142920536867098</v>
      </c>
      <c r="Z10" s="17">
        <v>0.36858499648599702</v>
      </c>
      <c r="AA10" s="17">
        <v>0.37564874694051997</v>
      </c>
      <c r="AB10" s="17">
        <v>0.33788716281019898</v>
      </c>
      <c r="AC10" s="17"/>
      <c r="AD10" s="17">
        <v>0.42560460074601297</v>
      </c>
      <c r="AE10" s="17">
        <v>0.25179621542026798</v>
      </c>
      <c r="AF10" s="17"/>
      <c r="AG10" s="17">
        <v>0.45562239922401998</v>
      </c>
      <c r="AH10" s="17">
        <v>0.33431244660454601</v>
      </c>
      <c r="AI10" s="17"/>
      <c r="AJ10" s="17">
        <v>0.40365369073366703</v>
      </c>
      <c r="AK10" s="17">
        <v>0.33041836010521702</v>
      </c>
      <c r="AL10" s="17"/>
      <c r="AM10" s="17">
        <v>0.30052296968555098</v>
      </c>
      <c r="AN10" s="17">
        <v>0.39264715003619799</v>
      </c>
      <c r="AO10" s="17"/>
      <c r="AP10" s="17">
        <v>0.177488504846674</v>
      </c>
      <c r="AQ10" s="17">
        <v>0.37255331591507901</v>
      </c>
      <c r="AR10" s="17">
        <v>0.36956507063208899</v>
      </c>
      <c r="AS10" s="17">
        <v>0.44925056732242902</v>
      </c>
      <c r="AT10" s="17">
        <v>0.48604203154841502</v>
      </c>
      <c r="AU10" s="17">
        <v>0.46417788350526701</v>
      </c>
    </row>
    <row r="11" spans="2:47" x14ac:dyDescent="0.35">
      <c r="B11" s="18" t="s">
        <v>91</v>
      </c>
      <c r="C11" s="17">
        <v>0.120530786473908</v>
      </c>
      <c r="D11" s="17">
        <v>0.138890915639822</v>
      </c>
      <c r="E11" s="17">
        <v>0.102380763153382</v>
      </c>
      <c r="F11" s="17"/>
      <c r="G11" s="17">
        <v>0.163323164892758</v>
      </c>
      <c r="H11" s="17">
        <v>0.14997965787866799</v>
      </c>
      <c r="I11" s="17">
        <v>0.15174563556203</v>
      </c>
      <c r="J11" s="17">
        <v>8.0311308243785504E-2</v>
      </c>
      <c r="K11" s="17">
        <v>9.4416898584083003E-2</v>
      </c>
      <c r="L11" s="17">
        <v>8.0150976604839205E-2</v>
      </c>
      <c r="M11" s="17"/>
      <c r="N11" s="17">
        <v>0.11087256758587299</v>
      </c>
      <c r="O11" s="17">
        <v>0.16600881352854099</v>
      </c>
      <c r="P11" s="17"/>
      <c r="Q11" s="17">
        <v>0.13728359520255001</v>
      </c>
      <c r="R11" s="17">
        <v>0.127608076529657</v>
      </c>
      <c r="S11" s="17">
        <v>0.14313044488517801</v>
      </c>
      <c r="T11" s="17">
        <v>0.100591183123828</v>
      </c>
      <c r="U11" s="17">
        <v>6.48491733657202E-2</v>
      </c>
      <c r="V11" s="17">
        <v>0.155945392031343</v>
      </c>
      <c r="W11" s="17">
        <v>0.108357632914876</v>
      </c>
      <c r="X11" s="17">
        <v>0.122066079793307</v>
      </c>
      <c r="Y11" s="17">
        <v>0.119376642139072</v>
      </c>
      <c r="Z11" s="17">
        <v>0.102558937082247</v>
      </c>
      <c r="AA11" s="17">
        <v>0.149025067065054</v>
      </c>
      <c r="AB11" s="17">
        <v>8.3299265513085904E-2</v>
      </c>
      <c r="AC11" s="17"/>
      <c r="AD11" s="17">
        <v>0.12581211055833</v>
      </c>
      <c r="AE11" s="17">
        <v>0.110107229192172</v>
      </c>
      <c r="AF11" s="17"/>
      <c r="AG11" s="17">
        <v>0.116623335928611</v>
      </c>
      <c r="AH11" s="17">
        <v>0.120228266997866</v>
      </c>
      <c r="AI11" s="17"/>
      <c r="AJ11" s="17">
        <v>0.124057026161581</v>
      </c>
      <c r="AK11" s="17">
        <v>0.116614038479272</v>
      </c>
      <c r="AL11" s="17"/>
      <c r="AM11" s="17">
        <v>8.5861176991674101E-2</v>
      </c>
      <c r="AN11" s="17">
        <v>0.12502061468273001</v>
      </c>
      <c r="AO11" s="17"/>
      <c r="AP11" s="17">
        <v>0.10648450459153901</v>
      </c>
      <c r="AQ11" s="17">
        <v>0.124259578621365</v>
      </c>
      <c r="AR11" s="17">
        <v>0.17394717511184199</v>
      </c>
      <c r="AS11" s="17">
        <v>9.2186392249413496E-2</v>
      </c>
      <c r="AT11" s="17">
        <v>0.13917333676445201</v>
      </c>
      <c r="AU11" s="17">
        <v>0.104472212074772</v>
      </c>
    </row>
    <row r="12" spans="2:47" x14ac:dyDescent="0.35">
      <c r="B12" s="18" t="s">
        <v>92</v>
      </c>
      <c r="C12" s="17">
        <v>0.12687762690547599</v>
      </c>
      <c r="D12" s="17">
        <v>0.121153683859422</v>
      </c>
      <c r="E12" s="17">
        <v>0.133880593711558</v>
      </c>
      <c r="F12" s="17"/>
      <c r="G12" s="17">
        <v>0.18507128792542901</v>
      </c>
      <c r="H12" s="17">
        <v>0.143127391947549</v>
      </c>
      <c r="I12" s="17">
        <v>0.104330558685843</v>
      </c>
      <c r="J12" s="17">
        <v>9.0007328284295904E-2</v>
      </c>
      <c r="K12" s="17">
        <v>0.113632832637148</v>
      </c>
      <c r="L12" s="17">
        <v>0.129171598582802</v>
      </c>
      <c r="M12" s="17"/>
      <c r="N12" s="17">
        <v>0.12535119343998699</v>
      </c>
      <c r="O12" s="17">
        <v>0.134065202921858</v>
      </c>
      <c r="P12" s="17"/>
      <c r="Q12" s="17">
        <v>0.11116350770231</v>
      </c>
      <c r="R12" s="17">
        <v>9.3396626324882603E-2</v>
      </c>
      <c r="S12" s="17">
        <v>9.3273034756350695E-2</v>
      </c>
      <c r="T12" s="17">
        <v>0.119874040707783</v>
      </c>
      <c r="U12" s="17">
        <v>0.18743393083913801</v>
      </c>
      <c r="V12" s="17">
        <v>0.18346185732101999</v>
      </c>
      <c r="W12" s="17">
        <v>0.13998898120212599</v>
      </c>
      <c r="X12" s="17">
        <v>9.3650974672756002E-2</v>
      </c>
      <c r="Y12" s="17">
        <v>0.128282814001274</v>
      </c>
      <c r="Z12" s="17">
        <v>0.15329623354829999</v>
      </c>
      <c r="AA12" s="17">
        <v>7.0989041480670603E-2</v>
      </c>
      <c r="AB12" s="17">
        <v>0.141421287146866</v>
      </c>
      <c r="AC12" s="17"/>
      <c r="AD12" s="17">
        <v>0.10602243914180901</v>
      </c>
      <c r="AE12" s="17">
        <v>0.163896062915589</v>
      </c>
      <c r="AF12" s="17"/>
      <c r="AG12" s="17">
        <v>9.7333723925808593E-2</v>
      </c>
      <c r="AH12" s="17">
        <v>0.14440569961930499</v>
      </c>
      <c r="AI12" s="17"/>
      <c r="AJ12" s="17">
        <v>0.113847933606428</v>
      </c>
      <c r="AK12" s="17">
        <v>0.142462880211878</v>
      </c>
      <c r="AL12" s="17"/>
      <c r="AM12" s="17">
        <v>0.14237588970930701</v>
      </c>
      <c r="AN12" s="17">
        <v>0.12558662706943799</v>
      </c>
      <c r="AO12" s="17"/>
      <c r="AP12" s="17">
        <v>0.151158933161924</v>
      </c>
      <c r="AQ12" s="17">
        <v>0.14606852851206101</v>
      </c>
      <c r="AR12" s="17">
        <v>0.18296594525385401</v>
      </c>
      <c r="AS12" s="17">
        <v>8.6297457260403401E-2</v>
      </c>
      <c r="AT12" s="17">
        <v>7.1145777304792296E-2</v>
      </c>
      <c r="AU12" s="17">
        <v>9.5131138483600594E-2</v>
      </c>
    </row>
    <row r="13" spans="2:47" x14ac:dyDescent="0.35">
      <c r="B13" s="18" t="s">
        <v>93</v>
      </c>
      <c r="C13" s="17">
        <v>0.17035116896543201</v>
      </c>
      <c r="D13" s="17">
        <v>0.16696724479726199</v>
      </c>
      <c r="E13" s="17">
        <v>0.17119333320333599</v>
      </c>
      <c r="F13" s="17"/>
      <c r="G13" s="17">
        <v>0.109770721962687</v>
      </c>
      <c r="H13" s="17">
        <v>0.13558498119638501</v>
      </c>
      <c r="I13" s="17">
        <v>0.17255531433773499</v>
      </c>
      <c r="J13" s="17">
        <v>0.18192957062204701</v>
      </c>
      <c r="K13" s="17">
        <v>0.21794894969873399</v>
      </c>
      <c r="L13" s="17">
        <v>0.206876793137832</v>
      </c>
      <c r="M13" s="17"/>
      <c r="N13" s="17">
        <v>0.18961125352583</v>
      </c>
      <c r="O13" s="17">
        <v>7.9660467412019403E-2</v>
      </c>
      <c r="P13" s="17"/>
      <c r="Q13" s="17">
        <v>0.110315582688935</v>
      </c>
      <c r="R13" s="17">
        <v>0.190450274771513</v>
      </c>
      <c r="S13" s="17">
        <v>0.20854510324113501</v>
      </c>
      <c r="T13" s="17">
        <v>0.14751024438291899</v>
      </c>
      <c r="U13" s="17">
        <v>0.18246992400502601</v>
      </c>
      <c r="V13" s="17">
        <v>0.131590168099147</v>
      </c>
      <c r="W13" s="17">
        <v>0.189374013370569</v>
      </c>
      <c r="X13" s="17">
        <v>0.11377259893764299</v>
      </c>
      <c r="Y13" s="17">
        <v>0.17628310523136201</v>
      </c>
      <c r="Z13" s="17">
        <v>0.155503097094327</v>
      </c>
      <c r="AA13" s="17">
        <v>0.26050238446173901</v>
      </c>
      <c r="AB13" s="17">
        <v>0.29656090203451901</v>
      </c>
      <c r="AC13" s="17"/>
      <c r="AD13" s="17">
        <v>0.102810569052976</v>
      </c>
      <c r="AE13" s="17">
        <v>0.33051817573230102</v>
      </c>
      <c r="AF13" s="17"/>
      <c r="AG13" s="17">
        <v>0.10508088891452901</v>
      </c>
      <c r="AH13" s="17">
        <v>0.19885089693567901</v>
      </c>
      <c r="AI13" s="17"/>
      <c r="AJ13" s="17">
        <v>0.148727955071246</v>
      </c>
      <c r="AK13" s="17">
        <v>0.196137248050367</v>
      </c>
      <c r="AL13" s="17"/>
      <c r="AM13" s="17">
        <v>0.211531596764089</v>
      </c>
      <c r="AN13" s="17">
        <v>0.15865429978342099</v>
      </c>
      <c r="AO13" s="17"/>
      <c r="AP13" s="17">
        <v>0.40122264157715998</v>
      </c>
      <c r="AQ13" s="17">
        <v>0.16967751841574399</v>
      </c>
      <c r="AR13" s="17">
        <v>0.102688286010695</v>
      </c>
      <c r="AS13" s="17">
        <v>0.10598111265391701</v>
      </c>
      <c r="AT13" s="17">
        <v>9.7712730720335601E-3</v>
      </c>
      <c r="AU13" s="17">
        <v>9.4606304000109304E-2</v>
      </c>
    </row>
    <row r="14" spans="2:47" x14ac:dyDescent="0.35">
      <c r="B14" s="18" t="s">
        <v>94</v>
      </c>
      <c r="C14" s="17">
        <v>2.5759864467058899E-2</v>
      </c>
      <c r="D14" s="17">
        <v>2.0810893599224101E-2</v>
      </c>
      <c r="E14" s="17">
        <v>3.0856407963809999E-2</v>
      </c>
      <c r="F14" s="17"/>
      <c r="G14" s="17">
        <v>3.5423103096525702E-2</v>
      </c>
      <c r="H14" s="17">
        <v>2.1647794365001902E-2</v>
      </c>
      <c r="I14" s="17">
        <v>5.7007175532746E-2</v>
      </c>
      <c r="J14" s="17">
        <v>1.04379592913192E-2</v>
      </c>
      <c r="K14" s="17">
        <v>0</v>
      </c>
      <c r="L14" s="17">
        <v>2.30361705219038E-2</v>
      </c>
      <c r="M14" s="17"/>
      <c r="N14" s="17">
        <v>2.1665608966655502E-2</v>
      </c>
      <c r="O14" s="17">
        <v>4.5038642943140701E-2</v>
      </c>
      <c r="P14" s="17"/>
      <c r="Q14" s="17">
        <v>4.3661137486310897E-2</v>
      </c>
      <c r="R14" s="17">
        <v>3.65546687163801E-2</v>
      </c>
      <c r="S14" s="17">
        <v>0</v>
      </c>
      <c r="T14" s="17">
        <v>2.07885627872538E-2</v>
      </c>
      <c r="U14" s="17">
        <v>5.4690464993627903E-2</v>
      </c>
      <c r="V14" s="17">
        <v>1.01389147078215E-2</v>
      </c>
      <c r="W14" s="17">
        <v>2.72890135740235E-2</v>
      </c>
      <c r="X14" s="17">
        <v>1.96678614202415E-2</v>
      </c>
      <c r="Y14" s="17">
        <v>3.3234271149653098E-2</v>
      </c>
      <c r="Z14" s="17">
        <v>2.2653191625419299E-2</v>
      </c>
      <c r="AA14" s="17">
        <v>0</v>
      </c>
      <c r="AB14" s="17">
        <v>0</v>
      </c>
      <c r="AC14" s="17"/>
      <c r="AD14" s="17">
        <v>1.3773984641359999E-2</v>
      </c>
      <c r="AE14" s="17">
        <v>4.6531112582866997E-2</v>
      </c>
      <c r="AF14" s="17"/>
      <c r="AG14" s="17">
        <v>0</v>
      </c>
      <c r="AH14" s="17">
        <v>3.0638477707151002E-2</v>
      </c>
      <c r="AI14" s="17"/>
      <c r="AJ14" s="17">
        <v>2.38096354099132E-2</v>
      </c>
      <c r="AK14" s="17">
        <v>2.6161485465385902E-2</v>
      </c>
      <c r="AL14" s="17"/>
      <c r="AM14" s="17">
        <v>1.8972374734192402E-2</v>
      </c>
      <c r="AN14" s="17">
        <v>2.8168328823904701E-2</v>
      </c>
      <c r="AO14" s="17"/>
      <c r="AP14" s="17">
        <v>0.105601587671833</v>
      </c>
      <c r="AQ14" s="17">
        <v>4.9272946213574902E-3</v>
      </c>
      <c r="AR14" s="17">
        <v>6.1601669900769301E-3</v>
      </c>
      <c r="AS14" s="17">
        <v>5.2495833815269597E-3</v>
      </c>
      <c r="AT14" s="17">
        <v>0</v>
      </c>
      <c r="AU14" s="17">
        <v>0</v>
      </c>
    </row>
    <row r="15" spans="2:47" x14ac:dyDescent="0.35">
      <c r="B15" s="18" t="s">
        <v>95</v>
      </c>
      <c r="C15" s="21">
        <v>0.55648055318812495</v>
      </c>
      <c r="D15" s="21">
        <v>0.55217726210426998</v>
      </c>
      <c r="E15" s="21">
        <v>0.56168890196791399</v>
      </c>
      <c r="F15" s="21"/>
      <c r="G15" s="21">
        <v>0.50641172212259999</v>
      </c>
      <c r="H15" s="21">
        <v>0.54966017461239602</v>
      </c>
      <c r="I15" s="21">
        <v>0.51436131588164602</v>
      </c>
      <c r="J15" s="21">
        <v>0.63731383355855298</v>
      </c>
      <c r="K15" s="21">
        <v>0.57400131908003504</v>
      </c>
      <c r="L15" s="21">
        <v>0.56076446115262302</v>
      </c>
      <c r="M15" s="21"/>
      <c r="N15" s="21">
        <v>0.55249937648165404</v>
      </c>
      <c r="O15" s="21">
        <v>0.57522687319443999</v>
      </c>
      <c r="P15" s="21"/>
      <c r="Q15" s="21">
        <v>0.59757617691989395</v>
      </c>
      <c r="R15" s="21">
        <v>0.55199035365756699</v>
      </c>
      <c r="S15" s="21">
        <v>0.55505141711733597</v>
      </c>
      <c r="T15" s="21">
        <v>0.61123596899821697</v>
      </c>
      <c r="U15" s="21">
        <v>0.51055650679648701</v>
      </c>
      <c r="V15" s="21">
        <v>0.51886366784066895</v>
      </c>
      <c r="W15" s="21">
        <v>0.53499035893840496</v>
      </c>
      <c r="X15" s="21">
        <v>0.65084248517605303</v>
      </c>
      <c r="Y15" s="21">
        <v>0.54282316747863801</v>
      </c>
      <c r="Z15" s="21">
        <v>0.56598854064970605</v>
      </c>
      <c r="AA15" s="21">
        <v>0.51948350699253698</v>
      </c>
      <c r="AB15" s="21">
        <v>0.47871854530552899</v>
      </c>
      <c r="AC15" s="21"/>
      <c r="AD15" s="21">
        <v>0.65158089660552498</v>
      </c>
      <c r="AE15" s="21">
        <v>0.34894741957707198</v>
      </c>
      <c r="AF15" s="21"/>
      <c r="AG15" s="21">
        <v>0.68096205123105102</v>
      </c>
      <c r="AH15" s="21">
        <v>0.50587665873999998</v>
      </c>
      <c r="AI15" s="21"/>
      <c r="AJ15" s="21">
        <v>0.58955744975083102</v>
      </c>
      <c r="AK15" s="21">
        <v>0.51862434779309696</v>
      </c>
      <c r="AL15" s="21"/>
      <c r="AM15" s="21">
        <v>0.54125896180073796</v>
      </c>
      <c r="AN15" s="21">
        <v>0.56257012964050501</v>
      </c>
      <c r="AO15" s="21"/>
      <c r="AP15" s="21">
        <v>0.235532332997544</v>
      </c>
      <c r="AQ15" s="21">
        <v>0.55506707982947301</v>
      </c>
      <c r="AR15" s="21">
        <v>0.53423842663353205</v>
      </c>
      <c r="AS15" s="21">
        <v>0.71028545445473901</v>
      </c>
      <c r="AT15" s="21">
        <v>0.77990961285872196</v>
      </c>
      <c r="AU15" s="21">
        <v>0.70579034544151797</v>
      </c>
    </row>
    <row r="16" spans="2:47" x14ac:dyDescent="0.35">
      <c r="B16" s="18" t="s">
        <v>96</v>
      </c>
      <c r="C16" s="21">
        <v>0.297228795870909</v>
      </c>
      <c r="D16" s="21">
        <v>0.28812092865668398</v>
      </c>
      <c r="E16" s="21">
        <v>0.30507392691489499</v>
      </c>
      <c r="F16" s="21"/>
      <c r="G16" s="21">
        <v>0.29484200988811599</v>
      </c>
      <c r="H16" s="21">
        <v>0.27871237314393399</v>
      </c>
      <c r="I16" s="21">
        <v>0.27688587302357798</v>
      </c>
      <c r="J16" s="21">
        <v>0.27193689890634298</v>
      </c>
      <c r="K16" s="21">
        <v>0.33158178233588198</v>
      </c>
      <c r="L16" s="21">
        <v>0.336048391720634</v>
      </c>
      <c r="M16" s="21"/>
      <c r="N16" s="21">
        <v>0.31496244696581699</v>
      </c>
      <c r="O16" s="21">
        <v>0.21372567033387799</v>
      </c>
      <c r="P16" s="21"/>
      <c r="Q16" s="21">
        <v>0.221479090391244</v>
      </c>
      <c r="R16" s="21">
        <v>0.28384690109639599</v>
      </c>
      <c r="S16" s="21">
        <v>0.30181813799748602</v>
      </c>
      <c r="T16" s="21">
        <v>0.267384285090701</v>
      </c>
      <c r="U16" s="21">
        <v>0.36990385484416499</v>
      </c>
      <c r="V16" s="21">
        <v>0.31505202542016703</v>
      </c>
      <c r="W16" s="21">
        <v>0.32936299457269502</v>
      </c>
      <c r="X16" s="21">
        <v>0.20742357361039901</v>
      </c>
      <c r="Y16" s="21">
        <v>0.30456591923263598</v>
      </c>
      <c r="Z16" s="21">
        <v>0.30879933064262799</v>
      </c>
      <c r="AA16" s="21">
        <v>0.33149142594240999</v>
      </c>
      <c r="AB16" s="21">
        <v>0.43798218918138598</v>
      </c>
      <c r="AC16" s="21"/>
      <c r="AD16" s="21">
        <v>0.20883300819478501</v>
      </c>
      <c r="AE16" s="21">
        <v>0.49441423864788903</v>
      </c>
      <c r="AF16" s="21"/>
      <c r="AG16" s="21">
        <v>0.20241461284033799</v>
      </c>
      <c r="AH16" s="21">
        <v>0.34325659655498297</v>
      </c>
      <c r="AI16" s="21"/>
      <c r="AJ16" s="21">
        <v>0.26257588867767401</v>
      </c>
      <c r="AK16" s="21">
        <v>0.338600128262245</v>
      </c>
      <c r="AL16" s="21"/>
      <c r="AM16" s="21">
        <v>0.35390748647339598</v>
      </c>
      <c r="AN16" s="21">
        <v>0.28424092685286001</v>
      </c>
      <c r="AO16" s="21"/>
      <c r="AP16" s="21">
        <v>0.552381574739084</v>
      </c>
      <c r="AQ16" s="21">
        <v>0.315746046927804</v>
      </c>
      <c r="AR16" s="21">
        <v>0.28565423126454897</v>
      </c>
      <c r="AS16" s="21">
        <v>0.19227856991431999</v>
      </c>
      <c r="AT16" s="21">
        <v>8.0917050376825797E-2</v>
      </c>
      <c r="AU16" s="21">
        <v>0.18973744248370999</v>
      </c>
    </row>
    <row r="17" spans="2:47" x14ac:dyDescent="0.35">
      <c r="B17" s="18" t="s">
        <v>97</v>
      </c>
      <c r="C17" s="22">
        <v>0.259251757317216</v>
      </c>
      <c r="D17" s="22">
        <v>0.264056333447586</v>
      </c>
      <c r="E17" s="22">
        <v>0.256614975053019</v>
      </c>
      <c r="F17" s="22"/>
      <c r="G17" s="22">
        <v>0.21156971223448401</v>
      </c>
      <c r="H17" s="22">
        <v>0.27094780146846198</v>
      </c>
      <c r="I17" s="22">
        <v>0.23747544285806799</v>
      </c>
      <c r="J17" s="22">
        <v>0.36537693465220999</v>
      </c>
      <c r="K17" s="22">
        <v>0.24241953674415401</v>
      </c>
      <c r="L17" s="22">
        <v>0.22471606943198899</v>
      </c>
      <c r="M17" s="22"/>
      <c r="N17" s="22">
        <v>0.23753692951583699</v>
      </c>
      <c r="O17" s="22">
        <v>0.36150120286056298</v>
      </c>
      <c r="P17" s="22"/>
      <c r="Q17" s="22">
        <v>0.37609708652864998</v>
      </c>
      <c r="R17" s="22">
        <v>0.268143452561171</v>
      </c>
      <c r="S17" s="22">
        <v>0.25323327911985</v>
      </c>
      <c r="T17" s="22">
        <v>0.34385168390751603</v>
      </c>
      <c r="U17" s="22">
        <v>0.14065265195232299</v>
      </c>
      <c r="V17" s="22">
        <v>0.20381164242050101</v>
      </c>
      <c r="W17" s="22">
        <v>0.20562736436571</v>
      </c>
      <c r="X17" s="22">
        <v>0.44341891156565399</v>
      </c>
      <c r="Y17" s="22">
        <v>0.238257248246002</v>
      </c>
      <c r="Z17" s="22">
        <v>0.25718921000707801</v>
      </c>
      <c r="AA17" s="22">
        <v>0.18799208105012699</v>
      </c>
      <c r="AB17" s="22">
        <v>4.07363561241431E-2</v>
      </c>
      <c r="AC17" s="22"/>
      <c r="AD17" s="22">
        <v>0.44274788841073998</v>
      </c>
      <c r="AE17" s="22">
        <v>-0.14546681907081699</v>
      </c>
      <c r="AF17" s="22"/>
      <c r="AG17" s="22">
        <v>0.47854743839071301</v>
      </c>
      <c r="AH17" s="22">
        <v>0.16262006218501701</v>
      </c>
      <c r="AI17" s="22"/>
      <c r="AJ17" s="22">
        <v>0.32698156107315601</v>
      </c>
      <c r="AK17" s="22">
        <v>0.18002421953085199</v>
      </c>
      <c r="AL17" s="22"/>
      <c r="AM17" s="22">
        <v>0.187351475327342</v>
      </c>
      <c r="AN17" s="22">
        <v>0.278329202787645</v>
      </c>
      <c r="AO17" s="22"/>
      <c r="AP17" s="22">
        <v>-0.316849241741539</v>
      </c>
      <c r="AQ17" s="22">
        <v>0.23932103290166901</v>
      </c>
      <c r="AR17" s="22">
        <v>0.24858419536898399</v>
      </c>
      <c r="AS17" s="22">
        <v>0.51800688454041899</v>
      </c>
      <c r="AT17" s="22">
        <v>0.69899256248189601</v>
      </c>
      <c r="AU17" s="22">
        <v>0.51605290295780804</v>
      </c>
    </row>
    <row r="18" spans="2:47" x14ac:dyDescent="0.35">
      <c r="B18" s="16" t="s">
        <v>406</v>
      </c>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B2:AU22"/>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408</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1018</v>
      </c>
      <c r="D7" s="10">
        <v>470</v>
      </c>
      <c r="E7" s="10">
        <v>542</v>
      </c>
      <c r="F7" s="10"/>
      <c r="G7" s="10">
        <v>121</v>
      </c>
      <c r="H7" s="10">
        <v>175</v>
      </c>
      <c r="I7" s="10">
        <v>198</v>
      </c>
      <c r="J7" s="10">
        <v>174</v>
      </c>
      <c r="K7" s="10">
        <v>148</v>
      </c>
      <c r="L7" s="10">
        <v>202</v>
      </c>
      <c r="M7" s="10"/>
      <c r="N7" s="10">
        <v>847</v>
      </c>
      <c r="O7" s="10">
        <v>171</v>
      </c>
      <c r="P7" s="10"/>
      <c r="Q7" s="10">
        <v>129</v>
      </c>
      <c r="R7" s="10">
        <v>140</v>
      </c>
      <c r="S7" s="10">
        <v>92</v>
      </c>
      <c r="T7" s="10">
        <v>98</v>
      </c>
      <c r="U7" s="10">
        <v>78</v>
      </c>
      <c r="V7" s="10">
        <v>95</v>
      </c>
      <c r="W7" s="10">
        <v>91</v>
      </c>
      <c r="X7" s="10">
        <v>44</v>
      </c>
      <c r="Y7" s="10">
        <v>107</v>
      </c>
      <c r="Z7" s="10">
        <v>81</v>
      </c>
      <c r="AA7" s="10">
        <v>42</v>
      </c>
      <c r="AB7" s="10">
        <v>21</v>
      </c>
      <c r="AC7" s="10"/>
      <c r="AD7" s="10">
        <v>690</v>
      </c>
      <c r="AE7" s="10">
        <v>298</v>
      </c>
      <c r="AF7" s="10"/>
      <c r="AG7" s="10">
        <v>321</v>
      </c>
      <c r="AH7" s="10">
        <v>674</v>
      </c>
      <c r="AI7" s="10"/>
      <c r="AJ7" s="10">
        <v>569</v>
      </c>
      <c r="AK7" s="10">
        <v>448</v>
      </c>
      <c r="AL7" s="10"/>
      <c r="AM7" s="10">
        <v>217</v>
      </c>
      <c r="AN7" s="10">
        <v>783</v>
      </c>
      <c r="AO7" s="10"/>
      <c r="AP7" s="10">
        <v>227</v>
      </c>
      <c r="AQ7" s="10">
        <v>185</v>
      </c>
      <c r="AR7" s="10">
        <v>156</v>
      </c>
      <c r="AS7" s="10">
        <v>191</v>
      </c>
      <c r="AT7" s="10">
        <v>95</v>
      </c>
      <c r="AU7" s="10">
        <v>164</v>
      </c>
    </row>
    <row r="8" spans="2:47" ht="30" customHeight="1" x14ac:dyDescent="0.35">
      <c r="B8" s="11" t="s">
        <v>20</v>
      </c>
      <c r="C8" s="11">
        <v>1028</v>
      </c>
      <c r="D8" s="11">
        <v>503</v>
      </c>
      <c r="E8" s="11">
        <v>518</v>
      </c>
      <c r="F8" s="11"/>
      <c r="G8" s="11">
        <v>146</v>
      </c>
      <c r="H8" s="11">
        <v>199</v>
      </c>
      <c r="I8" s="11">
        <v>189</v>
      </c>
      <c r="J8" s="11">
        <v>167</v>
      </c>
      <c r="K8" s="11">
        <v>133</v>
      </c>
      <c r="L8" s="11">
        <v>194</v>
      </c>
      <c r="M8" s="11"/>
      <c r="N8" s="11">
        <v>848</v>
      </c>
      <c r="O8" s="11">
        <v>180</v>
      </c>
      <c r="P8" s="11"/>
      <c r="Q8" s="11">
        <v>134</v>
      </c>
      <c r="R8" s="11">
        <v>133</v>
      </c>
      <c r="S8" s="11">
        <v>94</v>
      </c>
      <c r="T8" s="11">
        <v>91</v>
      </c>
      <c r="U8" s="11">
        <v>76</v>
      </c>
      <c r="V8" s="11">
        <v>97</v>
      </c>
      <c r="W8" s="11">
        <v>87</v>
      </c>
      <c r="X8" s="11">
        <v>41</v>
      </c>
      <c r="Y8" s="11">
        <v>102</v>
      </c>
      <c r="Z8" s="11">
        <v>94</v>
      </c>
      <c r="AA8" s="11">
        <v>46</v>
      </c>
      <c r="AB8" s="11">
        <v>32</v>
      </c>
      <c r="AC8" s="11"/>
      <c r="AD8" s="11">
        <v>700</v>
      </c>
      <c r="AE8" s="11">
        <v>297</v>
      </c>
      <c r="AF8" s="11"/>
      <c r="AG8" s="11">
        <v>327</v>
      </c>
      <c r="AH8" s="11">
        <v>674</v>
      </c>
      <c r="AI8" s="11"/>
      <c r="AJ8" s="11">
        <v>555</v>
      </c>
      <c r="AK8" s="11">
        <v>472</v>
      </c>
      <c r="AL8" s="11"/>
      <c r="AM8" s="11">
        <v>214</v>
      </c>
      <c r="AN8" s="11">
        <v>796</v>
      </c>
      <c r="AO8" s="11"/>
      <c r="AP8" s="11">
        <v>224</v>
      </c>
      <c r="AQ8" s="11">
        <v>179</v>
      </c>
      <c r="AR8" s="11">
        <v>167</v>
      </c>
      <c r="AS8" s="11">
        <v>181</v>
      </c>
      <c r="AT8" s="11">
        <v>89</v>
      </c>
      <c r="AU8" s="11">
        <v>187</v>
      </c>
    </row>
    <row r="9" spans="2:47" x14ac:dyDescent="0.35">
      <c r="B9" s="18" t="s">
        <v>89</v>
      </c>
      <c r="C9" s="17">
        <v>0.147287397062907</v>
      </c>
      <c r="D9" s="17">
        <v>0.13346609537552601</v>
      </c>
      <c r="E9" s="17">
        <v>0.15893792232978399</v>
      </c>
      <c r="F9" s="17"/>
      <c r="G9" s="17">
        <v>0.16168294109031101</v>
      </c>
      <c r="H9" s="17">
        <v>0.17431564074462799</v>
      </c>
      <c r="I9" s="17">
        <v>0.16371007379902</v>
      </c>
      <c r="J9" s="17">
        <v>0.145701464614443</v>
      </c>
      <c r="K9" s="17">
        <v>0.13274456384483499</v>
      </c>
      <c r="L9" s="17">
        <v>0.104060506697257</v>
      </c>
      <c r="M9" s="17"/>
      <c r="N9" s="17">
        <v>0.137439480413583</v>
      </c>
      <c r="O9" s="17">
        <v>0.19365866126821099</v>
      </c>
      <c r="P9" s="17"/>
      <c r="Q9" s="17">
        <v>0.13873212629214501</v>
      </c>
      <c r="R9" s="17">
        <v>0.162072519930758</v>
      </c>
      <c r="S9" s="17">
        <v>0.153016578959524</v>
      </c>
      <c r="T9" s="17">
        <v>0.16547505906559101</v>
      </c>
      <c r="U9" s="17">
        <v>0.122570533332647</v>
      </c>
      <c r="V9" s="17">
        <v>0.13621411938073799</v>
      </c>
      <c r="W9" s="17">
        <v>0.15015931158863099</v>
      </c>
      <c r="X9" s="17">
        <v>0.10999093245633999</v>
      </c>
      <c r="Y9" s="17">
        <v>0.15247192403453799</v>
      </c>
      <c r="Z9" s="17">
        <v>0.155279022650024</v>
      </c>
      <c r="AA9" s="17">
        <v>0.187687756920147</v>
      </c>
      <c r="AB9" s="17">
        <v>8.7648652234023697E-2</v>
      </c>
      <c r="AC9" s="17"/>
      <c r="AD9" s="17">
        <v>0.177571426787583</v>
      </c>
      <c r="AE9" s="17">
        <v>7.1453034612518299E-2</v>
      </c>
      <c r="AF9" s="17"/>
      <c r="AG9" s="17">
        <v>0.18289949909091299</v>
      </c>
      <c r="AH9" s="17">
        <v>0.132552348081826</v>
      </c>
      <c r="AI9" s="17"/>
      <c r="AJ9" s="17">
        <v>0.12016680619796</v>
      </c>
      <c r="AK9" s="17">
        <v>0.17950015164519501</v>
      </c>
      <c r="AL9" s="17"/>
      <c r="AM9" s="17">
        <v>0.158420599342949</v>
      </c>
      <c r="AN9" s="17">
        <v>0.144352487618676</v>
      </c>
      <c r="AO9" s="17"/>
      <c r="AP9" s="17">
        <v>6.7920343845846207E-2</v>
      </c>
      <c r="AQ9" s="17">
        <v>0.108748496594674</v>
      </c>
      <c r="AR9" s="17">
        <v>0.15416549457339701</v>
      </c>
      <c r="AS9" s="17">
        <v>0.137701484621016</v>
      </c>
      <c r="AT9" s="17">
        <v>0.29181192846064402</v>
      </c>
      <c r="AU9" s="17">
        <v>0.21321492430208999</v>
      </c>
    </row>
    <row r="10" spans="2:47" x14ac:dyDescent="0.35">
      <c r="B10" s="18" t="s">
        <v>90</v>
      </c>
      <c r="C10" s="17">
        <v>0.33409363196018499</v>
      </c>
      <c r="D10" s="17">
        <v>0.32123755606150201</v>
      </c>
      <c r="E10" s="17">
        <v>0.34443319923541699</v>
      </c>
      <c r="F10" s="17"/>
      <c r="G10" s="17">
        <v>0.438391894861692</v>
      </c>
      <c r="H10" s="17">
        <v>0.37687651898343</v>
      </c>
      <c r="I10" s="17">
        <v>0.32634286828030801</v>
      </c>
      <c r="J10" s="17">
        <v>0.38113957505546697</v>
      </c>
      <c r="K10" s="17">
        <v>0.238801496355485</v>
      </c>
      <c r="L10" s="17">
        <v>0.244098206144578</v>
      </c>
      <c r="M10" s="17"/>
      <c r="N10" s="17">
        <v>0.32595769778789302</v>
      </c>
      <c r="O10" s="17">
        <v>0.37240361837606401</v>
      </c>
      <c r="P10" s="17"/>
      <c r="Q10" s="17">
        <v>0.37813255543444002</v>
      </c>
      <c r="R10" s="17">
        <v>0.38143926235567799</v>
      </c>
      <c r="S10" s="17">
        <v>0.306754522640167</v>
      </c>
      <c r="T10" s="17">
        <v>0.32637368747096301</v>
      </c>
      <c r="U10" s="17">
        <v>0.36421827652505201</v>
      </c>
      <c r="V10" s="17">
        <v>0.36104300702546599</v>
      </c>
      <c r="W10" s="17">
        <v>0.319188291745024</v>
      </c>
      <c r="X10" s="17">
        <v>0.43983813546283601</v>
      </c>
      <c r="Y10" s="17">
        <v>0.25575950378693801</v>
      </c>
      <c r="Z10" s="17">
        <v>0.25829899071741502</v>
      </c>
      <c r="AA10" s="17">
        <v>0.26275860160744202</v>
      </c>
      <c r="AB10" s="17">
        <v>0.37999784157667998</v>
      </c>
      <c r="AC10" s="17"/>
      <c r="AD10" s="17">
        <v>0.37163911203540401</v>
      </c>
      <c r="AE10" s="17">
        <v>0.25224938301650401</v>
      </c>
      <c r="AF10" s="17"/>
      <c r="AG10" s="17">
        <v>0.412075497717663</v>
      </c>
      <c r="AH10" s="17">
        <v>0.30179013732866899</v>
      </c>
      <c r="AI10" s="17"/>
      <c r="AJ10" s="17">
        <v>0.35098023470398199</v>
      </c>
      <c r="AK10" s="17">
        <v>0.31486427574957099</v>
      </c>
      <c r="AL10" s="17"/>
      <c r="AM10" s="17">
        <v>0.30820462546569699</v>
      </c>
      <c r="AN10" s="17">
        <v>0.34091567549908602</v>
      </c>
      <c r="AO10" s="17"/>
      <c r="AP10" s="17">
        <v>0.18033712909521199</v>
      </c>
      <c r="AQ10" s="17">
        <v>0.30695543086411298</v>
      </c>
      <c r="AR10" s="17">
        <v>0.42367745487813102</v>
      </c>
      <c r="AS10" s="17">
        <v>0.29881428034122398</v>
      </c>
      <c r="AT10" s="17">
        <v>0.45234908288286602</v>
      </c>
      <c r="AU10" s="17">
        <v>0.44131481644277298</v>
      </c>
    </row>
    <row r="11" spans="2:47" x14ac:dyDescent="0.35">
      <c r="B11" s="18" t="s">
        <v>91</v>
      </c>
      <c r="C11" s="17">
        <v>0.28577690293942498</v>
      </c>
      <c r="D11" s="17">
        <v>0.29589420218526402</v>
      </c>
      <c r="E11" s="17">
        <v>0.27719843895664398</v>
      </c>
      <c r="F11" s="17"/>
      <c r="G11" s="17">
        <v>0.20355913199873801</v>
      </c>
      <c r="H11" s="17">
        <v>0.23014621972587501</v>
      </c>
      <c r="I11" s="17">
        <v>0.27998908367283698</v>
      </c>
      <c r="J11" s="17">
        <v>0.23275087106362699</v>
      </c>
      <c r="K11" s="17">
        <v>0.35047841551412301</v>
      </c>
      <c r="L11" s="17">
        <v>0.41162020811123001</v>
      </c>
      <c r="M11" s="17"/>
      <c r="N11" s="17">
        <v>0.30211692572627502</v>
      </c>
      <c r="O11" s="17">
        <v>0.20883600866187599</v>
      </c>
      <c r="P11" s="17"/>
      <c r="Q11" s="17">
        <v>0.29313052446428201</v>
      </c>
      <c r="R11" s="17">
        <v>0.25069672143377503</v>
      </c>
      <c r="S11" s="17">
        <v>0.29378646188450402</v>
      </c>
      <c r="T11" s="17">
        <v>0.33829986204839702</v>
      </c>
      <c r="U11" s="17">
        <v>0.26149724452045298</v>
      </c>
      <c r="V11" s="17">
        <v>0.29246418020387899</v>
      </c>
      <c r="W11" s="17">
        <v>0.26816737256235201</v>
      </c>
      <c r="X11" s="17">
        <v>0.25141764157549201</v>
      </c>
      <c r="Y11" s="17">
        <v>0.24784978536769101</v>
      </c>
      <c r="Z11" s="17">
        <v>0.32679925661638498</v>
      </c>
      <c r="AA11" s="17">
        <v>0.33956737895824302</v>
      </c>
      <c r="AB11" s="17">
        <v>0.28078546162332502</v>
      </c>
      <c r="AC11" s="17"/>
      <c r="AD11" s="17">
        <v>0.27867632637731998</v>
      </c>
      <c r="AE11" s="17">
        <v>0.30305160012965798</v>
      </c>
      <c r="AF11" s="17"/>
      <c r="AG11" s="17">
        <v>0.219741456780043</v>
      </c>
      <c r="AH11" s="17">
        <v>0.31858008338951799</v>
      </c>
      <c r="AI11" s="17"/>
      <c r="AJ11" s="17">
        <v>0.30953505535771297</v>
      </c>
      <c r="AK11" s="17">
        <v>0.258364410397938</v>
      </c>
      <c r="AL11" s="17"/>
      <c r="AM11" s="17">
        <v>0.29713832776364901</v>
      </c>
      <c r="AN11" s="17">
        <v>0.28413967985216998</v>
      </c>
      <c r="AO11" s="17"/>
      <c r="AP11" s="17">
        <v>0.29224310189255998</v>
      </c>
      <c r="AQ11" s="17">
        <v>0.39191073470436</v>
      </c>
      <c r="AR11" s="17">
        <v>0.25164933120170102</v>
      </c>
      <c r="AS11" s="17">
        <v>0.39555324347332299</v>
      </c>
      <c r="AT11" s="17">
        <v>0.192287122408731</v>
      </c>
      <c r="AU11" s="17">
        <v>0.14535608483637599</v>
      </c>
    </row>
    <row r="12" spans="2:47" x14ac:dyDescent="0.35">
      <c r="B12" s="18" t="s">
        <v>92</v>
      </c>
      <c r="C12" s="17">
        <v>8.2448576628886799E-2</v>
      </c>
      <c r="D12" s="17">
        <v>8.9039455549455498E-2</v>
      </c>
      <c r="E12" s="17">
        <v>7.6994075590622699E-2</v>
      </c>
      <c r="F12" s="17"/>
      <c r="G12" s="17">
        <v>5.9624813936133697E-2</v>
      </c>
      <c r="H12" s="17">
        <v>0.10519543367482199</v>
      </c>
      <c r="I12" s="17">
        <v>5.0091064577895E-2</v>
      </c>
      <c r="J12" s="17">
        <v>0.10449308926511</v>
      </c>
      <c r="K12" s="17">
        <v>9.3621656713223506E-2</v>
      </c>
      <c r="L12" s="17">
        <v>8.1302815421700494E-2</v>
      </c>
      <c r="M12" s="17"/>
      <c r="N12" s="17">
        <v>8.2552535820914805E-2</v>
      </c>
      <c r="O12" s="17">
        <v>8.1959059979653998E-2</v>
      </c>
      <c r="P12" s="17"/>
      <c r="Q12" s="17">
        <v>4.3666391055880001E-2</v>
      </c>
      <c r="R12" s="17">
        <v>6.7311191577358598E-2</v>
      </c>
      <c r="S12" s="17">
        <v>0.11984510453558</v>
      </c>
      <c r="T12" s="17">
        <v>8.6774821425041795E-2</v>
      </c>
      <c r="U12" s="17">
        <v>8.80441478281562E-2</v>
      </c>
      <c r="V12" s="17">
        <v>9.3152353646071398E-2</v>
      </c>
      <c r="W12" s="17">
        <v>8.9036512648965602E-2</v>
      </c>
      <c r="X12" s="17">
        <v>0.111144460126407</v>
      </c>
      <c r="Y12" s="17">
        <v>0.106264986259752</v>
      </c>
      <c r="Z12" s="17">
        <v>0.100562744281567</v>
      </c>
      <c r="AA12" s="17">
        <v>5.1701687542596401E-2</v>
      </c>
      <c r="AB12" s="17">
        <v>0</v>
      </c>
      <c r="AC12" s="17"/>
      <c r="AD12" s="17">
        <v>8.2609488283716295E-2</v>
      </c>
      <c r="AE12" s="17">
        <v>9.0596259183454195E-2</v>
      </c>
      <c r="AF12" s="17"/>
      <c r="AG12" s="17">
        <v>0.11069074295133199</v>
      </c>
      <c r="AH12" s="17">
        <v>7.2027762471930601E-2</v>
      </c>
      <c r="AI12" s="17"/>
      <c r="AJ12" s="17">
        <v>7.5014513291066107E-2</v>
      </c>
      <c r="AK12" s="17">
        <v>9.1360266316199298E-2</v>
      </c>
      <c r="AL12" s="17"/>
      <c r="AM12" s="17">
        <v>6.1365116583806903E-2</v>
      </c>
      <c r="AN12" s="17">
        <v>8.9984936272333199E-2</v>
      </c>
      <c r="AO12" s="17"/>
      <c r="AP12" s="17">
        <v>8.3784031878937404E-2</v>
      </c>
      <c r="AQ12" s="17">
        <v>7.6670726161979799E-2</v>
      </c>
      <c r="AR12" s="17">
        <v>7.9994804873135303E-2</v>
      </c>
      <c r="AS12" s="17">
        <v>7.6279344402143401E-2</v>
      </c>
      <c r="AT12" s="17">
        <v>5.3780593175725602E-2</v>
      </c>
      <c r="AU12" s="17">
        <v>0.10820939889489101</v>
      </c>
    </row>
    <row r="13" spans="2:47" x14ac:dyDescent="0.35">
      <c r="B13" s="18" t="s">
        <v>93</v>
      </c>
      <c r="C13" s="17">
        <v>9.9348339843722697E-2</v>
      </c>
      <c r="D13" s="17">
        <v>0.11728043483669</v>
      </c>
      <c r="E13" s="17">
        <v>8.3081303882266103E-2</v>
      </c>
      <c r="F13" s="17"/>
      <c r="G13" s="17">
        <v>9.0678909342696998E-2</v>
      </c>
      <c r="H13" s="17">
        <v>5.9885683627804998E-2</v>
      </c>
      <c r="I13" s="17">
        <v>8.7872008349848305E-2</v>
      </c>
      <c r="J13" s="17">
        <v>0.11448477321945</v>
      </c>
      <c r="K13" s="17">
        <v>0.136344866210906</v>
      </c>
      <c r="L13" s="17">
        <v>0.119122256047031</v>
      </c>
      <c r="M13" s="17"/>
      <c r="N13" s="17">
        <v>0.114110986076462</v>
      </c>
      <c r="O13" s="17">
        <v>2.9834899264915501E-2</v>
      </c>
      <c r="P13" s="17"/>
      <c r="Q13" s="17">
        <v>7.5562216392855999E-2</v>
      </c>
      <c r="R13" s="17">
        <v>6.5160242619877004E-2</v>
      </c>
      <c r="S13" s="17">
        <v>0.10250143524762</v>
      </c>
      <c r="T13" s="17">
        <v>6.29519108619815E-2</v>
      </c>
      <c r="U13" s="17">
        <v>9.4736123877085798E-2</v>
      </c>
      <c r="V13" s="17">
        <v>7.8160993727788203E-2</v>
      </c>
      <c r="W13" s="17">
        <v>0.107557481632925</v>
      </c>
      <c r="X13" s="17">
        <v>6.7940968958682804E-2</v>
      </c>
      <c r="Y13" s="17">
        <v>0.17661923186445899</v>
      </c>
      <c r="Z13" s="17">
        <v>9.1121744581299999E-2</v>
      </c>
      <c r="AA13" s="17">
        <v>0.13792998792354899</v>
      </c>
      <c r="AB13" s="17">
        <v>0.25156804456597098</v>
      </c>
      <c r="AC13" s="17"/>
      <c r="AD13" s="17">
        <v>6.6297863262197596E-2</v>
      </c>
      <c r="AE13" s="17">
        <v>0.17387988095653101</v>
      </c>
      <c r="AF13" s="17"/>
      <c r="AG13" s="17">
        <v>6.0652104999866202E-2</v>
      </c>
      <c r="AH13" s="17">
        <v>0.115776716539104</v>
      </c>
      <c r="AI13" s="17"/>
      <c r="AJ13" s="17">
        <v>0.100007883547499</v>
      </c>
      <c r="AK13" s="17">
        <v>9.8765084803129205E-2</v>
      </c>
      <c r="AL13" s="17"/>
      <c r="AM13" s="17">
        <v>0.126055574064281</v>
      </c>
      <c r="AN13" s="17">
        <v>9.1056023258817897E-2</v>
      </c>
      <c r="AO13" s="17"/>
      <c r="AP13" s="17">
        <v>0.20434986519614401</v>
      </c>
      <c r="AQ13" s="17">
        <v>7.3536735500494402E-2</v>
      </c>
      <c r="AR13" s="17">
        <v>7.9579911059838401E-2</v>
      </c>
      <c r="AS13" s="17">
        <v>7.5022428281943304E-2</v>
      </c>
      <c r="AT13" s="17">
        <v>9.7712730720335601E-3</v>
      </c>
      <c r="AU13" s="17">
        <v>8.2557914099142996E-2</v>
      </c>
    </row>
    <row r="14" spans="2:47" x14ac:dyDescent="0.35">
      <c r="B14" s="18" t="s">
        <v>94</v>
      </c>
      <c r="C14" s="17">
        <v>5.10451515648742E-2</v>
      </c>
      <c r="D14" s="17">
        <v>4.3082255991562103E-2</v>
      </c>
      <c r="E14" s="17">
        <v>5.9355060005266601E-2</v>
      </c>
      <c r="F14" s="17"/>
      <c r="G14" s="17">
        <v>4.6062308770428197E-2</v>
      </c>
      <c r="H14" s="17">
        <v>5.3580503243439999E-2</v>
      </c>
      <c r="I14" s="17">
        <v>9.1994901320091998E-2</v>
      </c>
      <c r="J14" s="17">
        <v>2.1430226781903601E-2</v>
      </c>
      <c r="K14" s="17">
        <v>4.8009001361427099E-2</v>
      </c>
      <c r="L14" s="17">
        <v>3.9796007578203597E-2</v>
      </c>
      <c r="M14" s="17"/>
      <c r="N14" s="17">
        <v>3.7822374174871699E-2</v>
      </c>
      <c r="O14" s="17">
        <v>0.11330775244928</v>
      </c>
      <c r="P14" s="17"/>
      <c r="Q14" s="17">
        <v>7.0776186360397897E-2</v>
      </c>
      <c r="R14" s="17">
        <v>7.3320062082553497E-2</v>
      </c>
      <c r="S14" s="17">
        <v>2.40958967326045E-2</v>
      </c>
      <c r="T14" s="17">
        <v>2.0124659128025399E-2</v>
      </c>
      <c r="U14" s="17">
        <v>6.8933673916606097E-2</v>
      </c>
      <c r="V14" s="17">
        <v>3.8965346016057098E-2</v>
      </c>
      <c r="W14" s="17">
        <v>6.5891029822103098E-2</v>
      </c>
      <c r="X14" s="17">
        <v>1.96678614202415E-2</v>
      </c>
      <c r="Y14" s="17">
        <v>6.1034568686622E-2</v>
      </c>
      <c r="Z14" s="17">
        <v>6.7938241153310194E-2</v>
      </c>
      <c r="AA14" s="17">
        <v>2.03545870480226E-2</v>
      </c>
      <c r="AB14" s="17">
        <v>0</v>
      </c>
      <c r="AC14" s="17"/>
      <c r="AD14" s="17">
        <v>2.3205783253778402E-2</v>
      </c>
      <c r="AE14" s="17">
        <v>0.108769842101335</v>
      </c>
      <c r="AF14" s="17"/>
      <c r="AG14" s="17">
        <v>1.3940698460183301E-2</v>
      </c>
      <c r="AH14" s="17">
        <v>5.9272952188952302E-2</v>
      </c>
      <c r="AI14" s="17"/>
      <c r="AJ14" s="17">
        <v>4.4295506901779101E-2</v>
      </c>
      <c r="AK14" s="17">
        <v>5.7145811087967201E-2</v>
      </c>
      <c r="AL14" s="17"/>
      <c r="AM14" s="17">
        <v>4.8815756779616901E-2</v>
      </c>
      <c r="AN14" s="17">
        <v>4.9551197498916101E-2</v>
      </c>
      <c r="AO14" s="17"/>
      <c r="AP14" s="17">
        <v>0.17136552809130101</v>
      </c>
      <c r="AQ14" s="17">
        <v>4.2177876174378098E-2</v>
      </c>
      <c r="AR14" s="17">
        <v>1.0933003413797099E-2</v>
      </c>
      <c r="AS14" s="17">
        <v>1.6629218880350901E-2</v>
      </c>
      <c r="AT14" s="17">
        <v>0</v>
      </c>
      <c r="AU14" s="17">
        <v>9.3468614247269998E-3</v>
      </c>
    </row>
    <row r="15" spans="2:47" x14ac:dyDescent="0.35">
      <c r="B15" s="18" t="s">
        <v>95</v>
      </c>
      <c r="C15" s="21">
        <v>0.48138102902309199</v>
      </c>
      <c r="D15" s="21">
        <v>0.45470365143702801</v>
      </c>
      <c r="E15" s="21">
        <v>0.50337112156520103</v>
      </c>
      <c r="F15" s="21"/>
      <c r="G15" s="21">
        <v>0.60007483595200295</v>
      </c>
      <c r="H15" s="21">
        <v>0.55119215972805802</v>
      </c>
      <c r="I15" s="21">
        <v>0.49005294207932798</v>
      </c>
      <c r="J15" s="21">
        <v>0.52684103966990903</v>
      </c>
      <c r="K15" s="21">
        <v>0.37154606020031999</v>
      </c>
      <c r="L15" s="21">
        <v>0.34815871284183503</v>
      </c>
      <c r="M15" s="21"/>
      <c r="N15" s="21">
        <v>0.46339717820147702</v>
      </c>
      <c r="O15" s="21">
        <v>0.56606227964427502</v>
      </c>
      <c r="P15" s="21"/>
      <c r="Q15" s="21">
        <v>0.51686468172658495</v>
      </c>
      <c r="R15" s="21">
        <v>0.54351178228643604</v>
      </c>
      <c r="S15" s="21">
        <v>0.45977110159969098</v>
      </c>
      <c r="T15" s="21">
        <v>0.49184874653655403</v>
      </c>
      <c r="U15" s="21">
        <v>0.48678880985769901</v>
      </c>
      <c r="V15" s="21">
        <v>0.49725712640620501</v>
      </c>
      <c r="W15" s="21">
        <v>0.46934760333365499</v>
      </c>
      <c r="X15" s="21">
        <v>0.54982906791917596</v>
      </c>
      <c r="Y15" s="21">
        <v>0.40823142782147498</v>
      </c>
      <c r="Z15" s="21">
        <v>0.41357801336743799</v>
      </c>
      <c r="AA15" s="21">
        <v>0.45044635852758902</v>
      </c>
      <c r="AB15" s="21">
        <v>0.467646493810704</v>
      </c>
      <c r="AC15" s="21"/>
      <c r="AD15" s="21">
        <v>0.54921053882298698</v>
      </c>
      <c r="AE15" s="21">
        <v>0.32370241762902202</v>
      </c>
      <c r="AF15" s="21"/>
      <c r="AG15" s="21">
        <v>0.59497499680857502</v>
      </c>
      <c r="AH15" s="21">
        <v>0.43434248541049603</v>
      </c>
      <c r="AI15" s="21"/>
      <c r="AJ15" s="21">
        <v>0.47114704090194198</v>
      </c>
      <c r="AK15" s="21">
        <v>0.49436442739476599</v>
      </c>
      <c r="AL15" s="21"/>
      <c r="AM15" s="21">
        <v>0.46662522480864599</v>
      </c>
      <c r="AN15" s="21">
        <v>0.485268163117762</v>
      </c>
      <c r="AO15" s="21"/>
      <c r="AP15" s="21">
        <v>0.24825747294105799</v>
      </c>
      <c r="AQ15" s="21">
        <v>0.41570392745878798</v>
      </c>
      <c r="AR15" s="21">
        <v>0.57784294945152803</v>
      </c>
      <c r="AS15" s="21">
        <v>0.43651576496223898</v>
      </c>
      <c r="AT15" s="21">
        <v>0.74416101134350998</v>
      </c>
      <c r="AU15" s="21">
        <v>0.65452974074486303</v>
      </c>
    </row>
    <row r="16" spans="2:47" x14ac:dyDescent="0.35">
      <c r="B16" s="18" t="s">
        <v>96</v>
      </c>
      <c r="C16" s="21">
        <v>0.18179691647261001</v>
      </c>
      <c r="D16" s="21">
        <v>0.20631989038614601</v>
      </c>
      <c r="E16" s="21">
        <v>0.160075379472889</v>
      </c>
      <c r="F16" s="21"/>
      <c r="G16" s="21">
        <v>0.15030372327883099</v>
      </c>
      <c r="H16" s="21">
        <v>0.16508111730262701</v>
      </c>
      <c r="I16" s="21">
        <v>0.13796307292774301</v>
      </c>
      <c r="J16" s="21">
        <v>0.21897786248456</v>
      </c>
      <c r="K16" s="21">
        <v>0.22996652292413</v>
      </c>
      <c r="L16" s="21">
        <v>0.20042507146873201</v>
      </c>
      <c r="M16" s="21"/>
      <c r="N16" s="21">
        <v>0.19666352189737701</v>
      </c>
      <c r="O16" s="21">
        <v>0.11179395924457</v>
      </c>
      <c r="P16" s="21"/>
      <c r="Q16" s="21">
        <v>0.11922860744873599</v>
      </c>
      <c r="R16" s="21">
        <v>0.132471434197236</v>
      </c>
      <c r="S16" s="21">
        <v>0.22234653978319999</v>
      </c>
      <c r="T16" s="21">
        <v>0.14972673228702299</v>
      </c>
      <c r="U16" s="21">
        <v>0.182780271705242</v>
      </c>
      <c r="V16" s="21">
        <v>0.17131334737386</v>
      </c>
      <c r="W16" s="21">
        <v>0.19659399428189001</v>
      </c>
      <c r="X16" s="21">
        <v>0.17908542908509001</v>
      </c>
      <c r="Y16" s="21">
        <v>0.282884218124211</v>
      </c>
      <c r="Z16" s="21">
        <v>0.19168448886286699</v>
      </c>
      <c r="AA16" s="21">
        <v>0.18963167546614501</v>
      </c>
      <c r="AB16" s="21">
        <v>0.25156804456597098</v>
      </c>
      <c r="AC16" s="21"/>
      <c r="AD16" s="21">
        <v>0.148907351545914</v>
      </c>
      <c r="AE16" s="21">
        <v>0.26447614013998599</v>
      </c>
      <c r="AF16" s="21"/>
      <c r="AG16" s="21">
        <v>0.171342847951198</v>
      </c>
      <c r="AH16" s="21">
        <v>0.187804479011034</v>
      </c>
      <c r="AI16" s="21"/>
      <c r="AJ16" s="21">
        <v>0.17502239683856499</v>
      </c>
      <c r="AK16" s="21">
        <v>0.19012535111932799</v>
      </c>
      <c r="AL16" s="21"/>
      <c r="AM16" s="21">
        <v>0.187420690648088</v>
      </c>
      <c r="AN16" s="21">
        <v>0.18104095953115101</v>
      </c>
      <c r="AO16" s="21"/>
      <c r="AP16" s="21">
        <v>0.28813389707508102</v>
      </c>
      <c r="AQ16" s="21">
        <v>0.15020746166247401</v>
      </c>
      <c r="AR16" s="21">
        <v>0.15957471593297401</v>
      </c>
      <c r="AS16" s="21">
        <v>0.15130177268408701</v>
      </c>
      <c r="AT16" s="21">
        <v>6.3551866247759201E-2</v>
      </c>
      <c r="AU16" s="21">
        <v>0.19076731299403399</v>
      </c>
    </row>
    <row r="17" spans="2:47" x14ac:dyDescent="0.35">
      <c r="B17" s="18" t="s">
        <v>97</v>
      </c>
      <c r="C17" s="22">
        <v>0.29958411255048201</v>
      </c>
      <c r="D17" s="22">
        <v>0.248383761050882</v>
      </c>
      <c r="E17" s="22">
        <v>0.34329574209231201</v>
      </c>
      <c r="F17" s="22"/>
      <c r="G17" s="22">
        <v>0.44977111267317199</v>
      </c>
      <c r="H17" s="22">
        <v>0.38611104242543098</v>
      </c>
      <c r="I17" s="22">
        <v>0.35208986915158402</v>
      </c>
      <c r="J17" s="22">
        <v>0.307863177185349</v>
      </c>
      <c r="K17" s="22">
        <v>0.14157953727618999</v>
      </c>
      <c r="L17" s="22">
        <v>0.14773364137310299</v>
      </c>
      <c r="M17" s="22"/>
      <c r="N17" s="22">
        <v>0.26673365630410001</v>
      </c>
      <c r="O17" s="22">
        <v>0.45426832039970499</v>
      </c>
      <c r="P17" s="22"/>
      <c r="Q17" s="22">
        <v>0.39763607427784903</v>
      </c>
      <c r="R17" s="22">
        <v>0.41104034808920098</v>
      </c>
      <c r="S17" s="22">
        <v>0.23742456181649099</v>
      </c>
      <c r="T17" s="22">
        <v>0.34212201424953098</v>
      </c>
      <c r="U17" s="22">
        <v>0.30400853815245699</v>
      </c>
      <c r="V17" s="22">
        <v>0.325943779032345</v>
      </c>
      <c r="W17" s="22">
        <v>0.27275360905176499</v>
      </c>
      <c r="X17" s="22">
        <v>0.37074363883408601</v>
      </c>
      <c r="Y17" s="22">
        <v>0.12534720969726401</v>
      </c>
      <c r="Z17" s="22">
        <v>0.221893524504572</v>
      </c>
      <c r="AA17" s="22">
        <v>0.26081468306144401</v>
      </c>
      <c r="AB17" s="22">
        <v>0.21607844924473199</v>
      </c>
      <c r="AC17" s="22"/>
      <c r="AD17" s="22">
        <v>0.40030318727707298</v>
      </c>
      <c r="AE17" s="22">
        <v>5.9226277489036701E-2</v>
      </c>
      <c r="AF17" s="22"/>
      <c r="AG17" s="22">
        <v>0.42363214885737699</v>
      </c>
      <c r="AH17" s="22">
        <v>0.246538006399461</v>
      </c>
      <c r="AI17" s="22"/>
      <c r="AJ17" s="22">
        <v>0.29612464406337702</v>
      </c>
      <c r="AK17" s="22">
        <v>0.304239076275437</v>
      </c>
      <c r="AL17" s="22"/>
      <c r="AM17" s="22">
        <v>0.27920453416055802</v>
      </c>
      <c r="AN17" s="22">
        <v>0.30422720358661098</v>
      </c>
      <c r="AO17" s="22"/>
      <c r="AP17" s="22">
        <v>-3.9876424134022898E-2</v>
      </c>
      <c r="AQ17" s="22">
        <v>0.26549646579631397</v>
      </c>
      <c r="AR17" s="22">
        <v>0.41826823351855402</v>
      </c>
      <c r="AS17" s="22">
        <v>0.28521399227815297</v>
      </c>
      <c r="AT17" s="22">
        <v>0.68060914509575099</v>
      </c>
      <c r="AU17" s="22">
        <v>0.46376242775082999</v>
      </c>
    </row>
    <row r="18" spans="2:47" x14ac:dyDescent="0.35">
      <c r="B18" s="16" t="s">
        <v>406</v>
      </c>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B2:AU22"/>
  <sheetViews>
    <sheetView showGridLines="0" topLeftCell="A7" workbookViewId="0">
      <pane xSplit="2" topLeftCell="C1" activePane="topRight" state="frozen"/>
      <selection pane="topRight" activeCell="C1" sqref="C1"/>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409</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1018</v>
      </c>
      <c r="D7" s="10">
        <v>470</v>
      </c>
      <c r="E7" s="10">
        <v>542</v>
      </c>
      <c r="F7" s="10"/>
      <c r="G7" s="10">
        <v>121</v>
      </c>
      <c r="H7" s="10">
        <v>175</v>
      </c>
      <c r="I7" s="10">
        <v>198</v>
      </c>
      <c r="J7" s="10">
        <v>174</v>
      </c>
      <c r="K7" s="10">
        <v>148</v>
      </c>
      <c r="L7" s="10">
        <v>202</v>
      </c>
      <c r="M7" s="10"/>
      <c r="N7" s="10">
        <v>847</v>
      </c>
      <c r="O7" s="10">
        <v>171</v>
      </c>
      <c r="P7" s="10"/>
      <c r="Q7" s="10">
        <v>129</v>
      </c>
      <c r="R7" s="10">
        <v>140</v>
      </c>
      <c r="S7" s="10">
        <v>92</v>
      </c>
      <c r="T7" s="10">
        <v>98</v>
      </c>
      <c r="U7" s="10">
        <v>78</v>
      </c>
      <c r="V7" s="10">
        <v>95</v>
      </c>
      <c r="W7" s="10">
        <v>91</v>
      </c>
      <c r="X7" s="10">
        <v>44</v>
      </c>
      <c r="Y7" s="10">
        <v>107</v>
      </c>
      <c r="Z7" s="10">
        <v>81</v>
      </c>
      <c r="AA7" s="10">
        <v>42</v>
      </c>
      <c r="AB7" s="10">
        <v>21</v>
      </c>
      <c r="AC7" s="10"/>
      <c r="AD7" s="10">
        <v>690</v>
      </c>
      <c r="AE7" s="10">
        <v>298</v>
      </c>
      <c r="AF7" s="10"/>
      <c r="AG7" s="10">
        <v>321</v>
      </c>
      <c r="AH7" s="10">
        <v>674</v>
      </c>
      <c r="AI7" s="10"/>
      <c r="AJ7" s="10">
        <v>569</v>
      </c>
      <c r="AK7" s="10">
        <v>448</v>
      </c>
      <c r="AL7" s="10"/>
      <c r="AM7" s="10">
        <v>217</v>
      </c>
      <c r="AN7" s="10">
        <v>783</v>
      </c>
      <c r="AO7" s="10"/>
      <c r="AP7" s="10">
        <v>227</v>
      </c>
      <c r="AQ7" s="10">
        <v>185</v>
      </c>
      <c r="AR7" s="10">
        <v>156</v>
      </c>
      <c r="AS7" s="10">
        <v>191</v>
      </c>
      <c r="AT7" s="10">
        <v>95</v>
      </c>
      <c r="AU7" s="10">
        <v>164</v>
      </c>
    </row>
    <row r="8" spans="2:47" ht="30" customHeight="1" x14ac:dyDescent="0.35">
      <c r="B8" s="11" t="s">
        <v>20</v>
      </c>
      <c r="C8" s="11">
        <v>1028</v>
      </c>
      <c r="D8" s="11">
        <v>503</v>
      </c>
      <c r="E8" s="11">
        <v>518</v>
      </c>
      <c r="F8" s="11"/>
      <c r="G8" s="11">
        <v>146</v>
      </c>
      <c r="H8" s="11">
        <v>199</v>
      </c>
      <c r="I8" s="11">
        <v>189</v>
      </c>
      <c r="J8" s="11">
        <v>167</v>
      </c>
      <c r="K8" s="11">
        <v>133</v>
      </c>
      <c r="L8" s="11">
        <v>194</v>
      </c>
      <c r="M8" s="11"/>
      <c r="N8" s="11">
        <v>848</v>
      </c>
      <c r="O8" s="11">
        <v>180</v>
      </c>
      <c r="P8" s="11"/>
      <c r="Q8" s="11">
        <v>134</v>
      </c>
      <c r="R8" s="11">
        <v>133</v>
      </c>
      <c r="S8" s="11">
        <v>94</v>
      </c>
      <c r="T8" s="11">
        <v>91</v>
      </c>
      <c r="U8" s="11">
        <v>76</v>
      </c>
      <c r="V8" s="11">
        <v>97</v>
      </c>
      <c r="W8" s="11">
        <v>87</v>
      </c>
      <c r="X8" s="11">
        <v>41</v>
      </c>
      <c r="Y8" s="11">
        <v>102</v>
      </c>
      <c r="Z8" s="11">
        <v>94</v>
      </c>
      <c r="AA8" s="11">
        <v>46</v>
      </c>
      <c r="AB8" s="11">
        <v>32</v>
      </c>
      <c r="AC8" s="11"/>
      <c r="AD8" s="11">
        <v>700</v>
      </c>
      <c r="AE8" s="11">
        <v>297</v>
      </c>
      <c r="AF8" s="11"/>
      <c r="AG8" s="11">
        <v>327</v>
      </c>
      <c r="AH8" s="11">
        <v>674</v>
      </c>
      <c r="AI8" s="11"/>
      <c r="AJ8" s="11">
        <v>555</v>
      </c>
      <c r="AK8" s="11">
        <v>472</v>
      </c>
      <c r="AL8" s="11"/>
      <c r="AM8" s="11">
        <v>214</v>
      </c>
      <c r="AN8" s="11">
        <v>796</v>
      </c>
      <c r="AO8" s="11"/>
      <c r="AP8" s="11">
        <v>224</v>
      </c>
      <c r="AQ8" s="11">
        <v>179</v>
      </c>
      <c r="AR8" s="11">
        <v>167</v>
      </c>
      <c r="AS8" s="11">
        <v>181</v>
      </c>
      <c r="AT8" s="11">
        <v>89</v>
      </c>
      <c r="AU8" s="11">
        <v>187</v>
      </c>
    </row>
    <row r="9" spans="2:47" x14ac:dyDescent="0.35">
      <c r="B9" s="18" t="s">
        <v>89</v>
      </c>
      <c r="C9" s="17">
        <v>0.13709252270050001</v>
      </c>
      <c r="D9" s="17">
        <v>0.11692216349538601</v>
      </c>
      <c r="E9" s="17">
        <v>0.15620764482882299</v>
      </c>
      <c r="F9" s="17"/>
      <c r="G9" s="17">
        <v>0.20098117571754201</v>
      </c>
      <c r="H9" s="17">
        <v>0.20066711081653801</v>
      </c>
      <c r="I9" s="17">
        <v>0.14179256836578</v>
      </c>
      <c r="J9" s="17">
        <v>0.117372121875141</v>
      </c>
      <c r="K9" s="17">
        <v>8.9074594732715798E-2</v>
      </c>
      <c r="L9" s="17">
        <v>6.9117110313068095E-2</v>
      </c>
      <c r="M9" s="17"/>
      <c r="N9" s="17">
        <v>0.11694582195299801</v>
      </c>
      <c r="O9" s="17">
        <v>0.23195806802289901</v>
      </c>
      <c r="P9" s="17"/>
      <c r="Q9" s="17">
        <v>0.20602336640579599</v>
      </c>
      <c r="R9" s="17">
        <v>0.135908208584158</v>
      </c>
      <c r="S9" s="17">
        <v>0.113189925700195</v>
      </c>
      <c r="T9" s="17">
        <v>0.12954834620231201</v>
      </c>
      <c r="U9" s="17">
        <v>0.139807828529323</v>
      </c>
      <c r="V9" s="17">
        <v>0.14571365762371599</v>
      </c>
      <c r="W9" s="17">
        <v>0.12915974691642601</v>
      </c>
      <c r="X9" s="17">
        <v>0.12908795231669701</v>
      </c>
      <c r="Y9" s="17">
        <v>6.7332595341265997E-2</v>
      </c>
      <c r="Z9" s="17">
        <v>9.5420011551451994E-2</v>
      </c>
      <c r="AA9" s="17">
        <v>0.23853172373591999</v>
      </c>
      <c r="AB9" s="17">
        <v>0.14370328254935399</v>
      </c>
      <c r="AC9" s="17"/>
      <c r="AD9" s="17">
        <v>0.15394635789198799</v>
      </c>
      <c r="AE9" s="17">
        <v>8.7897236790480296E-2</v>
      </c>
      <c r="AF9" s="17"/>
      <c r="AG9" s="17">
        <v>0.191937734259152</v>
      </c>
      <c r="AH9" s="17">
        <v>0.111375373715457</v>
      </c>
      <c r="AI9" s="17"/>
      <c r="AJ9" s="17">
        <v>0.115947769629225</v>
      </c>
      <c r="AK9" s="17">
        <v>0.16225069326243399</v>
      </c>
      <c r="AL9" s="17"/>
      <c r="AM9" s="17">
        <v>0.13751043684890399</v>
      </c>
      <c r="AN9" s="17">
        <v>0.136827959869257</v>
      </c>
      <c r="AO9" s="17"/>
      <c r="AP9" s="17">
        <v>8.1158112340640201E-2</v>
      </c>
      <c r="AQ9" s="17">
        <v>0.12111886796089</v>
      </c>
      <c r="AR9" s="17">
        <v>0.148984338529219</v>
      </c>
      <c r="AS9" s="17">
        <v>6.4711962579784593E-2</v>
      </c>
      <c r="AT9" s="17">
        <v>0.29421236412991902</v>
      </c>
      <c r="AU9" s="17">
        <v>0.20369742832615501</v>
      </c>
    </row>
    <row r="10" spans="2:47" x14ac:dyDescent="0.35">
      <c r="B10" s="18" t="s">
        <v>90</v>
      </c>
      <c r="C10" s="17">
        <v>0.28059346578351102</v>
      </c>
      <c r="D10" s="17">
        <v>0.26716461140733899</v>
      </c>
      <c r="E10" s="17">
        <v>0.29275550205296502</v>
      </c>
      <c r="F10" s="17"/>
      <c r="G10" s="17">
        <v>0.42661216481256897</v>
      </c>
      <c r="H10" s="17">
        <v>0.332028830383026</v>
      </c>
      <c r="I10" s="17">
        <v>0.26352633292611899</v>
      </c>
      <c r="J10" s="17">
        <v>0.27892488519381398</v>
      </c>
      <c r="K10" s="17">
        <v>0.22225474918471699</v>
      </c>
      <c r="L10" s="17">
        <v>0.17595034404340901</v>
      </c>
      <c r="M10" s="17"/>
      <c r="N10" s="17">
        <v>0.260713713240741</v>
      </c>
      <c r="O10" s="17">
        <v>0.37420202181857698</v>
      </c>
      <c r="P10" s="17"/>
      <c r="Q10" s="17">
        <v>0.23491229916794601</v>
      </c>
      <c r="R10" s="17">
        <v>0.28538365642159003</v>
      </c>
      <c r="S10" s="17">
        <v>0.28085766569974602</v>
      </c>
      <c r="T10" s="17">
        <v>0.26955966188508201</v>
      </c>
      <c r="U10" s="17">
        <v>0.27944485503393901</v>
      </c>
      <c r="V10" s="17">
        <v>0.32005205900741801</v>
      </c>
      <c r="W10" s="17">
        <v>0.255690199264902</v>
      </c>
      <c r="X10" s="17">
        <v>0.39924195292796799</v>
      </c>
      <c r="Y10" s="17">
        <v>0.25741659037332598</v>
      </c>
      <c r="Z10" s="17">
        <v>0.32124461439297802</v>
      </c>
      <c r="AA10" s="17">
        <v>0.21789004109887899</v>
      </c>
      <c r="AB10" s="17">
        <v>0.32571829740592401</v>
      </c>
      <c r="AC10" s="17"/>
      <c r="AD10" s="17">
        <v>0.30299797778565501</v>
      </c>
      <c r="AE10" s="17">
        <v>0.23514797826318301</v>
      </c>
      <c r="AF10" s="17"/>
      <c r="AG10" s="17">
        <v>0.321642866845675</v>
      </c>
      <c r="AH10" s="17">
        <v>0.26563779953768202</v>
      </c>
      <c r="AI10" s="17"/>
      <c r="AJ10" s="17">
        <v>0.254285158620639</v>
      </c>
      <c r="AK10" s="17">
        <v>0.31210918280264499</v>
      </c>
      <c r="AL10" s="17"/>
      <c r="AM10" s="17">
        <v>0.246993279945491</v>
      </c>
      <c r="AN10" s="17">
        <v>0.290820606924724</v>
      </c>
      <c r="AO10" s="17"/>
      <c r="AP10" s="17">
        <v>0.21215698760865401</v>
      </c>
      <c r="AQ10" s="17">
        <v>0.19721142508957701</v>
      </c>
      <c r="AR10" s="17">
        <v>0.35398681596640802</v>
      </c>
      <c r="AS10" s="17">
        <v>0.207335508281667</v>
      </c>
      <c r="AT10" s="17">
        <v>0.38251531169202402</v>
      </c>
      <c r="AU10" s="17">
        <v>0.39876276014550099</v>
      </c>
    </row>
    <row r="11" spans="2:47" x14ac:dyDescent="0.35">
      <c r="B11" s="18" t="s">
        <v>91</v>
      </c>
      <c r="C11" s="17">
        <v>0.351335423814852</v>
      </c>
      <c r="D11" s="17">
        <v>0.35891691039405799</v>
      </c>
      <c r="E11" s="17">
        <v>0.34439291815087197</v>
      </c>
      <c r="F11" s="17"/>
      <c r="G11" s="17">
        <v>0.17974124251255</v>
      </c>
      <c r="H11" s="17">
        <v>0.27179900574680199</v>
      </c>
      <c r="I11" s="17">
        <v>0.33838881281352801</v>
      </c>
      <c r="J11" s="17">
        <v>0.36655738944472799</v>
      </c>
      <c r="K11" s="17">
        <v>0.43617613290076501</v>
      </c>
      <c r="L11" s="17">
        <v>0.50350024268342097</v>
      </c>
      <c r="M11" s="17"/>
      <c r="N11" s="17">
        <v>0.38282093513760901</v>
      </c>
      <c r="O11" s="17">
        <v>0.203078384668717</v>
      </c>
      <c r="P11" s="17"/>
      <c r="Q11" s="17">
        <v>0.34136557808719498</v>
      </c>
      <c r="R11" s="17">
        <v>0.35488896664488501</v>
      </c>
      <c r="S11" s="17">
        <v>0.39524050844032799</v>
      </c>
      <c r="T11" s="17">
        <v>0.400310885522285</v>
      </c>
      <c r="U11" s="17">
        <v>0.30636625744170898</v>
      </c>
      <c r="V11" s="17">
        <v>0.32101381590375899</v>
      </c>
      <c r="W11" s="17">
        <v>0.37936332145924401</v>
      </c>
      <c r="X11" s="17">
        <v>0.29992416740061401</v>
      </c>
      <c r="Y11" s="17">
        <v>0.41317244378780599</v>
      </c>
      <c r="Z11" s="17">
        <v>0.31515098665879998</v>
      </c>
      <c r="AA11" s="17">
        <v>0.40435895106544001</v>
      </c>
      <c r="AB11" s="17">
        <v>0.13078064203783599</v>
      </c>
      <c r="AC11" s="17"/>
      <c r="AD11" s="17">
        <v>0.35504160657876599</v>
      </c>
      <c r="AE11" s="17">
        <v>0.34703783278794598</v>
      </c>
      <c r="AF11" s="17"/>
      <c r="AG11" s="17">
        <v>0.31372640453223499</v>
      </c>
      <c r="AH11" s="17">
        <v>0.37694703596974</v>
      </c>
      <c r="AI11" s="17"/>
      <c r="AJ11" s="17">
        <v>0.40807071983936399</v>
      </c>
      <c r="AK11" s="17">
        <v>0.28522966777244901</v>
      </c>
      <c r="AL11" s="17"/>
      <c r="AM11" s="17">
        <v>0.36434414419567301</v>
      </c>
      <c r="AN11" s="17">
        <v>0.34926061008138798</v>
      </c>
      <c r="AO11" s="17"/>
      <c r="AP11" s="17">
        <v>0.30219664180320899</v>
      </c>
      <c r="AQ11" s="17">
        <v>0.48360346791562198</v>
      </c>
      <c r="AR11" s="17">
        <v>0.27030647370108202</v>
      </c>
      <c r="AS11" s="17">
        <v>0.49250655364410001</v>
      </c>
      <c r="AT11" s="17">
        <v>0.28134653318735198</v>
      </c>
      <c r="AU11" s="17">
        <v>0.25271304483012402</v>
      </c>
    </row>
    <row r="12" spans="2:47" x14ac:dyDescent="0.35">
      <c r="B12" s="18" t="s">
        <v>92</v>
      </c>
      <c r="C12" s="17">
        <v>7.7482112137436499E-2</v>
      </c>
      <c r="D12" s="17">
        <v>0.101289627898223</v>
      </c>
      <c r="E12" s="17">
        <v>5.5263960645609803E-2</v>
      </c>
      <c r="F12" s="17"/>
      <c r="G12" s="17">
        <v>9.3648685526216593E-2</v>
      </c>
      <c r="H12" s="17">
        <v>7.5234750070406906E-2</v>
      </c>
      <c r="I12" s="17">
        <v>6.6509452040965297E-2</v>
      </c>
      <c r="J12" s="17">
        <v>9.2233551087180204E-2</v>
      </c>
      <c r="K12" s="17">
        <v>6.6451087279338197E-2</v>
      </c>
      <c r="L12" s="17">
        <v>7.3183525558633403E-2</v>
      </c>
      <c r="M12" s="17"/>
      <c r="N12" s="17">
        <v>7.9176425837233402E-2</v>
      </c>
      <c r="O12" s="17">
        <v>6.9504031999507498E-2</v>
      </c>
      <c r="P12" s="17"/>
      <c r="Q12" s="17">
        <v>6.2762987694963093E-2</v>
      </c>
      <c r="R12" s="17">
        <v>6.9945976233772203E-2</v>
      </c>
      <c r="S12" s="17">
        <v>8.4534122981938006E-2</v>
      </c>
      <c r="T12" s="17">
        <v>9.9500649410488404E-2</v>
      </c>
      <c r="U12" s="17">
        <v>8.7420729568575703E-2</v>
      </c>
      <c r="V12" s="17">
        <v>8.9975808326071993E-2</v>
      </c>
      <c r="W12" s="17">
        <v>5.8168975789626903E-2</v>
      </c>
      <c r="X12" s="17">
        <v>8.3886180842973598E-2</v>
      </c>
      <c r="Y12" s="17">
        <v>6.0689876383619702E-2</v>
      </c>
      <c r="Z12" s="17">
        <v>0.127386227370273</v>
      </c>
      <c r="AA12" s="17">
        <v>3.00014095944416E-2</v>
      </c>
      <c r="AB12" s="17">
        <v>4.49928574685481E-2</v>
      </c>
      <c r="AC12" s="17"/>
      <c r="AD12" s="17">
        <v>8.8435010358665203E-2</v>
      </c>
      <c r="AE12" s="17">
        <v>5.6553290330409102E-2</v>
      </c>
      <c r="AF12" s="17"/>
      <c r="AG12" s="17">
        <v>9.7669260856127496E-2</v>
      </c>
      <c r="AH12" s="17">
        <v>6.6467175623894204E-2</v>
      </c>
      <c r="AI12" s="17"/>
      <c r="AJ12" s="17">
        <v>7.2089269620065205E-2</v>
      </c>
      <c r="AK12" s="17">
        <v>8.3981218408325703E-2</v>
      </c>
      <c r="AL12" s="17"/>
      <c r="AM12" s="17">
        <v>5.9579658344350001E-2</v>
      </c>
      <c r="AN12" s="17">
        <v>8.2965882461622495E-2</v>
      </c>
      <c r="AO12" s="17"/>
      <c r="AP12" s="17">
        <v>5.3534515816089201E-2</v>
      </c>
      <c r="AQ12" s="17">
        <v>5.4005239443878097E-2</v>
      </c>
      <c r="AR12" s="17">
        <v>0.124346753581101</v>
      </c>
      <c r="AS12" s="17">
        <v>0.110714431619197</v>
      </c>
      <c r="AT12" s="17">
        <v>3.2154517918671403E-2</v>
      </c>
      <c r="AU12" s="17">
        <v>7.6062989568216499E-2</v>
      </c>
    </row>
    <row r="13" spans="2:47" x14ac:dyDescent="0.35">
      <c r="B13" s="18" t="s">
        <v>93</v>
      </c>
      <c r="C13" s="17">
        <v>8.6541582239911E-2</v>
      </c>
      <c r="D13" s="17">
        <v>0.111173063906448</v>
      </c>
      <c r="E13" s="17">
        <v>6.3627283599352602E-2</v>
      </c>
      <c r="F13" s="17"/>
      <c r="G13" s="17">
        <v>5.2575747912698402E-2</v>
      </c>
      <c r="H13" s="17">
        <v>5.3641082221741999E-2</v>
      </c>
      <c r="I13" s="17">
        <v>7.3497388168462394E-2</v>
      </c>
      <c r="J13" s="17">
        <v>0.100066254690737</v>
      </c>
      <c r="K13" s="17">
        <v>0.11772471067272</v>
      </c>
      <c r="L13" s="17">
        <v>0.12555858629170499</v>
      </c>
      <c r="M13" s="17"/>
      <c r="N13" s="17">
        <v>9.9440174033863599E-2</v>
      </c>
      <c r="O13" s="17">
        <v>2.5805486550592598E-2</v>
      </c>
      <c r="P13" s="17"/>
      <c r="Q13" s="17">
        <v>6.8872603591827994E-2</v>
      </c>
      <c r="R13" s="17">
        <v>5.7032889975526198E-2</v>
      </c>
      <c r="S13" s="17">
        <v>0.103052173175305</v>
      </c>
      <c r="T13" s="17">
        <v>5.5447683938594498E-2</v>
      </c>
      <c r="U13" s="17">
        <v>9.7374720491848005E-2</v>
      </c>
      <c r="V13" s="17">
        <v>7.8160993727788203E-2</v>
      </c>
      <c r="W13" s="17">
        <v>0.10568094664432</v>
      </c>
      <c r="X13" s="17">
        <v>4.61788938487738E-2</v>
      </c>
      <c r="Y13" s="17">
        <v>0.133011788805634</v>
      </c>
      <c r="Z13" s="17">
        <v>7.4396897497339798E-2</v>
      </c>
      <c r="AA13" s="17">
        <v>8.8863287457296505E-2</v>
      </c>
      <c r="AB13" s="17">
        <v>0.20725225025024299</v>
      </c>
      <c r="AC13" s="17"/>
      <c r="AD13" s="17">
        <v>6.0842401276376398E-2</v>
      </c>
      <c r="AE13" s="17">
        <v>0.14971824252869201</v>
      </c>
      <c r="AF13" s="17"/>
      <c r="AG13" s="17">
        <v>5.5189191102111602E-2</v>
      </c>
      <c r="AH13" s="17">
        <v>0.10020677847906199</v>
      </c>
      <c r="AI13" s="17"/>
      <c r="AJ13" s="17">
        <v>8.2268956353486605E-2</v>
      </c>
      <c r="AK13" s="17">
        <v>9.1739582443889703E-2</v>
      </c>
      <c r="AL13" s="17"/>
      <c r="AM13" s="17">
        <v>0.114582290092407</v>
      </c>
      <c r="AN13" s="17">
        <v>7.7600553214487597E-2</v>
      </c>
      <c r="AO13" s="17"/>
      <c r="AP13" s="17">
        <v>0.153369774779642</v>
      </c>
      <c r="AQ13" s="17">
        <v>7.3376496629308202E-2</v>
      </c>
      <c r="AR13" s="17">
        <v>7.9862979438292805E-2</v>
      </c>
      <c r="AS13" s="17">
        <v>8.7375895974261097E-2</v>
      </c>
      <c r="AT13" s="17">
        <v>9.7712730720335601E-3</v>
      </c>
      <c r="AU13" s="17">
        <v>6.1079774479538301E-2</v>
      </c>
    </row>
    <row r="14" spans="2:47" x14ac:dyDescent="0.35">
      <c r="B14" s="18" t="s">
        <v>94</v>
      </c>
      <c r="C14" s="17">
        <v>6.69548933237889E-2</v>
      </c>
      <c r="D14" s="17">
        <v>4.4533622898546101E-2</v>
      </c>
      <c r="E14" s="17">
        <v>8.7752690722377596E-2</v>
      </c>
      <c r="F14" s="17"/>
      <c r="G14" s="17">
        <v>4.6440983518424198E-2</v>
      </c>
      <c r="H14" s="17">
        <v>6.6629220761484698E-2</v>
      </c>
      <c r="I14" s="17">
        <v>0.116285445685145</v>
      </c>
      <c r="J14" s="17">
        <v>4.4845797708398701E-2</v>
      </c>
      <c r="K14" s="17">
        <v>6.8318725229744096E-2</v>
      </c>
      <c r="L14" s="17">
        <v>5.2690191109763702E-2</v>
      </c>
      <c r="M14" s="17"/>
      <c r="N14" s="17">
        <v>6.0902929797554697E-2</v>
      </c>
      <c r="O14" s="17">
        <v>9.5452006939707498E-2</v>
      </c>
      <c r="P14" s="17"/>
      <c r="Q14" s="17">
        <v>8.60631650522726E-2</v>
      </c>
      <c r="R14" s="17">
        <v>9.6840302140069404E-2</v>
      </c>
      <c r="S14" s="17">
        <v>2.3125604002488299E-2</v>
      </c>
      <c r="T14" s="17">
        <v>4.5632773041238701E-2</v>
      </c>
      <c r="U14" s="17">
        <v>8.9585608934605501E-2</v>
      </c>
      <c r="V14" s="17">
        <v>4.5083665411246698E-2</v>
      </c>
      <c r="W14" s="17">
        <v>7.1936809925481293E-2</v>
      </c>
      <c r="X14" s="17">
        <v>4.1680852662973202E-2</v>
      </c>
      <c r="Y14" s="17">
        <v>6.83767053083469E-2</v>
      </c>
      <c r="Z14" s="17">
        <v>6.6401262529157207E-2</v>
      </c>
      <c r="AA14" s="17">
        <v>2.03545870480226E-2</v>
      </c>
      <c r="AB14" s="17">
        <v>0.14755267028809499</v>
      </c>
      <c r="AC14" s="17"/>
      <c r="AD14" s="17">
        <v>3.8736646108549697E-2</v>
      </c>
      <c r="AE14" s="17">
        <v>0.12364541929929</v>
      </c>
      <c r="AF14" s="17"/>
      <c r="AG14" s="17">
        <v>1.9834542404699701E-2</v>
      </c>
      <c r="AH14" s="17">
        <v>7.93658366741649E-2</v>
      </c>
      <c r="AI14" s="17"/>
      <c r="AJ14" s="17">
        <v>6.7338125937221396E-2</v>
      </c>
      <c r="AK14" s="17">
        <v>6.46896553102565E-2</v>
      </c>
      <c r="AL14" s="17"/>
      <c r="AM14" s="17">
        <v>7.6990190573175202E-2</v>
      </c>
      <c r="AN14" s="17">
        <v>6.2524387448520499E-2</v>
      </c>
      <c r="AO14" s="17"/>
      <c r="AP14" s="17">
        <v>0.197583967651766</v>
      </c>
      <c r="AQ14" s="17">
        <v>7.0684502960724302E-2</v>
      </c>
      <c r="AR14" s="17">
        <v>2.25126387838974E-2</v>
      </c>
      <c r="AS14" s="17">
        <v>3.7355647900989802E-2</v>
      </c>
      <c r="AT14" s="17">
        <v>0</v>
      </c>
      <c r="AU14" s="17">
        <v>7.6840026504654702E-3</v>
      </c>
    </row>
    <row r="15" spans="2:47" x14ac:dyDescent="0.35">
      <c r="B15" s="18" t="s">
        <v>95</v>
      </c>
      <c r="C15" s="21">
        <v>0.41768598848401101</v>
      </c>
      <c r="D15" s="21">
        <v>0.38408677490272503</v>
      </c>
      <c r="E15" s="21">
        <v>0.44896314688178801</v>
      </c>
      <c r="F15" s="21"/>
      <c r="G15" s="21">
        <v>0.62759334053011095</v>
      </c>
      <c r="H15" s="21">
        <v>0.53269594119956398</v>
      </c>
      <c r="I15" s="21">
        <v>0.40531890129189901</v>
      </c>
      <c r="J15" s="21">
        <v>0.39629700706895499</v>
      </c>
      <c r="K15" s="21">
        <v>0.311329343917432</v>
      </c>
      <c r="L15" s="21">
        <v>0.245067454356477</v>
      </c>
      <c r="M15" s="21"/>
      <c r="N15" s="21">
        <v>0.37765953519373902</v>
      </c>
      <c r="O15" s="21">
        <v>0.60616008984147596</v>
      </c>
      <c r="P15" s="21"/>
      <c r="Q15" s="21">
        <v>0.44093566557374198</v>
      </c>
      <c r="R15" s="21">
        <v>0.421291865005747</v>
      </c>
      <c r="S15" s="21">
        <v>0.394047591399941</v>
      </c>
      <c r="T15" s="21">
        <v>0.399108008087393</v>
      </c>
      <c r="U15" s="21">
        <v>0.41925268356326101</v>
      </c>
      <c r="V15" s="21">
        <v>0.46576571663113397</v>
      </c>
      <c r="W15" s="21">
        <v>0.38484994618132801</v>
      </c>
      <c r="X15" s="21">
        <v>0.52832990524466505</v>
      </c>
      <c r="Y15" s="21">
        <v>0.32474918571459199</v>
      </c>
      <c r="Z15" s="21">
        <v>0.41666462594442999</v>
      </c>
      <c r="AA15" s="21">
        <v>0.45642176483479902</v>
      </c>
      <c r="AB15" s="21">
        <v>0.469421579955278</v>
      </c>
      <c r="AC15" s="21"/>
      <c r="AD15" s="21">
        <v>0.45694433567764298</v>
      </c>
      <c r="AE15" s="21">
        <v>0.32304521505366302</v>
      </c>
      <c r="AF15" s="21"/>
      <c r="AG15" s="21">
        <v>0.51358060110482595</v>
      </c>
      <c r="AH15" s="21">
        <v>0.37701317325313899</v>
      </c>
      <c r="AI15" s="21"/>
      <c r="AJ15" s="21">
        <v>0.37023292824986298</v>
      </c>
      <c r="AK15" s="21">
        <v>0.47435987606507901</v>
      </c>
      <c r="AL15" s="21"/>
      <c r="AM15" s="21">
        <v>0.38450371679439499</v>
      </c>
      <c r="AN15" s="21">
        <v>0.427648566793981</v>
      </c>
      <c r="AO15" s="21"/>
      <c r="AP15" s="21">
        <v>0.293315099949294</v>
      </c>
      <c r="AQ15" s="21">
        <v>0.31833029305046701</v>
      </c>
      <c r="AR15" s="21">
        <v>0.50297115449562702</v>
      </c>
      <c r="AS15" s="21">
        <v>0.27204747086145198</v>
      </c>
      <c r="AT15" s="21">
        <v>0.67672767582194304</v>
      </c>
      <c r="AU15" s="21">
        <v>0.60246018847165606</v>
      </c>
    </row>
    <row r="16" spans="2:47" x14ac:dyDescent="0.35">
      <c r="B16" s="18" t="s">
        <v>96</v>
      </c>
      <c r="C16" s="21">
        <v>0.16402369437734701</v>
      </c>
      <c r="D16" s="21">
        <v>0.21246269180467101</v>
      </c>
      <c r="E16" s="21">
        <v>0.118891244244962</v>
      </c>
      <c r="F16" s="21"/>
      <c r="G16" s="21">
        <v>0.146224433438915</v>
      </c>
      <c r="H16" s="21">
        <v>0.128875832292149</v>
      </c>
      <c r="I16" s="21">
        <v>0.140006840209428</v>
      </c>
      <c r="J16" s="21">
        <v>0.192299805777918</v>
      </c>
      <c r="K16" s="21">
        <v>0.18417579795205799</v>
      </c>
      <c r="L16" s="21">
        <v>0.19874211185033799</v>
      </c>
      <c r="M16" s="21"/>
      <c r="N16" s="21">
        <v>0.17861659987109699</v>
      </c>
      <c r="O16" s="21">
        <v>9.53095185501001E-2</v>
      </c>
      <c r="P16" s="21"/>
      <c r="Q16" s="21">
        <v>0.131635591286791</v>
      </c>
      <c r="R16" s="21">
        <v>0.12697886620929799</v>
      </c>
      <c r="S16" s="21">
        <v>0.18758629615724301</v>
      </c>
      <c r="T16" s="21">
        <v>0.15494833334908301</v>
      </c>
      <c r="U16" s="21">
        <v>0.184795450060424</v>
      </c>
      <c r="V16" s="21">
        <v>0.16813680205386</v>
      </c>
      <c r="W16" s="21">
        <v>0.163849922433947</v>
      </c>
      <c r="X16" s="21">
        <v>0.130065074691747</v>
      </c>
      <c r="Y16" s="21">
        <v>0.193701665189254</v>
      </c>
      <c r="Z16" s="21">
        <v>0.20178312486761199</v>
      </c>
      <c r="AA16" s="21">
        <v>0.11886469705173799</v>
      </c>
      <c r="AB16" s="21">
        <v>0.252245107718791</v>
      </c>
      <c r="AC16" s="21"/>
      <c r="AD16" s="21">
        <v>0.14927741163504199</v>
      </c>
      <c r="AE16" s="21">
        <v>0.20627153285910099</v>
      </c>
      <c r="AF16" s="21"/>
      <c r="AG16" s="21">
        <v>0.15285845195823899</v>
      </c>
      <c r="AH16" s="21">
        <v>0.16667395410295599</v>
      </c>
      <c r="AI16" s="21"/>
      <c r="AJ16" s="21">
        <v>0.154358225973552</v>
      </c>
      <c r="AK16" s="21">
        <v>0.175720800852215</v>
      </c>
      <c r="AL16" s="21"/>
      <c r="AM16" s="21">
        <v>0.174161948436757</v>
      </c>
      <c r="AN16" s="21">
        <v>0.16056643567611001</v>
      </c>
      <c r="AO16" s="21"/>
      <c r="AP16" s="21">
        <v>0.20690429059573101</v>
      </c>
      <c r="AQ16" s="21">
        <v>0.12738173607318601</v>
      </c>
      <c r="AR16" s="21">
        <v>0.20420973301939399</v>
      </c>
      <c r="AS16" s="21">
        <v>0.19809032759345799</v>
      </c>
      <c r="AT16" s="21">
        <v>4.1925790990705002E-2</v>
      </c>
      <c r="AU16" s="21">
        <v>0.13714276404775499</v>
      </c>
    </row>
    <row r="17" spans="2:47" x14ac:dyDescent="0.35">
      <c r="B17" s="18" t="s">
        <v>97</v>
      </c>
      <c r="C17" s="22">
        <v>0.25366229410666402</v>
      </c>
      <c r="D17" s="22">
        <v>0.17162408309805399</v>
      </c>
      <c r="E17" s="22">
        <v>0.33007190263682601</v>
      </c>
      <c r="F17" s="22"/>
      <c r="G17" s="22">
        <v>0.48136890709119601</v>
      </c>
      <c r="H17" s="22">
        <v>0.40382010890741499</v>
      </c>
      <c r="I17" s="22">
        <v>0.26531206108247102</v>
      </c>
      <c r="J17" s="22">
        <v>0.20399720129103799</v>
      </c>
      <c r="K17" s="22">
        <v>0.12715354596537401</v>
      </c>
      <c r="L17" s="22">
        <v>4.6325342506138803E-2</v>
      </c>
      <c r="M17" s="22"/>
      <c r="N17" s="22">
        <v>0.199042935322642</v>
      </c>
      <c r="O17" s="22">
        <v>0.51085057129137601</v>
      </c>
      <c r="P17" s="22"/>
      <c r="Q17" s="22">
        <v>0.309300074286951</v>
      </c>
      <c r="R17" s="22">
        <v>0.29431299879644901</v>
      </c>
      <c r="S17" s="22">
        <v>0.20646129524269799</v>
      </c>
      <c r="T17" s="22">
        <v>0.24415967473830999</v>
      </c>
      <c r="U17" s="22">
        <v>0.23445723350283801</v>
      </c>
      <c r="V17" s="22">
        <v>0.29762891457727397</v>
      </c>
      <c r="W17" s="22">
        <v>0.22100002374738001</v>
      </c>
      <c r="X17" s="22">
        <v>0.398264830552918</v>
      </c>
      <c r="Y17" s="22">
        <v>0.131047520525338</v>
      </c>
      <c r="Z17" s="22">
        <v>0.214881501076818</v>
      </c>
      <c r="AA17" s="22">
        <v>0.33755706778306099</v>
      </c>
      <c r="AB17" s="22">
        <v>0.21717647223648701</v>
      </c>
      <c r="AC17" s="22"/>
      <c r="AD17" s="22">
        <v>0.30766692404260099</v>
      </c>
      <c r="AE17" s="22">
        <v>0.116773682194562</v>
      </c>
      <c r="AF17" s="22"/>
      <c r="AG17" s="22">
        <v>0.36072214914658701</v>
      </c>
      <c r="AH17" s="22">
        <v>0.210339219150183</v>
      </c>
      <c r="AI17" s="22"/>
      <c r="AJ17" s="22">
        <v>0.215874702276311</v>
      </c>
      <c r="AK17" s="22">
        <v>0.29863907521286398</v>
      </c>
      <c r="AL17" s="22"/>
      <c r="AM17" s="22">
        <v>0.21034176835763799</v>
      </c>
      <c r="AN17" s="22">
        <v>0.26708213111787099</v>
      </c>
      <c r="AO17" s="22"/>
      <c r="AP17" s="22">
        <v>8.6410809353562906E-2</v>
      </c>
      <c r="AQ17" s="22">
        <v>0.190948556977281</v>
      </c>
      <c r="AR17" s="22">
        <v>0.29876142147623302</v>
      </c>
      <c r="AS17" s="22">
        <v>7.3957143267993505E-2</v>
      </c>
      <c r="AT17" s="22">
        <v>0.63480188483123801</v>
      </c>
      <c r="AU17" s="22">
        <v>0.465317424423901</v>
      </c>
    </row>
    <row r="18" spans="2:47" x14ac:dyDescent="0.35">
      <c r="B18" s="16" t="s">
        <v>406</v>
      </c>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B2:AU22"/>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410</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1018</v>
      </c>
      <c r="D7" s="10">
        <v>470</v>
      </c>
      <c r="E7" s="10">
        <v>542</v>
      </c>
      <c r="F7" s="10"/>
      <c r="G7" s="10">
        <v>121</v>
      </c>
      <c r="H7" s="10">
        <v>175</v>
      </c>
      <c r="I7" s="10">
        <v>198</v>
      </c>
      <c r="J7" s="10">
        <v>174</v>
      </c>
      <c r="K7" s="10">
        <v>148</v>
      </c>
      <c r="L7" s="10">
        <v>202</v>
      </c>
      <c r="M7" s="10"/>
      <c r="N7" s="10">
        <v>847</v>
      </c>
      <c r="O7" s="10">
        <v>171</v>
      </c>
      <c r="P7" s="10"/>
      <c r="Q7" s="10">
        <v>129</v>
      </c>
      <c r="R7" s="10">
        <v>140</v>
      </c>
      <c r="S7" s="10">
        <v>92</v>
      </c>
      <c r="T7" s="10">
        <v>98</v>
      </c>
      <c r="U7" s="10">
        <v>78</v>
      </c>
      <c r="V7" s="10">
        <v>95</v>
      </c>
      <c r="W7" s="10">
        <v>91</v>
      </c>
      <c r="X7" s="10">
        <v>44</v>
      </c>
      <c r="Y7" s="10">
        <v>107</v>
      </c>
      <c r="Z7" s="10">
        <v>81</v>
      </c>
      <c r="AA7" s="10">
        <v>42</v>
      </c>
      <c r="AB7" s="10">
        <v>21</v>
      </c>
      <c r="AC7" s="10"/>
      <c r="AD7" s="10">
        <v>690</v>
      </c>
      <c r="AE7" s="10">
        <v>298</v>
      </c>
      <c r="AF7" s="10"/>
      <c r="AG7" s="10">
        <v>321</v>
      </c>
      <c r="AH7" s="10">
        <v>674</v>
      </c>
      <c r="AI7" s="10"/>
      <c r="AJ7" s="10">
        <v>569</v>
      </c>
      <c r="AK7" s="10">
        <v>448</v>
      </c>
      <c r="AL7" s="10"/>
      <c r="AM7" s="10">
        <v>217</v>
      </c>
      <c r="AN7" s="10">
        <v>783</v>
      </c>
      <c r="AO7" s="10"/>
      <c r="AP7" s="10">
        <v>227</v>
      </c>
      <c r="AQ7" s="10">
        <v>185</v>
      </c>
      <c r="AR7" s="10">
        <v>156</v>
      </c>
      <c r="AS7" s="10">
        <v>191</v>
      </c>
      <c r="AT7" s="10">
        <v>95</v>
      </c>
      <c r="AU7" s="10">
        <v>164</v>
      </c>
    </row>
    <row r="8" spans="2:47" ht="30" customHeight="1" x14ac:dyDescent="0.35">
      <c r="B8" s="11" t="s">
        <v>20</v>
      </c>
      <c r="C8" s="11">
        <v>1028</v>
      </c>
      <c r="D8" s="11">
        <v>503</v>
      </c>
      <c r="E8" s="11">
        <v>518</v>
      </c>
      <c r="F8" s="11"/>
      <c r="G8" s="11">
        <v>146</v>
      </c>
      <c r="H8" s="11">
        <v>199</v>
      </c>
      <c r="I8" s="11">
        <v>189</v>
      </c>
      <c r="J8" s="11">
        <v>167</v>
      </c>
      <c r="K8" s="11">
        <v>133</v>
      </c>
      <c r="L8" s="11">
        <v>194</v>
      </c>
      <c r="M8" s="11"/>
      <c r="N8" s="11">
        <v>848</v>
      </c>
      <c r="O8" s="11">
        <v>180</v>
      </c>
      <c r="P8" s="11"/>
      <c r="Q8" s="11">
        <v>134</v>
      </c>
      <c r="R8" s="11">
        <v>133</v>
      </c>
      <c r="S8" s="11">
        <v>94</v>
      </c>
      <c r="T8" s="11">
        <v>91</v>
      </c>
      <c r="U8" s="11">
        <v>76</v>
      </c>
      <c r="V8" s="11">
        <v>97</v>
      </c>
      <c r="W8" s="11">
        <v>87</v>
      </c>
      <c r="X8" s="11">
        <v>41</v>
      </c>
      <c r="Y8" s="11">
        <v>102</v>
      </c>
      <c r="Z8" s="11">
        <v>94</v>
      </c>
      <c r="AA8" s="11">
        <v>46</v>
      </c>
      <c r="AB8" s="11">
        <v>32</v>
      </c>
      <c r="AC8" s="11"/>
      <c r="AD8" s="11">
        <v>700</v>
      </c>
      <c r="AE8" s="11">
        <v>297</v>
      </c>
      <c r="AF8" s="11"/>
      <c r="AG8" s="11">
        <v>327</v>
      </c>
      <c r="AH8" s="11">
        <v>674</v>
      </c>
      <c r="AI8" s="11"/>
      <c r="AJ8" s="11">
        <v>555</v>
      </c>
      <c r="AK8" s="11">
        <v>472</v>
      </c>
      <c r="AL8" s="11"/>
      <c r="AM8" s="11">
        <v>214</v>
      </c>
      <c r="AN8" s="11">
        <v>796</v>
      </c>
      <c r="AO8" s="11"/>
      <c r="AP8" s="11">
        <v>224</v>
      </c>
      <c r="AQ8" s="11">
        <v>179</v>
      </c>
      <c r="AR8" s="11">
        <v>167</v>
      </c>
      <c r="AS8" s="11">
        <v>181</v>
      </c>
      <c r="AT8" s="11">
        <v>89</v>
      </c>
      <c r="AU8" s="11">
        <v>187</v>
      </c>
    </row>
    <row r="9" spans="2:47" x14ac:dyDescent="0.35">
      <c r="B9" s="18" t="s">
        <v>89</v>
      </c>
      <c r="C9" s="17">
        <v>7.2334945143057494E-2</v>
      </c>
      <c r="D9" s="17">
        <v>6.9102439765130794E-2</v>
      </c>
      <c r="E9" s="17">
        <v>7.6297554194401707E-2</v>
      </c>
      <c r="F9" s="17"/>
      <c r="G9" s="17">
        <v>0.10783339762718799</v>
      </c>
      <c r="H9" s="17">
        <v>8.3113174118294497E-2</v>
      </c>
      <c r="I9" s="17">
        <v>5.3798204905309802E-2</v>
      </c>
      <c r="J9" s="17">
        <v>5.8011279164007903E-2</v>
      </c>
      <c r="K9" s="17">
        <v>6.9097897866204405E-2</v>
      </c>
      <c r="L9" s="17">
        <v>6.7170204099209999E-2</v>
      </c>
      <c r="M9" s="17"/>
      <c r="N9" s="17">
        <v>6.4076335950024904E-2</v>
      </c>
      <c r="O9" s="17">
        <v>0.111222576151264</v>
      </c>
      <c r="P9" s="17"/>
      <c r="Q9" s="17">
        <v>0.111110606843228</v>
      </c>
      <c r="R9" s="17">
        <v>8.1070573705362595E-2</v>
      </c>
      <c r="S9" s="17">
        <v>5.6728071142530298E-2</v>
      </c>
      <c r="T9" s="17">
        <v>7.6848232189998603E-2</v>
      </c>
      <c r="U9" s="17">
        <v>6.7970369713835493E-2</v>
      </c>
      <c r="V9" s="17">
        <v>6.5616207081597294E-2</v>
      </c>
      <c r="W9" s="17">
        <v>7.8828147687552905E-2</v>
      </c>
      <c r="X9" s="17">
        <v>3.31988086959423E-2</v>
      </c>
      <c r="Y9" s="17">
        <v>6.8457932295180907E-2</v>
      </c>
      <c r="Z9" s="17">
        <v>3.59676904640241E-2</v>
      </c>
      <c r="AA9" s="17">
        <v>7.20589897656599E-2</v>
      </c>
      <c r="AB9" s="17">
        <v>8.9233559656049899E-2</v>
      </c>
      <c r="AC9" s="17"/>
      <c r="AD9" s="17">
        <v>8.8313514896317197E-2</v>
      </c>
      <c r="AE9" s="17">
        <v>3.1464605611205503E-2</v>
      </c>
      <c r="AF9" s="17"/>
      <c r="AG9" s="17">
        <v>0.11207164590631501</v>
      </c>
      <c r="AH9" s="17">
        <v>5.2786044714204602E-2</v>
      </c>
      <c r="AI9" s="17"/>
      <c r="AJ9" s="17">
        <v>7.2769206509008699E-2</v>
      </c>
      <c r="AK9" s="17">
        <v>7.1964371236229799E-2</v>
      </c>
      <c r="AL9" s="17"/>
      <c r="AM9" s="17">
        <v>6.3863886665732603E-2</v>
      </c>
      <c r="AN9" s="17">
        <v>7.3965553643370693E-2</v>
      </c>
      <c r="AO9" s="17"/>
      <c r="AP9" s="17">
        <v>2.5976228976576501E-2</v>
      </c>
      <c r="AQ9" s="17">
        <v>4.6514259472699701E-2</v>
      </c>
      <c r="AR9" s="17">
        <v>6.28436657703101E-2</v>
      </c>
      <c r="AS9" s="17">
        <v>7.4735483638552799E-2</v>
      </c>
      <c r="AT9" s="17">
        <v>0.164685093597911</v>
      </c>
      <c r="AU9" s="17">
        <v>0.114581586815113</v>
      </c>
    </row>
    <row r="10" spans="2:47" x14ac:dyDescent="0.35">
      <c r="B10" s="18" t="s">
        <v>90</v>
      </c>
      <c r="C10" s="17">
        <v>0.109259132674824</v>
      </c>
      <c r="D10" s="17">
        <v>0.10178241614017899</v>
      </c>
      <c r="E10" s="17">
        <v>0.115884422309826</v>
      </c>
      <c r="F10" s="17"/>
      <c r="G10" s="17">
        <v>0.14836420621746399</v>
      </c>
      <c r="H10" s="17">
        <v>0.15483084445741299</v>
      </c>
      <c r="I10" s="17">
        <v>0.109959191039497</v>
      </c>
      <c r="J10" s="17">
        <v>9.3194269679837002E-2</v>
      </c>
      <c r="K10" s="17">
        <v>9.6027931648653406E-2</v>
      </c>
      <c r="L10" s="17">
        <v>5.5312583797979202E-2</v>
      </c>
      <c r="M10" s="17"/>
      <c r="N10" s="17">
        <v>0.108820812044024</v>
      </c>
      <c r="O10" s="17">
        <v>0.11132306990146799</v>
      </c>
      <c r="P10" s="17"/>
      <c r="Q10" s="17">
        <v>0.12518889358295199</v>
      </c>
      <c r="R10" s="17">
        <v>0.14694441969878499</v>
      </c>
      <c r="S10" s="17">
        <v>0.117825270014458</v>
      </c>
      <c r="T10" s="17">
        <v>9.0609509837072805E-2</v>
      </c>
      <c r="U10" s="17">
        <v>0.13431150614354301</v>
      </c>
      <c r="V10" s="17">
        <v>5.7834563612258402E-2</v>
      </c>
      <c r="W10" s="17">
        <v>7.5635098219668698E-2</v>
      </c>
      <c r="X10" s="17">
        <v>0.16883659268051501</v>
      </c>
      <c r="Y10" s="17">
        <v>0.104827694616257</v>
      </c>
      <c r="Z10" s="17">
        <v>8.6796103407474207E-2</v>
      </c>
      <c r="AA10" s="17">
        <v>0.121191425330446</v>
      </c>
      <c r="AB10" s="17">
        <v>8.6702990791853701E-2</v>
      </c>
      <c r="AC10" s="17"/>
      <c r="AD10" s="17">
        <v>0.13473779793128299</v>
      </c>
      <c r="AE10" s="17">
        <v>5.0761418281434302E-2</v>
      </c>
      <c r="AF10" s="17"/>
      <c r="AG10" s="17">
        <v>0.15985261579827001</v>
      </c>
      <c r="AH10" s="17">
        <v>8.7645448860849795E-2</v>
      </c>
      <c r="AI10" s="17"/>
      <c r="AJ10" s="17">
        <v>0.106645794215708</v>
      </c>
      <c r="AK10" s="17">
        <v>0.11254798718019</v>
      </c>
      <c r="AL10" s="17"/>
      <c r="AM10" s="17">
        <v>9.6055586432291201E-2</v>
      </c>
      <c r="AN10" s="17">
        <v>0.11105972059467401</v>
      </c>
      <c r="AO10" s="17"/>
      <c r="AP10" s="17">
        <v>4.7484595962508799E-2</v>
      </c>
      <c r="AQ10" s="17">
        <v>6.0151003012151497E-2</v>
      </c>
      <c r="AR10" s="17">
        <v>0.13855000835807699</v>
      </c>
      <c r="AS10" s="17">
        <v>5.9055288764156E-2</v>
      </c>
      <c r="AT10" s="17">
        <v>0.249376615351181</v>
      </c>
      <c r="AU10" s="17">
        <v>0.185629925673962</v>
      </c>
    </row>
    <row r="11" spans="2:47" x14ac:dyDescent="0.35">
      <c r="B11" s="18" t="s">
        <v>91</v>
      </c>
      <c r="C11" s="17">
        <v>0.112570926558839</v>
      </c>
      <c r="D11" s="17">
        <v>0.12990800775320399</v>
      </c>
      <c r="E11" s="17">
        <v>9.7032242866107593E-2</v>
      </c>
      <c r="F11" s="17"/>
      <c r="G11" s="17">
        <v>0.156654348755494</v>
      </c>
      <c r="H11" s="17">
        <v>0.15691178831359501</v>
      </c>
      <c r="I11" s="17">
        <v>0.14297142852934699</v>
      </c>
      <c r="J11" s="17">
        <v>0.104505789232018</v>
      </c>
      <c r="K11" s="17">
        <v>6.0379610645754998E-2</v>
      </c>
      <c r="L11" s="17">
        <v>4.6980194432022497E-2</v>
      </c>
      <c r="M11" s="17"/>
      <c r="N11" s="17">
        <v>9.9820448093262404E-2</v>
      </c>
      <c r="O11" s="17">
        <v>0.172609595317463</v>
      </c>
      <c r="P11" s="17"/>
      <c r="Q11" s="17">
        <v>0.12311774231212499</v>
      </c>
      <c r="R11" s="17">
        <v>0.155585207585759</v>
      </c>
      <c r="S11" s="17">
        <v>0.10120024695046299</v>
      </c>
      <c r="T11" s="17">
        <v>7.7510915360763599E-2</v>
      </c>
      <c r="U11" s="17">
        <v>0.10770122840496101</v>
      </c>
      <c r="V11" s="17">
        <v>0.13265800900934199</v>
      </c>
      <c r="W11" s="17">
        <v>0.106491190268952</v>
      </c>
      <c r="X11" s="17">
        <v>0.184743517995583</v>
      </c>
      <c r="Y11" s="17">
        <v>9.2040128396703905E-2</v>
      </c>
      <c r="Z11" s="17">
        <v>9.4276100653762504E-2</v>
      </c>
      <c r="AA11" s="17">
        <v>0.124077637278283</v>
      </c>
      <c r="AB11" s="17">
        <v>0</v>
      </c>
      <c r="AC11" s="17"/>
      <c r="AD11" s="17">
        <v>0.11802228844521399</v>
      </c>
      <c r="AE11" s="17">
        <v>9.2877672835187802E-2</v>
      </c>
      <c r="AF11" s="17"/>
      <c r="AG11" s="17">
        <v>0.10917188830112599</v>
      </c>
      <c r="AH11" s="17">
        <v>0.11011563110479999</v>
      </c>
      <c r="AI11" s="17"/>
      <c r="AJ11" s="17">
        <v>0.119113746086023</v>
      </c>
      <c r="AK11" s="17">
        <v>0.10508758152620901</v>
      </c>
      <c r="AL11" s="17"/>
      <c r="AM11" s="17">
        <v>8.3469827995178297E-2</v>
      </c>
      <c r="AN11" s="17">
        <v>0.116582971121051</v>
      </c>
      <c r="AO11" s="17"/>
      <c r="AP11" s="17">
        <v>8.1313539838877305E-2</v>
      </c>
      <c r="AQ11" s="17">
        <v>8.5509996308244393E-2</v>
      </c>
      <c r="AR11" s="17">
        <v>0.190755659421524</v>
      </c>
      <c r="AS11" s="17">
        <v>9.5534377126969397E-2</v>
      </c>
      <c r="AT11" s="17">
        <v>0.12803904460316501</v>
      </c>
      <c r="AU11" s="17">
        <v>0.114945590478778</v>
      </c>
    </row>
    <row r="12" spans="2:47" x14ac:dyDescent="0.35">
      <c r="B12" s="18" t="s">
        <v>92</v>
      </c>
      <c r="C12" s="17">
        <v>0.27707279159423198</v>
      </c>
      <c r="D12" s="17">
        <v>0.26307875867174302</v>
      </c>
      <c r="E12" s="17">
        <v>0.29038215767117698</v>
      </c>
      <c r="F12" s="17"/>
      <c r="G12" s="17">
        <v>0.28139380632854699</v>
      </c>
      <c r="H12" s="17">
        <v>0.26246832701984402</v>
      </c>
      <c r="I12" s="17">
        <v>0.25568187301116002</v>
      </c>
      <c r="J12" s="17">
        <v>0.33864677677655097</v>
      </c>
      <c r="K12" s="17">
        <v>0.27279933976114001</v>
      </c>
      <c r="L12" s="17">
        <v>0.259621092618182</v>
      </c>
      <c r="M12" s="17"/>
      <c r="N12" s="17">
        <v>0.26868831027259799</v>
      </c>
      <c r="O12" s="17">
        <v>0.31655312153961201</v>
      </c>
      <c r="P12" s="17"/>
      <c r="Q12" s="17">
        <v>0.27280804626138699</v>
      </c>
      <c r="R12" s="17">
        <v>0.221978173869679</v>
      </c>
      <c r="S12" s="17">
        <v>0.25506579760944498</v>
      </c>
      <c r="T12" s="17">
        <v>0.34120200142763502</v>
      </c>
      <c r="U12" s="17">
        <v>0.296514406002794</v>
      </c>
      <c r="V12" s="17">
        <v>0.29659238414212302</v>
      </c>
      <c r="W12" s="17">
        <v>0.29782793185332301</v>
      </c>
      <c r="X12" s="17">
        <v>0.28930087104527902</v>
      </c>
      <c r="Y12" s="17">
        <v>0.29926968572455098</v>
      </c>
      <c r="Z12" s="17">
        <v>0.29966116528772702</v>
      </c>
      <c r="AA12" s="17">
        <v>0.138326431928326</v>
      </c>
      <c r="AB12" s="17">
        <v>0.289973063959307</v>
      </c>
      <c r="AC12" s="17"/>
      <c r="AD12" s="17">
        <v>0.29384450634391701</v>
      </c>
      <c r="AE12" s="17">
        <v>0.24385192228267599</v>
      </c>
      <c r="AF12" s="17"/>
      <c r="AG12" s="17">
        <v>0.27582799582613998</v>
      </c>
      <c r="AH12" s="17">
        <v>0.28364479656725899</v>
      </c>
      <c r="AI12" s="17"/>
      <c r="AJ12" s="17">
        <v>0.27630404251872798</v>
      </c>
      <c r="AK12" s="17">
        <v>0.27851646947070302</v>
      </c>
      <c r="AL12" s="17"/>
      <c r="AM12" s="17">
        <v>0.26190212053573497</v>
      </c>
      <c r="AN12" s="17">
        <v>0.285249138514231</v>
      </c>
      <c r="AO12" s="17"/>
      <c r="AP12" s="17">
        <v>0.19902837214170299</v>
      </c>
      <c r="AQ12" s="17">
        <v>0.32838495190268902</v>
      </c>
      <c r="AR12" s="17">
        <v>0.29537916734910202</v>
      </c>
      <c r="AS12" s="17">
        <v>0.266787262070387</v>
      </c>
      <c r="AT12" s="17">
        <v>0.353271326671388</v>
      </c>
      <c r="AU12" s="17">
        <v>0.27842816959850403</v>
      </c>
    </row>
    <row r="13" spans="2:47" x14ac:dyDescent="0.35">
      <c r="B13" s="18" t="s">
        <v>93</v>
      </c>
      <c r="C13" s="17">
        <v>0.395989252311227</v>
      </c>
      <c r="D13" s="17">
        <v>0.407537362171498</v>
      </c>
      <c r="E13" s="17">
        <v>0.38319839121949301</v>
      </c>
      <c r="F13" s="17"/>
      <c r="G13" s="17">
        <v>0.27448748227466502</v>
      </c>
      <c r="H13" s="17">
        <v>0.29946673988039701</v>
      </c>
      <c r="I13" s="17">
        <v>0.38572222779305598</v>
      </c>
      <c r="J13" s="17">
        <v>0.39019837445973299</v>
      </c>
      <c r="K13" s="17">
        <v>0.49557798258334901</v>
      </c>
      <c r="L13" s="17">
        <v>0.533151725527239</v>
      </c>
      <c r="M13" s="17"/>
      <c r="N13" s="17">
        <v>0.42875558533376901</v>
      </c>
      <c r="O13" s="17">
        <v>0.241701158724281</v>
      </c>
      <c r="P13" s="17"/>
      <c r="Q13" s="17">
        <v>0.324113573513998</v>
      </c>
      <c r="R13" s="17">
        <v>0.34214457196728498</v>
      </c>
      <c r="S13" s="17">
        <v>0.45870381217712503</v>
      </c>
      <c r="T13" s="17">
        <v>0.40432646004058198</v>
      </c>
      <c r="U13" s="17">
        <v>0.32326652310803899</v>
      </c>
      <c r="V13" s="17">
        <v>0.42497564443119201</v>
      </c>
      <c r="W13" s="17">
        <v>0.41392861839647999</v>
      </c>
      <c r="X13" s="17">
        <v>0.28378685958501099</v>
      </c>
      <c r="Y13" s="17">
        <v>0.39261357783363998</v>
      </c>
      <c r="Z13" s="17">
        <v>0.46064574856159302</v>
      </c>
      <c r="AA13" s="17">
        <v>0.523036764649361</v>
      </c>
      <c r="AB13" s="17">
        <v>0.53409038559278998</v>
      </c>
      <c r="AC13" s="17"/>
      <c r="AD13" s="17">
        <v>0.343966695950153</v>
      </c>
      <c r="AE13" s="17">
        <v>0.53080551079014704</v>
      </c>
      <c r="AF13" s="17"/>
      <c r="AG13" s="17">
        <v>0.33630180737369503</v>
      </c>
      <c r="AH13" s="17">
        <v>0.42919462218653598</v>
      </c>
      <c r="AI13" s="17"/>
      <c r="AJ13" s="17">
        <v>0.39757341086311898</v>
      </c>
      <c r="AK13" s="17">
        <v>0.39489429120520603</v>
      </c>
      <c r="AL13" s="17"/>
      <c r="AM13" s="17">
        <v>0.47388080726196602</v>
      </c>
      <c r="AN13" s="17">
        <v>0.37865156021156599</v>
      </c>
      <c r="AO13" s="17"/>
      <c r="AP13" s="17">
        <v>0.54811653357636003</v>
      </c>
      <c r="AQ13" s="17">
        <v>0.46291908579055402</v>
      </c>
      <c r="AR13" s="17">
        <v>0.29679791697730601</v>
      </c>
      <c r="AS13" s="17">
        <v>0.482866082059633</v>
      </c>
      <c r="AT13" s="17">
        <v>0.10462791977635499</v>
      </c>
      <c r="AU13" s="17">
        <v>0.29379670550015002</v>
      </c>
    </row>
    <row r="14" spans="2:47" x14ac:dyDescent="0.35">
      <c r="B14" s="18" t="s">
        <v>94</v>
      </c>
      <c r="C14" s="17">
        <v>3.2772951717821401E-2</v>
      </c>
      <c r="D14" s="17">
        <v>2.8591015498246102E-2</v>
      </c>
      <c r="E14" s="17">
        <v>3.7205231738995301E-2</v>
      </c>
      <c r="F14" s="17"/>
      <c r="G14" s="17">
        <v>3.1266758796641099E-2</v>
      </c>
      <c r="H14" s="17">
        <v>4.3209126210457E-2</v>
      </c>
      <c r="I14" s="17">
        <v>5.1867074721630102E-2</v>
      </c>
      <c r="J14" s="17">
        <v>1.5443510687853001E-2</v>
      </c>
      <c r="K14" s="17">
        <v>6.1172374948985399E-3</v>
      </c>
      <c r="L14" s="17">
        <v>3.7764199525368199E-2</v>
      </c>
      <c r="M14" s="17"/>
      <c r="N14" s="17">
        <v>2.9838508306321E-2</v>
      </c>
      <c r="O14" s="17">
        <v>4.6590478365911098E-2</v>
      </c>
      <c r="P14" s="17"/>
      <c r="Q14" s="17">
        <v>4.3661137486310897E-2</v>
      </c>
      <c r="R14" s="17">
        <v>5.2277053173129799E-2</v>
      </c>
      <c r="S14" s="17">
        <v>1.04768021059773E-2</v>
      </c>
      <c r="T14" s="17">
        <v>9.5028811439472009E-3</v>
      </c>
      <c r="U14" s="17">
        <v>7.0235966626828003E-2</v>
      </c>
      <c r="V14" s="17">
        <v>2.2323191723487502E-2</v>
      </c>
      <c r="W14" s="17">
        <v>2.72890135740235E-2</v>
      </c>
      <c r="X14" s="17">
        <v>4.0133349997670299E-2</v>
      </c>
      <c r="Y14" s="17">
        <v>4.2790981133667701E-2</v>
      </c>
      <c r="Z14" s="17">
        <v>2.2653191625419299E-2</v>
      </c>
      <c r="AA14" s="17">
        <v>2.1308751047924401E-2</v>
      </c>
      <c r="AB14" s="17">
        <v>0</v>
      </c>
      <c r="AC14" s="17"/>
      <c r="AD14" s="17">
        <v>2.11151964331153E-2</v>
      </c>
      <c r="AE14" s="17">
        <v>5.0238870199349701E-2</v>
      </c>
      <c r="AF14" s="17"/>
      <c r="AG14" s="17">
        <v>6.7740467944533101E-3</v>
      </c>
      <c r="AH14" s="17">
        <v>3.6613456566349803E-2</v>
      </c>
      <c r="AI14" s="17"/>
      <c r="AJ14" s="17">
        <v>2.7593799807412899E-2</v>
      </c>
      <c r="AK14" s="17">
        <v>3.6989299381463003E-2</v>
      </c>
      <c r="AL14" s="17"/>
      <c r="AM14" s="17">
        <v>2.0827771109097101E-2</v>
      </c>
      <c r="AN14" s="17">
        <v>3.4491055915107698E-2</v>
      </c>
      <c r="AO14" s="17"/>
      <c r="AP14" s="17">
        <v>9.80807295039752E-2</v>
      </c>
      <c r="AQ14" s="17">
        <v>1.65207035136615E-2</v>
      </c>
      <c r="AR14" s="17">
        <v>1.5673582123681001E-2</v>
      </c>
      <c r="AS14" s="17">
        <v>2.1021506340302198E-2</v>
      </c>
      <c r="AT14" s="17">
        <v>0</v>
      </c>
      <c r="AU14" s="17">
        <v>1.26180219334924E-2</v>
      </c>
    </row>
    <row r="15" spans="2:47" x14ac:dyDescent="0.35">
      <c r="B15" s="18" t="s">
        <v>95</v>
      </c>
      <c r="C15" s="21">
        <v>0.18159407781788101</v>
      </c>
      <c r="D15" s="21">
        <v>0.170884855905309</v>
      </c>
      <c r="E15" s="21">
        <v>0.192181976504227</v>
      </c>
      <c r="F15" s="21"/>
      <c r="G15" s="21">
        <v>0.25619760384465301</v>
      </c>
      <c r="H15" s="21">
        <v>0.23794401857570699</v>
      </c>
      <c r="I15" s="21">
        <v>0.16375739594480701</v>
      </c>
      <c r="J15" s="21">
        <v>0.15120554884384499</v>
      </c>
      <c r="K15" s="21">
        <v>0.16512582951485799</v>
      </c>
      <c r="L15" s="21">
        <v>0.122482787897189</v>
      </c>
      <c r="M15" s="21"/>
      <c r="N15" s="21">
        <v>0.17289714799404901</v>
      </c>
      <c r="O15" s="21">
        <v>0.222545646052732</v>
      </c>
      <c r="P15" s="21"/>
      <c r="Q15" s="21">
        <v>0.23629950042618</v>
      </c>
      <c r="R15" s="21">
        <v>0.22801499340414799</v>
      </c>
      <c r="S15" s="21">
        <v>0.17455334115698901</v>
      </c>
      <c r="T15" s="21">
        <v>0.167457742027071</v>
      </c>
      <c r="U15" s="21">
        <v>0.202281875857379</v>
      </c>
      <c r="V15" s="21">
        <v>0.123450770693856</v>
      </c>
      <c r="W15" s="21">
        <v>0.15446324590722199</v>
      </c>
      <c r="X15" s="21">
        <v>0.20203540137645701</v>
      </c>
      <c r="Y15" s="21">
        <v>0.17328562691143801</v>
      </c>
      <c r="Z15" s="21">
        <v>0.12276379387149799</v>
      </c>
      <c r="AA15" s="21">
        <v>0.19325041509610599</v>
      </c>
      <c r="AB15" s="21">
        <v>0.17593655044790399</v>
      </c>
      <c r="AC15" s="21"/>
      <c r="AD15" s="21">
        <v>0.22305131282759999</v>
      </c>
      <c r="AE15" s="21">
        <v>8.2226023892639805E-2</v>
      </c>
      <c r="AF15" s="21"/>
      <c r="AG15" s="21">
        <v>0.271924261704585</v>
      </c>
      <c r="AH15" s="21">
        <v>0.14043149357505399</v>
      </c>
      <c r="AI15" s="21"/>
      <c r="AJ15" s="21">
        <v>0.179415000724717</v>
      </c>
      <c r="AK15" s="21">
        <v>0.18451235841642</v>
      </c>
      <c r="AL15" s="21"/>
      <c r="AM15" s="21">
        <v>0.15991947309802401</v>
      </c>
      <c r="AN15" s="21">
        <v>0.18502527423804499</v>
      </c>
      <c r="AO15" s="21"/>
      <c r="AP15" s="21">
        <v>7.3460824939085304E-2</v>
      </c>
      <c r="AQ15" s="21">
        <v>0.106665262484851</v>
      </c>
      <c r="AR15" s="21">
        <v>0.20139367412838699</v>
      </c>
      <c r="AS15" s="21">
        <v>0.13379077240270901</v>
      </c>
      <c r="AT15" s="21">
        <v>0.414061708949093</v>
      </c>
      <c r="AU15" s="21">
        <v>0.30021151248907502</v>
      </c>
    </row>
    <row r="16" spans="2:47" x14ac:dyDescent="0.35">
      <c r="B16" s="18" t="s">
        <v>96</v>
      </c>
      <c r="C16" s="21">
        <v>0.67306204390545898</v>
      </c>
      <c r="D16" s="21">
        <v>0.67061612084324096</v>
      </c>
      <c r="E16" s="21">
        <v>0.67358054889066998</v>
      </c>
      <c r="F16" s="21"/>
      <c r="G16" s="21">
        <v>0.55588128860321195</v>
      </c>
      <c r="H16" s="21">
        <v>0.56193506690024098</v>
      </c>
      <c r="I16" s="21">
        <v>0.64140410080421595</v>
      </c>
      <c r="J16" s="21">
        <v>0.72884515123628402</v>
      </c>
      <c r="K16" s="21">
        <v>0.76837732234448897</v>
      </c>
      <c r="L16" s="21">
        <v>0.79277281814542</v>
      </c>
      <c r="M16" s="21"/>
      <c r="N16" s="21">
        <v>0.69744389560636699</v>
      </c>
      <c r="O16" s="21">
        <v>0.55825428026389301</v>
      </c>
      <c r="P16" s="21"/>
      <c r="Q16" s="21">
        <v>0.59692161977538505</v>
      </c>
      <c r="R16" s="21">
        <v>0.56412274583696298</v>
      </c>
      <c r="S16" s="21">
        <v>0.713769609786571</v>
      </c>
      <c r="T16" s="21">
        <v>0.74552846146821805</v>
      </c>
      <c r="U16" s="21">
        <v>0.61978092911083205</v>
      </c>
      <c r="V16" s="21">
        <v>0.72156802857331503</v>
      </c>
      <c r="W16" s="21">
        <v>0.711756550249803</v>
      </c>
      <c r="X16" s="21">
        <v>0.57308773063028995</v>
      </c>
      <c r="Y16" s="21">
        <v>0.69188326355819096</v>
      </c>
      <c r="Z16" s="21">
        <v>0.76030691384932003</v>
      </c>
      <c r="AA16" s="21">
        <v>0.66136319657768605</v>
      </c>
      <c r="AB16" s="21">
        <v>0.82406344955209598</v>
      </c>
      <c r="AC16" s="21"/>
      <c r="AD16" s="21">
        <v>0.63781120229406996</v>
      </c>
      <c r="AE16" s="21">
        <v>0.77465743307282298</v>
      </c>
      <c r="AF16" s="21"/>
      <c r="AG16" s="21">
        <v>0.61212980319983601</v>
      </c>
      <c r="AH16" s="21">
        <v>0.71283941875379597</v>
      </c>
      <c r="AI16" s="21"/>
      <c r="AJ16" s="21">
        <v>0.67387745338184701</v>
      </c>
      <c r="AK16" s="21">
        <v>0.67341076067590799</v>
      </c>
      <c r="AL16" s="21"/>
      <c r="AM16" s="21">
        <v>0.73578292779770105</v>
      </c>
      <c r="AN16" s="21">
        <v>0.66390069872579704</v>
      </c>
      <c r="AO16" s="21"/>
      <c r="AP16" s="21">
        <v>0.74714490571806202</v>
      </c>
      <c r="AQ16" s="21">
        <v>0.79130403769324298</v>
      </c>
      <c r="AR16" s="21">
        <v>0.59217708432640803</v>
      </c>
      <c r="AS16" s="21">
        <v>0.74965334413002005</v>
      </c>
      <c r="AT16" s="21">
        <v>0.45789924644774299</v>
      </c>
      <c r="AU16" s="21">
        <v>0.57222487509865505</v>
      </c>
    </row>
    <row r="17" spans="2:47" x14ac:dyDescent="0.35">
      <c r="B17" s="18" t="s">
        <v>97</v>
      </c>
      <c r="C17" s="22">
        <v>-0.49146796608757798</v>
      </c>
      <c r="D17" s="22">
        <v>-0.49973126493793202</v>
      </c>
      <c r="E17" s="22">
        <v>-0.48139857238644201</v>
      </c>
      <c r="F17" s="22"/>
      <c r="G17" s="22">
        <v>-0.299683684758559</v>
      </c>
      <c r="H17" s="22">
        <v>-0.32399104832453401</v>
      </c>
      <c r="I17" s="22">
        <v>-0.47764670485940902</v>
      </c>
      <c r="J17" s="22">
        <v>-0.57763960239243906</v>
      </c>
      <c r="K17" s="22">
        <v>-0.60325149282963098</v>
      </c>
      <c r="L17" s="22">
        <v>-0.67029003024823097</v>
      </c>
      <c r="M17" s="22"/>
      <c r="N17" s="22">
        <v>-0.52454674761231801</v>
      </c>
      <c r="O17" s="22">
        <v>-0.33570863421116098</v>
      </c>
      <c r="P17" s="22"/>
      <c r="Q17" s="22">
        <v>-0.36062211934920502</v>
      </c>
      <c r="R17" s="22">
        <v>-0.33610775243281599</v>
      </c>
      <c r="S17" s="22">
        <v>-0.53921626862958205</v>
      </c>
      <c r="T17" s="22">
        <v>-0.57807071944114596</v>
      </c>
      <c r="U17" s="22">
        <v>-0.41749905325345399</v>
      </c>
      <c r="V17" s="22">
        <v>-0.59811725787946002</v>
      </c>
      <c r="W17" s="22">
        <v>-0.55729330434258195</v>
      </c>
      <c r="X17" s="22">
        <v>-0.37105232925383302</v>
      </c>
      <c r="Y17" s="22">
        <v>-0.51859763664675296</v>
      </c>
      <c r="Z17" s="22">
        <v>-0.63754311997782198</v>
      </c>
      <c r="AA17" s="22">
        <v>-0.46811278148157998</v>
      </c>
      <c r="AB17" s="22">
        <v>-0.64812689910419297</v>
      </c>
      <c r="AC17" s="22"/>
      <c r="AD17" s="22">
        <v>-0.41475988946647002</v>
      </c>
      <c r="AE17" s="22">
        <v>-0.69243140918018298</v>
      </c>
      <c r="AF17" s="22"/>
      <c r="AG17" s="22">
        <v>-0.34020554149525101</v>
      </c>
      <c r="AH17" s="22">
        <v>-0.57240792517874095</v>
      </c>
      <c r="AI17" s="22"/>
      <c r="AJ17" s="22">
        <v>-0.49446245265713001</v>
      </c>
      <c r="AK17" s="22">
        <v>-0.488898402259489</v>
      </c>
      <c r="AL17" s="22"/>
      <c r="AM17" s="22">
        <v>-0.57586345469967704</v>
      </c>
      <c r="AN17" s="22">
        <v>-0.478875424487752</v>
      </c>
      <c r="AO17" s="22"/>
      <c r="AP17" s="22">
        <v>-0.67368408077897701</v>
      </c>
      <c r="AQ17" s="22">
        <v>-0.684638775208392</v>
      </c>
      <c r="AR17" s="22">
        <v>-0.39078341019802099</v>
      </c>
      <c r="AS17" s="22">
        <v>-0.61586257172731096</v>
      </c>
      <c r="AT17" s="22">
        <v>-4.3837537498650402E-2</v>
      </c>
      <c r="AU17" s="22">
        <v>-0.27201336260957898</v>
      </c>
    </row>
    <row r="18" spans="2:47" x14ac:dyDescent="0.35">
      <c r="B18" s="16" t="s">
        <v>406</v>
      </c>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AU25"/>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80</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75</v>
      </c>
      <c r="C9" s="17">
        <v>0.29879651578803801</v>
      </c>
      <c r="D9" s="17">
        <v>0.31154870884924502</v>
      </c>
      <c r="E9" s="17">
        <v>0.28901306240756502</v>
      </c>
      <c r="F9" s="17"/>
      <c r="G9" s="17">
        <v>0.17914624212955399</v>
      </c>
      <c r="H9" s="17">
        <v>0.16023957856270801</v>
      </c>
      <c r="I9" s="17">
        <v>0.219720491111493</v>
      </c>
      <c r="J9" s="17">
        <v>0.29704832856590901</v>
      </c>
      <c r="K9" s="17">
        <v>0.36581752252031102</v>
      </c>
      <c r="L9" s="17">
        <v>0.51285534023403001</v>
      </c>
      <c r="M9" s="17"/>
      <c r="N9" s="17">
        <v>0.31441392414299701</v>
      </c>
      <c r="O9" s="17">
        <v>0.22122873230898599</v>
      </c>
      <c r="P9" s="17"/>
      <c r="Q9" s="17">
        <v>0.27796041369361602</v>
      </c>
      <c r="R9" s="17">
        <v>0.27456724783491898</v>
      </c>
      <c r="S9" s="17">
        <v>0.25003139619494602</v>
      </c>
      <c r="T9" s="17">
        <v>0.35753387462036201</v>
      </c>
      <c r="U9" s="17">
        <v>0.31598189713338498</v>
      </c>
      <c r="V9" s="17">
        <v>0.28377476110679101</v>
      </c>
      <c r="W9" s="17">
        <v>0.393326470448563</v>
      </c>
      <c r="X9" s="17">
        <v>0.40839363606502299</v>
      </c>
      <c r="Y9" s="17">
        <v>0.29529447524469299</v>
      </c>
      <c r="Z9" s="17">
        <v>0.226735100994265</v>
      </c>
      <c r="AA9" s="17">
        <v>0.27989925879234301</v>
      </c>
      <c r="AB9" s="17">
        <v>0.32262544314355801</v>
      </c>
      <c r="AC9" s="17"/>
      <c r="AD9" s="17">
        <v>0.29674581501764502</v>
      </c>
      <c r="AE9" s="17">
        <v>0.31611202097180702</v>
      </c>
      <c r="AF9" s="17"/>
      <c r="AG9" s="17">
        <v>0.274021662232871</v>
      </c>
      <c r="AH9" s="17">
        <v>0.31731180650257002</v>
      </c>
      <c r="AI9" s="17"/>
      <c r="AJ9" s="17">
        <v>0.328360237871135</v>
      </c>
      <c r="AK9" s="17">
        <v>0.26530567167478403</v>
      </c>
      <c r="AL9" s="17"/>
      <c r="AM9" s="17">
        <v>0.212641265525193</v>
      </c>
      <c r="AN9" s="17">
        <v>0.32381306187181602</v>
      </c>
      <c r="AO9" s="17"/>
      <c r="AP9" s="17">
        <v>0.30829489286491202</v>
      </c>
      <c r="AQ9" s="17">
        <v>0.37886565977314501</v>
      </c>
      <c r="AR9" s="17">
        <v>0.192902649720852</v>
      </c>
      <c r="AS9" s="17">
        <v>0.44309862948321499</v>
      </c>
      <c r="AT9" s="17">
        <v>0.16587344446703001</v>
      </c>
      <c r="AU9" s="17">
        <v>0.20994433191852199</v>
      </c>
    </row>
    <row r="10" spans="2:47" x14ac:dyDescent="0.35">
      <c r="B10" s="18" t="s">
        <v>43</v>
      </c>
      <c r="C10" s="17">
        <v>9.3091926167800307E-2</v>
      </c>
      <c r="D10" s="17">
        <v>9.7025920493577097E-2</v>
      </c>
      <c r="E10" s="17">
        <v>9.0081899842654398E-2</v>
      </c>
      <c r="F10" s="17"/>
      <c r="G10" s="17">
        <v>4.8140441875796101E-2</v>
      </c>
      <c r="H10" s="17">
        <v>7.7663676559076397E-2</v>
      </c>
      <c r="I10" s="17">
        <v>9.02023904412559E-2</v>
      </c>
      <c r="J10" s="17">
        <v>8.2760677568013599E-2</v>
      </c>
      <c r="K10" s="17">
        <v>0.12821364660555001</v>
      </c>
      <c r="L10" s="17">
        <v>0.122899827734373</v>
      </c>
      <c r="M10" s="17"/>
      <c r="N10" s="17">
        <v>9.5031013269001693E-2</v>
      </c>
      <c r="O10" s="17">
        <v>8.3460962758608495E-2</v>
      </c>
      <c r="P10" s="17"/>
      <c r="Q10" s="17">
        <v>8.7816568712637197E-2</v>
      </c>
      <c r="R10" s="17">
        <v>0.115659478528848</v>
      </c>
      <c r="S10" s="17">
        <v>0.102747208561834</v>
      </c>
      <c r="T10" s="17">
        <v>8.8202529337480004E-2</v>
      </c>
      <c r="U10" s="17">
        <v>8.1456536818192898E-2</v>
      </c>
      <c r="V10" s="17">
        <v>6.7457713063477295E-2</v>
      </c>
      <c r="W10" s="17">
        <v>3.3692409502451601E-2</v>
      </c>
      <c r="X10" s="17">
        <v>6.5386012805711796E-2</v>
      </c>
      <c r="Y10" s="17">
        <v>9.6350436471678902E-2</v>
      </c>
      <c r="Z10" s="17">
        <v>0.15974438327084201</v>
      </c>
      <c r="AA10" s="17">
        <v>9.3031266047829395E-2</v>
      </c>
      <c r="AB10" s="17">
        <v>9.6541243528725396E-2</v>
      </c>
      <c r="AC10" s="17"/>
      <c r="AD10" s="17">
        <v>8.8607656002711005E-2</v>
      </c>
      <c r="AE10" s="17">
        <v>0.102390160344522</v>
      </c>
      <c r="AF10" s="17"/>
      <c r="AG10" s="17">
        <v>9.1288950786855602E-2</v>
      </c>
      <c r="AH10" s="17">
        <v>9.6090013200397006E-2</v>
      </c>
      <c r="AI10" s="17"/>
      <c r="AJ10" s="17">
        <v>9.7221163575380007E-2</v>
      </c>
      <c r="AK10" s="17">
        <v>8.9022162073647396E-2</v>
      </c>
      <c r="AL10" s="17"/>
      <c r="AM10" s="17">
        <v>9.8035964810833695E-2</v>
      </c>
      <c r="AN10" s="17">
        <v>9.3418294783955594E-2</v>
      </c>
      <c r="AO10" s="17"/>
      <c r="AP10" s="17">
        <v>9.4245798597483998E-2</v>
      </c>
      <c r="AQ10" s="17">
        <v>0.10615793427884999</v>
      </c>
      <c r="AR10" s="17">
        <v>8.5914675151100697E-2</v>
      </c>
      <c r="AS10" s="17">
        <v>0.104399394705562</v>
      </c>
      <c r="AT10" s="17">
        <v>7.9439900554912804E-2</v>
      </c>
      <c r="AU10" s="17">
        <v>8.0099535050697501E-2</v>
      </c>
    </row>
    <row r="11" spans="2:47" x14ac:dyDescent="0.35">
      <c r="B11" s="18" t="s">
        <v>44</v>
      </c>
      <c r="C11" s="17">
        <v>9.3963094162422295E-2</v>
      </c>
      <c r="D11" s="17">
        <v>9.9367597545280795E-2</v>
      </c>
      <c r="E11" s="17">
        <v>8.9526521051292995E-2</v>
      </c>
      <c r="F11" s="17"/>
      <c r="G11" s="17">
        <v>0.1332995680556</v>
      </c>
      <c r="H11" s="17">
        <v>7.0149632059234995E-2</v>
      </c>
      <c r="I11" s="17">
        <v>8.6640383320371606E-2</v>
      </c>
      <c r="J11" s="17">
        <v>0.102583681201375</v>
      </c>
      <c r="K11" s="17">
        <v>9.6505108259488701E-2</v>
      </c>
      <c r="L11" s="17">
        <v>8.45366168322923E-2</v>
      </c>
      <c r="M11" s="17"/>
      <c r="N11" s="17">
        <v>9.7342497667173594E-2</v>
      </c>
      <c r="O11" s="17">
        <v>7.7178437362328906E-2</v>
      </c>
      <c r="P11" s="17"/>
      <c r="Q11" s="17">
        <v>0.106061714250484</v>
      </c>
      <c r="R11" s="17">
        <v>7.3545425777105294E-2</v>
      </c>
      <c r="S11" s="17">
        <v>8.5835485127029307E-2</v>
      </c>
      <c r="T11" s="17">
        <v>6.5172172568988398E-2</v>
      </c>
      <c r="U11" s="17">
        <v>0.10003761524955999</v>
      </c>
      <c r="V11" s="17">
        <v>8.4774685500576902E-2</v>
      </c>
      <c r="W11" s="17">
        <v>8.6046510155836906E-2</v>
      </c>
      <c r="X11" s="17">
        <v>7.7458672834451694E-2</v>
      </c>
      <c r="Y11" s="17">
        <v>0.123256729610158</v>
      </c>
      <c r="Z11" s="17">
        <v>9.0631906734402898E-2</v>
      </c>
      <c r="AA11" s="17">
        <v>0.12581159914197601</v>
      </c>
      <c r="AB11" s="17">
        <v>0.140012095052334</v>
      </c>
      <c r="AC11" s="17"/>
      <c r="AD11" s="17">
        <v>0.103726672446426</v>
      </c>
      <c r="AE11" s="17">
        <v>7.6228348787088895E-2</v>
      </c>
      <c r="AF11" s="17"/>
      <c r="AG11" s="17">
        <v>0.11369125858595799</v>
      </c>
      <c r="AH11" s="17">
        <v>8.2538877198325894E-2</v>
      </c>
      <c r="AI11" s="17"/>
      <c r="AJ11" s="17">
        <v>0.103771179991617</v>
      </c>
      <c r="AK11" s="17">
        <v>8.3161910123915994E-2</v>
      </c>
      <c r="AL11" s="17"/>
      <c r="AM11" s="17">
        <v>8.3308221628974499E-2</v>
      </c>
      <c r="AN11" s="17">
        <v>9.4063778945477905E-2</v>
      </c>
      <c r="AO11" s="17"/>
      <c r="AP11" s="17">
        <v>5.97918782594552E-2</v>
      </c>
      <c r="AQ11" s="17">
        <v>9.4978237317647804E-2</v>
      </c>
      <c r="AR11" s="17">
        <v>9.5581312373091906E-2</v>
      </c>
      <c r="AS11" s="17">
        <v>8.4952265855579204E-2</v>
      </c>
      <c r="AT11" s="17">
        <v>9.2184484631480199E-2</v>
      </c>
      <c r="AU11" s="17">
        <v>0.14305190779954399</v>
      </c>
    </row>
    <row r="12" spans="2:47" x14ac:dyDescent="0.35">
      <c r="B12" s="18" t="s">
        <v>45</v>
      </c>
      <c r="C12" s="17">
        <v>8.8173912528084E-2</v>
      </c>
      <c r="D12" s="17">
        <v>7.6988745796369301E-2</v>
      </c>
      <c r="E12" s="17">
        <v>9.9866929256248696E-2</v>
      </c>
      <c r="F12" s="17"/>
      <c r="G12" s="17">
        <v>0.12352460300273201</v>
      </c>
      <c r="H12" s="17">
        <v>0.109832157825536</v>
      </c>
      <c r="I12" s="17">
        <v>7.9621035489120098E-2</v>
      </c>
      <c r="J12" s="17">
        <v>8.0409790539765505E-2</v>
      </c>
      <c r="K12" s="17">
        <v>8.5527898750932405E-2</v>
      </c>
      <c r="L12" s="17">
        <v>6.1979318279671701E-2</v>
      </c>
      <c r="M12" s="17"/>
      <c r="N12" s="17">
        <v>7.9125948204507399E-2</v>
      </c>
      <c r="O12" s="17">
        <v>0.13311290122748101</v>
      </c>
      <c r="P12" s="17"/>
      <c r="Q12" s="17">
        <v>0.123683796723319</v>
      </c>
      <c r="R12" s="17">
        <v>9.6340242113804098E-2</v>
      </c>
      <c r="S12" s="17">
        <v>7.2877366212681496E-2</v>
      </c>
      <c r="T12" s="17">
        <v>5.9486199581527503E-2</v>
      </c>
      <c r="U12" s="17">
        <v>6.1161475815017401E-2</v>
      </c>
      <c r="V12" s="17">
        <v>0.10040141577496101</v>
      </c>
      <c r="W12" s="17">
        <v>8.0495626674703794E-2</v>
      </c>
      <c r="X12" s="17">
        <v>0.10227338986878801</v>
      </c>
      <c r="Y12" s="17">
        <v>7.8257594428335797E-2</v>
      </c>
      <c r="Z12" s="17">
        <v>9.2359737223640895E-2</v>
      </c>
      <c r="AA12" s="17">
        <v>8.6250003565606803E-2</v>
      </c>
      <c r="AB12" s="17">
        <v>6.9484635791554006E-2</v>
      </c>
      <c r="AC12" s="17"/>
      <c r="AD12" s="17">
        <v>8.9115871620479403E-2</v>
      </c>
      <c r="AE12" s="17">
        <v>8.2900356911543197E-2</v>
      </c>
      <c r="AF12" s="17"/>
      <c r="AG12" s="17">
        <v>8.6238863976264402E-2</v>
      </c>
      <c r="AH12" s="17">
        <v>8.8677006231422106E-2</v>
      </c>
      <c r="AI12" s="17"/>
      <c r="AJ12" s="17">
        <v>8.3841634436725099E-2</v>
      </c>
      <c r="AK12" s="17">
        <v>9.4101707448733696E-2</v>
      </c>
      <c r="AL12" s="17"/>
      <c r="AM12" s="17">
        <v>9.4023017486709104E-2</v>
      </c>
      <c r="AN12" s="17">
        <v>8.7343216528968398E-2</v>
      </c>
      <c r="AO12" s="17"/>
      <c r="AP12" s="17">
        <v>9.4369875955573196E-2</v>
      </c>
      <c r="AQ12" s="17">
        <v>7.2893087454431099E-2</v>
      </c>
      <c r="AR12" s="17">
        <v>9.2049492014563097E-2</v>
      </c>
      <c r="AS12" s="17">
        <v>8.2795443315525505E-2</v>
      </c>
      <c r="AT12" s="17">
        <v>0.120887449316431</v>
      </c>
      <c r="AU12" s="17">
        <v>8.2505395892062697E-2</v>
      </c>
    </row>
    <row r="13" spans="2:47" x14ac:dyDescent="0.35">
      <c r="B13" s="18" t="s">
        <v>46</v>
      </c>
      <c r="C13" s="17">
        <v>7.0801757164580495E-2</v>
      </c>
      <c r="D13" s="17">
        <v>7.4919995883102802E-2</v>
      </c>
      <c r="E13" s="17">
        <v>6.5404988275952106E-2</v>
      </c>
      <c r="F13" s="17"/>
      <c r="G13" s="17">
        <v>8.2497960313457394E-2</v>
      </c>
      <c r="H13" s="17">
        <v>0.11586180532063001</v>
      </c>
      <c r="I13" s="17">
        <v>0.104399455163248</v>
      </c>
      <c r="J13" s="17">
        <v>4.6247309366242502E-2</v>
      </c>
      <c r="K13" s="17">
        <v>5.3105183974767302E-2</v>
      </c>
      <c r="L13" s="17">
        <v>3.04958370609426E-2</v>
      </c>
      <c r="M13" s="17"/>
      <c r="N13" s="17">
        <v>6.9336568676824306E-2</v>
      </c>
      <c r="O13" s="17">
        <v>7.8078984012412603E-2</v>
      </c>
      <c r="P13" s="17"/>
      <c r="Q13" s="17">
        <v>6.8999997568540694E-2</v>
      </c>
      <c r="R13" s="17">
        <v>6.8681074332024694E-2</v>
      </c>
      <c r="S13" s="17">
        <v>7.70364386023243E-2</v>
      </c>
      <c r="T13" s="17">
        <v>0.110729806073583</v>
      </c>
      <c r="U13" s="17">
        <v>5.6297586926998197E-2</v>
      </c>
      <c r="V13" s="17">
        <v>6.8416783183687505E-2</v>
      </c>
      <c r="W13" s="17">
        <v>2.8813473198382799E-2</v>
      </c>
      <c r="X13" s="17">
        <v>6.5274908945608306E-2</v>
      </c>
      <c r="Y13" s="17">
        <v>6.8228897108164002E-2</v>
      </c>
      <c r="Z13" s="17">
        <v>6.1305564507772803E-2</v>
      </c>
      <c r="AA13" s="17">
        <v>9.2148846974223805E-2</v>
      </c>
      <c r="AB13" s="17">
        <v>0.114801326689838</v>
      </c>
      <c r="AC13" s="17"/>
      <c r="AD13" s="17">
        <v>7.2689295009385604E-2</v>
      </c>
      <c r="AE13" s="17">
        <v>6.2990697421378597E-2</v>
      </c>
      <c r="AF13" s="17"/>
      <c r="AG13" s="17">
        <v>8.65131349354544E-2</v>
      </c>
      <c r="AH13" s="17">
        <v>6.0927413670667403E-2</v>
      </c>
      <c r="AI13" s="17"/>
      <c r="AJ13" s="17">
        <v>6.2362853393776903E-2</v>
      </c>
      <c r="AK13" s="17">
        <v>8.0101086585842904E-2</v>
      </c>
      <c r="AL13" s="17"/>
      <c r="AM13" s="17">
        <v>7.5236759675471498E-2</v>
      </c>
      <c r="AN13" s="17">
        <v>7.0859133688976006E-2</v>
      </c>
      <c r="AO13" s="17"/>
      <c r="AP13" s="17">
        <v>7.0079155873971205E-2</v>
      </c>
      <c r="AQ13" s="17">
        <v>3.5058822315131702E-2</v>
      </c>
      <c r="AR13" s="17">
        <v>7.3366184785121094E-2</v>
      </c>
      <c r="AS13" s="17">
        <v>6.3988260860137494E-2</v>
      </c>
      <c r="AT13" s="17">
        <v>8.4036231255127297E-2</v>
      </c>
      <c r="AU13" s="17">
        <v>0.10271504941062</v>
      </c>
    </row>
    <row r="14" spans="2:47" x14ac:dyDescent="0.35">
      <c r="B14" s="18" t="s">
        <v>47</v>
      </c>
      <c r="C14" s="17">
        <v>8.9099731451737302E-2</v>
      </c>
      <c r="D14" s="17">
        <v>9.1824519946767505E-2</v>
      </c>
      <c r="E14" s="17">
        <v>8.4599691350909695E-2</v>
      </c>
      <c r="F14" s="17"/>
      <c r="G14" s="17">
        <v>0.103805419359203</v>
      </c>
      <c r="H14" s="17">
        <v>0.14497280122600401</v>
      </c>
      <c r="I14" s="17">
        <v>8.3687505418017005E-2</v>
      </c>
      <c r="J14" s="17">
        <v>7.7773834009076406E-2</v>
      </c>
      <c r="K14" s="17">
        <v>7.4524448591070394E-2</v>
      </c>
      <c r="L14" s="17">
        <v>5.6968914883465199E-2</v>
      </c>
      <c r="M14" s="17"/>
      <c r="N14" s="17">
        <v>8.2022173946750904E-2</v>
      </c>
      <c r="O14" s="17">
        <v>0.12425219949442599</v>
      </c>
      <c r="P14" s="17"/>
      <c r="Q14" s="17">
        <v>8.2281503402869396E-2</v>
      </c>
      <c r="R14" s="17">
        <v>8.2138003214209096E-2</v>
      </c>
      <c r="S14" s="17">
        <v>0.126000824317934</v>
      </c>
      <c r="T14" s="17">
        <v>5.9349531529695E-2</v>
      </c>
      <c r="U14" s="17">
        <v>0.100992996212303</v>
      </c>
      <c r="V14" s="17">
        <v>0.101826147451184</v>
      </c>
      <c r="W14" s="17">
        <v>6.9454632292773502E-2</v>
      </c>
      <c r="X14" s="17">
        <v>6.0374469266441098E-2</v>
      </c>
      <c r="Y14" s="17">
        <v>9.2936626455438195E-2</v>
      </c>
      <c r="Z14" s="17">
        <v>0.104307580763481</v>
      </c>
      <c r="AA14" s="17">
        <v>9.5046885050758007E-2</v>
      </c>
      <c r="AB14" s="17">
        <v>9.6702531985207604E-2</v>
      </c>
      <c r="AC14" s="17"/>
      <c r="AD14" s="17">
        <v>8.6074684418739403E-2</v>
      </c>
      <c r="AE14" s="17">
        <v>9.4487359493763398E-2</v>
      </c>
      <c r="AF14" s="17"/>
      <c r="AG14" s="17">
        <v>7.3129698332526902E-2</v>
      </c>
      <c r="AH14" s="17">
        <v>9.8017789600951796E-2</v>
      </c>
      <c r="AI14" s="17"/>
      <c r="AJ14" s="17">
        <v>8.2548561506406895E-2</v>
      </c>
      <c r="AK14" s="17">
        <v>9.7668984546985305E-2</v>
      </c>
      <c r="AL14" s="17"/>
      <c r="AM14" s="17">
        <v>6.0316585612077797E-2</v>
      </c>
      <c r="AN14" s="17">
        <v>9.7320918924731395E-2</v>
      </c>
      <c r="AO14" s="17"/>
      <c r="AP14" s="17">
        <v>9.9691260034998397E-2</v>
      </c>
      <c r="AQ14" s="17">
        <v>6.4191625876255903E-2</v>
      </c>
      <c r="AR14" s="17">
        <v>0.126639961336483</v>
      </c>
      <c r="AS14" s="17">
        <v>5.7950972926181302E-2</v>
      </c>
      <c r="AT14" s="17">
        <v>0.10856666409301501</v>
      </c>
      <c r="AU14" s="17">
        <v>9.2112624667231705E-2</v>
      </c>
    </row>
    <row r="15" spans="2:47" x14ac:dyDescent="0.35">
      <c r="B15" s="18" t="s">
        <v>48</v>
      </c>
      <c r="C15" s="17">
        <v>6.5679328993992703E-2</v>
      </c>
      <c r="D15" s="17">
        <v>6.0636874108498003E-2</v>
      </c>
      <c r="E15" s="17">
        <v>7.1181094681299698E-2</v>
      </c>
      <c r="F15" s="17"/>
      <c r="G15" s="17">
        <v>7.6833605447343398E-2</v>
      </c>
      <c r="H15" s="17">
        <v>8.6141847027885493E-2</v>
      </c>
      <c r="I15" s="17">
        <v>7.2363301353752199E-2</v>
      </c>
      <c r="J15" s="17">
        <v>8.4754038458821304E-2</v>
      </c>
      <c r="K15" s="17">
        <v>5.1566566607626103E-2</v>
      </c>
      <c r="L15" s="17">
        <v>3.0041417350363399E-2</v>
      </c>
      <c r="M15" s="17"/>
      <c r="N15" s="17">
        <v>6.3586551996636001E-2</v>
      </c>
      <c r="O15" s="17">
        <v>7.6073631896968502E-2</v>
      </c>
      <c r="P15" s="17"/>
      <c r="Q15" s="17">
        <v>7.8202315327148497E-2</v>
      </c>
      <c r="R15" s="17">
        <v>6.6554085090686194E-2</v>
      </c>
      <c r="S15" s="17">
        <v>5.0799063699528003E-2</v>
      </c>
      <c r="T15" s="17">
        <v>6.5087942428069895E-2</v>
      </c>
      <c r="U15" s="17">
        <v>8.1765980954173201E-2</v>
      </c>
      <c r="V15" s="17">
        <v>5.3778141729459397E-2</v>
      </c>
      <c r="W15" s="17">
        <v>8.9792949368471001E-2</v>
      </c>
      <c r="X15" s="17">
        <v>0.107560718489726</v>
      </c>
      <c r="Y15" s="17">
        <v>3.0405421194460699E-2</v>
      </c>
      <c r="Z15" s="17">
        <v>6.1006707700776701E-2</v>
      </c>
      <c r="AA15" s="17">
        <v>7.8515271701343703E-2</v>
      </c>
      <c r="AB15" s="17">
        <v>4.4910398398105102E-2</v>
      </c>
      <c r="AC15" s="17"/>
      <c r="AD15" s="17">
        <v>6.6234256749134204E-2</v>
      </c>
      <c r="AE15" s="17">
        <v>6.3601875563876503E-2</v>
      </c>
      <c r="AF15" s="17"/>
      <c r="AG15" s="17">
        <v>6.8809511515598706E-2</v>
      </c>
      <c r="AH15" s="17">
        <v>6.4866542821834294E-2</v>
      </c>
      <c r="AI15" s="17"/>
      <c r="AJ15" s="17">
        <v>5.8945333816837302E-2</v>
      </c>
      <c r="AK15" s="17">
        <v>7.2678705237158095E-2</v>
      </c>
      <c r="AL15" s="17"/>
      <c r="AM15" s="17">
        <v>8.0026449100438907E-2</v>
      </c>
      <c r="AN15" s="17">
        <v>6.1203269744749302E-2</v>
      </c>
      <c r="AO15" s="17"/>
      <c r="AP15" s="17">
        <v>5.6962688917804802E-2</v>
      </c>
      <c r="AQ15" s="17">
        <v>5.3305114429650802E-2</v>
      </c>
      <c r="AR15" s="17">
        <v>9.7327976397979396E-2</v>
      </c>
      <c r="AS15" s="17">
        <v>4.1431777013411802E-2</v>
      </c>
      <c r="AT15" s="17">
        <v>8.5800422966899298E-2</v>
      </c>
      <c r="AU15" s="17">
        <v>7.8146962766047295E-2</v>
      </c>
    </row>
    <row r="16" spans="2:47" x14ac:dyDescent="0.35">
      <c r="B16" s="18" t="s">
        <v>59</v>
      </c>
      <c r="C16" s="17">
        <v>7.2119561131144899E-2</v>
      </c>
      <c r="D16" s="17">
        <v>6.8366618207843399E-2</v>
      </c>
      <c r="E16" s="17">
        <v>7.5304384243986097E-2</v>
      </c>
      <c r="F16" s="17"/>
      <c r="G16" s="17">
        <v>0.10537807248077399</v>
      </c>
      <c r="H16" s="17">
        <v>7.8628847769837307E-2</v>
      </c>
      <c r="I16" s="17">
        <v>9.75532935416316E-2</v>
      </c>
      <c r="J16" s="17">
        <v>6.3266979977876101E-2</v>
      </c>
      <c r="K16" s="17">
        <v>5.3008854157452101E-2</v>
      </c>
      <c r="L16" s="17">
        <v>4.3851353027088501E-2</v>
      </c>
      <c r="M16" s="17"/>
      <c r="N16" s="17">
        <v>7.4218896317725797E-2</v>
      </c>
      <c r="O16" s="17">
        <v>6.1692685333218297E-2</v>
      </c>
      <c r="P16" s="17"/>
      <c r="Q16" s="17">
        <v>6.4253385559261897E-2</v>
      </c>
      <c r="R16" s="17">
        <v>7.5686205138517496E-2</v>
      </c>
      <c r="S16" s="17">
        <v>9.1333099563104106E-2</v>
      </c>
      <c r="T16" s="17">
        <v>9.6703191697498206E-2</v>
      </c>
      <c r="U16" s="17">
        <v>6.9761645945314907E-2</v>
      </c>
      <c r="V16" s="17">
        <v>7.9988585940897097E-2</v>
      </c>
      <c r="W16" s="17">
        <v>5.8157152197782003E-2</v>
      </c>
      <c r="X16" s="17">
        <v>3.3200306582616398E-2</v>
      </c>
      <c r="Y16" s="17">
        <v>6.9877636038931101E-2</v>
      </c>
      <c r="Z16" s="17">
        <v>6.3399178416265606E-2</v>
      </c>
      <c r="AA16" s="17">
        <v>7.4615428338958206E-2</v>
      </c>
      <c r="AB16" s="17">
        <v>6.9249822859407104E-2</v>
      </c>
      <c r="AC16" s="17"/>
      <c r="AD16" s="17">
        <v>6.8785067339672504E-2</v>
      </c>
      <c r="AE16" s="17">
        <v>8.0632257884065195E-2</v>
      </c>
      <c r="AF16" s="17"/>
      <c r="AG16" s="17">
        <v>7.2148571036322898E-2</v>
      </c>
      <c r="AH16" s="17">
        <v>7.1751411367189405E-2</v>
      </c>
      <c r="AI16" s="17"/>
      <c r="AJ16" s="17">
        <v>6.3752306154817195E-2</v>
      </c>
      <c r="AK16" s="17">
        <v>8.0865657266901397E-2</v>
      </c>
      <c r="AL16" s="17"/>
      <c r="AM16" s="17">
        <v>0.106077131720519</v>
      </c>
      <c r="AN16" s="17">
        <v>6.22011105215622E-2</v>
      </c>
      <c r="AO16" s="17"/>
      <c r="AP16" s="17">
        <v>7.9109716587395101E-2</v>
      </c>
      <c r="AQ16" s="17">
        <v>7.1651784614154404E-2</v>
      </c>
      <c r="AR16" s="17">
        <v>8.9216138408649601E-2</v>
      </c>
      <c r="AS16" s="17">
        <v>3.8940829809306E-2</v>
      </c>
      <c r="AT16" s="17">
        <v>9.3024694341663897E-2</v>
      </c>
      <c r="AU16" s="17">
        <v>7.5485768000507297E-2</v>
      </c>
    </row>
    <row r="17" spans="2:47" x14ac:dyDescent="0.35">
      <c r="B17" s="18" t="s">
        <v>60</v>
      </c>
      <c r="C17" s="17">
        <v>6.1641367775348697E-2</v>
      </c>
      <c r="D17" s="17">
        <v>5.40896730796777E-2</v>
      </c>
      <c r="E17" s="17">
        <v>6.8674829706656407E-2</v>
      </c>
      <c r="F17" s="17"/>
      <c r="G17" s="17">
        <v>6.2068440454071602E-2</v>
      </c>
      <c r="H17" s="17">
        <v>7.8623758489481402E-2</v>
      </c>
      <c r="I17" s="17">
        <v>7.1505776514135297E-2</v>
      </c>
      <c r="J17" s="17">
        <v>9.5281320288993096E-2</v>
      </c>
      <c r="K17" s="17">
        <v>4.0590173200072598E-2</v>
      </c>
      <c r="L17" s="17">
        <v>2.6221381187783201E-2</v>
      </c>
      <c r="M17" s="17"/>
      <c r="N17" s="17">
        <v>6.1435311530338398E-2</v>
      </c>
      <c r="O17" s="17">
        <v>6.2664797901153896E-2</v>
      </c>
      <c r="P17" s="17"/>
      <c r="Q17" s="17">
        <v>3.5584822285255301E-2</v>
      </c>
      <c r="R17" s="17">
        <v>5.4053317864596301E-2</v>
      </c>
      <c r="S17" s="17">
        <v>9.0585678928871496E-2</v>
      </c>
      <c r="T17" s="17">
        <v>5.6630823328382499E-2</v>
      </c>
      <c r="U17" s="17">
        <v>7.0392880425888399E-2</v>
      </c>
      <c r="V17" s="17">
        <v>9.6914023583961395E-2</v>
      </c>
      <c r="W17" s="17">
        <v>9.2473064670817104E-2</v>
      </c>
      <c r="X17" s="17">
        <v>2.21211647670027E-2</v>
      </c>
      <c r="Y17" s="17">
        <v>7.4457482932339003E-2</v>
      </c>
      <c r="Z17" s="17">
        <v>6.6549674645222698E-2</v>
      </c>
      <c r="AA17" s="17">
        <v>2.3075887183335302E-2</v>
      </c>
      <c r="AB17" s="17">
        <v>0</v>
      </c>
      <c r="AC17" s="17"/>
      <c r="AD17" s="17">
        <v>6.1459381302429998E-2</v>
      </c>
      <c r="AE17" s="17">
        <v>6.2474847253771101E-2</v>
      </c>
      <c r="AF17" s="17"/>
      <c r="AG17" s="17">
        <v>5.59727900128726E-2</v>
      </c>
      <c r="AH17" s="17">
        <v>6.2984802007096399E-2</v>
      </c>
      <c r="AI17" s="17"/>
      <c r="AJ17" s="17">
        <v>5.76587890545424E-2</v>
      </c>
      <c r="AK17" s="17">
        <v>6.6917470411198707E-2</v>
      </c>
      <c r="AL17" s="17"/>
      <c r="AM17" s="17">
        <v>9.4710177684889804E-2</v>
      </c>
      <c r="AN17" s="17">
        <v>5.2266461862927299E-2</v>
      </c>
      <c r="AO17" s="17"/>
      <c r="AP17" s="17">
        <v>5.9562307301982698E-2</v>
      </c>
      <c r="AQ17" s="17">
        <v>6.4299061609994199E-2</v>
      </c>
      <c r="AR17" s="17">
        <v>8.4965122600776599E-2</v>
      </c>
      <c r="AS17" s="17">
        <v>3.54306029403458E-2</v>
      </c>
      <c r="AT17" s="17">
        <v>7.8160248861885995E-2</v>
      </c>
      <c r="AU17" s="17">
        <v>6.2939942516862898E-2</v>
      </c>
    </row>
    <row r="18" spans="2:47" x14ac:dyDescent="0.35">
      <c r="B18" s="18" t="s">
        <v>61</v>
      </c>
      <c r="C18" s="17">
        <v>3.1261633673268403E-2</v>
      </c>
      <c r="D18" s="17">
        <v>2.9951893215942001E-2</v>
      </c>
      <c r="E18" s="17">
        <v>3.1781288583082101E-2</v>
      </c>
      <c r="F18" s="17"/>
      <c r="G18" s="17">
        <v>2.76017234529407E-2</v>
      </c>
      <c r="H18" s="17">
        <v>3.4282152933149103E-2</v>
      </c>
      <c r="I18" s="17">
        <v>3.8879588626853E-2</v>
      </c>
      <c r="J18" s="17">
        <v>4.07056537351701E-2</v>
      </c>
      <c r="K18" s="17">
        <v>2.8647064303871001E-2</v>
      </c>
      <c r="L18" s="17">
        <v>1.9106144102582601E-2</v>
      </c>
      <c r="M18" s="17"/>
      <c r="N18" s="17">
        <v>3.1569468622818501E-2</v>
      </c>
      <c r="O18" s="17">
        <v>2.9732694032882499E-2</v>
      </c>
      <c r="P18" s="17"/>
      <c r="Q18" s="17">
        <v>2.62123646480854E-2</v>
      </c>
      <c r="R18" s="17">
        <v>4.7164814668432399E-2</v>
      </c>
      <c r="S18" s="17">
        <v>2.0145717048977201E-2</v>
      </c>
      <c r="T18" s="17">
        <v>2.0552097657900701E-2</v>
      </c>
      <c r="U18" s="17">
        <v>4.4525349149310799E-2</v>
      </c>
      <c r="V18" s="17">
        <v>2.4312676238056899E-2</v>
      </c>
      <c r="W18" s="17">
        <v>2.3230825309278402E-2</v>
      </c>
      <c r="X18" s="17">
        <v>3.7970982732420902E-2</v>
      </c>
      <c r="Y18" s="17">
        <v>3.3307934591976299E-2</v>
      </c>
      <c r="Z18" s="17">
        <v>2.9834260925930702E-2</v>
      </c>
      <c r="AA18" s="17">
        <v>3.2066012338200202E-2</v>
      </c>
      <c r="AB18" s="17">
        <v>4.5672502551270401E-2</v>
      </c>
      <c r="AC18" s="17"/>
      <c r="AD18" s="17">
        <v>3.6071088980937499E-2</v>
      </c>
      <c r="AE18" s="17">
        <v>2.0599253702645499E-2</v>
      </c>
      <c r="AF18" s="17"/>
      <c r="AG18" s="17">
        <v>4.1490169102694999E-2</v>
      </c>
      <c r="AH18" s="17">
        <v>2.6063138185430601E-2</v>
      </c>
      <c r="AI18" s="17"/>
      <c r="AJ18" s="17">
        <v>2.9531195070125901E-2</v>
      </c>
      <c r="AK18" s="17">
        <v>3.3594062429417003E-2</v>
      </c>
      <c r="AL18" s="17"/>
      <c r="AM18" s="17">
        <v>3.7761241645570702E-2</v>
      </c>
      <c r="AN18" s="17">
        <v>3.00025380078386E-2</v>
      </c>
      <c r="AO18" s="17"/>
      <c r="AP18" s="17">
        <v>2.66471066785238E-2</v>
      </c>
      <c r="AQ18" s="17">
        <v>3.1613397674686398E-2</v>
      </c>
      <c r="AR18" s="17">
        <v>3.0706755542395901E-2</v>
      </c>
      <c r="AS18" s="17">
        <v>3.2500164497686598E-2</v>
      </c>
      <c r="AT18" s="17">
        <v>3.6123718356215501E-2</v>
      </c>
      <c r="AU18" s="17">
        <v>3.3569210654938501E-2</v>
      </c>
    </row>
    <row r="19" spans="2:47" x14ac:dyDescent="0.35">
      <c r="B19" s="18" t="s">
        <v>76</v>
      </c>
      <c r="C19" s="17">
        <v>2.9497780977280001E-2</v>
      </c>
      <c r="D19" s="17">
        <v>3.1437161960584901E-2</v>
      </c>
      <c r="E19" s="17">
        <v>2.6658671045064801E-2</v>
      </c>
      <c r="F19" s="17"/>
      <c r="G19" s="17">
        <v>4.85725028860573E-2</v>
      </c>
      <c r="H19" s="17">
        <v>4.0997815684438603E-2</v>
      </c>
      <c r="I19" s="17">
        <v>4.6945950850809298E-2</v>
      </c>
      <c r="J19" s="17">
        <v>2.3884174648284E-2</v>
      </c>
      <c r="K19" s="17">
        <v>1.29913362474779E-2</v>
      </c>
      <c r="L19" s="17">
        <v>8.7404892958759892E-3</v>
      </c>
      <c r="M19" s="17"/>
      <c r="N19" s="17">
        <v>2.7934295615661402E-2</v>
      </c>
      <c r="O19" s="17">
        <v>3.7263223952598699E-2</v>
      </c>
      <c r="P19" s="17"/>
      <c r="Q19" s="17">
        <v>3.9080530230566998E-2</v>
      </c>
      <c r="R19" s="17">
        <v>3.2587682652970303E-2</v>
      </c>
      <c r="S19" s="17">
        <v>2.6587691253857001E-2</v>
      </c>
      <c r="T19" s="17">
        <v>2.0551831176512499E-2</v>
      </c>
      <c r="U19" s="17">
        <v>1.03708149303598E-2</v>
      </c>
      <c r="V19" s="17">
        <v>2.9258111375830301E-2</v>
      </c>
      <c r="W19" s="17">
        <v>3.95048711696869E-2</v>
      </c>
      <c r="X19" s="17">
        <v>1.9985737642210899E-2</v>
      </c>
      <c r="Y19" s="17">
        <v>3.7626765923825502E-2</v>
      </c>
      <c r="Z19" s="17">
        <v>3.7552799002543102E-2</v>
      </c>
      <c r="AA19" s="17">
        <v>1.9539540865426301E-2</v>
      </c>
      <c r="AB19" s="17">
        <v>0</v>
      </c>
      <c r="AC19" s="17"/>
      <c r="AD19" s="17">
        <v>2.71434912141904E-2</v>
      </c>
      <c r="AE19" s="17">
        <v>3.22436699552371E-2</v>
      </c>
      <c r="AF19" s="17"/>
      <c r="AG19" s="17">
        <v>3.6695389482579902E-2</v>
      </c>
      <c r="AH19" s="17">
        <v>2.6059839300847099E-2</v>
      </c>
      <c r="AI19" s="17"/>
      <c r="AJ19" s="17">
        <v>2.9307699155079501E-2</v>
      </c>
      <c r="AK19" s="17">
        <v>2.9986505218202199E-2</v>
      </c>
      <c r="AL19" s="17"/>
      <c r="AM19" s="17">
        <v>5.3545798500321401E-2</v>
      </c>
      <c r="AN19" s="17">
        <v>2.2720366423918701E-2</v>
      </c>
      <c r="AO19" s="17"/>
      <c r="AP19" s="17">
        <v>3.1184101520326999E-2</v>
      </c>
      <c r="AQ19" s="17">
        <v>2.1474344082188901E-2</v>
      </c>
      <c r="AR19" s="17">
        <v>3.1329731668986199E-2</v>
      </c>
      <c r="AS19" s="17">
        <v>1.45116585930492E-2</v>
      </c>
      <c r="AT19" s="17">
        <v>5.5902741155339303E-2</v>
      </c>
      <c r="AU19" s="17">
        <v>3.70685660226431E-2</v>
      </c>
    </row>
    <row r="20" spans="2:47" x14ac:dyDescent="0.35">
      <c r="B20" s="18" t="s">
        <v>63</v>
      </c>
      <c r="C20" s="19">
        <v>5.87339018630283E-3</v>
      </c>
      <c r="D20" s="19">
        <v>3.8422909131113599E-3</v>
      </c>
      <c r="E20" s="19">
        <v>7.9066395552880309E-3</v>
      </c>
      <c r="F20" s="19"/>
      <c r="G20" s="19">
        <v>9.1314205424704708E-3</v>
      </c>
      <c r="H20" s="19">
        <v>2.6059265420183401E-3</v>
      </c>
      <c r="I20" s="19">
        <v>8.4808281693133404E-3</v>
      </c>
      <c r="J20" s="19">
        <v>5.2842116404736503E-3</v>
      </c>
      <c r="K20" s="19">
        <v>9.5021967813811604E-3</v>
      </c>
      <c r="L20" s="19">
        <v>2.3033600115309901E-3</v>
      </c>
      <c r="M20" s="19"/>
      <c r="N20" s="19">
        <v>3.9833500095645498E-3</v>
      </c>
      <c r="O20" s="19">
        <v>1.52607497189355E-2</v>
      </c>
      <c r="P20" s="19"/>
      <c r="Q20" s="19">
        <v>9.8625875982153305E-3</v>
      </c>
      <c r="R20" s="19">
        <v>1.30224227838871E-2</v>
      </c>
      <c r="S20" s="19">
        <v>6.0200304889130698E-3</v>
      </c>
      <c r="T20" s="19">
        <v>0</v>
      </c>
      <c r="U20" s="19">
        <v>7.2552204394959298E-3</v>
      </c>
      <c r="V20" s="19">
        <v>9.0969550511182107E-3</v>
      </c>
      <c r="W20" s="19">
        <v>5.0120150112530799E-3</v>
      </c>
      <c r="X20" s="19">
        <v>0</v>
      </c>
      <c r="Y20" s="19">
        <v>0</v>
      </c>
      <c r="Z20" s="19">
        <v>6.5731058148561401E-3</v>
      </c>
      <c r="AA20" s="19">
        <v>0</v>
      </c>
      <c r="AB20" s="19">
        <v>0</v>
      </c>
      <c r="AC20" s="19"/>
      <c r="AD20" s="19">
        <v>3.3467198982482299E-3</v>
      </c>
      <c r="AE20" s="19">
        <v>5.3391517103017899E-3</v>
      </c>
      <c r="AF20" s="19"/>
      <c r="AG20" s="19">
        <v>0</v>
      </c>
      <c r="AH20" s="19">
        <v>4.71135991326797E-3</v>
      </c>
      <c r="AI20" s="19"/>
      <c r="AJ20" s="19">
        <v>2.69904597355731E-3</v>
      </c>
      <c r="AK20" s="19">
        <v>6.5960769832135897E-3</v>
      </c>
      <c r="AL20" s="19"/>
      <c r="AM20" s="19">
        <v>4.3173866090001796E-3</v>
      </c>
      <c r="AN20" s="19">
        <v>4.7878486950790698E-3</v>
      </c>
      <c r="AO20" s="19"/>
      <c r="AP20" s="19">
        <v>2.0061217407572801E-2</v>
      </c>
      <c r="AQ20" s="19">
        <v>5.5109305738645798E-3</v>
      </c>
      <c r="AR20" s="19">
        <v>0</v>
      </c>
      <c r="AS20" s="19">
        <v>0</v>
      </c>
      <c r="AT20" s="19">
        <v>0</v>
      </c>
      <c r="AU20" s="19">
        <v>2.3607053003234799E-3</v>
      </c>
    </row>
    <row r="21" spans="2:47" x14ac:dyDescent="0.35">
      <c r="B21" s="16"/>
    </row>
    <row r="22" spans="2:47" x14ac:dyDescent="0.35">
      <c r="B22" t="s">
        <v>66</v>
      </c>
    </row>
    <row r="23" spans="2:47" x14ac:dyDescent="0.35">
      <c r="B23" t="s">
        <v>67</v>
      </c>
    </row>
    <row r="25" spans="2:47" x14ac:dyDescent="0.35">
      <c r="B25"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B2:AU22"/>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411</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1018</v>
      </c>
      <c r="D7" s="10">
        <v>470</v>
      </c>
      <c r="E7" s="10">
        <v>542</v>
      </c>
      <c r="F7" s="10"/>
      <c r="G7" s="10">
        <v>121</v>
      </c>
      <c r="H7" s="10">
        <v>175</v>
      </c>
      <c r="I7" s="10">
        <v>198</v>
      </c>
      <c r="J7" s="10">
        <v>174</v>
      </c>
      <c r="K7" s="10">
        <v>148</v>
      </c>
      <c r="L7" s="10">
        <v>202</v>
      </c>
      <c r="M7" s="10"/>
      <c r="N7" s="10">
        <v>847</v>
      </c>
      <c r="O7" s="10">
        <v>171</v>
      </c>
      <c r="P7" s="10"/>
      <c r="Q7" s="10">
        <v>129</v>
      </c>
      <c r="R7" s="10">
        <v>140</v>
      </c>
      <c r="S7" s="10">
        <v>92</v>
      </c>
      <c r="T7" s="10">
        <v>98</v>
      </c>
      <c r="U7" s="10">
        <v>78</v>
      </c>
      <c r="V7" s="10">
        <v>95</v>
      </c>
      <c r="W7" s="10">
        <v>91</v>
      </c>
      <c r="X7" s="10">
        <v>44</v>
      </c>
      <c r="Y7" s="10">
        <v>107</v>
      </c>
      <c r="Z7" s="10">
        <v>81</v>
      </c>
      <c r="AA7" s="10">
        <v>42</v>
      </c>
      <c r="AB7" s="10">
        <v>21</v>
      </c>
      <c r="AC7" s="10"/>
      <c r="AD7" s="10">
        <v>690</v>
      </c>
      <c r="AE7" s="10">
        <v>298</v>
      </c>
      <c r="AF7" s="10"/>
      <c r="AG7" s="10">
        <v>321</v>
      </c>
      <c r="AH7" s="10">
        <v>674</v>
      </c>
      <c r="AI7" s="10"/>
      <c r="AJ7" s="10">
        <v>569</v>
      </c>
      <c r="AK7" s="10">
        <v>448</v>
      </c>
      <c r="AL7" s="10"/>
      <c r="AM7" s="10">
        <v>217</v>
      </c>
      <c r="AN7" s="10">
        <v>783</v>
      </c>
      <c r="AO7" s="10"/>
      <c r="AP7" s="10">
        <v>227</v>
      </c>
      <c r="AQ7" s="10">
        <v>185</v>
      </c>
      <c r="AR7" s="10">
        <v>156</v>
      </c>
      <c r="AS7" s="10">
        <v>191</v>
      </c>
      <c r="AT7" s="10">
        <v>95</v>
      </c>
      <c r="AU7" s="10">
        <v>164</v>
      </c>
    </row>
    <row r="8" spans="2:47" ht="30" customHeight="1" x14ac:dyDescent="0.35">
      <c r="B8" s="11" t="s">
        <v>20</v>
      </c>
      <c r="C8" s="11">
        <v>1028</v>
      </c>
      <c r="D8" s="11">
        <v>503</v>
      </c>
      <c r="E8" s="11">
        <v>518</v>
      </c>
      <c r="F8" s="11"/>
      <c r="G8" s="11">
        <v>146</v>
      </c>
      <c r="H8" s="11">
        <v>199</v>
      </c>
      <c r="I8" s="11">
        <v>189</v>
      </c>
      <c r="J8" s="11">
        <v>167</v>
      </c>
      <c r="K8" s="11">
        <v>133</v>
      </c>
      <c r="L8" s="11">
        <v>194</v>
      </c>
      <c r="M8" s="11"/>
      <c r="N8" s="11">
        <v>848</v>
      </c>
      <c r="O8" s="11">
        <v>180</v>
      </c>
      <c r="P8" s="11"/>
      <c r="Q8" s="11">
        <v>134</v>
      </c>
      <c r="R8" s="11">
        <v>133</v>
      </c>
      <c r="S8" s="11">
        <v>94</v>
      </c>
      <c r="T8" s="11">
        <v>91</v>
      </c>
      <c r="U8" s="11">
        <v>76</v>
      </c>
      <c r="V8" s="11">
        <v>97</v>
      </c>
      <c r="W8" s="11">
        <v>87</v>
      </c>
      <c r="X8" s="11">
        <v>41</v>
      </c>
      <c r="Y8" s="11">
        <v>102</v>
      </c>
      <c r="Z8" s="11">
        <v>94</v>
      </c>
      <c r="AA8" s="11">
        <v>46</v>
      </c>
      <c r="AB8" s="11">
        <v>32</v>
      </c>
      <c r="AC8" s="11"/>
      <c r="AD8" s="11">
        <v>700</v>
      </c>
      <c r="AE8" s="11">
        <v>297</v>
      </c>
      <c r="AF8" s="11"/>
      <c r="AG8" s="11">
        <v>327</v>
      </c>
      <c r="AH8" s="11">
        <v>674</v>
      </c>
      <c r="AI8" s="11"/>
      <c r="AJ8" s="11">
        <v>555</v>
      </c>
      <c r="AK8" s="11">
        <v>472</v>
      </c>
      <c r="AL8" s="11"/>
      <c r="AM8" s="11">
        <v>214</v>
      </c>
      <c r="AN8" s="11">
        <v>796</v>
      </c>
      <c r="AO8" s="11"/>
      <c r="AP8" s="11">
        <v>224</v>
      </c>
      <c r="AQ8" s="11">
        <v>179</v>
      </c>
      <c r="AR8" s="11">
        <v>167</v>
      </c>
      <c r="AS8" s="11">
        <v>181</v>
      </c>
      <c r="AT8" s="11">
        <v>89</v>
      </c>
      <c r="AU8" s="11">
        <v>187</v>
      </c>
    </row>
    <row r="9" spans="2:47" x14ac:dyDescent="0.35">
      <c r="B9" s="18" t="s">
        <v>89</v>
      </c>
      <c r="C9" s="17">
        <v>0.15688700982122999</v>
      </c>
      <c r="D9" s="17">
        <v>9.1265284586807993E-2</v>
      </c>
      <c r="E9" s="17">
        <v>0.21281822267869999</v>
      </c>
      <c r="F9" s="17"/>
      <c r="G9" s="17">
        <v>0.13299671350963099</v>
      </c>
      <c r="H9" s="17">
        <v>0.15452226870852101</v>
      </c>
      <c r="I9" s="17">
        <v>0.18536419822349001</v>
      </c>
      <c r="J9" s="17">
        <v>0.15863391550356601</v>
      </c>
      <c r="K9" s="17">
        <v>0.17892101850703099</v>
      </c>
      <c r="L9" s="17">
        <v>0.13291566294519599</v>
      </c>
      <c r="M9" s="17"/>
      <c r="N9" s="17">
        <v>0.146140669892657</v>
      </c>
      <c r="O9" s="17">
        <v>0.20748871430479601</v>
      </c>
      <c r="P9" s="17"/>
      <c r="Q9" s="17">
        <v>0.132280079285266</v>
      </c>
      <c r="R9" s="17">
        <v>0.192598912026751</v>
      </c>
      <c r="S9" s="17">
        <v>0.142258159256752</v>
      </c>
      <c r="T9" s="17">
        <v>0.16531825046663001</v>
      </c>
      <c r="U9" s="17">
        <v>0.19907270722316001</v>
      </c>
      <c r="V9" s="17">
        <v>0.16842787288139099</v>
      </c>
      <c r="W9" s="17">
        <v>0.139151454465411</v>
      </c>
      <c r="X9" s="17">
        <v>0.138480978575342</v>
      </c>
      <c r="Y9" s="17">
        <v>0.16032452567406799</v>
      </c>
      <c r="Z9" s="17">
        <v>0.11938223980568401</v>
      </c>
      <c r="AA9" s="17">
        <v>0.21353915267301399</v>
      </c>
      <c r="AB9" s="17">
        <v>8.4983434396379606E-2</v>
      </c>
      <c r="AC9" s="17"/>
      <c r="AD9" s="17">
        <v>0.156294151624669</v>
      </c>
      <c r="AE9" s="17">
        <v>0.15373722355404101</v>
      </c>
      <c r="AF9" s="17"/>
      <c r="AG9" s="17">
        <v>0.14558178464378299</v>
      </c>
      <c r="AH9" s="17">
        <v>0.16732533027386001</v>
      </c>
      <c r="AI9" s="17"/>
      <c r="AJ9" s="17">
        <v>0.15186108200350901</v>
      </c>
      <c r="AK9" s="17">
        <v>0.16310856868127699</v>
      </c>
      <c r="AL9" s="17"/>
      <c r="AM9" s="17">
        <v>0.20472413129254299</v>
      </c>
      <c r="AN9" s="17">
        <v>0.14433584861029</v>
      </c>
      <c r="AO9" s="17"/>
      <c r="AP9" s="17">
        <v>0.15357335709089401</v>
      </c>
      <c r="AQ9" s="17">
        <v>0.19367662405296801</v>
      </c>
      <c r="AR9" s="17">
        <v>0.17236976338375601</v>
      </c>
      <c r="AS9" s="17">
        <v>0.11692186365933301</v>
      </c>
      <c r="AT9" s="17">
        <v>0.25208782720664302</v>
      </c>
      <c r="AU9" s="17">
        <v>0.105074220590477</v>
      </c>
    </row>
    <row r="10" spans="2:47" x14ac:dyDescent="0.35">
      <c r="B10" s="18" t="s">
        <v>90</v>
      </c>
      <c r="C10" s="17">
        <v>0.29831599227000499</v>
      </c>
      <c r="D10" s="17">
        <v>0.27639070088974099</v>
      </c>
      <c r="E10" s="17">
        <v>0.32299787573879302</v>
      </c>
      <c r="F10" s="17"/>
      <c r="G10" s="17">
        <v>0.31378673211041702</v>
      </c>
      <c r="H10" s="17">
        <v>0.34338824573460103</v>
      </c>
      <c r="I10" s="17">
        <v>0.24823761195410099</v>
      </c>
      <c r="J10" s="17">
        <v>0.30848319667353702</v>
      </c>
      <c r="K10" s="17">
        <v>0.26612308605402701</v>
      </c>
      <c r="L10" s="17">
        <v>0.30268087243610903</v>
      </c>
      <c r="M10" s="17"/>
      <c r="N10" s="17">
        <v>0.29643390532446501</v>
      </c>
      <c r="O10" s="17">
        <v>0.30717824751817202</v>
      </c>
      <c r="P10" s="17"/>
      <c r="Q10" s="17">
        <v>0.24780092472347001</v>
      </c>
      <c r="R10" s="17">
        <v>0.35540860747984698</v>
      </c>
      <c r="S10" s="17">
        <v>0.32823991479390202</v>
      </c>
      <c r="T10" s="17">
        <v>0.34139538908518802</v>
      </c>
      <c r="U10" s="17">
        <v>0.32465736982840598</v>
      </c>
      <c r="V10" s="17">
        <v>0.29981956033379498</v>
      </c>
      <c r="W10" s="17">
        <v>0.28611276727058799</v>
      </c>
      <c r="X10" s="17">
        <v>0.38953596529742501</v>
      </c>
      <c r="Y10" s="17">
        <v>0.20449508996739901</v>
      </c>
      <c r="Z10" s="17">
        <v>0.312130664144325</v>
      </c>
      <c r="AA10" s="17">
        <v>0.26309839556536802</v>
      </c>
      <c r="AB10" s="17">
        <v>0.21909270958475699</v>
      </c>
      <c r="AC10" s="17"/>
      <c r="AD10" s="17">
        <v>0.30692915796148801</v>
      </c>
      <c r="AE10" s="17">
        <v>0.27539006032225799</v>
      </c>
      <c r="AF10" s="17"/>
      <c r="AG10" s="17">
        <v>0.31350562215070299</v>
      </c>
      <c r="AH10" s="17">
        <v>0.29542614809323697</v>
      </c>
      <c r="AI10" s="17"/>
      <c r="AJ10" s="17">
        <v>0.325169884887276</v>
      </c>
      <c r="AK10" s="17">
        <v>0.267283570626768</v>
      </c>
      <c r="AL10" s="17"/>
      <c r="AM10" s="17">
        <v>0.28155148985898698</v>
      </c>
      <c r="AN10" s="17">
        <v>0.30468457276141497</v>
      </c>
      <c r="AO10" s="17"/>
      <c r="AP10" s="17">
        <v>0.26307474430030497</v>
      </c>
      <c r="AQ10" s="17">
        <v>0.26760796844349199</v>
      </c>
      <c r="AR10" s="17">
        <v>0.32024277374621601</v>
      </c>
      <c r="AS10" s="17">
        <v>0.26106619548212601</v>
      </c>
      <c r="AT10" s="17">
        <v>0.42978816618770099</v>
      </c>
      <c r="AU10" s="17">
        <v>0.32356285285778802</v>
      </c>
    </row>
    <row r="11" spans="2:47" x14ac:dyDescent="0.35">
      <c r="B11" s="18" t="s">
        <v>91</v>
      </c>
      <c r="C11" s="17">
        <v>0.227962883227569</v>
      </c>
      <c r="D11" s="17">
        <v>0.24815569919764</v>
      </c>
      <c r="E11" s="17">
        <v>0.210970359041454</v>
      </c>
      <c r="F11" s="17"/>
      <c r="G11" s="17">
        <v>0.208631834002136</v>
      </c>
      <c r="H11" s="17">
        <v>0.210774658942704</v>
      </c>
      <c r="I11" s="17">
        <v>0.25839330548919498</v>
      </c>
      <c r="J11" s="17">
        <v>0.23095264299043899</v>
      </c>
      <c r="K11" s="17">
        <v>0.23224823703561201</v>
      </c>
      <c r="L11" s="17">
        <v>0.224933293095226</v>
      </c>
      <c r="M11" s="17"/>
      <c r="N11" s="17">
        <v>0.219784944691747</v>
      </c>
      <c r="O11" s="17">
        <v>0.26647065720689</v>
      </c>
      <c r="P11" s="17"/>
      <c r="Q11" s="17">
        <v>0.315475528626315</v>
      </c>
      <c r="R11" s="17">
        <v>0.192436438645398</v>
      </c>
      <c r="S11" s="17">
        <v>0.20518957741305499</v>
      </c>
      <c r="T11" s="17">
        <v>0.21925700312465399</v>
      </c>
      <c r="U11" s="17">
        <v>0.15494572342280299</v>
      </c>
      <c r="V11" s="17">
        <v>0.20107940870188801</v>
      </c>
      <c r="W11" s="17">
        <v>0.28699522748942402</v>
      </c>
      <c r="X11" s="17">
        <v>0.226261039177136</v>
      </c>
      <c r="Y11" s="17">
        <v>0.226985273404121</v>
      </c>
      <c r="Z11" s="17">
        <v>0.24154287088027801</v>
      </c>
      <c r="AA11" s="17">
        <v>0.23761364053657699</v>
      </c>
      <c r="AB11" s="17">
        <v>0.14713291953146601</v>
      </c>
      <c r="AC11" s="17"/>
      <c r="AD11" s="17">
        <v>0.22830805577312099</v>
      </c>
      <c r="AE11" s="17">
        <v>0.227478623614945</v>
      </c>
      <c r="AF11" s="17"/>
      <c r="AG11" s="17">
        <v>0.210697484225675</v>
      </c>
      <c r="AH11" s="17">
        <v>0.23901704527569501</v>
      </c>
      <c r="AI11" s="17"/>
      <c r="AJ11" s="17">
        <v>0.21560602678553201</v>
      </c>
      <c r="AK11" s="17">
        <v>0.242952609822875</v>
      </c>
      <c r="AL11" s="17"/>
      <c r="AM11" s="17">
        <v>0.20767541053456501</v>
      </c>
      <c r="AN11" s="17">
        <v>0.23418946973788199</v>
      </c>
      <c r="AO11" s="17"/>
      <c r="AP11" s="17">
        <v>0.22690986494107601</v>
      </c>
      <c r="AQ11" s="17">
        <v>0.26936331197380098</v>
      </c>
      <c r="AR11" s="17">
        <v>0.20746265921449</v>
      </c>
      <c r="AS11" s="17">
        <v>0.26325444731787001</v>
      </c>
      <c r="AT11" s="17">
        <v>0.17018014621372299</v>
      </c>
      <c r="AU11" s="17">
        <v>0.201332295753754</v>
      </c>
    </row>
    <row r="12" spans="2:47" x14ac:dyDescent="0.35">
      <c r="B12" s="18" t="s">
        <v>92</v>
      </c>
      <c r="C12" s="17">
        <v>0.15303200018618399</v>
      </c>
      <c r="D12" s="17">
        <v>0.17470507028591101</v>
      </c>
      <c r="E12" s="17">
        <v>0.13187018543406401</v>
      </c>
      <c r="F12" s="17"/>
      <c r="G12" s="17">
        <v>0.193965236668972</v>
      </c>
      <c r="H12" s="17">
        <v>0.15192685340294401</v>
      </c>
      <c r="I12" s="17">
        <v>0.126048279547431</v>
      </c>
      <c r="J12" s="17">
        <v>0.15544956247205299</v>
      </c>
      <c r="K12" s="17">
        <v>0.141912377361022</v>
      </c>
      <c r="L12" s="17">
        <v>0.15519240170823601</v>
      </c>
      <c r="M12" s="17"/>
      <c r="N12" s="17">
        <v>0.16213887074861999</v>
      </c>
      <c r="O12" s="17">
        <v>0.110150128215504</v>
      </c>
      <c r="P12" s="17"/>
      <c r="Q12" s="17">
        <v>0.13761917848963501</v>
      </c>
      <c r="R12" s="17">
        <v>9.8353139488799896E-2</v>
      </c>
      <c r="S12" s="17">
        <v>0.196751906441443</v>
      </c>
      <c r="T12" s="17">
        <v>0.123738656378269</v>
      </c>
      <c r="U12" s="17">
        <v>0.13024411782993101</v>
      </c>
      <c r="V12" s="17">
        <v>0.19084676907953199</v>
      </c>
      <c r="W12" s="17">
        <v>0.13040324328752001</v>
      </c>
      <c r="X12" s="17">
        <v>0.15988939516694201</v>
      </c>
      <c r="Y12" s="17">
        <v>0.24901473595194501</v>
      </c>
      <c r="Z12" s="17">
        <v>0.15434601815172</v>
      </c>
      <c r="AA12" s="17">
        <v>7.1062572417394304E-2</v>
      </c>
      <c r="AB12" s="17">
        <v>0.19969627135253801</v>
      </c>
      <c r="AC12" s="17"/>
      <c r="AD12" s="17">
        <v>0.17660026630702999</v>
      </c>
      <c r="AE12" s="17">
        <v>0.106584130447229</v>
      </c>
      <c r="AF12" s="17"/>
      <c r="AG12" s="17">
        <v>0.199560198094139</v>
      </c>
      <c r="AH12" s="17">
        <v>0.13438884453317099</v>
      </c>
      <c r="AI12" s="17"/>
      <c r="AJ12" s="17">
        <v>0.14936851968033801</v>
      </c>
      <c r="AK12" s="17">
        <v>0.15764218947431399</v>
      </c>
      <c r="AL12" s="17"/>
      <c r="AM12" s="17">
        <v>0.13622394022685</v>
      </c>
      <c r="AN12" s="17">
        <v>0.15857316864847201</v>
      </c>
      <c r="AO12" s="17"/>
      <c r="AP12" s="17">
        <v>8.0657569904432305E-2</v>
      </c>
      <c r="AQ12" s="17">
        <v>0.14216421790488301</v>
      </c>
      <c r="AR12" s="17">
        <v>0.160594983042738</v>
      </c>
      <c r="AS12" s="17">
        <v>0.21775024564791201</v>
      </c>
      <c r="AT12" s="17">
        <v>0.11501205914597699</v>
      </c>
      <c r="AU12" s="17">
        <v>0.19861087942619399</v>
      </c>
    </row>
    <row r="13" spans="2:47" x14ac:dyDescent="0.35">
      <c r="B13" s="18" t="s">
        <v>93</v>
      </c>
      <c r="C13" s="17">
        <v>0.116344588144581</v>
      </c>
      <c r="D13" s="17">
        <v>0.175154928573515</v>
      </c>
      <c r="E13" s="17">
        <v>6.0603510239890503E-2</v>
      </c>
      <c r="F13" s="17"/>
      <c r="G13" s="17">
        <v>0.120491167705173</v>
      </c>
      <c r="H13" s="17">
        <v>0.108585491086506</v>
      </c>
      <c r="I13" s="17">
        <v>0.11297661066689201</v>
      </c>
      <c r="J13" s="17">
        <v>0.119559991100019</v>
      </c>
      <c r="K13" s="17">
        <v>0.12358268173482601</v>
      </c>
      <c r="L13" s="17">
        <v>0.116726678013712</v>
      </c>
      <c r="M13" s="17"/>
      <c r="N13" s="17">
        <v>0.128959382040811</v>
      </c>
      <c r="O13" s="17">
        <v>5.6944822540578401E-2</v>
      </c>
      <c r="P13" s="17"/>
      <c r="Q13" s="17">
        <v>0.124341850769706</v>
      </c>
      <c r="R13" s="17">
        <v>8.4475270703456201E-2</v>
      </c>
      <c r="S13" s="17">
        <v>9.6873957847798203E-2</v>
      </c>
      <c r="T13" s="17">
        <v>0.11986406322357</v>
      </c>
      <c r="U13" s="17">
        <v>0.124893439807702</v>
      </c>
      <c r="V13" s="17">
        <v>0.11137013803905201</v>
      </c>
      <c r="W13" s="17">
        <v>0.102524351541743</v>
      </c>
      <c r="X13" s="17">
        <v>8.5832621783154303E-2</v>
      </c>
      <c r="Y13" s="17">
        <v>8.9343693699738005E-2</v>
      </c>
      <c r="Z13" s="17">
        <v>0.15045481302592201</v>
      </c>
      <c r="AA13" s="17">
        <v>0.17195851360860201</v>
      </c>
      <c r="AB13" s="17">
        <v>0.240889601212984</v>
      </c>
      <c r="AC13" s="17"/>
      <c r="AD13" s="17">
        <v>0.117357783340742</v>
      </c>
      <c r="AE13" s="17">
        <v>0.11653006799443</v>
      </c>
      <c r="AF13" s="17"/>
      <c r="AG13" s="17">
        <v>0.119696031090956</v>
      </c>
      <c r="AH13" s="17">
        <v>0.108175471719668</v>
      </c>
      <c r="AI13" s="17"/>
      <c r="AJ13" s="17">
        <v>0.110509533164176</v>
      </c>
      <c r="AK13" s="17">
        <v>0.123439826717581</v>
      </c>
      <c r="AL13" s="17"/>
      <c r="AM13" s="17">
        <v>0.110043967763368</v>
      </c>
      <c r="AN13" s="17">
        <v>0.117310932793456</v>
      </c>
      <c r="AO13" s="17"/>
      <c r="AP13" s="17">
        <v>9.4276720880002093E-2</v>
      </c>
      <c r="AQ13" s="17">
        <v>9.2146217310898004E-2</v>
      </c>
      <c r="AR13" s="17">
        <v>0.133563894506182</v>
      </c>
      <c r="AS13" s="17">
        <v>0.135757664511231</v>
      </c>
      <c r="AT13" s="17">
        <v>3.2931801245956599E-2</v>
      </c>
      <c r="AU13" s="17">
        <v>0.171419751371787</v>
      </c>
    </row>
    <row r="14" spans="2:47" x14ac:dyDescent="0.35">
      <c r="B14" s="18" t="s">
        <v>94</v>
      </c>
      <c r="C14" s="17">
        <v>4.7457526350431101E-2</v>
      </c>
      <c r="D14" s="17">
        <v>3.4328316466385102E-2</v>
      </c>
      <c r="E14" s="17">
        <v>6.0739846867098803E-2</v>
      </c>
      <c r="F14" s="17"/>
      <c r="G14" s="17">
        <v>3.0128316003671E-2</v>
      </c>
      <c r="H14" s="17">
        <v>3.0802482124725E-2</v>
      </c>
      <c r="I14" s="17">
        <v>6.8979994118890997E-2</v>
      </c>
      <c r="J14" s="17">
        <v>2.6920691260385401E-2</v>
      </c>
      <c r="K14" s="17">
        <v>5.7212599307481703E-2</v>
      </c>
      <c r="L14" s="17">
        <v>6.7551091801521607E-2</v>
      </c>
      <c r="M14" s="17"/>
      <c r="N14" s="17">
        <v>4.65422273016994E-2</v>
      </c>
      <c r="O14" s="17">
        <v>5.17674302140586E-2</v>
      </c>
      <c r="P14" s="17"/>
      <c r="Q14" s="17">
        <v>4.2482438105608901E-2</v>
      </c>
      <c r="R14" s="17">
        <v>7.67276316557476E-2</v>
      </c>
      <c r="S14" s="17">
        <v>3.0686484247049301E-2</v>
      </c>
      <c r="T14" s="17">
        <v>3.0426637721689201E-2</v>
      </c>
      <c r="U14" s="17">
        <v>6.6186641887998596E-2</v>
      </c>
      <c r="V14" s="17">
        <v>2.84562509643429E-2</v>
      </c>
      <c r="W14" s="17">
        <v>5.4812955945313199E-2</v>
      </c>
      <c r="X14" s="17">
        <v>0</v>
      </c>
      <c r="Y14" s="17">
        <v>6.9836681302727993E-2</v>
      </c>
      <c r="Z14" s="17">
        <v>2.2143393992071499E-2</v>
      </c>
      <c r="AA14" s="17">
        <v>4.2727725199044997E-2</v>
      </c>
      <c r="AB14" s="17">
        <v>0.108205063921876</v>
      </c>
      <c r="AC14" s="17"/>
      <c r="AD14" s="17">
        <v>1.45105849929489E-2</v>
      </c>
      <c r="AE14" s="17">
        <v>0.12027989406709701</v>
      </c>
      <c r="AF14" s="17"/>
      <c r="AG14" s="17">
        <v>1.0958879794744201E-2</v>
      </c>
      <c r="AH14" s="17">
        <v>5.5667160104368202E-2</v>
      </c>
      <c r="AI14" s="17"/>
      <c r="AJ14" s="17">
        <v>4.74849534791697E-2</v>
      </c>
      <c r="AK14" s="17">
        <v>4.5573234677184299E-2</v>
      </c>
      <c r="AL14" s="17"/>
      <c r="AM14" s="17">
        <v>5.9781060323686498E-2</v>
      </c>
      <c r="AN14" s="17">
        <v>4.0906007448485097E-2</v>
      </c>
      <c r="AO14" s="17"/>
      <c r="AP14" s="17">
        <v>0.18150774288329</v>
      </c>
      <c r="AQ14" s="17">
        <v>3.5041660313957598E-2</v>
      </c>
      <c r="AR14" s="17">
        <v>5.7659261066184504E-3</v>
      </c>
      <c r="AS14" s="17">
        <v>5.2495833815269597E-3</v>
      </c>
      <c r="AT14" s="17">
        <v>0</v>
      </c>
      <c r="AU14" s="17">
        <v>0</v>
      </c>
    </row>
    <row r="15" spans="2:47" x14ac:dyDescent="0.35">
      <c r="B15" s="18" t="s">
        <v>95</v>
      </c>
      <c r="C15" s="21">
        <v>0.45520300209123499</v>
      </c>
      <c r="D15" s="21">
        <v>0.36765598547654899</v>
      </c>
      <c r="E15" s="21">
        <v>0.535816098417493</v>
      </c>
      <c r="F15" s="21"/>
      <c r="G15" s="21">
        <v>0.44678344562004702</v>
      </c>
      <c r="H15" s="21">
        <v>0.49791051444312201</v>
      </c>
      <c r="I15" s="21">
        <v>0.43360181017759097</v>
      </c>
      <c r="J15" s="21">
        <v>0.467117112177103</v>
      </c>
      <c r="K15" s="21">
        <v>0.44504410456105797</v>
      </c>
      <c r="L15" s="21">
        <v>0.43559653538130499</v>
      </c>
      <c r="M15" s="21"/>
      <c r="N15" s="21">
        <v>0.44257457521712201</v>
      </c>
      <c r="O15" s="21">
        <v>0.514666961822969</v>
      </c>
      <c r="P15" s="21"/>
      <c r="Q15" s="21">
        <v>0.38008100400873501</v>
      </c>
      <c r="R15" s="21">
        <v>0.54800751950659798</v>
      </c>
      <c r="S15" s="21">
        <v>0.47049807405065402</v>
      </c>
      <c r="T15" s="21">
        <v>0.50671363955181803</v>
      </c>
      <c r="U15" s="21">
        <v>0.52373007705156605</v>
      </c>
      <c r="V15" s="21">
        <v>0.46824743321518503</v>
      </c>
      <c r="W15" s="21">
        <v>0.42526422173599998</v>
      </c>
      <c r="X15" s="21">
        <v>0.52801694387276699</v>
      </c>
      <c r="Y15" s="21">
        <v>0.36481961564146698</v>
      </c>
      <c r="Z15" s="21">
        <v>0.43151290395000902</v>
      </c>
      <c r="AA15" s="21">
        <v>0.476637548238382</v>
      </c>
      <c r="AB15" s="21">
        <v>0.30407614398113603</v>
      </c>
      <c r="AC15" s="21"/>
      <c r="AD15" s="21">
        <v>0.46322330958615798</v>
      </c>
      <c r="AE15" s="21">
        <v>0.429127283876299</v>
      </c>
      <c r="AF15" s="21"/>
      <c r="AG15" s="21">
        <v>0.45908740679448601</v>
      </c>
      <c r="AH15" s="21">
        <v>0.46275147836709801</v>
      </c>
      <c r="AI15" s="21"/>
      <c r="AJ15" s="21">
        <v>0.477030966890785</v>
      </c>
      <c r="AK15" s="21">
        <v>0.43039213930804499</v>
      </c>
      <c r="AL15" s="21"/>
      <c r="AM15" s="21">
        <v>0.48627562115153</v>
      </c>
      <c r="AN15" s="21">
        <v>0.449020421371704</v>
      </c>
      <c r="AO15" s="21"/>
      <c r="AP15" s="21">
        <v>0.41664810139119901</v>
      </c>
      <c r="AQ15" s="21">
        <v>0.46128459249646098</v>
      </c>
      <c r="AR15" s="21">
        <v>0.49261253712997199</v>
      </c>
      <c r="AS15" s="21">
        <v>0.37798805914146</v>
      </c>
      <c r="AT15" s="21">
        <v>0.68187599339434402</v>
      </c>
      <c r="AU15" s="21">
        <v>0.42863707344826402</v>
      </c>
    </row>
    <row r="16" spans="2:47" x14ac:dyDescent="0.35">
      <c r="B16" s="18" t="s">
        <v>96</v>
      </c>
      <c r="C16" s="21">
        <v>0.269376588330765</v>
      </c>
      <c r="D16" s="21">
        <v>0.34985999885942698</v>
      </c>
      <c r="E16" s="21">
        <v>0.192473695673954</v>
      </c>
      <c r="F16" s="21"/>
      <c r="G16" s="21">
        <v>0.31445640437414601</v>
      </c>
      <c r="H16" s="21">
        <v>0.26051234448944999</v>
      </c>
      <c r="I16" s="21">
        <v>0.23902489021432299</v>
      </c>
      <c r="J16" s="21">
        <v>0.27500955357207202</v>
      </c>
      <c r="K16" s="21">
        <v>0.26549505909584797</v>
      </c>
      <c r="L16" s="21">
        <v>0.27191907972194801</v>
      </c>
      <c r="M16" s="21"/>
      <c r="N16" s="21">
        <v>0.29109825278943202</v>
      </c>
      <c r="O16" s="21">
        <v>0.16709495075608299</v>
      </c>
      <c r="P16" s="21"/>
      <c r="Q16" s="21">
        <v>0.26196102925934101</v>
      </c>
      <c r="R16" s="21">
        <v>0.18282841019225601</v>
      </c>
      <c r="S16" s="21">
        <v>0.29362586428924098</v>
      </c>
      <c r="T16" s="21">
        <v>0.24360271960183799</v>
      </c>
      <c r="U16" s="21">
        <v>0.25513755763763202</v>
      </c>
      <c r="V16" s="21">
        <v>0.30221690711858401</v>
      </c>
      <c r="W16" s="21">
        <v>0.23292759482926301</v>
      </c>
      <c r="X16" s="21">
        <v>0.24572201695009699</v>
      </c>
      <c r="Y16" s="21">
        <v>0.338358429651683</v>
      </c>
      <c r="Z16" s="21">
        <v>0.30480083117764201</v>
      </c>
      <c r="AA16" s="21">
        <v>0.24302108602599601</v>
      </c>
      <c r="AB16" s="21">
        <v>0.44058587256552201</v>
      </c>
      <c r="AC16" s="21"/>
      <c r="AD16" s="21">
        <v>0.293958049647772</v>
      </c>
      <c r="AE16" s="21">
        <v>0.223114198441659</v>
      </c>
      <c r="AF16" s="21"/>
      <c r="AG16" s="21">
        <v>0.319256229185094</v>
      </c>
      <c r="AH16" s="21">
        <v>0.242564316252839</v>
      </c>
      <c r="AI16" s="21"/>
      <c r="AJ16" s="21">
        <v>0.25987805284451398</v>
      </c>
      <c r="AK16" s="21">
        <v>0.28108201619189599</v>
      </c>
      <c r="AL16" s="21"/>
      <c r="AM16" s="21">
        <v>0.246267907990218</v>
      </c>
      <c r="AN16" s="21">
        <v>0.27588410144192799</v>
      </c>
      <c r="AO16" s="21"/>
      <c r="AP16" s="21">
        <v>0.17493429078443401</v>
      </c>
      <c r="AQ16" s="21">
        <v>0.23431043521578099</v>
      </c>
      <c r="AR16" s="21">
        <v>0.29415887754891901</v>
      </c>
      <c r="AS16" s="21">
        <v>0.35350791015914401</v>
      </c>
      <c r="AT16" s="21">
        <v>0.147943860391933</v>
      </c>
      <c r="AU16" s="21">
        <v>0.37003063079798099</v>
      </c>
    </row>
    <row r="17" spans="2:47" x14ac:dyDescent="0.35">
      <c r="B17" s="18" t="s">
        <v>97</v>
      </c>
      <c r="C17" s="22">
        <v>0.18582641376046999</v>
      </c>
      <c r="D17" s="22">
        <v>1.7795986617121999E-2</v>
      </c>
      <c r="E17" s="22">
        <v>0.343342402743539</v>
      </c>
      <c r="F17" s="22"/>
      <c r="G17" s="22">
        <v>0.132327041245902</v>
      </c>
      <c r="H17" s="22">
        <v>0.23739816995367199</v>
      </c>
      <c r="I17" s="22">
        <v>0.19457691996326801</v>
      </c>
      <c r="J17" s="22">
        <v>0.19210755860503101</v>
      </c>
      <c r="K17" s="22">
        <v>0.17954904546521</v>
      </c>
      <c r="L17" s="22">
        <v>0.16367745565935701</v>
      </c>
      <c r="M17" s="22"/>
      <c r="N17" s="22">
        <v>0.15147632242769099</v>
      </c>
      <c r="O17" s="22">
        <v>0.34757201106688601</v>
      </c>
      <c r="P17" s="22"/>
      <c r="Q17" s="22">
        <v>0.11811997474939499</v>
      </c>
      <c r="R17" s="22">
        <v>0.365179109314342</v>
      </c>
      <c r="S17" s="22">
        <v>0.17687220976141299</v>
      </c>
      <c r="T17" s="22">
        <v>0.26311091994997998</v>
      </c>
      <c r="U17" s="22">
        <v>0.26859251941393403</v>
      </c>
      <c r="V17" s="22">
        <v>0.16603052609660199</v>
      </c>
      <c r="W17" s="22">
        <v>0.192336626906737</v>
      </c>
      <c r="X17" s="22">
        <v>0.28229492692267</v>
      </c>
      <c r="Y17" s="22">
        <v>2.6461185989783802E-2</v>
      </c>
      <c r="Z17" s="22">
        <v>0.12671207277236701</v>
      </c>
      <c r="AA17" s="22">
        <v>0.23361646221238599</v>
      </c>
      <c r="AB17" s="22">
        <v>-0.13650972858438601</v>
      </c>
      <c r="AC17" s="22"/>
      <c r="AD17" s="22">
        <v>0.16926525993838501</v>
      </c>
      <c r="AE17" s="22">
        <v>0.20601308543464</v>
      </c>
      <c r="AF17" s="22"/>
      <c r="AG17" s="22">
        <v>0.13983117760939201</v>
      </c>
      <c r="AH17" s="22">
        <v>0.22018716211425901</v>
      </c>
      <c r="AI17" s="22"/>
      <c r="AJ17" s="22">
        <v>0.21715291404627099</v>
      </c>
      <c r="AK17" s="22">
        <v>0.149310123116149</v>
      </c>
      <c r="AL17" s="22"/>
      <c r="AM17" s="22">
        <v>0.240007713161312</v>
      </c>
      <c r="AN17" s="22">
        <v>0.17313631992977599</v>
      </c>
      <c r="AO17" s="22"/>
      <c r="AP17" s="22">
        <v>0.241713810606765</v>
      </c>
      <c r="AQ17" s="22">
        <v>0.22697415728067899</v>
      </c>
      <c r="AR17" s="22">
        <v>0.19845365958105299</v>
      </c>
      <c r="AS17" s="22">
        <v>2.4480148982316201E-2</v>
      </c>
      <c r="AT17" s="22">
        <v>0.53393213300241105</v>
      </c>
      <c r="AU17" s="22">
        <v>5.8606442650283301E-2</v>
      </c>
    </row>
    <row r="18" spans="2:47" x14ac:dyDescent="0.35">
      <c r="B18" s="16" t="s">
        <v>406</v>
      </c>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B2:AU22"/>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412</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1018</v>
      </c>
      <c r="D7" s="10">
        <v>470</v>
      </c>
      <c r="E7" s="10">
        <v>542</v>
      </c>
      <c r="F7" s="10"/>
      <c r="G7" s="10">
        <v>121</v>
      </c>
      <c r="H7" s="10">
        <v>175</v>
      </c>
      <c r="I7" s="10">
        <v>198</v>
      </c>
      <c r="J7" s="10">
        <v>174</v>
      </c>
      <c r="K7" s="10">
        <v>148</v>
      </c>
      <c r="L7" s="10">
        <v>202</v>
      </c>
      <c r="M7" s="10"/>
      <c r="N7" s="10">
        <v>847</v>
      </c>
      <c r="O7" s="10">
        <v>171</v>
      </c>
      <c r="P7" s="10"/>
      <c r="Q7" s="10">
        <v>129</v>
      </c>
      <c r="R7" s="10">
        <v>140</v>
      </c>
      <c r="S7" s="10">
        <v>92</v>
      </c>
      <c r="T7" s="10">
        <v>98</v>
      </c>
      <c r="U7" s="10">
        <v>78</v>
      </c>
      <c r="V7" s="10">
        <v>95</v>
      </c>
      <c r="W7" s="10">
        <v>91</v>
      </c>
      <c r="X7" s="10">
        <v>44</v>
      </c>
      <c r="Y7" s="10">
        <v>107</v>
      </c>
      <c r="Z7" s="10">
        <v>81</v>
      </c>
      <c r="AA7" s="10">
        <v>42</v>
      </c>
      <c r="AB7" s="10">
        <v>21</v>
      </c>
      <c r="AC7" s="10"/>
      <c r="AD7" s="10">
        <v>690</v>
      </c>
      <c r="AE7" s="10">
        <v>298</v>
      </c>
      <c r="AF7" s="10"/>
      <c r="AG7" s="10">
        <v>321</v>
      </c>
      <c r="AH7" s="10">
        <v>674</v>
      </c>
      <c r="AI7" s="10"/>
      <c r="AJ7" s="10">
        <v>569</v>
      </c>
      <c r="AK7" s="10">
        <v>448</v>
      </c>
      <c r="AL7" s="10"/>
      <c r="AM7" s="10">
        <v>217</v>
      </c>
      <c r="AN7" s="10">
        <v>783</v>
      </c>
      <c r="AO7" s="10"/>
      <c r="AP7" s="10">
        <v>227</v>
      </c>
      <c r="AQ7" s="10">
        <v>185</v>
      </c>
      <c r="AR7" s="10">
        <v>156</v>
      </c>
      <c r="AS7" s="10">
        <v>191</v>
      </c>
      <c r="AT7" s="10">
        <v>95</v>
      </c>
      <c r="AU7" s="10">
        <v>164</v>
      </c>
    </row>
    <row r="8" spans="2:47" ht="30" customHeight="1" x14ac:dyDescent="0.35">
      <c r="B8" s="11" t="s">
        <v>20</v>
      </c>
      <c r="C8" s="11">
        <v>1028</v>
      </c>
      <c r="D8" s="11">
        <v>503</v>
      </c>
      <c r="E8" s="11">
        <v>518</v>
      </c>
      <c r="F8" s="11"/>
      <c r="G8" s="11">
        <v>146</v>
      </c>
      <c r="H8" s="11">
        <v>199</v>
      </c>
      <c r="I8" s="11">
        <v>189</v>
      </c>
      <c r="J8" s="11">
        <v>167</v>
      </c>
      <c r="K8" s="11">
        <v>133</v>
      </c>
      <c r="L8" s="11">
        <v>194</v>
      </c>
      <c r="M8" s="11"/>
      <c r="N8" s="11">
        <v>848</v>
      </c>
      <c r="O8" s="11">
        <v>180</v>
      </c>
      <c r="P8" s="11"/>
      <c r="Q8" s="11">
        <v>134</v>
      </c>
      <c r="R8" s="11">
        <v>133</v>
      </c>
      <c r="S8" s="11">
        <v>94</v>
      </c>
      <c r="T8" s="11">
        <v>91</v>
      </c>
      <c r="U8" s="11">
        <v>76</v>
      </c>
      <c r="V8" s="11">
        <v>97</v>
      </c>
      <c r="W8" s="11">
        <v>87</v>
      </c>
      <c r="X8" s="11">
        <v>41</v>
      </c>
      <c r="Y8" s="11">
        <v>102</v>
      </c>
      <c r="Z8" s="11">
        <v>94</v>
      </c>
      <c r="AA8" s="11">
        <v>46</v>
      </c>
      <c r="AB8" s="11">
        <v>32</v>
      </c>
      <c r="AC8" s="11"/>
      <c r="AD8" s="11">
        <v>700</v>
      </c>
      <c r="AE8" s="11">
        <v>297</v>
      </c>
      <c r="AF8" s="11"/>
      <c r="AG8" s="11">
        <v>327</v>
      </c>
      <c r="AH8" s="11">
        <v>674</v>
      </c>
      <c r="AI8" s="11"/>
      <c r="AJ8" s="11">
        <v>555</v>
      </c>
      <c r="AK8" s="11">
        <v>472</v>
      </c>
      <c r="AL8" s="11"/>
      <c r="AM8" s="11">
        <v>214</v>
      </c>
      <c r="AN8" s="11">
        <v>796</v>
      </c>
      <c r="AO8" s="11"/>
      <c r="AP8" s="11">
        <v>224</v>
      </c>
      <c r="AQ8" s="11">
        <v>179</v>
      </c>
      <c r="AR8" s="11">
        <v>167</v>
      </c>
      <c r="AS8" s="11">
        <v>181</v>
      </c>
      <c r="AT8" s="11">
        <v>89</v>
      </c>
      <c r="AU8" s="11">
        <v>187</v>
      </c>
    </row>
    <row r="9" spans="2:47" x14ac:dyDescent="0.35">
      <c r="B9" s="18" t="s">
        <v>89</v>
      </c>
      <c r="C9" s="17">
        <v>0.13518250593453901</v>
      </c>
      <c r="D9" s="17">
        <v>0.104521990488397</v>
      </c>
      <c r="E9" s="17">
        <v>0.16475962744946401</v>
      </c>
      <c r="F9" s="17"/>
      <c r="G9" s="17">
        <v>0.16302966986105399</v>
      </c>
      <c r="H9" s="17">
        <v>0.13006352633905699</v>
      </c>
      <c r="I9" s="17">
        <v>0.160067847527157</v>
      </c>
      <c r="J9" s="17">
        <v>0.15190864689780401</v>
      </c>
      <c r="K9" s="17">
        <v>0.117122365493028</v>
      </c>
      <c r="L9" s="17">
        <v>9.3152014678420894E-2</v>
      </c>
      <c r="M9" s="17"/>
      <c r="N9" s="17">
        <v>0.12019952609324901</v>
      </c>
      <c r="O9" s="17">
        <v>0.20573343985729201</v>
      </c>
      <c r="P9" s="17"/>
      <c r="Q9" s="17">
        <v>0.13578032119383801</v>
      </c>
      <c r="R9" s="17">
        <v>0.16591445947908701</v>
      </c>
      <c r="S9" s="17">
        <v>0.134084772141394</v>
      </c>
      <c r="T9" s="17">
        <v>0.10841241497434</v>
      </c>
      <c r="U9" s="17">
        <v>0.12400249909846101</v>
      </c>
      <c r="V9" s="17">
        <v>0.119672837051725</v>
      </c>
      <c r="W9" s="17">
        <v>0.17972106243709501</v>
      </c>
      <c r="X9" s="17">
        <v>7.7745453173162005E-2</v>
      </c>
      <c r="Y9" s="17">
        <v>0.14703931709215601</v>
      </c>
      <c r="Z9" s="17">
        <v>0.11698318739585301</v>
      </c>
      <c r="AA9" s="17">
        <v>0.162494407237467</v>
      </c>
      <c r="AB9" s="17">
        <v>8.7648652234023697E-2</v>
      </c>
      <c r="AC9" s="17"/>
      <c r="AD9" s="17">
        <v>0.15036556098932699</v>
      </c>
      <c r="AE9" s="17">
        <v>9.0053343960705204E-2</v>
      </c>
      <c r="AF9" s="17"/>
      <c r="AG9" s="17">
        <v>0.16945173963860699</v>
      </c>
      <c r="AH9" s="17">
        <v>0.12264472840375901</v>
      </c>
      <c r="AI9" s="17"/>
      <c r="AJ9" s="17">
        <v>0.11971694650963401</v>
      </c>
      <c r="AK9" s="17">
        <v>0.153651410311412</v>
      </c>
      <c r="AL9" s="17"/>
      <c r="AM9" s="17">
        <v>0.15690406722285399</v>
      </c>
      <c r="AN9" s="17">
        <v>0.126714720539191</v>
      </c>
      <c r="AO9" s="17"/>
      <c r="AP9" s="17">
        <v>8.1766457373167803E-2</v>
      </c>
      <c r="AQ9" s="17">
        <v>0.114676326448482</v>
      </c>
      <c r="AR9" s="17">
        <v>0.15146869616158601</v>
      </c>
      <c r="AS9" s="17">
        <v>9.6027020975977595E-2</v>
      </c>
      <c r="AT9" s="17">
        <v>0.29277159001837699</v>
      </c>
      <c r="AU9" s="17">
        <v>0.16681775968611801</v>
      </c>
    </row>
    <row r="10" spans="2:47" x14ac:dyDescent="0.35">
      <c r="B10" s="18" t="s">
        <v>90</v>
      </c>
      <c r="C10" s="17">
        <v>0.32855927600942902</v>
      </c>
      <c r="D10" s="17">
        <v>0.328018842114983</v>
      </c>
      <c r="E10" s="17">
        <v>0.32940111303291197</v>
      </c>
      <c r="F10" s="17"/>
      <c r="G10" s="17">
        <v>0.35397390984009802</v>
      </c>
      <c r="H10" s="17">
        <v>0.40776747979907302</v>
      </c>
      <c r="I10" s="17">
        <v>0.30189789993659599</v>
      </c>
      <c r="J10" s="17">
        <v>0.30855148094318002</v>
      </c>
      <c r="K10" s="17">
        <v>0.294093144444805</v>
      </c>
      <c r="L10" s="17">
        <v>0.29512344632437398</v>
      </c>
      <c r="M10" s="17"/>
      <c r="N10" s="17">
        <v>0.31757017221156802</v>
      </c>
      <c r="O10" s="17">
        <v>0.38030409206908999</v>
      </c>
      <c r="P10" s="17"/>
      <c r="Q10" s="17">
        <v>0.35469923941516601</v>
      </c>
      <c r="R10" s="17">
        <v>0.32971200573612103</v>
      </c>
      <c r="S10" s="17">
        <v>0.321607389901786</v>
      </c>
      <c r="T10" s="17">
        <v>0.31950476014851698</v>
      </c>
      <c r="U10" s="17">
        <v>0.36203684111953499</v>
      </c>
      <c r="V10" s="17">
        <v>0.39374468019834402</v>
      </c>
      <c r="W10" s="17">
        <v>0.29033167735555998</v>
      </c>
      <c r="X10" s="17">
        <v>0.422655952116612</v>
      </c>
      <c r="Y10" s="17">
        <v>0.263156895860296</v>
      </c>
      <c r="Z10" s="17">
        <v>0.31056105892076602</v>
      </c>
      <c r="AA10" s="17">
        <v>0.28629127850149699</v>
      </c>
      <c r="AB10" s="17">
        <v>0.28812379088296097</v>
      </c>
      <c r="AC10" s="17"/>
      <c r="AD10" s="17">
        <v>0.37713176218126898</v>
      </c>
      <c r="AE10" s="17">
        <v>0.229458733690105</v>
      </c>
      <c r="AF10" s="17"/>
      <c r="AG10" s="17">
        <v>0.36641634880777302</v>
      </c>
      <c r="AH10" s="17">
        <v>0.31925597612545098</v>
      </c>
      <c r="AI10" s="17"/>
      <c r="AJ10" s="17">
        <v>0.34378982728500301</v>
      </c>
      <c r="AK10" s="17">
        <v>0.31126866497692501</v>
      </c>
      <c r="AL10" s="17"/>
      <c r="AM10" s="17">
        <v>0.27794104113214901</v>
      </c>
      <c r="AN10" s="17">
        <v>0.34513052745098799</v>
      </c>
      <c r="AO10" s="17"/>
      <c r="AP10" s="17">
        <v>0.14454729820516901</v>
      </c>
      <c r="AQ10" s="17">
        <v>0.31065504247921399</v>
      </c>
      <c r="AR10" s="17">
        <v>0.38133566391236401</v>
      </c>
      <c r="AS10" s="17">
        <v>0.35189874434090701</v>
      </c>
      <c r="AT10" s="17">
        <v>0.43075412730234403</v>
      </c>
      <c r="AU10" s="17">
        <v>0.44695964671177402</v>
      </c>
    </row>
    <row r="11" spans="2:47" x14ac:dyDescent="0.35">
      <c r="B11" s="18" t="s">
        <v>91</v>
      </c>
      <c r="C11" s="17">
        <v>0.278000720024772</v>
      </c>
      <c r="D11" s="17">
        <v>0.28542980331246298</v>
      </c>
      <c r="E11" s="17">
        <v>0.27006469134993299</v>
      </c>
      <c r="F11" s="17"/>
      <c r="G11" s="17">
        <v>0.29511319039860601</v>
      </c>
      <c r="H11" s="17">
        <v>0.23981069784350501</v>
      </c>
      <c r="I11" s="17">
        <v>0.25529319439516601</v>
      </c>
      <c r="J11" s="17">
        <v>0.27087716336707801</v>
      </c>
      <c r="K11" s="17">
        <v>0.30362261256023498</v>
      </c>
      <c r="L11" s="17">
        <v>0.31494535847355698</v>
      </c>
      <c r="M11" s="17"/>
      <c r="N11" s="17">
        <v>0.283030499572341</v>
      </c>
      <c r="O11" s="17">
        <v>0.254316803456411</v>
      </c>
      <c r="P11" s="17"/>
      <c r="Q11" s="17">
        <v>0.287876380131947</v>
      </c>
      <c r="R11" s="17">
        <v>0.27863863654611098</v>
      </c>
      <c r="S11" s="17">
        <v>0.25009450864529298</v>
      </c>
      <c r="T11" s="17">
        <v>0.34771054789358702</v>
      </c>
      <c r="U11" s="17">
        <v>0.23115986379609699</v>
      </c>
      <c r="V11" s="17">
        <v>0.27197195708634297</v>
      </c>
      <c r="W11" s="17">
        <v>0.25490770154707398</v>
      </c>
      <c r="X11" s="17">
        <v>0.24462049271587899</v>
      </c>
      <c r="Y11" s="17">
        <v>0.30890773799386101</v>
      </c>
      <c r="Z11" s="17">
        <v>0.32515416557948601</v>
      </c>
      <c r="AA11" s="17">
        <v>0.23626138304202901</v>
      </c>
      <c r="AB11" s="17">
        <v>0.175273135135007</v>
      </c>
      <c r="AC11" s="17"/>
      <c r="AD11" s="17">
        <v>0.27409836395771497</v>
      </c>
      <c r="AE11" s="17">
        <v>0.29687576188213</v>
      </c>
      <c r="AF11" s="17"/>
      <c r="AG11" s="17">
        <v>0.26098587766333298</v>
      </c>
      <c r="AH11" s="17">
        <v>0.28321430443749401</v>
      </c>
      <c r="AI11" s="17"/>
      <c r="AJ11" s="17">
        <v>0.28916823463678898</v>
      </c>
      <c r="AK11" s="17">
        <v>0.26539482018958199</v>
      </c>
      <c r="AL11" s="17"/>
      <c r="AM11" s="17">
        <v>0.25729053356981302</v>
      </c>
      <c r="AN11" s="17">
        <v>0.283994454729117</v>
      </c>
      <c r="AO11" s="17"/>
      <c r="AP11" s="17">
        <v>0.295021545727089</v>
      </c>
      <c r="AQ11" s="17">
        <v>0.33722095565017202</v>
      </c>
      <c r="AR11" s="17">
        <v>0.28772925101649</v>
      </c>
      <c r="AS11" s="17">
        <v>0.32588014167141999</v>
      </c>
      <c r="AT11" s="17">
        <v>0.219611664866944</v>
      </c>
      <c r="AU11" s="17">
        <v>0.17378557402360201</v>
      </c>
    </row>
    <row r="12" spans="2:47" x14ac:dyDescent="0.35">
      <c r="B12" s="18" t="s">
        <v>92</v>
      </c>
      <c r="C12" s="17">
        <v>0.114496426332533</v>
      </c>
      <c r="D12" s="17">
        <v>0.134984550661848</v>
      </c>
      <c r="E12" s="17">
        <v>9.3558801963525798E-2</v>
      </c>
      <c r="F12" s="17"/>
      <c r="G12" s="17">
        <v>8.9016910190225701E-2</v>
      </c>
      <c r="H12" s="17">
        <v>0.103467381894381</v>
      </c>
      <c r="I12" s="17">
        <v>0.13262453880180899</v>
      </c>
      <c r="J12" s="17">
        <v>0.122753464021264</v>
      </c>
      <c r="K12" s="17">
        <v>9.3328714716675906E-2</v>
      </c>
      <c r="L12" s="17">
        <v>0.13471564750507101</v>
      </c>
      <c r="M12" s="17"/>
      <c r="N12" s="17">
        <v>0.127614904946561</v>
      </c>
      <c r="O12" s="17">
        <v>5.2724941109357201E-2</v>
      </c>
      <c r="P12" s="17"/>
      <c r="Q12" s="17">
        <v>7.7200281888285593E-2</v>
      </c>
      <c r="R12" s="17">
        <v>9.3562366581341497E-2</v>
      </c>
      <c r="S12" s="17">
        <v>0.17851235423971101</v>
      </c>
      <c r="T12" s="17">
        <v>0.116356389201132</v>
      </c>
      <c r="U12" s="17">
        <v>0.130627175086586</v>
      </c>
      <c r="V12" s="17">
        <v>0.105859407589165</v>
      </c>
      <c r="W12" s="17">
        <v>0.112669121082033</v>
      </c>
      <c r="X12" s="17">
        <v>0.146997768765427</v>
      </c>
      <c r="Y12" s="17">
        <v>0.11243143719779999</v>
      </c>
      <c r="Z12" s="17">
        <v>0.12006952210597301</v>
      </c>
      <c r="AA12" s="17">
        <v>0.12068646966475401</v>
      </c>
      <c r="AB12" s="17">
        <v>9.63388893981591E-2</v>
      </c>
      <c r="AC12" s="17"/>
      <c r="AD12" s="17">
        <v>0.115464973998803</v>
      </c>
      <c r="AE12" s="17">
        <v>0.104198784032527</v>
      </c>
      <c r="AF12" s="17"/>
      <c r="AG12" s="17">
        <v>0.134194821864072</v>
      </c>
      <c r="AH12" s="17">
        <v>0.109496624188719</v>
      </c>
      <c r="AI12" s="17"/>
      <c r="AJ12" s="17">
        <v>0.109556031417733</v>
      </c>
      <c r="AK12" s="17">
        <v>0.120534876823742</v>
      </c>
      <c r="AL12" s="17"/>
      <c r="AM12" s="17">
        <v>0.135489865928168</v>
      </c>
      <c r="AN12" s="17">
        <v>0.111447570312626</v>
      </c>
      <c r="AO12" s="17"/>
      <c r="AP12" s="17">
        <v>0.110724148428964</v>
      </c>
      <c r="AQ12" s="17">
        <v>0.12503653646804999</v>
      </c>
      <c r="AR12" s="17">
        <v>9.7849505701811404E-2</v>
      </c>
      <c r="AS12" s="17">
        <v>0.141250499513558</v>
      </c>
      <c r="AT12" s="17">
        <v>3.3651465621457703E-2</v>
      </c>
      <c r="AU12" s="17">
        <v>0.136452590336052</v>
      </c>
    </row>
    <row r="13" spans="2:47" x14ac:dyDescent="0.35">
      <c r="B13" s="18" t="s">
        <v>93</v>
      </c>
      <c r="C13" s="17">
        <v>0.10291497130911501</v>
      </c>
      <c r="D13" s="17">
        <v>0.11565565141161099</v>
      </c>
      <c r="E13" s="17">
        <v>9.1726380264064003E-2</v>
      </c>
      <c r="F13" s="17"/>
      <c r="G13" s="17">
        <v>5.8462149872769903E-2</v>
      </c>
      <c r="H13" s="17">
        <v>7.9803509957865601E-2</v>
      </c>
      <c r="I13" s="17">
        <v>8.9926482007403705E-2</v>
      </c>
      <c r="J13" s="17">
        <v>0.119430606508018</v>
      </c>
      <c r="K13" s="17">
        <v>0.138260586639427</v>
      </c>
      <c r="L13" s="17">
        <v>0.13432688225634601</v>
      </c>
      <c r="M13" s="17"/>
      <c r="N13" s="17">
        <v>0.116238635218898</v>
      </c>
      <c r="O13" s="17">
        <v>4.0177322185566001E-2</v>
      </c>
      <c r="P13" s="17"/>
      <c r="Q13" s="17">
        <v>7.56847543330188E-2</v>
      </c>
      <c r="R13" s="17">
        <v>5.8815032757375402E-2</v>
      </c>
      <c r="S13" s="17">
        <v>0.10381761096365</v>
      </c>
      <c r="T13" s="17">
        <v>7.8682078737174505E-2</v>
      </c>
      <c r="U13" s="17">
        <v>8.6748429713992395E-2</v>
      </c>
      <c r="V13" s="17">
        <v>8.8670088779502401E-2</v>
      </c>
      <c r="W13" s="17">
        <v>0.116854298550526</v>
      </c>
      <c r="X13" s="17">
        <v>8.8312471808677906E-2</v>
      </c>
      <c r="Y13" s="17">
        <v>0.125349592548087</v>
      </c>
      <c r="Z13" s="17">
        <v>9.4308528353248905E-2</v>
      </c>
      <c r="AA13" s="17">
        <v>0.19426646155425401</v>
      </c>
      <c r="AB13" s="17">
        <v>0.35261553234984999</v>
      </c>
      <c r="AC13" s="17"/>
      <c r="AD13" s="17">
        <v>6.7253810275013703E-2</v>
      </c>
      <c r="AE13" s="17">
        <v>0.188222059142757</v>
      </c>
      <c r="AF13" s="17"/>
      <c r="AG13" s="17">
        <v>6.6163366758074493E-2</v>
      </c>
      <c r="AH13" s="17">
        <v>0.11452936445284299</v>
      </c>
      <c r="AI13" s="17"/>
      <c r="AJ13" s="17">
        <v>9.9870186539239306E-2</v>
      </c>
      <c r="AK13" s="17">
        <v>0.106699390060427</v>
      </c>
      <c r="AL13" s="17"/>
      <c r="AM13" s="17">
        <v>0.135185014997449</v>
      </c>
      <c r="AN13" s="17">
        <v>9.2193770717432594E-2</v>
      </c>
      <c r="AO13" s="17"/>
      <c r="AP13" s="17">
        <v>0.21265279965596801</v>
      </c>
      <c r="AQ13" s="17">
        <v>9.2352874788700301E-2</v>
      </c>
      <c r="AR13" s="17">
        <v>7.08242424444743E-2</v>
      </c>
      <c r="AS13" s="17">
        <v>7.4671573777779707E-2</v>
      </c>
      <c r="AT13" s="17">
        <v>2.32111521908769E-2</v>
      </c>
      <c r="AU13" s="17">
        <v>7.5984429242453494E-2</v>
      </c>
    </row>
    <row r="14" spans="2:47" x14ac:dyDescent="0.35">
      <c r="B14" s="18" t="s">
        <v>94</v>
      </c>
      <c r="C14" s="17">
        <v>4.0846100389612498E-2</v>
      </c>
      <c r="D14" s="17">
        <v>3.1389162010697802E-2</v>
      </c>
      <c r="E14" s="17">
        <v>5.0489385940100599E-2</v>
      </c>
      <c r="F14" s="17"/>
      <c r="G14" s="17">
        <v>4.0404169837246602E-2</v>
      </c>
      <c r="H14" s="17">
        <v>3.90874041661173E-2</v>
      </c>
      <c r="I14" s="17">
        <v>6.0190037331868E-2</v>
      </c>
      <c r="J14" s="17">
        <v>2.6478638262656E-2</v>
      </c>
      <c r="K14" s="17">
        <v>5.3572576145828499E-2</v>
      </c>
      <c r="L14" s="17">
        <v>2.7736650762231901E-2</v>
      </c>
      <c r="M14" s="17"/>
      <c r="N14" s="17">
        <v>3.5346261957383003E-2</v>
      </c>
      <c r="O14" s="17">
        <v>6.6743401322284193E-2</v>
      </c>
      <c r="P14" s="17"/>
      <c r="Q14" s="17">
        <v>6.8759023037744296E-2</v>
      </c>
      <c r="R14" s="17">
        <v>7.3357498899964499E-2</v>
      </c>
      <c r="S14" s="17">
        <v>1.18833641081661E-2</v>
      </c>
      <c r="T14" s="17">
        <v>2.9333809045249699E-2</v>
      </c>
      <c r="U14" s="17">
        <v>6.5425191185328802E-2</v>
      </c>
      <c r="V14" s="17">
        <v>2.00810292949203E-2</v>
      </c>
      <c r="W14" s="17">
        <v>4.5516139027712302E-2</v>
      </c>
      <c r="X14" s="17">
        <v>1.96678614202415E-2</v>
      </c>
      <c r="Y14" s="17">
        <v>4.3115019307799499E-2</v>
      </c>
      <c r="Z14" s="17">
        <v>3.29235376446739E-2</v>
      </c>
      <c r="AA14" s="17">
        <v>0</v>
      </c>
      <c r="AB14" s="17">
        <v>0</v>
      </c>
      <c r="AC14" s="17"/>
      <c r="AD14" s="17">
        <v>1.5685528597872499E-2</v>
      </c>
      <c r="AE14" s="17">
        <v>9.1191317291776194E-2</v>
      </c>
      <c r="AF14" s="17"/>
      <c r="AG14" s="17">
        <v>2.7878452681395398E-3</v>
      </c>
      <c r="AH14" s="17">
        <v>5.0859002391734499E-2</v>
      </c>
      <c r="AI14" s="17"/>
      <c r="AJ14" s="17">
        <v>3.7898773611601599E-2</v>
      </c>
      <c r="AK14" s="17">
        <v>4.2450837637911798E-2</v>
      </c>
      <c r="AL14" s="17"/>
      <c r="AM14" s="17">
        <v>3.7189477149566899E-2</v>
      </c>
      <c r="AN14" s="17">
        <v>4.0518956250645402E-2</v>
      </c>
      <c r="AO14" s="17"/>
      <c r="AP14" s="17">
        <v>0.15528775060964201</v>
      </c>
      <c r="AQ14" s="17">
        <v>2.0058264165381201E-2</v>
      </c>
      <c r="AR14" s="17">
        <v>1.07926407632737E-2</v>
      </c>
      <c r="AS14" s="17">
        <v>1.02720197203581E-2</v>
      </c>
      <c r="AT14" s="17">
        <v>0</v>
      </c>
      <c r="AU14" s="17">
        <v>0</v>
      </c>
    </row>
    <row r="15" spans="2:47" x14ac:dyDescent="0.35">
      <c r="B15" s="18" t="s">
        <v>95</v>
      </c>
      <c r="C15" s="21">
        <v>0.46374178194396798</v>
      </c>
      <c r="D15" s="21">
        <v>0.43254083260338</v>
      </c>
      <c r="E15" s="21">
        <v>0.49416074048237701</v>
      </c>
      <c r="F15" s="21"/>
      <c r="G15" s="21">
        <v>0.51700357970115196</v>
      </c>
      <c r="H15" s="21">
        <v>0.53783100613813095</v>
      </c>
      <c r="I15" s="21">
        <v>0.46196574746375302</v>
      </c>
      <c r="J15" s="21">
        <v>0.460460127840984</v>
      </c>
      <c r="K15" s="21">
        <v>0.41121550993783301</v>
      </c>
      <c r="L15" s="21">
        <v>0.38827546100279497</v>
      </c>
      <c r="M15" s="21"/>
      <c r="N15" s="21">
        <v>0.43776969830481699</v>
      </c>
      <c r="O15" s="21">
        <v>0.58603753192638197</v>
      </c>
      <c r="P15" s="21"/>
      <c r="Q15" s="21">
        <v>0.49047956060900499</v>
      </c>
      <c r="R15" s="21">
        <v>0.49562646521520798</v>
      </c>
      <c r="S15" s="21">
        <v>0.45569216204318003</v>
      </c>
      <c r="T15" s="21">
        <v>0.42791717512285699</v>
      </c>
      <c r="U15" s="21">
        <v>0.486039340217997</v>
      </c>
      <c r="V15" s="21">
        <v>0.51341751725006901</v>
      </c>
      <c r="W15" s="21">
        <v>0.47005273979265499</v>
      </c>
      <c r="X15" s="21">
        <v>0.50040140528977395</v>
      </c>
      <c r="Y15" s="21">
        <v>0.41019621295245301</v>
      </c>
      <c r="Z15" s="21">
        <v>0.42754424631661803</v>
      </c>
      <c r="AA15" s="21">
        <v>0.44878568573896299</v>
      </c>
      <c r="AB15" s="21">
        <v>0.37577244311698499</v>
      </c>
      <c r="AC15" s="21"/>
      <c r="AD15" s="21">
        <v>0.52749732317059606</v>
      </c>
      <c r="AE15" s="21">
        <v>0.31951207765081002</v>
      </c>
      <c r="AF15" s="21"/>
      <c r="AG15" s="21">
        <v>0.53586808844638001</v>
      </c>
      <c r="AH15" s="21">
        <v>0.44190070452920999</v>
      </c>
      <c r="AI15" s="21"/>
      <c r="AJ15" s="21">
        <v>0.46350677379463701</v>
      </c>
      <c r="AK15" s="21">
        <v>0.46492007528833801</v>
      </c>
      <c r="AL15" s="21"/>
      <c r="AM15" s="21">
        <v>0.43484510835500301</v>
      </c>
      <c r="AN15" s="21">
        <v>0.47184524799017902</v>
      </c>
      <c r="AO15" s="21"/>
      <c r="AP15" s="21">
        <v>0.22631375557833699</v>
      </c>
      <c r="AQ15" s="21">
        <v>0.42533136892769602</v>
      </c>
      <c r="AR15" s="21">
        <v>0.53280436007395005</v>
      </c>
      <c r="AS15" s="21">
        <v>0.44792576531688499</v>
      </c>
      <c r="AT15" s="21">
        <v>0.72352571732072202</v>
      </c>
      <c r="AU15" s="21">
        <v>0.61377740639789302</v>
      </c>
    </row>
    <row r="16" spans="2:47" x14ac:dyDescent="0.35">
      <c r="B16" s="18" t="s">
        <v>96</v>
      </c>
      <c r="C16" s="21">
        <v>0.21741139764164699</v>
      </c>
      <c r="D16" s="21">
        <v>0.250640202073459</v>
      </c>
      <c r="E16" s="21">
        <v>0.18528518222759</v>
      </c>
      <c r="F16" s="21"/>
      <c r="G16" s="21">
        <v>0.14747906006299599</v>
      </c>
      <c r="H16" s="21">
        <v>0.18327089185224699</v>
      </c>
      <c r="I16" s="21">
        <v>0.22255102080921299</v>
      </c>
      <c r="J16" s="21">
        <v>0.24218407052928201</v>
      </c>
      <c r="K16" s="21">
        <v>0.23158930135610301</v>
      </c>
      <c r="L16" s="21">
        <v>0.26904252976141602</v>
      </c>
      <c r="M16" s="21"/>
      <c r="N16" s="21">
        <v>0.24385354016545899</v>
      </c>
      <c r="O16" s="21">
        <v>9.2902263294923196E-2</v>
      </c>
      <c r="P16" s="21"/>
      <c r="Q16" s="21">
        <v>0.152885036221304</v>
      </c>
      <c r="R16" s="21">
        <v>0.152377399338717</v>
      </c>
      <c r="S16" s="21">
        <v>0.28232996520336101</v>
      </c>
      <c r="T16" s="21">
        <v>0.19503846793830701</v>
      </c>
      <c r="U16" s="21">
        <v>0.21737560480057799</v>
      </c>
      <c r="V16" s="21">
        <v>0.19452949636866801</v>
      </c>
      <c r="W16" s="21">
        <v>0.22952341963255901</v>
      </c>
      <c r="X16" s="21">
        <v>0.23531024057410499</v>
      </c>
      <c r="Y16" s="21">
        <v>0.237781029745887</v>
      </c>
      <c r="Z16" s="21">
        <v>0.21437805045922201</v>
      </c>
      <c r="AA16" s="21">
        <v>0.31495293121900803</v>
      </c>
      <c r="AB16" s="21">
        <v>0.44895442174800898</v>
      </c>
      <c r="AC16" s="21"/>
      <c r="AD16" s="21">
        <v>0.18271878427381599</v>
      </c>
      <c r="AE16" s="21">
        <v>0.292420843175284</v>
      </c>
      <c r="AF16" s="21"/>
      <c r="AG16" s="21">
        <v>0.20035818862214699</v>
      </c>
      <c r="AH16" s="21">
        <v>0.22402598864156201</v>
      </c>
      <c r="AI16" s="21"/>
      <c r="AJ16" s="21">
        <v>0.209426217956972</v>
      </c>
      <c r="AK16" s="21">
        <v>0.22723426688416901</v>
      </c>
      <c r="AL16" s="21"/>
      <c r="AM16" s="21">
        <v>0.27067488092561698</v>
      </c>
      <c r="AN16" s="21">
        <v>0.20364134103005799</v>
      </c>
      <c r="AO16" s="21"/>
      <c r="AP16" s="21">
        <v>0.323376948084932</v>
      </c>
      <c r="AQ16" s="21">
        <v>0.21738941125674999</v>
      </c>
      <c r="AR16" s="21">
        <v>0.168673748146286</v>
      </c>
      <c r="AS16" s="21">
        <v>0.215922073291337</v>
      </c>
      <c r="AT16" s="21">
        <v>5.68626178123346E-2</v>
      </c>
      <c r="AU16" s="21">
        <v>0.212437019578506</v>
      </c>
    </row>
    <row r="17" spans="2:47" x14ac:dyDescent="0.35">
      <c r="B17" s="18" t="s">
        <v>97</v>
      </c>
      <c r="C17" s="22">
        <v>0.24633038430232099</v>
      </c>
      <c r="D17" s="22">
        <v>0.181900630529922</v>
      </c>
      <c r="E17" s="22">
        <v>0.30887555825478702</v>
      </c>
      <c r="F17" s="22"/>
      <c r="G17" s="22">
        <v>0.36952451963815602</v>
      </c>
      <c r="H17" s="22">
        <v>0.35456011428588402</v>
      </c>
      <c r="I17" s="22">
        <v>0.23941472665454</v>
      </c>
      <c r="J17" s="22">
        <v>0.21827605731170199</v>
      </c>
      <c r="K17" s="22">
        <v>0.17962620858173001</v>
      </c>
      <c r="L17" s="22">
        <v>0.119232931241378</v>
      </c>
      <c r="M17" s="22"/>
      <c r="N17" s="22">
        <v>0.193916158139358</v>
      </c>
      <c r="O17" s="22">
        <v>0.49313526863145901</v>
      </c>
      <c r="P17" s="22"/>
      <c r="Q17" s="22">
        <v>0.33759452438769999</v>
      </c>
      <c r="R17" s="22">
        <v>0.34324906587649101</v>
      </c>
      <c r="S17" s="22">
        <v>0.17336219683981899</v>
      </c>
      <c r="T17" s="22">
        <v>0.23287870718455</v>
      </c>
      <c r="U17" s="22">
        <v>0.268663735417419</v>
      </c>
      <c r="V17" s="22">
        <v>0.318888020881401</v>
      </c>
      <c r="W17" s="22">
        <v>0.24052932016009601</v>
      </c>
      <c r="X17" s="22">
        <v>0.26509116471566901</v>
      </c>
      <c r="Y17" s="22">
        <v>0.17241518320656599</v>
      </c>
      <c r="Z17" s="22">
        <v>0.21316619585739599</v>
      </c>
      <c r="AA17" s="22">
        <v>0.13383275451995599</v>
      </c>
      <c r="AB17" s="22">
        <v>-7.3181978631024006E-2</v>
      </c>
      <c r="AC17" s="22"/>
      <c r="AD17" s="22">
        <v>0.34477853889678001</v>
      </c>
      <c r="AE17" s="22">
        <v>2.7091234475526599E-2</v>
      </c>
      <c r="AF17" s="22"/>
      <c r="AG17" s="22">
        <v>0.33550989982423401</v>
      </c>
      <c r="AH17" s="22">
        <v>0.21787471588764801</v>
      </c>
      <c r="AI17" s="22"/>
      <c r="AJ17" s="22">
        <v>0.25408055583766498</v>
      </c>
      <c r="AK17" s="22">
        <v>0.237685808404169</v>
      </c>
      <c r="AL17" s="22"/>
      <c r="AM17" s="22">
        <v>0.164170227429387</v>
      </c>
      <c r="AN17" s="22">
        <v>0.26820390696012097</v>
      </c>
      <c r="AO17" s="22"/>
      <c r="AP17" s="22">
        <v>-9.70631925065953E-2</v>
      </c>
      <c r="AQ17" s="22">
        <v>0.207941957670946</v>
      </c>
      <c r="AR17" s="22">
        <v>0.36413061192766499</v>
      </c>
      <c r="AS17" s="22">
        <v>0.23200369202554799</v>
      </c>
      <c r="AT17" s="22">
        <v>0.66666309950838698</v>
      </c>
      <c r="AU17" s="22">
        <v>0.401340386819387</v>
      </c>
    </row>
    <row r="18" spans="2:47" x14ac:dyDescent="0.35">
      <c r="B18" s="16" t="s">
        <v>406</v>
      </c>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B2:AU22"/>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413</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1018</v>
      </c>
      <c r="D7" s="10">
        <v>470</v>
      </c>
      <c r="E7" s="10">
        <v>542</v>
      </c>
      <c r="F7" s="10"/>
      <c r="G7" s="10">
        <v>121</v>
      </c>
      <c r="H7" s="10">
        <v>175</v>
      </c>
      <c r="I7" s="10">
        <v>198</v>
      </c>
      <c r="J7" s="10">
        <v>174</v>
      </c>
      <c r="K7" s="10">
        <v>148</v>
      </c>
      <c r="L7" s="10">
        <v>202</v>
      </c>
      <c r="M7" s="10"/>
      <c r="N7" s="10">
        <v>847</v>
      </c>
      <c r="O7" s="10">
        <v>171</v>
      </c>
      <c r="P7" s="10"/>
      <c r="Q7" s="10">
        <v>129</v>
      </c>
      <c r="R7" s="10">
        <v>140</v>
      </c>
      <c r="S7" s="10">
        <v>92</v>
      </c>
      <c r="T7" s="10">
        <v>98</v>
      </c>
      <c r="U7" s="10">
        <v>78</v>
      </c>
      <c r="V7" s="10">
        <v>95</v>
      </c>
      <c r="W7" s="10">
        <v>91</v>
      </c>
      <c r="X7" s="10">
        <v>44</v>
      </c>
      <c r="Y7" s="10">
        <v>107</v>
      </c>
      <c r="Z7" s="10">
        <v>81</v>
      </c>
      <c r="AA7" s="10">
        <v>42</v>
      </c>
      <c r="AB7" s="10">
        <v>21</v>
      </c>
      <c r="AC7" s="10"/>
      <c r="AD7" s="10">
        <v>690</v>
      </c>
      <c r="AE7" s="10">
        <v>298</v>
      </c>
      <c r="AF7" s="10"/>
      <c r="AG7" s="10">
        <v>321</v>
      </c>
      <c r="AH7" s="10">
        <v>674</v>
      </c>
      <c r="AI7" s="10"/>
      <c r="AJ7" s="10">
        <v>569</v>
      </c>
      <c r="AK7" s="10">
        <v>448</v>
      </c>
      <c r="AL7" s="10"/>
      <c r="AM7" s="10">
        <v>217</v>
      </c>
      <c r="AN7" s="10">
        <v>783</v>
      </c>
      <c r="AO7" s="10"/>
      <c r="AP7" s="10">
        <v>227</v>
      </c>
      <c r="AQ7" s="10">
        <v>185</v>
      </c>
      <c r="AR7" s="10">
        <v>156</v>
      </c>
      <c r="AS7" s="10">
        <v>191</v>
      </c>
      <c r="AT7" s="10">
        <v>95</v>
      </c>
      <c r="AU7" s="10">
        <v>164</v>
      </c>
    </row>
    <row r="8" spans="2:47" ht="30" customHeight="1" x14ac:dyDescent="0.35">
      <c r="B8" s="11" t="s">
        <v>20</v>
      </c>
      <c r="C8" s="11">
        <v>1028</v>
      </c>
      <c r="D8" s="11">
        <v>503</v>
      </c>
      <c r="E8" s="11">
        <v>518</v>
      </c>
      <c r="F8" s="11"/>
      <c r="G8" s="11">
        <v>146</v>
      </c>
      <c r="H8" s="11">
        <v>199</v>
      </c>
      <c r="I8" s="11">
        <v>189</v>
      </c>
      <c r="J8" s="11">
        <v>167</v>
      </c>
      <c r="K8" s="11">
        <v>133</v>
      </c>
      <c r="L8" s="11">
        <v>194</v>
      </c>
      <c r="M8" s="11"/>
      <c r="N8" s="11">
        <v>848</v>
      </c>
      <c r="O8" s="11">
        <v>180</v>
      </c>
      <c r="P8" s="11"/>
      <c r="Q8" s="11">
        <v>134</v>
      </c>
      <c r="R8" s="11">
        <v>133</v>
      </c>
      <c r="S8" s="11">
        <v>94</v>
      </c>
      <c r="T8" s="11">
        <v>91</v>
      </c>
      <c r="U8" s="11">
        <v>76</v>
      </c>
      <c r="V8" s="11">
        <v>97</v>
      </c>
      <c r="W8" s="11">
        <v>87</v>
      </c>
      <c r="X8" s="11">
        <v>41</v>
      </c>
      <c r="Y8" s="11">
        <v>102</v>
      </c>
      <c r="Z8" s="11">
        <v>94</v>
      </c>
      <c r="AA8" s="11">
        <v>46</v>
      </c>
      <c r="AB8" s="11">
        <v>32</v>
      </c>
      <c r="AC8" s="11"/>
      <c r="AD8" s="11">
        <v>700</v>
      </c>
      <c r="AE8" s="11">
        <v>297</v>
      </c>
      <c r="AF8" s="11"/>
      <c r="AG8" s="11">
        <v>327</v>
      </c>
      <c r="AH8" s="11">
        <v>674</v>
      </c>
      <c r="AI8" s="11"/>
      <c r="AJ8" s="11">
        <v>555</v>
      </c>
      <c r="AK8" s="11">
        <v>472</v>
      </c>
      <c r="AL8" s="11"/>
      <c r="AM8" s="11">
        <v>214</v>
      </c>
      <c r="AN8" s="11">
        <v>796</v>
      </c>
      <c r="AO8" s="11"/>
      <c r="AP8" s="11">
        <v>224</v>
      </c>
      <c r="AQ8" s="11">
        <v>179</v>
      </c>
      <c r="AR8" s="11">
        <v>167</v>
      </c>
      <c r="AS8" s="11">
        <v>181</v>
      </c>
      <c r="AT8" s="11">
        <v>89</v>
      </c>
      <c r="AU8" s="11">
        <v>187</v>
      </c>
    </row>
    <row r="9" spans="2:47" x14ac:dyDescent="0.35">
      <c r="B9" s="18" t="s">
        <v>89</v>
      </c>
      <c r="C9" s="17">
        <v>0.162161343266536</v>
      </c>
      <c r="D9" s="17">
        <v>0.13588450790166201</v>
      </c>
      <c r="E9" s="17">
        <v>0.18606847165415699</v>
      </c>
      <c r="F9" s="17"/>
      <c r="G9" s="17">
        <v>0.16044464805477501</v>
      </c>
      <c r="H9" s="17">
        <v>0.147023747660252</v>
      </c>
      <c r="I9" s="17">
        <v>0.21224443087537401</v>
      </c>
      <c r="J9" s="17">
        <v>0.15394210697223901</v>
      </c>
      <c r="K9" s="17">
        <v>0.152784290184724</v>
      </c>
      <c r="L9" s="17">
        <v>0.14358655384130001</v>
      </c>
      <c r="M9" s="17"/>
      <c r="N9" s="17">
        <v>0.147593209729007</v>
      </c>
      <c r="O9" s="17">
        <v>0.230758874429977</v>
      </c>
      <c r="P9" s="17"/>
      <c r="Q9" s="17">
        <v>0.14659200253688701</v>
      </c>
      <c r="R9" s="17">
        <v>0.20284585214938999</v>
      </c>
      <c r="S9" s="17">
        <v>0.174507394565347</v>
      </c>
      <c r="T9" s="17">
        <v>0.15556612566210501</v>
      </c>
      <c r="U9" s="17">
        <v>0.18135666917121501</v>
      </c>
      <c r="V9" s="17">
        <v>0.17849137190813899</v>
      </c>
      <c r="W9" s="17">
        <v>0.19984684156912599</v>
      </c>
      <c r="X9" s="17">
        <v>0.16439794701702201</v>
      </c>
      <c r="Y9" s="17">
        <v>0.136725264745475</v>
      </c>
      <c r="Z9" s="17">
        <v>0.106790104660537</v>
      </c>
      <c r="AA9" s="17">
        <v>0.15957353049520201</v>
      </c>
      <c r="AB9" s="17">
        <v>8.7648652234023697E-2</v>
      </c>
      <c r="AC9" s="17"/>
      <c r="AD9" s="17">
        <v>0.18582721368841201</v>
      </c>
      <c r="AE9" s="17">
        <v>0.10965001013797999</v>
      </c>
      <c r="AF9" s="17"/>
      <c r="AG9" s="17">
        <v>0.20523594413757601</v>
      </c>
      <c r="AH9" s="17">
        <v>0.14514576492513701</v>
      </c>
      <c r="AI9" s="17"/>
      <c r="AJ9" s="17">
        <v>0.16673668263657401</v>
      </c>
      <c r="AK9" s="17">
        <v>0.15709053529636599</v>
      </c>
      <c r="AL9" s="17"/>
      <c r="AM9" s="17">
        <v>0.18717403646465799</v>
      </c>
      <c r="AN9" s="17">
        <v>0.15586558915564899</v>
      </c>
      <c r="AO9" s="17"/>
      <c r="AP9" s="17">
        <v>8.8646047749255802E-2</v>
      </c>
      <c r="AQ9" s="17">
        <v>0.13872011140486201</v>
      </c>
      <c r="AR9" s="17">
        <v>0.15702535997205</v>
      </c>
      <c r="AS9" s="17">
        <v>0.17769755423879799</v>
      </c>
      <c r="AT9" s="17">
        <v>0.32545036573893599</v>
      </c>
      <c r="AU9" s="17">
        <v>0.1841544489735</v>
      </c>
    </row>
    <row r="10" spans="2:47" x14ac:dyDescent="0.35">
      <c r="B10" s="18" t="s">
        <v>90</v>
      </c>
      <c r="C10" s="17">
        <v>0.36256646875460702</v>
      </c>
      <c r="D10" s="17">
        <v>0.34680209912812898</v>
      </c>
      <c r="E10" s="17">
        <v>0.37827067124462199</v>
      </c>
      <c r="F10" s="17"/>
      <c r="G10" s="17">
        <v>0.42223189065253403</v>
      </c>
      <c r="H10" s="17">
        <v>0.385725755146337</v>
      </c>
      <c r="I10" s="17">
        <v>0.27613553866736501</v>
      </c>
      <c r="J10" s="17">
        <v>0.37047993888727798</v>
      </c>
      <c r="K10" s="17">
        <v>0.333268266831662</v>
      </c>
      <c r="L10" s="17">
        <v>0.39150108484698698</v>
      </c>
      <c r="M10" s="17"/>
      <c r="N10" s="17">
        <v>0.362724635113014</v>
      </c>
      <c r="O10" s="17">
        <v>0.36182170473443798</v>
      </c>
      <c r="P10" s="17"/>
      <c r="Q10" s="17">
        <v>0.403132372275121</v>
      </c>
      <c r="R10" s="17">
        <v>0.35368322780470302</v>
      </c>
      <c r="S10" s="17">
        <v>0.33215428785130802</v>
      </c>
      <c r="T10" s="17">
        <v>0.385981631136117</v>
      </c>
      <c r="U10" s="17">
        <v>0.36958436283059398</v>
      </c>
      <c r="V10" s="17">
        <v>0.409600462786747</v>
      </c>
      <c r="W10" s="17">
        <v>0.253807071411281</v>
      </c>
      <c r="X10" s="17">
        <v>0.40948941782459503</v>
      </c>
      <c r="Y10" s="17">
        <v>0.31939126064026802</v>
      </c>
      <c r="Z10" s="17">
        <v>0.410219406174745</v>
      </c>
      <c r="AA10" s="17">
        <v>0.42027478364660698</v>
      </c>
      <c r="AB10" s="17">
        <v>0.24338272432408201</v>
      </c>
      <c r="AC10" s="17"/>
      <c r="AD10" s="17">
        <v>0.39698129637393598</v>
      </c>
      <c r="AE10" s="17">
        <v>0.28417750816422699</v>
      </c>
      <c r="AF10" s="17"/>
      <c r="AG10" s="17">
        <v>0.37472260536947399</v>
      </c>
      <c r="AH10" s="17">
        <v>0.364624133838722</v>
      </c>
      <c r="AI10" s="17"/>
      <c r="AJ10" s="17">
        <v>0.37137146840245799</v>
      </c>
      <c r="AK10" s="17">
        <v>0.35290614302241602</v>
      </c>
      <c r="AL10" s="17"/>
      <c r="AM10" s="17">
        <v>0.352341454016043</v>
      </c>
      <c r="AN10" s="17">
        <v>0.36863313154888799</v>
      </c>
      <c r="AO10" s="17"/>
      <c r="AP10" s="17">
        <v>0.219236228873741</v>
      </c>
      <c r="AQ10" s="17">
        <v>0.43486369282982601</v>
      </c>
      <c r="AR10" s="17">
        <v>0.42278894170242698</v>
      </c>
      <c r="AS10" s="17">
        <v>0.35582071609342802</v>
      </c>
      <c r="AT10" s="17">
        <v>0.45243740465513799</v>
      </c>
      <c r="AU10" s="17">
        <v>0.37435768117199902</v>
      </c>
    </row>
    <row r="11" spans="2:47" x14ac:dyDescent="0.35">
      <c r="B11" s="18" t="s">
        <v>91</v>
      </c>
      <c r="C11" s="17">
        <v>0.25880293754704298</v>
      </c>
      <c r="D11" s="17">
        <v>0.27011378811596898</v>
      </c>
      <c r="E11" s="17">
        <v>0.248904092610125</v>
      </c>
      <c r="F11" s="17"/>
      <c r="G11" s="17">
        <v>0.22834349838019699</v>
      </c>
      <c r="H11" s="17">
        <v>0.24824514397794001</v>
      </c>
      <c r="I11" s="17">
        <v>0.25144356169498799</v>
      </c>
      <c r="J11" s="17">
        <v>0.24818345735092401</v>
      </c>
      <c r="K11" s="17">
        <v>0.28586683894610698</v>
      </c>
      <c r="L11" s="17">
        <v>0.29033327922979302</v>
      </c>
      <c r="M11" s="17"/>
      <c r="N11" s="17">
        <v>0.26335932587092897</v>
      </c>
      <c r="O11" s="17">
        <v>0.23734809645601901</v>
      </c>
      <c r="P11" s="17"/>
      <c r="Q11" s="17">
        <v>0.28731608781597001</v>
      </c>
      <c r="R11" s="17">
        <v>0.257253228998853</v>
      </c>
      <c r="S11" s="17">
        <v>0.29663370955833201</v>
      </c>
      <c r="T11" s="17">
        <v>0.260659419817166</v>
      </c>
      <c r="U11" s="17">
        <v>0.17987112661409799</v>
      </c>
      <c r="V11" s="17">
        <v>0.20816083744804101</v>
      </c>
      <c r="W11" s="17">
        <v>0.31823714826681898</v>
      </c>
      <c r="X11" s="17">
        <v>0.207964662797925</v>
      </c>
      <c r="Y11" s="17">
        <v>0.280485493380499</v>
      </c>
      <c r="Z11" s="17">
        <v>0.28617006780141102</v>
      </c>
      <c r="AA11" s="17">
        <v>0.183093218239512</v>
      </c>
      <c r="AB11" s="17">
        <v>0.23301193433362999</v>
      </c>
      <c r="AC11" s="17"/>
      <c r="AD11" s="17">
        <v>0.25576321617104097</v>
      </c>
      <c r="AE11" s="17">
        <v>0.26838514656454199</v>
      </c>
      <c r="AF11" s="17"/>
      <c r="AG11" s="17">
        <v>0.25183242392392802</v>
      </c>
      <c r="AH11" s="17">
        <v>0.26601955169782399</v>
      </c>
      <c r="AI11" s="17"/>
      <c r="AJ11" s="17">
        <v>0.27546315947167399</v>
      </c>
      <c r="AK11" s="17">
        <v>0.239693691261158</v>
      </c>
      <c r="AL11" s="17"/>
      <c r="AM11" s="17">
        <v>0.23606809856751901</v>
      </c>
      <c r="AN11" s="17">
        <v>0.26394091823563698</v>
      </c>
      <c r="AO11" s="17"/>
      <c r="AP11" s="17">
        <v>0.26849869819455702</v>
      </c>
      <c r="AQ11" s="17">
        <v>0.311220160474587</v>
      </c>
      <c r="AR11" s="17">
        <v>0.260414409407214</v>
      </c>
      <c r="AS11" s="17">
        <v>0.30542716367918099</v>
      </c>
      <c r="AT11" s="17">
        <v>0.159704447241027</v>
      </c>
      <c r="AU11" s="17">
        <v>0.19772568081528</v>
      </c>
    </row>
    <row r="12" spans="2:47" x14ac:dyDescent="0.35">
      <c r="B12" s="18" t="s">
        <v>92</v>
      </c>
      <c r="C12" s="17">
        <v>7.8881603215561702E-2</v>
      </c>
      <c r="D12" s="17">
        <v>0.106018933115547</v>
      </c>
      <c r="E12" s="17">
        <v>5.10850273320924E-2</v>
      </c>
      <c r="F12" s="17"/>
      <c r="G12" s="17">
        <v>9.9735267787412499E-2</v>
      </c>
      <c r="H12" s="17">
        <v>0.104873223904382</v>
      </c>
      <c r="I12" s="17">
        <v>7.53579540094797E-2</v>
      </c>
      <c r="J12" s="17">
        <v>7.9325579889039696E-2</v>
      </c>
      <c r="K12" s="17">
        <v>5.8179487559198703E-2</v>
      </c>
      <c r="L12" s="17">
        <v>5.3790798833894399E-2</v>
      </c>
      <c r="M12" s="17"/>
      <c r="N12" s="17">
        <v>8.15259963035255E-2</v>
      </c>
      <c r="O12" s="17">
        <v>6.6429847690897104E-2</v>
      </c>
      <c r="P12" s="17"/>
      <c r="Q12" s="17">
        <v>5.4142835492445501E-2</v>
      </c>
      <c r="R12" s="17">
        <v>4.7879923943016399E-2</v>
      </c>
      <c r="S12" s="17">
        <v>0.102887003265052</v>
      </c>
      <c r="T12" s="17">
        <v>8.5649253078201398E-2</v>
      </c>
      <c r="U12" s="17">
        <v>0.122200341344688</v>
      </c>
      <c r="V12" s="17">
        <v>9.5125307587200905E-2</v>
      </c>
      <c r="W12" s="17">
        <v>7.2220937350279193E-2</v>
      </c>
      <c r="X12" s="17">
        <v>8.4707512002573496E-2</v>
      </c>
      <c r="Y12" s="17">
        <v>7.7821229071998302E-2</v>
      </c>
      <c r="Z12" s="17">
        <v>8.8018757200203093E-2</v>
      </c>
      <c r="AA12" s="17">
        <v>5.0013903736412603E-2</v>
      </c>
      <c r="AB12" s="17">
        <v>9.7923796820185302E-2</v>
      </c>
      <c r="AC12" s="17"/>
      <c r="AD12" s="17">
        <v>8.1511248966091701E-2</v>
      </c>
      <c r="AE12" s="17">
        <v>6.9706862618808402E-2</v>
      </c>
      <c r="AF12" s="17"/>
      <c r="AG12" s="17">
        <v>9.81357716827298E-2</v>
      </c>
      <c r="AH12" s="17">
        <v>6.8631147968771997E-2</v>
      </c>
      <c r="AI12" s="17"/>
      <c r="AJ12" s="17">
        <v>5.8323682294083697E-2</v>
      </c>
      <c r="AK12" s="17">
        <v>0.103235776338607</v>
      </c>
      <c r="AL12" s="17"/>
      <c r="AM12" s="17">
        <v>7.5357404825930493E-2</v>
      </c>
      <c r="AN12" s="17">
        <v>8.1616680518474705E-2</v>
      </c>
      <c r="AO12" s="17"/>
      <c r="AP12" s="17">
        <v>6.97240083706228E-2</v>
      </c>
      <c r="AQ12" s="17">
        <v>4.2382134396838501E-2</v>
      </c>
      <c r="AR12" s="17">
        <v>7.1853876069961103E-2</v>
      </c>
      <c r="AS12" s="17">
        <v>7.1774033522474495E-2</v>
      </c>
      <c r="AT12" s="17">
        <v>3.9196630174021599E-2</v>
      </c>
      <c r="AU12" s="17">
        <v>0.156831033420609</v>
      </c>
    </row>
    <row r="13" spans="2:47" x14ac:dyDescent="0.35">
      <c r="B13" s="18" t="s">
        <v>93</v>
      </c>
      <c r="C13" s="17">
        <v>9.8214413197838996E-2</v>
      </c>
      <c r="D13" s="17">
        <v>0.115732927156209</v>
      </c>
      <c r="E13" s="17">
        <v>8.2335769246376103E-2</v>
      </c>
      <c r="F13" s="17"/>
      <c r="G13" s="17">
        <v>4.0383837610352399E-2</v>
      </c>
      <c r="H13" s="17">
        <v>8.1006418672016606E-2</v>
      </c>
      <c r="I13" s="17">
        <v>0.104743618533538</v>
      </c>
      <c r="J13" s="17">
        <v>0.131808150248823</v>
      </c>
      <c r="K13" s="17">
        <v>0.13705116670585701</v>
      </c>
      <c r="L13" s="17">
        <v>9.7532237848390907E-2</v>
      </c>
      <c r="M13" s="17"/>
      <c r="N13" s="17">
        <v>0.113124327177745</v>
      </c>
      <c r="O13" s="17">
        <v>2.80075273091283E-2</v>
      </c>
      <c r="P13" s="17"/>
      <c r="Q13" s="17">
        <v>4.9706131391020703E-2</v>
      </c>
      <c r="R13" s="17">
        <v>6.8009354638544295E-2</v>
      </c>
      <c r="S13" s="17">
        <v>8.1934240651793597E-2</v>
      </c>
      <c r="T13" s="17">
        <v>0.10152179232233199</v>
      </c>
      <c r="U13" s="17">
        <v>9.2481284413797299E-2</v>
      </c>
      <c r="V13" s="17">
        <v>8.8540990974950495E-2</v>
      </c>
      <c r="W13" s="17">
        <v>0.110149737346837</v>
      </c>
      <c r="X13" s="17">
        <v>9.1759607694911094E-2</v>
      </c>
      <c r="Y13" s="17">
        <v>0.124542183475137</v>
      </c>
      <c r="Z13" s="17">
        <v>8.6148472537684095E-2</v>
      </c>
      <c r="AA13" s="17">
        <v>0.166689976834243</v>
      </c>
      <c r="AB13" s="17">
        <v>0.33803289228807898</v>
      </c>
      <c r="AC13" s="17"/>
      <c r="AD13" s="17">
        <v>6.3544447786876901E-2</v>
      </c>
      <c r="AE13" s="17">
        <v>0.18377825707196299</v>
      </c>
      <c r="AF13" s="17"/>
      <c r="AG13" s="17">
        <v>6.4638201411435905E-2</v>
      </c>
      <c r="AH13" s="17">
        <v>0.10997920948051799</v>
      </c>
      <c r="AI13" s="17"/>
      <c r="AJ13" s="17">
        <v>9.6276445010706105E-2</v>
      </c>
      <c r="AK13" s="17">
        <v>0.100686747155162</v>
      </c>
      <c r="AL13" s="17"/>
      <c r="AM13" s="17">
        <v>0.11475977123077399</v>
      </c>
      <c r="AN13" s="17">
        <v>9.2628209489645397E-2</v>
      </c>
      <c r="AO13" s="17"/>
      <c r="AP13" s="17">
        <v>0.20590370533036001</v>
      </c>
      <c r="AQ13" s="17">
        <v>5.2230969280525098E-2</v>
      </c>
      <c r="AR13" s="17">
        <v>7.6984409434551204E-2</v>
      </c>
      <c r="AS13" s="17">
        <v>7.9008512745760706E-2</v>
      </c>
      <c r="AT13" s="17">
        <v>2.32111521908769E-2</v>
      </c>
      <c r="AU13" s="17">
        <v>8.6931155618611297E-2</v>
      </c>
    </row>
    <row r="14" spans="2:47" x14ac:dyDescent="0.35">
      <c r="B14" s="18" t="s">
        <v>94</v>
      </c>
      <c r="C14" s="17">
        <v>3.9373234018412799E-2</v>
      </c>
      <c r="D14" s="17">
        <v>2.5447744582484499E-2</v>
      </c>
      <c r="E14" s="17">
        <v>5.3335967912626799E-2</v>
      </c>
      <c r="F14" s="17"/>
      <c r="G14" s="17">
        <v>4.8860857514729697E-2</v>
      </c>
      <c r="H14" s="17">
        <v>3.3125710639071701E-2</v>
      </c>
      <c r="I14" s="17">
        <v>8.0074896219255898E-2</v>
      </c>
      <c r="J14" s="17">
        <v>1.62607666516956E-2</v>
      </c>
      <c r="K14" s="17">
        <v>3.2849949772450697E-2</v>
      </c>
      <c r="L14" s="17">
        <v>2.3256045399634499E-2</v>
      </c>
      <c r="M14" s="17"/>
      <c r="N14" s="17">
        <v>3.1672505805780002E-2</v>
      </c>
      <c r="O14" s="17">
        <v>7.5633949379541099E-2</v>
      </c>
      <c r="P14" s="17"/>
      <c r="Q14" s="17">
        <v>5.9110570488555898E-2</v>
      </c>
      <c r="R14" s="17">
        <v>7.0328412465493498E-2</v>
      </c>
      <c r="S14" s="17">
        <v>1.18833641081661E-2</v>
      </c>
      <c r="T14" s="17">
        <v>1.06217779840782E-2</v>
      </c>
      <c r="U14" s="17">
        <v>5.4506215625608402E-2</v>
      </c>
      <c r="V14" s="17">
        <v>2.00810292949203E-2</v>
      </c>
      <c r="W14" s="17">
        <v>4.5738264055658701E-2</v>
      </c>
      <c r="X14" s="17">
        <v>4.1680852662973202E-2</v>
      </c>
      <c r="Y14" s="17">
        <v>6.1034568686622E-2</v>
      </c>
      <c r="Z14" s="17">
        <v>2.2653191625419299E-2</v>
      </c>
      <c r="AA14" s="17">
        <v>2.03545870480226E-2</v>
      </c>
      <c r="AB14" s="17">
        <v>0</v>
      </c>
      <c r="AC14" s="17"/>
      <c r="AD14" s="17">
        <v>1.6372577013642E-2</v>
      </c>
      <c r="AE14" s="17">
        <v>8.4302215442478803E-2</v>
      </c>
      <c r="AF14" s="17"/>
      <c r="AG14" s="17">
        <v>5.4350534748561496E-3</v>
      </c>
      <c r="AH14" s="17">
        <v>4.5600192089027297E-2</v>
      </c>
      <c r="AI14" s="17"/>
      <c r="AJ14" s="17">
        <v>3.1828562184504597E-2</v>
      </c>
      <c r="AK14" s="17">
        <v>4.6387106926289903E-2</v>
      </c>
      <c r="AL14" s="17"/>
      <c r="AM14" s="17">
        <v>3.4299234895074797E-2</v>
      </c>
      <c r="AN14" s="17">
        <v>3.7315471051706302E-2</v>
      </c>
      <c r="AO14" s="17"/>
      <c r="AP14" s="17">
        <v>0.14799131148146399</v>
      </c>
      <c r="AQ14" s="17">
        <v>2.0582931613361301E-2</v>
      </c>
      <c r="AR14" s="17">
        <v>1.0933003413797099E-2</v>
      </c>
      <c r="AS14" s="17">
        <v>1.02720197203581E-2</v>
      </c>
      <c r="AT14" s="17">
        <v>0</v>
      </c>
      <c r="AU14" s="17">
        <v>0</v>
      </c>
    </row>
    <row r="15" spans="2:47" x14ac:dyDescent="0.35">
      <c r="B15" s="18" t="s">
        <v>95</v>
      </c>
      <c r="C15" s="21">
        <v>0.52472781202114405</v>
      </c>
      <c r="D15" s="21">
        <v>0.48268660702979099</v>
      </c>
      <c r="E15" s="21">
        <v>0.56433914289877896</v>
      </c>
      <c r="F15" s="21"/>
      <c r="G15" s="21">
        <v>0.58267653870730896</v>
      </c>
      <c r="H15" s="21">
        <v>0.53274950280658895</v>
      </c>
      <c r="I15" s="21">
        <v>0.48837996954273899</v>
      </c>
      <c r="J15" s="21">
        <v>0.52442204585951702</v>
      </c>
      <c r="K15" s="21">
        <v>0.486052557016387</v>
      </c>
      <c r="L15" s="21">
        <v>0.53508763868828702</v>
      </c>
      <c r="M15" s="21"/>
      <c r="N15" s="21">
        <v>0.51031784484202003</v>
      </c>
      <c r="O15" s="21">
        <v>0.59258057916441498</v>
      </c>
      <c r="P15" s="21"/>
      <c r="Q15" s="21">
        <v>0.54972437481200798</v>
      </c>
      <c r="R15" s="21">
        <v>0.55652907995409295</v>
      </c>
      <c r="S15" s="21">
        <v>0.50666168241665499</v>
      </c>
      <c r="T15" s="21">
        <v>0.54154775679822198</v>
      </c>
      <c r="U15" s="21">
        <v>0.55094103200180899</v>
      </c>
      <c r="V15" s="21">
        <v>0.58809183469488702</v>
      </c>
      <c r="W15" s="21">
        <v>0.45365391298040603</v>
      </c>
      <c r="X15" s="21">
        <v>0.57388736484161695</v>
      </c>
      <c r="Y15" s="21">
        <v>0.45611652538574399</v>
      </c>
      <c r="Z15" s="21">
        <v>0.51700951083528202</v>
      </c>
      <c r="AA15" s="21">
        <v>0.57984831414180904</v>
      </c>
      <c r="AB15" s="21">
        <v>0.33103137655810599</v>
      </c>
      <c r="AC15" s="21"/>
      <c r="AD15" s="21">
        <v>0.58280851006234902</v>
      </c>
      <c r="AE15" s="21">
        <v>0.39382751830220702</v>
      </c>
      <c r="AF15" s="21"/>
      <c r="AG15" s="21">
        <v>0.57995854950704995</v>
      </c>
      <c r="AH15" s="21">
        <v>0.50976989876385803</v>
      </c>
      <c r="AI15" s="21"/>
      <c r="AJ15" s="21">
        <v>0.53810815103903198</v>
      </c>
      <c r="AK15" s="21">
        <v>0.50999667831878204</v>
      </c>
      <c r="AL15" s="21"/>
      <c r="AM15" s="21">
        <v>0.53951549048070202</v>
      </c>
      <c r="AN15" s="21">
        <v>0.52449872070453696</v>
      </c>
      <c r="AO15" s="21"/>
      <c r="AP15" s="21">
        <v>0.307882276622997</v>
      </c>
      <c r="AQ15" s="21">
        <v>0.57358380423468802</v>
      </c>
      <c r="AR15" s="21">
        <v>0.57981430167447601</v>
      </c>
      <c r="AS15" s="21">
        <v>0.53351827033222599</v>
      </c>
      <c r="AT15" s="21">
        <v>0.77788777039407497</v>
      </c>
      <c r="AU15" s="21">
        <v>0.55851213014549905</v>
      </c>
    </row>
    <row r="16" spans="2:47" x14ac:dyDescent="0.35">
      <c r="B16" s="18" t="s">
        <v>96</v>
      </c>
      <c r="C16" s="21">
        <v>0.177096016413401</v>
      </c>
      <c r="D16" s="21">
        <v>0.221751860271756</v>
      </c>
      <c r="E16" s="21">
        <v>0.133420796578469</v>
      </c>
      <c r="F16" s="21"/>
      <c r="G16" s="21">
        <v>0.14011910539776501</v>
      </c>
      <c r="H16" s="21">
        <v>0.185879642576399</v>
      </c>
      <c r="I16" s="21">
        <v>0.18010157254301801</v>
      </c>
      <c r="J16" s="21">
        <v>0.21113373013786299</v>
      </c>
      <c r="K16" s="21">
        <v>0.19523065426505501</v>
      </c>
      <c r="L16" s="21">
        <v>0.151323036682285</v>
      </c>
      <c r="M16" s="21"/>
      <c r="N16" s="21">
        <v>0.19465032348127101</v>
      </c>
      <c r="O16" s="21">
        <v>9.44373750000254E-2</v>
      </c>
      <c r="P16" s="21"/>
      <c r="Q16" s="21">
        <v>0.103848966883466</v>
      </c>
      <c r="R16" s="21">
        <v>0.11588927858156101</v>
      </c>
      <c r="S16" s="21">
        <v>0.18482124391684601</v>
      </c>
      <c r="T16" s="21">
        <v>0.187171045400534</v>
      </c>
      <c r="U16" s="21">
        <v>0.21468162575848501</v>
      </c>
      <c r="V16" s="21">
        <v>0.183666298562151</v>
      </c>
      <c r="W16" s="21">
        <v>0.18237067469711599</v>
      </c>
      <c r="X16" s="21">
        <v>0.17646711969748499</v>
      </c>
      <c r="Y16" s="21">
        <v>0.202363412547135</v>
      </c>
      <c r="Z16" s="21">
        <v>0.17416722973788701</v>
      </c>
      <c r="AA16" s="21">
        <v>0.21670388057065601</v>
      </c>
      <c r="AB16" s="21">
        <v>0.43595668910826402</v>
      </c>
      <c r="AC16" s="21"/>
      <c r="AD16" s="21">
        <v>0.145055696752969</v>
      </c>
      <c r="AE16" s="21">
        <v>0.25348511969077198</v>
      </c>
      <c r="AF16" s="21"/>
      <c r="AG16" s="21">
        <v>0.162773973094166</v>
      </c>
      <c r="AH16" s="21">
        <v>0.17861035744928999</v>
      </c>
      <c r="AI16" s="21"/>
      <c r="AJ16" s="21">
        <v>0.15460012730479</v>
      </c>
      <c r="AK16" s="21">
        <v>0.20392252349376899</v>
      </c>
      <c r="AL16" s="21"/>
      <c r="AM16" s="21">
        <v>0.190117176056705</v>
      </c>
      <c r="AN16" s="21">
        <v>0.17424489000811999</v>
      </c>
      <c r="AO16" s="21"/>
      <c r="AP16" s="21">
        <v>0.27562771370098199</v>
      </c>
      <c r="AQ16" s="21">
        <v>9.46131036773636E-2</v>
      </c>
      <c r="AR16" s="21">
        <v>0.148838285504512</v>
      </c>
      <c r="AS16" s="21">
        <v>0.15078254626823501</v>
      </c>
      <c r="AT16" s="21">
        <v>6.2407782364898502E-2</v>
      </c>
      <c r="AU16" s="21">
        <v>0.24376218903922001</v>
      </c>
    </row>
    <row r="17" spans="2:47" x14ac:dyDescent="0.35">
      <c r="B17" s="18" t="s">
        <v>97</v>
      </c>
      <c r="C17" s="22">
        <v>0.34763179560774299</v>
      </c>
      <c r="D17" s="22">
        <v>0.26093474675803502</v>
      </c>
      <c r="E17" s="22">
        <v>0.43091834632031101</v>
      </c>
      <c r="F17" s="22"/>
      <c r="G17" s="22">
        <v>0.442557433309544</v>
      </c>
      <c r="H17" s="22">
        <v>0.34686986023019001</v>
      </c>
      <c r="I17" s="22">
        <v>0.30827839699972098</v>
      </c>
      <c r="J17" s="22">
        <v>0.313288315721654</v>
      </c>
      <c r="K17" s="22">
        <v>0.29082190275133202</v>
      </c>
      <c r="L17" s="22">
        <v>0.38376460200600199</v>
      </c>
      <c r="M17" s="22"/>
      <c r="N17" s="22">
        <v>0.31566752136074899</v>
      </c>
      <c r="O17" s="22">
        <v>0.49814320416439001</v>
      </c>
      <c r="P17" s="22"/>
      <c r="Q17" s="22">
        <v>0.44587540792854202</v>
      </c>
      <c r="R17" s="22">
        <v>0.440639801372532</v>
      </c>
      <c r="S17" s="22">
        <v>0.32184043849980898</v>
      </c>
      <c r="T17" s="22">
        <v>0.354376711397689</v>
      </c>
      <c r="U17" s="22">
        <v>0.33625940624332401</v>
      </c>
      <c r="V17" s="22">
        <v>0.40442553613273602</v>
      </c>
      <c r="W17" s="22">
        <v>0.27128323828328998</v>
      </c>
      <c r="X17" s="22">
        <v>0.39742024514413199</v>
      </c>
      <c r="Y17" s="22">
        <v>0.25375311283860902</v>
      </c>
      <c r="Z17" s="22">
        <v>0.34284228109739501</v>
      </c>
      <c r="AA17" s="22">
        <v>0.363144433571154</v>
      </c>
      <c r="AB17" s="22">
        <v>-0.104925312550158</v>
      </c>
      <c r="AC17" s="22"/>
      <c r="AD17" s="22">
        <v>0.43775281330937998</v>
      </c>
      <c r="AE17" s="22">
        <v>0.14034239861143499</v>
      </c>
      <c r="AF17" s="22"/>
      <c r="AG17" s="22">
        <v>0.41718457641288398</v>
      </c>
      <c r="AH17" s="22">
        <v>0.33115954131456798</v>
      </c>
      <c r="AI17" s="22"/>
      <c r="AJ17" s="22">
        <v>0.38350802373424198</v>
      </c>
      <c r="AK17" s="22">
        <v>0.30607415482501299</v>
      </c>
      <c r="AL17" s="22"/>
      <c r="AM17" s="22">
        <v>0.34939831442399699</v>
      </c>
      <c r="AN17" s="22">
        <v>0.35025383069641602</v>
      </c>
      <c r="AO17" s="22"/>
      <c r="AP17" s="22">
        <v>3.2254562922014299E-2</v>
      </c>
      <c r="AQ17" s="22">
        <v>0.47897070055732499</v>
      </c>
      <c r="AR17" s="22">
        <v>0.430976016169964</v>
      </c>
      <c r="AS17" s="22">
        <v>0.38273572406398998</v>
      </c>
      <c r="AT17" s="22">
        <v>0.71547998802917601</v>
      </c>
      <c r="AU17" s="22">
        <v>0.31474994110627902</v>
      </c>
    </row>
    <row r="18" spans="2:47" x14ac:dyDescent="0.35">
      <c r="B18" s="16" t="s">
        <v>406</v>
      </c>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B2:AU22"/>
  <sheetViews>
    <sheetView showGridLines="0" topLeftCell="A8"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414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1018</v>
      </c>
      <c r="D7" s="10">
        <v>470</v>
      </c>
      <c r="E7" s="10">
        <v>542</v>
      </c>
      <c r="F7" s="10"/>
      <c r="G7" s="10">
        <v>121</v>
      </c>
      <c r="H7" s="10">
        <v>175</v>
      </c>
      <c r="I7" s="10">
        <v>198</v>
      </c>
      <c r="J7" s="10">
        <v>174</v>
      </c>
      <c r="K7" s="10">
        <v>148</v>
      </c>
      <c r="L7" s="10">
        <v>202</v>
      </c>
      <c r="M7" s="10"/>
      <c r="N7" s="10">
        <v>847</v>
      </c>
      <c r="O7" s="10">
        <v>171</v>
      </c>
      <c r="P7" s="10"/>
      <c r="Q7" s="10">
        <v>129</v>
      </c>
      <c r="R7" s="10">
        <v>140</v>
      </c>
      <c r="S7" s="10">
        <v>92</v>
      </c>
      <c r="T7" s="10">
        <v>98</v>
      </c>
      <c r="U7" s="10">
        <v>78</v>
      </c>
      <c r="V7" s="10">
        <v>95</v>
      </c>
      <c r="W7" s="10">
        <v>91</v>
      </c>
      <c r="X7" s="10">
        <v>44</v>
      </c>
      <c r="Y7" s="10">
        <v>107</v>
      </c>
      <c r="Z7" s="10">
        <v>81</v>
      </c>
      <c r="AA7" s="10">
        <v>42</v>
      </c>
      <c r="AB7" s="10">
        <v>21</v>
      </c>
      <c r="AC7" s="10"/>
      <c r="AD7" s="10">
        <v>690</v>
      </c>
      <c r="AE7" s="10">
        <v>298</v>
      </c>
      <c r="AF7" s="10"/>
      <c r="AG7" s="10">
        <v>321</v>
      </c>
      <c r="AH7" s="10">
        <v>674</v>
      </c>
      <c r="AI7" s="10"/>
      <c r="AJ7" s="10">
        <v>569</v>
      </c>
      <c r="AK7" s="10">
        <v>448</v>
      </c>
      <c r="AL7" s="10"/>
      <c r="AM7" s="10">
        <v>217</v>
      </c>
      <c r="AN7" s="10">
        <v>783</v>
      </c>
      <c r="AO7" s="10"/>
      <c r="AP7" s="10">
        <v>227</v>
      </c>
      <c r="AQ7" s="10">
        <v>185</v>
      </c>
      <c r="AR7" s="10">
        <v>156</v>
      </c>
      <c r="AS7" s="10">
        <v>191</v>
      </c>
      <c r="AT7" s="10">
        <v>95</v>
      </c>
      <c r="AU7" s="10">
        <v>164</v>
      </c>
    </row>
    <row r="8" spans="2:47" ht="30" customHeight="1" x14ac:dyDescent="0.35">
      <c r="B8" s="11" t="s">
        <v>20</v>
      </c>
      <c r="C8" s="11">
        <v>1028</v>
      </c>
      <c r="D8" s="11">
        <v>503</v>
      </c>
      <c r="E8" s="11">
        <v>518</v>
      </c>
      <c r="F8" s="11"/>
      <c r="G8" s="11">
        <v>146</v>
      </c>
      <c r="H8" s="11">
        <v>199</v>
      </c>
      <c r="I8" s="11">
        <v>189</v>
      </c>
      <c r="J8" s="11">
        <v>167</v>
      </c>
      <c r="K8" s="11">
        <v>133</v>
      </c>
      <c r="L8" s="11">
        <v>194</v>
      </c>
      <c r="M8" s="11"/>
      <c r="N8" s="11">
        <v>848</v>
      </c>
      <c r="O8" s="11">
        <v>180</v>
      </c>
      <c r="P8" s="11"/>
      <c r="Q8" s="11">
        <v>134</v>
      </c>
      <c r="R8" s="11">
        <v>133</v>
      </c>
      <c r="S8" s="11">
        <v>94</v>
      </c>
      <c r="T8" s="11">
        <v>91</v>
      </c>
      <c r="U8" s="11">
        <v>76</v>
      </c>
      <c r="V8" s="11">
        <v>97</v>
      </c>
      <c r="W8" s="11">
        <v>87</v>
      </c>
      <c r="X8" s="11">
        <v>41</v>
      </c>
      <c r="Y8" s="11">
        <v>102</v>
      </c>
      <c r="Z8" s="11">
        <v>94</v>
      </c>
      <c r="AA8" s="11">
        <v>46</v>
      </c>
      <c r="AB8" s="11">
        <v>32</v>
      </c>
      <c r="AC8" s="11"/>
      <c r="AD8" s="11">
        <v>700</v>
      </c>
      <c r="AE8" s="11">
        <v>297</v>
      </c>
      <c r="AF8" s="11"/>
      <c r="AG8" s="11">
        <v>327</v>
      </c>
      <c r="AH8" s="11">
        <v>674</v>
      </c>
      <c r="AI8" s="11"/>
      <c r="AJ8" s="11">
        <v>555</v>
      </c>
      <c r="AK8" s="11">
        <v>472</v>
      </c>
      <c r="AL8" s="11"/>
      <c r="AM8" s="11">
        <v>214</v>
      </c>
      <c r="AN8" s="11">
        <v>796</v>
      </c>
      <c r="AO8" s="11"/>
      <c r="AP8" s="11">
        <v>224</v>
      </c>
      <c r="AQ8" s="11">
        <v>179</v>
      </c>
      <c r="AR8" s="11">
        <v>167</v>
      </c>
      <c r="AS8" s="11">
        <v>181</v>
      </c>
      <c r="AT8" s="11">
        <v>89</v>
      </c>
      <c r="AU8" s="11">
        <v>187</v>
      </c>
    </row>
    <row r="9" spans="2:47" x14ac:dyDescent="0.35">
      <c r="B9" s="18" t="s">
        <v>89</v>
      </c>
      <c r="C9" s="17">
        <v>0.116424390565876</v>
      </c>
      <c r="D9" s="17">
        <v>0.11057767269742901</v>
      </c>
      <c r="E9" s="17">
        <v>0.119984071163718</v>
      </c>
      <c r="F9" s="17"/>
      <c r="G9" s="17">
        <v>0.157662662463464</v>
      </c>
      <c r="H9" s="17">
        <v>0.103501999874236</v>
      </c>
      <c r="I9" s="17">
        <v>0.136353326587419</v>
      </c>
      <c r="J9" s="17">
        <v>0.111752502989879</v>
      </c>
      <c r="K9" s="17">
        <v>0.107106072162326</v>
      </c>
      <c r="L9" s="17">
        <v>8.9543710888506295E-2</v>
      </c>
      <c r="M9" s="17"/>
      <c r="N9" s="17">
        <v>0.114630351375284</v>
      </c>
      <c r="O9" s="17">
        <v>0.12487205196107599</v>
      </c>
      <c r="P9" s="17"/>
      <c r="Q9" s="17">
        <v>0.100435550144268</v>
      </c>
      <c r="R9" s="17">
        <v>0.159029407357651</v>
      </c>
      <c r="S9" s="17">
        <v>0.13482538190263499</v>
      </c>
      <c r="T9" s="17">
        <v>0.14691077163518301</v>
      </c>
      <c r="U9" s="17">
        <v>0.122592029192305</v>
      </c>
      <c r="V9" s="17">
        <v>0.111503364989716</v>
      </c>
      <c r="W9" s="17">
        <v>0.15158566535500601</v>
      </c>
      <c r="X9" s="17">
        <v>6.3054732158474305E-2</v>
      </c>
      <c r="Y9" s="17">
        <v>9.8516564101078105E-2</v>
      </c>
      <c r="Z9" s="17">
        <v>6.4825774776852405E-2</v>
      </c>
      <c r="AA9" s="17">
        <v>0.149195080419839</v>
      </c>
      <c r="AB9" s="17">
        <v>0</v>
      </c>
      <c r="AC9" s="17"/>
      <c r="AD9" s="17">
        <v>0.128948590053514</v>
      </c>
      <c r="AE9" s="17">
        <v>8.8903568857856802E-2</v>
      </c>
      <c r="AF9" s="17"/>
      <c r="AG9" s="17">
        <v>0.15439958487259101</v>
      </c>
      <c r="AH9" s="17">
        <v>0.10002277073268</v>
      </c>
      <c r="AI9" s="17"/>
      <c r="AJ9" s="17">
        <v>0.108424616107078</v>
      </c>
      <c r="AK9" s="17">
        <v>0.12606809428770099</v>
      </c>
      <c r="AL9" s="17"/>
      <c r="AM9" s="17">
        <v>0.128388684925031</v>
      </c>
      <c r="AN9" s="17">
        <v>0.111449435846404</v>
      </c>
      <c r="AO9" s="17"/>
      <c r="AP9" s="17">
        <v>8.2033697045741802E-2</v>
      </c>
      <c r="AQ9" s="17">
        <v>9.5247134468279898E-2</v>
      </c>
      <c r="AR9" s="17">
        <v>0.12174798480653699</v>
      </c>
      <c r="AS9" s="17">
        <v>8.7461749972494895E-2</v>
      </c>
      <c r="AT9" s="17">
        <v>0.16827617903936501</v>
      </c>
      <c r="AU9" s="17">
        <v>0.17631557495911501</v>
      </c>
    </row>
    <row r="10" spans="2:47" x14ac:dyDescent="0.35">
      <c r="B10" s="18" t="s">
        <v>90</v>
      </c>
      <c r="C10" s="17">
        <v>0.21597641280066099</v>
      </c>
      <c r="D10" s="17">
        <v>0.20452791495244799</v>
      </c>
      <c r="E10" s="17">
        <v>0.22784219383114801</v>
      </c>
      <c r="F10" s="17"/>
      <c r="G10" s="17">
        <v>0.25494038513984302</v>
      </c>
      <c r="H10" s="17">
        <v>0.31000322143437598</v>
      </c>
      <c r="I10" s="17">
        <v>0.16402662729706</v>
      </c>
      <c r="J10" s="17">
        <v>0.25949628204695002</v>
      </c>
      <c r="K10" s="17">
        <v>0.169425738027558</v>
      </c>
      <c r="L10" s="17">
        <v>0.13547249453452601</v>
      </c>
      <c r="M10" s="17"/>
      <c r="N10" s="17">
        <v>0.205603489753059</v>
      </c>
      <c r="O10" s="17">
        <v>0.26481979484276102</v>
      </c>
      <c r="P10" s="17"/>
      <c r="Q10" s="17">
        <v>0.23406325559996699</v>
      </c>
      <c r="R10" s="17">
        <v>0.21467444469095201</v>
      </c>
      <c r="S10" s="17">
        <v>0.205571560211876</v>
      </c>
      <c r="T10" s="17">
        <v>0.22782076210023</v>
      </c>
      <c r="U10" s="17">
        <v>0.27268585954841601</v>
      </c>
      <c r="V10" s="17">
        <v>0.187157350023156</v>
      </c>
      <c r="W10" s="17">
        <v>0.172151455268963</v>
      </c>
      <c r="X10" s="17">
        <v>0.32333777661518998</v>
      </c>
      <c r="Y10" s="17">
        <v>0.19904479297476399</v>
      </c>
      <c r="Z10" s="17">
        <v>0.21171743428179199</v>
      </c>
      <c r="AA10" s="17">
        <v>0.110897519063951</v>
      </c>
      <c r="AB10" s="17">
        <v>0.29173467016277499</v>
      </c>
      <c r="AC10" s="17"/>
      <c r="AD10" s="17">
        <v>0.24307919557407101</v>
      </c>
      <c r="AE10" s="17">
        <v>0.163506225634728</v>
      </c>
      <c r="AF10" s="17"/>
      <c r="AG10" s="17">
        <v>0.22395391569925799</v>
      </c>
      <c r="AH10" s="17">
        <v>0.21642581869088001</v>
      </c>
      <c r="AI10" s="17"/>
      <c r="AJ10" s="17">
        <v>0.20324650376509901</v>
      </c>
      <c r="AK10" s="17">
        <v>0.23138199229814699</v>
      </c>
      <c r="AL10" s="17"/>
      <c r="AM10" s="17">
        <v>0.19920975940166699</v>
      </c>
      <c r="AN10" s="17">
        <v>0.22254729305337601</v>
      </c>
      <c r="AO10" s="17"/>
      <c r="AP10" s="17">
        <v>0.12206726314432299</v>
      </c>
      <c r="AQ10" s="17">
        <v>0.20822274887497</v>
      </c>
      <c r="AR10" s="17">
        <v>0.313453447476153</v>
      </c>
      <c r="AS10" s="17">
        <v>0.15256085112148399</v>
      </c>
      <c r="AT10" s="17">
        <v>0.311677381214154</v>
      </c>
      <c r="AU10" s="17">
        <v>0.264070062732505</v>
      </c>
    </row>
    <row r="11" spans="2:47" x14ac:dyDescent="0.35">
      <c r="B11" s="18" t="s">
        <v>91</v>
      </c>
      <c r="C11" s="17">
        <v>0.306618809424826</v>
      </c>
      <c r="D11" s="17">
        <v>0.29707041474802798</v>
      </c>
      <c r="E11" s="17">
        <v>0.315484367157496</v>
      </c>
      <c r="F11" s="17"/>
      <c r="G11" s="17">
        <v>0.27651105408659998</v>
      </c>
      <c r="H11" s="17">
        <v>0.29337393416972701</v>
      </c>
      <c r="I11" s="17">
        <v>0.31811119834295398</v>
      </c>
      <c r="J11" s="17">
        <v>0.265126681294169</v>
      </c>
      <c r="K11" s="17">
        <v>0.31374498938652501</v>
      </c>
      <c r="L11" s="17">
        <v>0.36246257396470499</v>
      </c>
      <c r="M11" s="17"/>
      <c r="N11" s="17">
        <v>0.30512804288939399</v>
      </c>
      <c r="O11" s="17">
        <v>0.31363843919470802</v>
      </c>
      <c r="P11" s="17"/>
      <c r="Q11" s="17">
        <v>0.339652686060607</v>
      </c>
      <c r="R11" s="17">
        <v>0.32422070509135598</v>
      </c>
      <c r="S11" s="17">
        <v>0.25813143137508399</v>
      </c>
      <c r="T11" s="17">
        <v>0.297994205535765</v>
      </c>
      <c r="U11" s="17">
        <v>0.18241571899857101</v>
      </c>
      <c r="V11" s="17">
        <v>0.33055404589764298</v>
      </c>
      <c r="W11" s="17">
        <v>0.32886290852783301</v>
      </c>
      <c r="X11" s="17">
        <v>0.304288940772167</v>
      </c>
      <c r="Y11" s="17">
        <v>0.29635020867989498</v>
      </c>
      <c r="Z11" s="17">
        <v>0.32992145265567202</v>
      </c>
      <c r="AA11" s="17">
        <v>0.35717571420578398</v>
      </c>
      <c r="AB11" s="17">
        <v>0.32032827764133998</v>
      </c>
      <c r="AC11" s="17"/>
      <c r="AD11" s="17">
        <v>0.301047070075871</v>
      </c>
      <c r="AE11" s="17">
        <v>0.30692568534445602</v>
      </c>
      <c r="AF11" s="17"/>
      <c r="AG11" s="17">
        <v>0.289304060867423</v>
      </c>
      <c r="AH11" s="17">
        <v>0.31608832328722197</v>
      </c>
      <c r="AI11" s="17"/>
      <c r="AJ11" s="17">
        <v>0.32819643153995498</v>
      </c>
      <c r="AK11" s="17">
        <v>0.281813761789244</v>
      </c>
      <c r="AL11" s="17"/>
      <c r="AM11" s="17">
        <v>0.27561816291693197</v>
      </c>
      <c r="AN11" s="17">
        <v>0.31434734006981602</v>
      </c>
      <c r="AO11" s="17"/>
      <c r="AP11" s="17">
        <v>0.325798406091661</v>
      </c>
      <c r="AQ11" s="17">
        <v>0.36129651000789198</v>
      </c>
      <c r="AR11" s="17">
        <v>0.29757631269832802</v>
      </c>
      <c r="AS11" s="17">
        <v>0.34249242305833599</v>
      </c>
      <c r="AT11" s="17">
        <v>0.25230929372216898</v>
      </c>
      <c r="AU11" s="17">
        <v>0.230643133432341</v>
      </c>
    </row>
    <row r="12" spans="2:47" x14ac:dyDescent="0.35">
      <c r="B12" s="18" t="s">
        <v>92</v>
      </c>
      <c r="C12" s="17">
        <v>0.172397056166671</v>
      </c>
      <c r="D12" s="17">
        <v>0.184853600464366</v>
      </c>
      <c r="E12" s="17">
        <v>0.15991425573739801</v>
      </c>
      <c r="F12" s="17"/>
      <c r="G12" s="17">
        <v>0.171197604528429</v>
      </c>
      <c r="H12" s="17">
        <v>0.14873323828396201</v>
      </c>
      <c r="I12" s="17">
        <v>0.139084811339964</v>
      </c>
      <c r="J12" s="17">
        <v>0.179633284517769</v>
      </c>
      <c r="K12" s="17">
        <v>0.198974413358177</v>
      </c>
      <c r="L12" s="17">
        <v>0.20560409597143101</v>
      </c>
      <c r="M12" s="17"/>
      <c r="N12" s="17">
        <v>0.17406243980536101</v>
      </c>
      <c r="O12" s="17">
        <v>0.16455520012108901</v>
      </c>
      <c r="P12" s="17"/>
      <c r="Q12" s="17">
        <v>0.17472355268852599</v>
      </c>
      <c r="R12" s="17">
        <v>0.10283300691307</v>
      </c>
      <c r="S12" s="17">
        <v>0.203413855953856</v>
      </c>
      <c r="T12" s="17">
        <v>0.18187391834286101</v>
      </c>
      <c r="U12" s="17">
        <v>0.19231482708976</v>
      </c>
      <c r="V12" s="17">
        <v>0.19504989538935899</v>
      </c>
      <c r="W12" s="17">
        <v>0.207268775975056</v>
      </c>
      <c r="X12" s="17">
        <v>0.11587360172309</v>
      </c>
      <c r="Y12" s="17">
        <v>0.194060120880621</v>
      </c>
      <c r="Z12" s="17">
        <v>0.20142121419251399</v>
      </c>
      <c r="AA12" s="17">
        <v>0.14055846207403999</v>
      </c>
      <c r="AB12" s="17">
        <v>8.7471953452581297E-2</v>
      </c>
      <c r="AC12" s="17"/>
      <c r="AD12" s="17">
        <v>0.18901965629652601</v>
      </c>
      <c r="AE12" s="17">
        <v>0.143156581267879</v>
      </c>
      <c r="AF12" s="17"/>
      <c r="AG12" s="17">
        <v>0.191787224807343</v>
      </c>
      <c r="AH12" s="17">
        <v>0.16632816128764</v>
      </c>
      <c r="AI12" s="17"/>
      <c r="AJ12" s="17">
        <v>0.183458822531751</v>
      </c>
      <c r="AK12" s="17">
        <v>0.15971032072257099</v>
      </c>
      <c r="AL12" s="17"/>
      <c r="AM12" s="17">
        <v>0.180432232109696</v>
      </c>
      <c r="AN12" s="17">
        <v>0.17292757020374699</v>
      </c>
      <c r="AO12" s="17"/>
      <c r="AP12" s="17">
        <v>9.7336692376828599E-2</v>
      </c>
      <c r="AQ12" s="17">
        <v>0.19187629875770101</v>
      </c>
      <c r="AR12" s="17">
        <v>0.15305486225526499</v>
      </c>
      <c r="AS12" s="17">
        <v>0.233264611444537</v>
      </c>
      <c r="AT12" s="17">
        <v>0.23371864504751599</v>
      </c>
      <c r="AU12" s="17">
        <v>0.172601797678156</v>
      </c>
    </row>
    <row r="13" spans="2:47" x14ac:dyDescent="0.35">
      <c r="B13" s="18" t="s">
        <v>93</v>
      </c>
      <c r="C13" s="17">
        <v>0.140319055058719</v>
      </c>
      <c r="D13" s="17">
        <v>0.17340781923996201</v>
      </c>
      <c r="E13" s="17">
        <v>0.10981178647996701</v>
      </c>
      <c r="F13" s="17"/>
      <c r="G13" s="17">
        <v>9.0743418833069994E-2</v>
      </c>
      <c r="H13" s="17">
        <v>0.107921809925468</v>
      </c>
      <c r="I13" s="17">
        <v>0.16399239313379099</v>
      </c>
      <c r="J13" s="17">
        <v>0.15245126986506799</v>
      </c>
      <c r="K13" s="17">
        <v>0.169398502949138</v>
      </c>
      <c r="L13" s="17">
        <v>0.15739368933999801</v>
      </c>
      <c r="M13" s="17"/>
      <c r="N13" s="17">
        <v>0.15716171454223199</v>
      </c>
      <c r="O13" s="17">
        <v>6.1011376019453799E-2</v>
      </c>
      <c r="P13" s="17"/>
      <c r="Q13" s="17">
        <v>8.6543014488067005E-2</v>
      </c>
      <c r="R13" s="17">
        <v>0.115925454041517</v>
      </c>
      <c r="S13" s="17">
        <v>0.175697604342405</v>
      </c>
      <c r="T13" s="17">
        <v>0.12576255338297501</v>
      </c>
      <c r="U13" s="17">
        <v>0.12536950604692801</v>
      </c>
      <c r="V13" s="17">
        <v>0.14456254654983899</v>
      </c>
      <c r="W13" s="17">
        <v>9.6088676360100406E-2</v>
      </c>
      <c r="X13" s="17">
        <v>0.15392963138051699</v>
      </c>
      <c r="Y13" s="17">
        <v>0.16887727085455101</v>
      </c>
      <c r="Z13" s="17">
        <v>0.15867041795515299</v>
      </c>
      <c r="AA13" s="17">
        <v>0.19944549903734199</v>
      </c>
      <c r="AB13" s="17">
        <v>0.30046509874330402</v>
      </c>
      <c r="AC13" s="17"/>
      <c r="AD13" s="17">
        <v>0.117707387597448</v>
      </c>
      <c r="AE13" s="17">
        <v>0.19113054696969101</v>
      </c>
      <c r="AF13" s="17"/>
      <c r="AG13" s="17">
        <v>0.13231372807081701</v>
      </c>
      <c r="AH13" s="17">
        <v>0.14017604761827299</v>
      </c>
      <c r="AI13" s="17"/>
      <c r="AJ13" s="17">
        <v>0.128380147272457</v>
      </c>
      <c r="AK13" s="17">
        <v>0.154646368371786</v>
      </c>
      <c r="AL13" s="17"/>
      <c r="AM13" s="17">
        <v>0.17402387341359901</v>
      </c>
      <c r="AN13" s="17">
        <v>0.128796288873255</v>
      </c>
      <c r="AO13" s="17"/>
      <c r="AP13" s="17">
        <v>0.19640126326354099</v>
      </c>
      <c r="AQ13" s="17">
        <v>0.112241887946</v>
      </c>
      <c r="AR13" s="17">
        <v>0.108927017152372</v>
      </c>
      <c r="AS13" s="17">
        <v>0.16899342478021201</v>
      </c>
      <c r="AT13" s="17">
        <v>2.32111521908769E-2</v>
      </c>
      <c r="AU13" s="17">
        <v>0.15636943119788199</v>
      </c>
    </row>
    <row r="14" spans="2:47" x14ac:dyDescent="0.35">
      <c r="B14" s="18" t="s">
        <v>94</v>
      </c>
      <c r="C14" s="17">
        <v>4.8264275983247298E-2</v>
      </c>
      <c r="D14" s="17">
        <v>2.9562577897766801E-2</v>
      </c>
      <c r="E14" s="17">
        <v>6.6963325630272394E-2</v>
      </c>
      <c r="F14" s="17"/>
      <c r="G14" s="17">
        <v>4.89448749485926E-2</v>
      </c>
      <c r="H14" s="17">
        <v>3.6465796312230798E-2</v>
      </c>
      <c r="I14" s="17">
        <v>7.84316432988129E-2</v>
      </c>
      <c r="J14" s="17">
        <v>3.15399792861654E-2</v>
      </c>
      <c r="K14" s="17">
        <v>4.13502841162771E-2</v>
      </c>
      <c r="L14" s="17">
        <v>4.9523435300833897E-2</v>
      </c>
      <c r="M14" s="17"/>
      <c r="N14" s="17">
        <v>4.3413961634670102E-2</v>
      </c>
      <c r="O14" s="17">
        <v>7.11031378609117E-2</v>
      </c>
      <c r="P14" s="17"/>
      <c r="Q14" s="17">
        <v>6.4581941018564903E-2</v>
      </c>
      <c r="R14" s="17">
        <v>8.33169819054531E-2</v>
      </c>
      <c r="S14" s="17">
        <v>2.2360166214143402E-2</v>
      </c>
      <c r="T14" s="17">
        <v>1.9637789002985601E-2</v>
      </c>
      <c r="U14" s="17">
        <v>0.10462205912402001</v>
      </c>
      <c r="V14" s="17">
        <v>3.1172797150287201E-2</v>
      </c>
      <c r="W14" s="17">
        <v>4.4042518513040599E-2</v>
      </c>
      <c r="X14" s="17">
        <v>3.9515317350560797E-2</v>
      </c>
      <c r="Y14" s="17">
        <v>4.3151042509091998E-2</v>
      </c>
      <c r="Z14" s="17">
        <v>3.3443706138015797E-2</v>
      </c>
      <c r="AA14" s="17">
        <v>4.2727725199044997E-2</v>
      </c>
      <c r="AB14" s="17">
        <v>0</v>
      </c>
      <c r="AC14" s="17"/>
      <c r="AD14" s="17">
        <v>2.01981004025703E-2</v>
      </c>
      <c r="AE14" s="17">
        <v>0.106377391925388</v>
      </c>
      <c r="AF14" s="17"/>
      <c r="AG14" s="17">
        <v>8.2414856825669697E-3</v>
      </c>
      <c r="AH14" s="17">
        <v>6.0958878383304597E-2</v>
      </c>
      <c r="AI14" s="17"/>
      <c r="AJ14" s="17">
        <v>4.8293478783660103E-2</v>
      </c>
      <c r="AK14" s="17">
        <v>4.6379462530550898E-2</v>
      </c>
      <c r="AL14" s="17"/>
      <c r="AM14" s="17">
        <v>4.2327287233075502E-2</v>
      </c>
      <c r="AN14" s="17">
        <v>4.9932071953402199E-2</v>
      </c>
      <c r="AO14" s="17"/>
      <c r="AP14" s="17">
        <v>0.17636267807790601</v>
      </c>
      <c r="AQ14" s="17">
        <v>3.1115419945156601E-2</v>
      </c>
      <c r="AR14" s="17">
        <v>5.2403756113449801E-3</v>
      </c>
      <c r="AS14" s="17">
        <v>1.52269396229366E-2</v>
      </c>
      <c r="AT14" s="17">
        <v>1.08073487859194E-2</v>
      </c>
      <c r="AU14" s="17">
        <v>0</v>
      </c>
    </row>
    <row r="15" spans="2:47" x14ac:dyDescent="0.35">
      <c r="B15" s="18" t="s">
        <v>95</v>
      </c>
      <c r="C15" s="21">
        <v>0.33240080336653799</v>
      </c>
      <c r="D15" s="21">
        <v>0.31510558764987701</v>
      </c>
      <c r="E15" s="21">
        <v>0.34782626499486602</v>
      </c>
      <c r="F15" s="21"/>
      <c r="G15" s="21">
        <v>0.41260304760330802</v>
      </c>
      <c r="H15" s="21">
        <v>0.413505221308612</v>
      </c>
      <c r="I15" s="21">
        <v>0.30037995388447802</v>
      </c>
      <c r="J15" s="21">
        <v>0.37124878503682901</v>
      </c>
      <c r="K15" s="21">
        <v>0.27653181018988299</v>
      </c>
      <c r="L15" s="21">
        <v>0.225016205423032</v>
      </c>
      <c r="M15" s="21"/>
      <c r="N15" s="21">
        <v>0.32023384112834202</v>
      </c>
      <c r="O15" s="21">
        <v>0.38969184680383701</v>
      </c>
      <c r="P15" s="21"/>
      <c r="Q15" s="21">
        <v>0.33449880574423602</v>
      </c>
      <c r="R15" s="21">
        <v>0.37370385204860401</v>
      </c>
      <c r="S15" s="21">
        <v>0.34039694211451099</v>
      </c>
      <c r="T15" s="21">
        <v>0.37473153373541301</v>
      </c>
      <c r="U15" s="21">
        <v>0.39527788874072101</v>
      </c>
      <c r="V15" s="21">
        <v>0.298660715012872</v>
      </c>
      <c r="W15" s="21">
        <v>0.32373712062396998</v>
      </c>
      <c r="X15" s="21">
        <v>0.38639250877366499</v>
      </c>
      <c r="Y15" s="21">
        <v>0.29756135707584203</v>
      </c>
      <c r="Z15" s="21">
        <v>0.27654320905864499</v>
      </c>
      <c r="AA15" s="21">
        <v>0.26009259948378899</v>
      </c>
      <c r="AB15" s="21">
        <v>0.29173467016277499</v>
      </c>
      <c r="AC15" s="21"/>
      <c r="AD15" s="21">
        <v>0.37202778562758398</v>
      </c>
      <c r="AE15" s="21">
        <v>0.25240979449258499</v>
      </c>
      <c r="AF15" s="21"/>
      <c r="AG15" s="21">
        <v>0.37835350057184902</v>
      </c>
      <c r="AH15" s="21">
        <v>0.31644858942356002</v>
      </c>
      <c r="AI15" s="21"/>
      <c r="AJ15" s="21">
        <v>0.31167111987217699</v>
      </c>
      <c r="AK15" s="21">
        <v>0.35745008658584798</v>
      </c>
      <c r="AL15" s="21"/>
      <c r="AM15" s="21">
        <v>0.32759844432669799</v>
      </c>
      <c r="AN15" s="21">
        <v>0.33399672889977899</v>
      </c>
      <c r="AO15" s="21"/>
      <c r="AP15" s="21">
        <v>0.20410096019006399</v>
      </c>
      <c r="AQ15" s="21">
        <v>0.30346988334324998</v>
      </c>
      <c r="AR15" s="21">
        <v>0.43520143228268998</v>
      </c>
      <c r="AS15" s="21">
        <v>0.24002260109397799</v>
      </c>
      <c r="AT15" s="21">
        <v>0.47995356025351898</v>
      </c>
      <c r="AU15" s="21">
        <v>0.44038563769161998</v>
      </c>
    </row>
    <row r="16" spans="2:47" x14ac:dyDescent="0.35">
      <c r="B16" s="18" t="s">
        <v>96</v>
      </c>
      <c r="C16" s="21">
        <v>0.31271611122539</v>
      </c>
      <c r="D16" s="21">
        <v>0.35826141970432901</v>
      </c>
      <c r="E16" s="21">
        <v>0.26972604221736501</v>
      </c>
      <c r="F16" s="21"/>
      <c r="G16" s="21">
        <v>0.26194102336149899</v>
      </c>
      <c r="H16" s="21">
        <v>0.25665504820943003</v>
      </c>
      <c r="I16" s="21">
        <v>0.30307720447375502</v>
      </c>
      <c r="J16" s="21">
        <v>0.33208455438283702</v>
      </c>
      <c r="K16" s="21">
        <v>0.368372916307315</v>
      </c>
      <c r="L16" s="21">
        <v>0.36299778531142901</v>
      </c>
      <c r="M16" s="21"/>
      <c r="N16" s="21">
        <v>0.331224154347593</v>
      </c>
      <c r="O16" s="21">
        <v>0.22556657614054301</v>
      </c>
      <c r="P16" s="21"/>
      <c r="Q16" s="21">
        <v>0.26126656717659302</v>
      </c>
      <c r="R16" s="21">
        <v>0.21875846095458701</v>
      </c>
      <c r="S16" s="21">
        <v>0.37911146029626103</v>
      </c>
      <c r="T16" s="21">
        <v>0.30763647172583702</v>
      </c>
      <c r="U16" s="21">
        <v>0.31768433313668798</v>
      </c>
      <c r="V16" s="21">
        <v>0.33961244193919798</v>
      </c>
      <c r="W16" s="21">
        <v>0.30335745233515599</v>
      </c>
      <c r="X16" s="21">
        <v>0.26980323310360799</v>
      </c>
      <c r="Y16" s="21">
        <v>0.36293739173517098</v>
      </c>
      <c r="Z16" s="21">
        <v>0.36009163214766698</v>
      </c>
      <c r="AA16" s="21">
        <v>0.34000396111138198</v>
      </c>
      <c r="AB16" s="21">
        <v>0.38793705219588498</v>
      </c>
      <c r="AC16" s="21"/>
      <c r="AD16" s="21">
        <v>0.30672704389397398</v>
      </c>
      <c r="AE16" s="21">
        <v>0.33428712823757001</v>
      </c>
      <c r="AF16" s="21"/>
      <c r="AG16" s="21">
        <v>0.32410095287816099</v>
      </c>
      <c r="AH16" s="21">
        <v>0.30650420890591301</v>
      </c>
      <c r="AI16" s="21"/>
      <c r="AJ16" s="21">
        <v>0.311838969804208</v>
      </c>
      <c r="AK16" s="21">
        <v>0.31435668909435699</v>
      </c>
      <c r="AL16" s="21"/>
      <c r="AM16" s="21">
        <v>0.35445610552329498</v>
      </c>
      <c r="AN16" s="21">
        <v>0.301723859077002</v>
      </c>
      <c r="AO16" s="21"/>
      <c r="AP16" s="21">
        <v>0.29373795564036898</v>
      </c>
      <c r="AQ16" s="21">
        <v>0.304118186703701</v>
      </c>
      <c r="AR16" s="21">
        <v>0.26198187940763701</v>
      </c>
      <c r="AS16" s="21">
        <v>0.40225803622474898</v>
      </c>
      <c r="AT16" s="21">
        <v>0.25692979723839299</v>
      </c>
      <c r="AU16" s="21">
        <v>0.32897122887603902</v>
      </c>
    </row>
    <row r="17" spans="2:47" x14ac:dyDescent="0.35">
      <c r="B17" s="18" t="s">
        <v>97</v>
      </c>
      <c r="C17" s="22">
        <v>1.9684692141147899E-2</v>
      </c>
      <c r="D17" s="22">
        <v>-4.3155832054452198E-2</v>
      </c>
      <c r="E17" s="22">
        <v>7.81002227775007E-2</v>
      </c>
      <c r="F17" s="22"/>
      <c r="G17" s="22">
        <v>0.15066202424180899</v>
      </c>
      <c r="H17" s="22">
        <v>0.15685017309918101</v>
      </c>
      <c r="I17" s="22">
        <v>-2.6972505892767801E-3</v>
      </c>
      <c r="J17" s="22">
        <v>3.91642306539913E-2</v>
      </c>
      <c r="K17" s="22">
        <v>-9.1841106117431903E-2</v>
      </c>
      <c r="L17" s="22">
        <v>-0.13798157988839699</v>
      </c>
      <c r="M17" s="22"/>
      <c r="N17" s="22">
        <v>-1.09903132192506E-2</v>
      </c>
      <c r="O17" s="22">
        <v>0.16412527066329399</v>
      </c>
      <c r="P17" s="22"/>
      <c r="Q17" s="22">
        <v>7.3232238567642396E-2</v>
      </c>
      <c r="R17" s="22">
        <v>0.154945391094017</v>
      </c>
      <c r="S17" s="22">
        <v>-3.8714518181749598E-2</v>
      </c>
      <c r="T17" s="22">
        <v>6.7095062009576406E-2</v>
      </c>
      <c r="U17" s="22">
        <v>7.7593555604032999E-2</v>
      </c>
      <c r="V17" s="22">
        <v>-4.0951726926325899E-2</v>
      </c>
      <c r="W17" s="22">
        <v>2.0379668288813501E-2</v>
      </c>
      <c r="X17" s="22">
        <v>0.116589275670057</v>
      </c>
      <c r="Y17" s="22">
        <v>-6.5376034659328994E-2</v>
      </c>
      <c r="Z17" s="22">
        <v>-8.3548423089022494E-2</v>
      </c>
      <c r="AA17" s="22">
        <v>-7.9911361627592603E-2</v>
      </c>
      <c r="AB17" s="22">
        <v>-9.6202382033109796E-2</v>
      </c>
      <c r="AC17" s="22"/>
      <c r="AD17" s="22">
        <v>6.5300741733610099E-2</v>
      </c>
      <c r="AE17" s="22">
        <v>-8.1877333744985001E-2</v>
      </c>
      <c r="AF17" s="22"/>
      <c r="AG17" s="22">
        <v>5.4252547693688598E-2</v>
      </c>
      <c r="AH17" s="22">
        <v>9.9443805176467892E-3</v>
      </c>
      <c r="AI17" s="22"/>
      <c r="AJ17" s="22">
        <v>-1.6784993203050599E-4</v>
      </c>
      <c r="AK17" s="22">
        <v>4.3093397491491499E-2</v>
      </c>
      <c r="AL17" s="22"/>
      <c r="AM17" s="22">
        <v>-2.68576611965969E-2</v>
      </c>
      <c r="AN17" s="22">
        <v>3.2272869822777397E-2</v>
      </c>
      <c r="AO17" s="22"/>
      <c r="AP17" s="22">
        <v>-8.9636995450304902E-2</v>
      </c>
      <c r="AQ17" s="22">
        <v>-6.4830336045107505E-4</v>
      </c>
      <c r="AR17" s="22">
        <v>0.173219552875053</v>
      </c>
      <c r="AS17" s="22">
        <v>-0.16223543513076999</v>
      </c>
      <c r="AT17" s="22">
        <v>0.223023763015126</v>
      </c>
      <c r="AU17" s="22">
        <v>0.111414408815581</v>
      </c>
    </row>
    <row r="18" spans="2:47" x14ac:dyDescent="0.35">
      <c r="B18" s="16" t="s">
        <v>406</v>
      </c>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B2:AU22"/>
  <sheetViews>
    <sheetView showGridLines="0" topLeftCell="A9"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415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1018</v>
      </c>
      <c r="D7" s="10">
        <v>470</v>
      </c>
      <c r="E7" s="10">
        <v>542</v>
      </c>
      <c r="F7" s="10"/>
      <c r="G7" s="10">
        <v>121</v>
      </c>
      <c r="H7" s="10">
        <v>175</v>
      </c>
      <c r="I7" s="10">
        <v>198</v>
      </c>
      <c r="J7" s="10">
        <v>174</v>
      </c>
      <c r="K7" s="10">
        <v>148</v>
      </c>
      <c r="L7" s="10">
        <v>202</v>
      </c>
      <c r="M7" s="10"/>
      <c r="N7" s="10">
        <v>847</v>
      </c>
      <c r="O7" s="10">
        <v>171</v>
      </c>
      <c r="P7" s="10"/>
      <c r="Q7" s="10">
        <v>129</v>
      </c>
      <c r="R7" s="10">
        <v>140</v>
      </c>
      <c r="S7" s="10">
        <v>92</v>
      </c>
      <c r="T7" s="10">
        <v>98</v>
      </c>
      <c r="U7" s="10">
        <v>78</v>
      </c>
      <c r="V7" s="10">
        <v>95</v>
      </c>
      <c r="W7" s="10">
        <v>91</v>
      </c>
      <c r="X7" s="10">
        <v>44</v>
      </c>
      <c r="Y7" s="10">
        <v>107</v>
      </c>
      <c r="Z7" s="10">
        <v>81</v>
      </c>
      <c r="AA7" s="10">
        <v>42</v>
      </c>
      <c r="AB7" s="10">
        <v>21</v>
      </c>
      <c r="AC7" s="10"/>
      <c r="AD7" s="10">
        <v>690</v>
      </c>
      <c r="AE7" s="10">
        <v>298</v>
      </c>
      <c r="AF7" s="10"/>
      <c r="AG7" s="10">
        <v>321</v>
      </c>
      <c r="AH7" s="10">
        <v>674</v>
      </c>
      <c r="AI7" s="10"/>
      <c r="AJ7" s="10">
        <v>569</v>
      </c>
      <c r="AK7" s="10">
        <v>448</v>
      </c>
      <c r="AL7" s="10"/>
      <c r="AM7" s="10">
        <v>217</v>
      </c>
      <c r="AN7" s="10">
        <v>783</v>
      </c>
      <c r="AO7" s="10"/>
      <c r="AP7" s="10">
        <v>227</v>
      </c>
      <c r="AQ7" s="10">
        <v>185</v>
      </c>
      <c r="AR7" s="10">
        <v>156</v>
      </c>
      <c r="AS7" s="10">
        <v>191</v>
      </c>
      <c r="AT7" s="10">
        <v>95</v>
      </c>
      <c r="AU7" s="10">
        <v>164</v>
      </c>
    </row>
    <row r="8" spans="2:47" ht="30" customHeight="1" x14ac:dyDescent="0.35">
      <c r="B8" s="11" t="s">
        <v>20</v>
      </c>
      <c r="C8" s="11">
        <v>1028</v>
      </c>
      <c r="D8" s="11">
        <v>503</v>
      </c>
      <c r="E8" s="11">
        <v>518</v>
      </c>
      <c r="F8" s="11"/>
      <c r="G8" s="11">
        <v>146</v>
      </c>
      <c r="H8" s="11">
        <v>199</v>
      </c>
      <c r="I8" s="11">
        <v>189</v>
      </c>
      <c r="J8" s="11">
        <v>167</v>
      </c>
      <c r="K8" s="11">
        <v>133</v>
      </c>
      <c r="L8" s="11">
        <v>194</v>
      </c>
      <c r="M8" s="11"/>
      <c r="N8" s="11">
        <v>848</v>
      </c>
      <c r="O8" s="11">
        <v>180</v>
      </c>
      <c r="P8" s="11"/>
      <c r="Q8" s="11">
        <v>134</v>
      </c>
      <c r="R8" s="11">
        <v>133</v>
      </c>
      <c r="S8" s="11">
        <v>94</v>
      </c>
      <c r="T8" s="11">
        <v>91</v>
      </c>
      <c r="U8" s="11">
        <v>76</v>
      </c>
      <c r="V8" s="11">
        <v>97</v>
      </c>
      <c r="W8" s="11">
        <v>87</v>
      </c>
      <c r="X8" s="11">
        <v>41</v>
      </c>
      <c r="Y8" s="11">
        <v>102</v>
      </c>
      <c r="Z8" s="11">
        <v>94</v>
      </c>
      <c r="AA8" s="11">
        <v>46</v>
      </c>
      <c r="AB8" s="11">
        <v>32</v>
      </c>
      <c r="AC8" s="11"/>
      <c r="AD8" s="11">
        <v>700</v>
      </c>
      <c r="AE8" s="11">
        <v>297</v>
      </c>
      <c r="AF8" s="11"/>
      <c r="AG8" s="11">
        <v>327</v>
      </c>
      <c r="AH8" s="11">
        <v>674</v>
      </c>
      <c r="AI8" s="11"/>
      <c r="AJ8" s="11">
        <v>555</v>
      </c>
      <c r="AK8" s="11">
        <v>472</v>
      </c>
      <c r="AL8" s="11"/>
      <c r="AM8" s="11">
        <v>214</v>
      </c>
      <c r="AN8" s="11">
        <v>796</v>
      </c>
      <c r="AO8" s="11"/>
      <c r="AP8" s="11">
        <v>224</v>
      </c>
      <c r="AQ8" s="11">
        <v>179</v>
      </c>
      <c r="AR8" s="11">
        <v>167</v>
      </c>
      <c r="AS8" s="11">
        <v>181</v>
      </c>
      <c r="AT8" s="11">
        <v>89</v>
      </c>
      <c r="AU8" s="11">
        <v>187</v>
      </c>
    </row>
    <row r="9" spans="2:47" x14ac:dyDescent="0.35">
      <c r="B9" s="18" t="s">
        <v>89</v>
      </c>
      <c r="C9" s="17">
        <v>8.7817563274706703E-2</v>
      </c>
      <c r="D9" s="17">
        <v>7.6991328270058099E-2</v>
      </c>
      <c r="E9" s="17">
        <v>9.7601762371429895E-2</v>
      </c>
      <c r="F9" s="17"/>
      <c r="G9" s="17">
        <v>0.107439324018706</v>
      </c>
      <c r="H9" s="17">
        <v>8.6009843035135994E-2</v>
      </c>
      <c r="I9" s="17">
        <v>0.109881267653143</v>
      </c>
      <c r="J9" s="17">
        <v>8.6118884585543801E-2</v>
      </c>
      <c r="K9" s="17">
        <v>7.3761222878822197E-2</v>
      </c>
      <c r="L9" s="17">
        <v>6.4449455469677605E-2</v>
      </c>
      <c r="M9" s="17"/>
      <c r="N9" s="17">
        <v>8.3276512099200201E-2</v>
      </c>
      <c r="O9" s="17">
        <v>0.10920018574477899</v>
      </c>
      <c r="P9" s="17"/>
      <c r="Q9" s="17">
        <v>9.9150375233431898E-2</v>
      </c>
      <c r="R9" s="17">
        <v>0.102850931679176</v>
      </c>
      <c r="S9" s="17">
        <v>0.10020566015346</v>
      </c>
      <c r="T9" s="17">
        <v>8.5304835518358504E-2</v>
      </c>
      <c r="U9" s="17">
        <v>0.108042768065626</v>
      </c>
      <c r="V9" s="17">
        <v>7.0868827979579399E-2</v>
      </c>
      <c r="W9" s="17">
        <v>0.109031352668708</v>
      </c>
      <c r="X9" s="17">
        <v>5.8660048000437101E-2</v>
      </c>
      <c r="Y9" s="17">
        <v>0.118497987803222</v>
      </c>
      <c r="Z9" s="17">
        <v>3.9584257955564701E-2</v>
      </c>
      <c r="AA9" s="17">
        <v>7.0293915044625399E-2</v>
      </c>
      <c r="AB9" s="17">
        <v>0</v>
      </c>
      <c r="AC9" s="17"/>
      <c r="AD9" s="17">
        <v>0.10810004800860699</v>
      </c>
      <c r="AE9" s="17">
        <v>3.6324068731154499E-2</v>
      </c>
      <c r="AF9" s="17"/>
      <c r="AG9" s="17">
        <v>0.14263266840371899</v>
      </c>
      <c r="AH9" s="17">
        <v>6.4717619877929303E-2</v>
      </c>
      <c r="AI9" s="17"/>
      <c r="AJ9" s="17">
        <v>8.7948201065630796E-2</v>
      </c>
      <c r="AK9" s="17">
        <v>8.7834517817844904E-2</v>
      </c>
      <c r="AL9" s="17"/>
      <c r="AM9" s="17">
        <v>0.108858041176168</v>
      </c>
      <c r="AN9" s="17">
        <v>8.0740053122943897E-2</v>
      </c>
      <c r="AO9" s="17"/>
      <c r="AP9" s="17">
        <v>1.5543439132212299E-2</v>
      </c>
      <c r="AQ9" s="17">
        <v>2.55717660321731E-2</v>
      </c>
      <c r="AR9" s="17">
        <v>0.10435519593042999</v>
      </c>
      <c r="AS9" s="17">
        <v>0.102430855601244</v>
      </c>
      <c r="AT9" s="17">
        <v>0.25545702446435797</v>
      </c>
      <c r="AU9" s="17">
        <v>0.124893519212792</v>
      </c>
    </row>
    <row r="10" spans="2:47" x14ac:dyDescent="0.35">
      <c r="B10" s="18" t="s">
        <v>90</v>
      </c>
      <c r="C10" s="17">
        <v>0.177355654919189</v>
      </c>
      <c r="D10" s="17">
        <v>0.190210314495598</v>
      </c>
      <c r="E10" s="17">
        <v>0.16690629796314799</v>
      </c>
      <c r="F10" s="17"/>
      <c r="G10" s="17">
        <v>0.22775797466564399</v>
      </c>
      <c r="H10" s="17">
        <v>0.24108008305123099</v>
      </c>
      <c r="I10" s="17">
        <v>0.15542243987354801</v>
      </c>
      <c r="J10" s="17">
        <v>0.21182253743468399</v>
      </c>
      <c r="K10" s="17">
        <v>0.115891421875603</v>
      </c>
      <c r="L10" s="17">
        <v>0.107991959962073</v>
      </c>
      <c r="M10" s="17"/>
      <c r="N10" s="17">
        <v>0.16017676425597999</v>
      </c>
      <c r="O10" s="17">
        <v>0.25824655865693003</v>
      </c>
      <c r="P10" s="17"/>
      <c r="Q10" s="17">
        <v>0.197965394891471</v>
      </c>
      <c r="R10" s="17">
        <v>0.159608845667845</v>
      </c>
      <c r="S10" s="17">
        <v>0.20067847584299001</v>
      </c>
      <c r="T10" s="17">
        <v>0.21205823119701001</v>
      </c>
      <c r="U10" s="17">
        <v>0.15041225133487601</v>
      </c>
      <c r="V10" s="17">
        <v>0.187560808017534</v>
      </c>
      <c r="W10" s="17">
        <v>0.18070494408752499</v>
      </c>
      <c r="X10" s="17">
        <v>0.29433351530444701</v>
      </c>
      <c r="Y10" s="17">
        <v>9.9574601115186706E-2</v>
      </c>
      <c r="Z10" s="17">
        <v>0.161511667068304</v>
      </c>
      <c r="AA10" s="17">
        <v>0.17159536752691501</v>
      </c>
      <c r="AB10" s="17">
        <v>0.17309463382881701</v>
      </c>
      <c r="AC10" s="17"/>
      <c r="AD10" s="17">
        <v>0.22867594972070901</v>
      </c>
      <c r="AE10" s="17">
        <v>7.1920744951050303E-2</v>
      </c>
      <c r="AF10" s="17"/>
      <c r="AG10" s="17">
        <v>0.243308369190783</v>
      </c>
      <c r="AH10" s="17">
        <v>0.145585564145636</v>
      </c>
      <c r="AI10" s="17"/>
      <c r="AJ10" s="17">
        <v>0.19818588886466201</v>
      </c>
      <c r="AK10" s="17">
        <v>0.153179110296076</v>
      </c>
      <c r="AL10" s="17"/>
      <c r="AM10" s="17">
        <v>0.124939128639596</v>
      </c>
      <c r="AN10" s="17">
        <v>0.19196913972659499</v>
      </c>
      <c r="AO10" s="17"/>
      <c r="AP10" s="17">
        <v>4.0007982628600301E-2</v>
      </c>
      <c r="AQ10" s="17">
        <v>8.8544665467139197E-2</v>
      </c>
      <c r="AR10" s="17">
        <v>0.25742382804317498</v>
      </c>
      <c r="AS10" s="17">
        <v>0.150118899825505</v>
      </c>
      <c r="AT10" s="17">
        <v>0.35981901978108299</v>
      </c>
      <c r="AU10" s="17">
        <v>0.29414736448008599</v>
      </c>
    </row>
    <row r="11" spans="2:47" x14ac:dyDescent="0.35">
      <c r="B11" s="18" t="s">
        <v>91</v>
      </c>
      <c r="C11" s="17">
        <v>0.18257803350191201</v>
      </c>
      <c r="D11" s="17">
        <v>0.176186509232062</v>
      </c>
      <c r="E11" s="17">
        <v>0.18726828875711701</v>
      </c>
      <c r="F11" s="17"/>
      <c r="G11" s="17">
        <v>0.180115183813532</v>
      </c>
      <c r="H11" s="17">
        <v>0.20828590374862599</v>
      </c>
      <c r="I11" s="17">
        <v>0.197852608390053</v>
      </c>
      <c r="J11" s="17">
        <v>0.17784644592108301</v>
      </c>
      <c r="K11" s="17">
        <v>0.14312377589782099</v>
      </c>
      <c r="L11" s="17">
        <v>0.17431265904707</v>
      </c>
      <c r="M11" s="17"/>
      <c r="N11" s="17">
        <v>0.166834908619064</v>
      </c>
      <c r="O11" s="17">
        <v>0.256708291642325</v>
      </c>
      <c r="P11" s="17"/>
      <c r="Q11" s="17">
        <v>0.21709956042647599</v>
      </c>
      <c r="R11" s="17">
        <v>0.23298785329539601</v>
      </c>
      <c r="S11" s="17">
        <v>0.104466012706736</v>
      </c>
      <c r="T11" s="17">
        <v>0.17392076560282799</v>
      </c>
      <c r="U11" s="17">
        <v>0.112430762435478</v>
      </c>
      <c r="V11" s="17">
        <v>0.26743088281168098</v>
      </c>
      <c r="W11" s="17">
        <v>0.147537704901017</v>
      </c>
      <c r="X11" s="17">
        <v>0.21747051396966099</v>
      </c>
      <c r="Y11" s="17">
        <v>0.21068667672901201</v>
      </c>
      <c r="Z11" s="17">
        <v>0.17177149860581301</v>
      </c>
      <c r="AA11" s="17">
        <v>0.14127772659128801</v>
      </c>
      <c r="AB11" s="17">
        <v>4.44924930971708E-2</v>
      </c>
      <c r="AC11" s="17"/>
      <c r="AD11" s="17">
        <v>0.203538612204372</v>
      </c>
      <c r="AE11" s="17">
        <v>0.13027802214211101</v>
      </c>
      <c r="AF11" s="17"/>
      <c r="AG11" s="17">
        <v>0.16249534449435701</v>
      </c>
      <c r="AH11" s="17">
        <v>0.195652326705577</v>
      </c>
      <c r="AI11" s="17"/>
      <c r="AJ11" s="17">
        <v>0.18737389614330899</v>
      </c>
      <c r="AK11" s="17">
        <v>0.17728732096894301</v>
      </c>
      <c r="AL11" s="17"/>
      <c r="AM11" s="17">
        <v>0.14477705333877999</v>
      </c>
      <c r="AN11" s="17">
        <v>0.190634340987197</v>
      </c>
      <c r="AO11" s="17"/>
      <c r="AP11" s="17">
        <v>0.11384152853989001</v>
      </c>
      <c r="AQ11" s="17">
        <v>0.214469422574777</v>
      </c>
      <c r="AR11" s="17">
        <v>0.19067291476374101</v>
      </c>
      <c r="AS11" s="17">
        <v>0.200338848483819</v>
      </c>
      <c r="AT11" s="17">
        <v>0.22150447101896401</v>
      </c>
      <c r="AU11" s="17">
        <v>0.19117127675632201</v>
      </c>
    </row>
    <row r="12" spans="2:47" x14ac:dyDescent="0.35">
      <c r="B12" s="18" t="s">
        <v>92</v>
      </c>
      <c r="C12" s="17">
        <v>0.26401420863609298</v>
      </c>
      <c r="D12" s="17">
        <v>0.26219891955076502</v>
      </c>
      <c r="E12" s="17">
        <v>0.26708037982720001</v>
      </c>
      <c r="F12" s="17"/>
      <c r="G12" s="17">
        <v>0.270156162865613</v>
      </c>
      <c r="H12" s="17">
        <v>0.23452728956111199</v>
      </c>
      <c r="I12" s="17">
        <v>0.23819072037484901</v>
      </c>
      <c r="J12" s="17">
        <v>0.237470491797104</v>
      </c>
      <c r="K12" s="17">
        <v>0.31970576745401202</v>
      </c>
      <c r="L12" s="17">
        <v>0.29944002729589297</v>
      </c>
      <c r="M12" s="17"/>
      <c r="N12" s="17">
        <v>0.27922148334103702</v>
      </c>
      <c r="O12" s="17">
        <v>0.19240712885500499</v>
      </c>
      <c r="P12" s="17"/>
      <c r="Q12" s="17">
        <v>0.25110023896468397</v>
      </c>
      <c r="R12" s="17">
        <v>0.207554782207717</v>
      </c>
      <c r="S12" s="17">
        <v>0.29391073965962899</v>
      </c>
      <c r="T12" s="17">
        <v>0.299302768330375</v>
      </c>
      <c r="U12" s="17">
        <v>0.30790255260485699</v>
      </c>
      <c r="V12" s="17">
        <v>0.215446451893992</v>
      </c>
      <c r="W12" s="17">
        <v>0.26690595456411997</v>
      </c>
      <c r="X12" s="17">
        <v>0.230871540353661</v>
      </c>
      <c r="Y12" s="17">
        <v>0.30587662133448801</v>
      </c>
      <c r="Z12" s="17">
        <v>0.30766507791335002</v>
      </c>
      <c r="AA12" s="17">
        <v>0.18698143419989499</v>
      </c>
      <c r="AB12" s="17">
        <v>0.290149762740749</v>
      </c>
      <c r="AC12" s="17"/>
      <c r="AD12" s="17">
        <v>0.264404232843367</v>
      </c>
      <c r="AE12" s="17">
        <v>0.26578454922325501</v>
      </c>
      <c r="AF12" s="17"/>
      <c r="AG12" s="17">
        <v>0.27310706814393898</v>
      </c>
      <c r="AH12" s="17">
        <v>0.25933143706497203</v>
      </c>
      <c r="AI12" s="17"/>
      <c r="AJ12" s="17">
        <v>0.25957301640428099</v>
      </c>
      <c r="AK12" s="17">
        <v>0.26975570088895301</v>
      </c>
      <c r="AL12" s="17"/>
      <c r="AM12" s="17">
        <v>0.28550059699081898</v>
      </c>
      <c r="AN12" s="17">
        <v>0.26310420119309302</v>
      </c>
      <c r="AO12" s="17"/>
      <c r="AP12" s="17">
        <v>0.23424693917258099</v>
      </c>
      <c r="AQ12" s="17">
        <v>0.37751407589960501</v>
      </c>
      <c r="AR12" s="17">
        <v>0.28176037534911502</v>
      </c>
      <c r="AS12" s="17">
        <v>0.259661110228815</v>
      </c>
      <c r="AT12" s="17">
        <v>0.13028768348963801</v>
      </c>
      <c r="AU12" s="17">
        <v>0.24298425743969099</v>
      </c>
    </row>
    <row r="13" spans="2:47" x14ac:dyDescent="0.35">
      <c r="B13" s="18" t="s">
        <v>93</v>
      </c>
      <c r="C13" s="17">
        <v>0.25233047664470298</v>
      </c>
      <c r="D13" s="17">
        <v>0.266836744107738</v>
      </c>
      <c r="E13" s="17">
        <v>0.236747977191543</v>
      </c>
      <c r="F13" s="17"/>
      <c r="G13" s="17">
        <v>0.117772993356933</v>
      </c>
      <c r="H13" s="17">
        <v>0.20410390461306999</v>
      </c>
      <c r="I13" s="17">
        <v>0.252991440309556</v>
      </c>
      <c r="J13" s="17">
        <v>0.27003166965198799</v>
      </c>
      <c r="K13" s="17">
        <v>0.335057257061525</v>
      </c>
      <c r="L13" s="17">
        <v>0.33054985282565202</v>
      </c>
      <c r="M13" s="17"/>
      <c r="N13" s="17">
        <v>0.27858004356962701</v>
      </c>
      <c r="O13" s="17">
        <v>0.12872813043333001</v>
      </c>
      <c r="P13" s="17"/>
      <c r="Q13" s="17">
        <v>0.19875836272196001</v>
      </c>
      <c r="R13" s="17">
        <v>0.24088539970190401</v>
      </c>
      <c r="S13" s="17">
        <v>0.28888909071317498</v>
      </c>
      <c r="T13" s="17">
        <v>0.21248836754015399</v>
      </c>
      <c r="U13" s="17">
        <v>0.24125513397696499</v>
      </c>
      <c r="V13" s="17">
        <v>0.23341567126274301</v>
      </c>
      <c r="W13" s="17">
        <v>0.25221940604163501</v>
      </c>
      <c r="X13" s="17">
        <v>0.178996520951552</v>
      </c>
      <c r="Y13" s="17">
        <v>0.222249093710291</v>
      </c>
      <c r="Z13" s="17">
        <v>0.29681430683154902</v>
      </c>
      <c r="AA13" s="17">
        <v>0.37999234239750501</v>
      </c>
      <c r="AB13" s="17">
        <v>0.49226311033326298</v>
      </c>
      <c r="AC13" s="17"/>
      <c r="AD13" s="17">
        <v>0.17935059327799599</v>
      </c>
      <c r="AE13" s="17">
        <v>0.422365453300449</v>
      </c>
      <c r="AF13" s="17"/>
      <c r="AG13" s="17">
        <v>0.16563596407237999</v>
      </c>
      <c r="AH13" s="17">
        <v>0.29625837608598299</v>
      </c>
      <c r="AI13" s="17"/>
      <c r="AJ13" s="17">
        <v>0.24341367959885299</v>
      </c>
      <c r="AK13" s="17">
        <v>0.26331793908971701</v>
      </c>
      <c r="AL13" s="17"/>
      <c r="AM13" s="17">
        <v>0.32248259384634997</v>
      </c>
      <c r="AN13" s="17">
        <v>0.23481161958266</v>
      </c>
      <c r="AO13" s="17"/>
      <c r="AP13" s="17">
        <v>0.474102778477211</v>
      </c>
      <c r="AQ13" s="17">
        <v>0.279196968594629</v>
      </c>
      <c r="AR13" s="17">
        <v>0.13852990423479</v>
      </c>
      <c r="AS13" s="17">
        <v>0.28220070247909002</v>
      </c>
      <c r="AT13" s="17">
        <v>3.2931801245956599E-2</v>
      </c>
      <c r="AU13" s="17">
        <v>0.13923824381310801</v>
      </c>
    </row>
    <row r="14" spans="2:47" x14ac:dyDescent="0.35">
      <c r="B14" s="18" t="s">
        <v>94</v>
      </c>
      <c r="C14" s="17">
        <v>3.5904063023396299E-2</v>
      </c>
      <c r="D14" s="17">
        <v>2.7576184343779099E-2</v>
      </c>
      <c r="E14" s="17">
        <v>4.4395293889561697E-2</v>
      </c>
      <c r="F14" s="17"/>
      <c r="G14" s="17">
        <v>9.67583612795722E-2</v>
      </c>
      <c r="H14" s="17">
        <v>2.5992975990825801E-2</v>
      </c>
      <c r="I14" s="17">
        <v>4.5661523398850601E-2</v>
      </c>
      <c r="J14" s="17">
        <v>1.6709970609597301E-2</v>
      </c>
      <c r="K14" s="17">
        <v>1.2460554832217099E-2</v>
      </c>
      <c r="L14" s="17">
        <v>2.3256045399634499E-2</v>
      </c>
      <c r="M14" s="17"/>
      <c r="N14" s="17">
        <v>3.19102881150925E-2</v>
      </c>
      <c r="O14" s="17">
        <v>5.4709704667631198E-2</v>
      </c>
      <c r="P14" s="17"/>
      <c r="Q14" s="17">
        <v>3.5926067761977203E-2</v>
      </c>
      <c r="R14" s="17">
        <v>5.6112187447961502E-2</v>
      </c>
      <c r="S14" s="17">
        <v>1.185002092401E-2</v>
      </c>
      <c r="T14" s="17">
        <v>1.69250318112746E-2</v>
      </c>
      <c r="U14" s="17">
        <v>7.9956531582197801E-2</v>
      </c>
      <c r="V14" s="17">
        <v>2.52773580344706E-2</v>
      </c>
      <c r="W14" s="17">
        <v>4.3600637736995199E-2</v>
      </c>
      <c r="X14" s="17">
        <v>1.96678614202415E-2</v>
      </c>
      <c r="Y14" s="17">
        <v>4.3115019307799499E-2</v>
      </c>
      <c r="Z14" s="17">
        <v>2.2653191625419299E-2</v>
      </c>
      <c r="AA14" s="17">
        <v>4.9859214239771903E-2</v>
      </c>
      <c r="AB14" s="17">
        <v>0</v>
      </c>
      <c r="AC14" s="17"/>
      <c r="AD14" s="17">
        <v>1.59305639449492E-2</v>
      </c>
      <c r="AE14" s="17">
        <v>7.3327161651979694E-2</v>
      </c>
      <c r="AF14" s="17"/>
      <c r="AG14" s="17">
        <v>1.28205856948219E-2</v>
      </c>
      <c r="AH14" s="17">
        <v>3.8454676119902803E-2</v>
      </c>
      <c r="AI14" s="17"/>
      <c r="AJ14" s="17">
        <v>2.35053179232643E-2</v>
      </c>
      <c r="AK14" s="17">
        <v>4.8625410938465702E-2</v>
      </c>
      <c r="AL14" s="17"/>
      <c r="AM14" s="17">
        <v>1.3442586008287001E-2</v>
      </c>
      <c r="AN14" s="17">
        <v>3.87406453875105E-2</v>
      </c>
      <c r="AO14" s="17"/>
      <c r="AP14" s="17">
        <v>0.12225733204950601</v>
      </c>
      <c r="AQ14" s="17">
        <v>1.47031014316776E-2</v>
      </c>
      <c r="AR14" s="17">
        <v>2.7257781678749801E-2</v>
      </c>
      <c r="AS14" s="17">
        <v>5.2495833815269597E-3</v>
      </c>
      <c r="AT14" s="17">
        <v>0</v>
      </c>
      <c r="AU14" s="17">
        <v>7.5653382980009802E-3</v>
      </c>
    </row>
    <row r="15" spans="2:47" x14ac:dyDescent="0.35">
      <c r="B15" s="18" t="s">
        <v>95</v>
      </c>
      <c r="C15" s="21">
        <v>0.265173218193896</v>
      </c>
      <c r="D15" s="21">
        <v>0.267201642765656</v>
      </c>
      <c r="E15" s="21">
        <v>0.26450806033457702</v>
      </c>
      <c r="F15" s="21"/>
      <c r="G15" s="21">
        <v>0.33519729868435</v>
      </c>
      <c r="H15" s="21">
        <v>0.327089926086367</v>
      </c>
      <c r="I15" s="21">
        <v>0.26530370752669102</v>
      </c>
      <c r="J15" s="21">
        <v>0.297941422020228</v>
      </c>
      <c r="K15" s="21">
        <v>0.189652644754425</v>
      </c>
      <c r="L15" s="21">
        <v>0.17244141543175101</v>
      </c>
      <c r="M15" s="21"/>
      <c r="N15" s="21">
        <v>0.24345327635517999</v>
      </c>
      <c r="O15" s="21">
        <v>0.36744674440170899</v>
      </c>
      <c r="P15" s="21"/>
      <c r="Q15" s="21">
        <v>0.29711577012490298</v>
      </c>
      <c r="R15" s="21">
        <v>0.26245977734702097</v>
      </c>
      <c r="S15" s="21">
        <v>0.30088413599644998</v>
      </c>
      <c r="T15" s="21">
        <v>0.297363066715369</v>
      </c>
      <c r="U15" s="21">
        <v>0.25845501940050197</v>
      </c>
      <c r="V15" s="21">
        <v>0.25842963599711399</v>
      </c>
      <c r="W15" s="21">
        <v>0.28973629675623302</v>
      </c>
      <c r="X15" s="21">
        <v>0.35299356330488402</v>
      </c>
      <c r="Y15" s="21">
        <v>0.218072588918409</v>
      </c>
      <c r="Z15" s="21">
        <v>0.201095925023869</v>
      </c>
      <c r="AA15" s="21">
        <v>0.24188928257154099</v>
      </c>
      <c r="AB15" s="21">
        <v>0.17309463382881701</v>
      </c>
      <c r="AC15" s="21"/>
      <c r="AD15" s="21">
        <v>0.33677599772931599</v>
      </c>
      <c r="AE15" s="21">
        <v>0.108244813682205</v>
      </c>
      <c r="AF15" s="21"/>
      <c r="AG15" s="21">
        <v>0.38594103759450199</v>
      </c>
      <c r="AH15" s="21">
        <v>0.21030318402356499</v>
      </c>
      <c r="AI15" s="21"/>
      <c r="AJ15" s="21">
        <v>0.28613408993029299</v>
      </c>
      <c r="AK15" s="21">
        <v>0.24101362811392099</v>
      </c>
      <c r="AL15" s="21"/>
      <c r="AM15" s="21">
        <v>0.23379716981576401</v>
      </c>
      <c r="AN15" s="21">
        <v>0.27270919284953898</v>
      </c>
      <c r="AO15" s="21"/>
      <c r="AP15" s="21">
        <v>5.55514217608125E-2</v>
      </c>
      <c r="AQ15" s="21">
        <v>0.114116431499312</v>
      </c>
      <c r="AR15" s="21">
        <v>0.36177902397360501</v>
      </c>
      <c r="AS15" s="21">
        <v>0.25254975542674901</v>
      </c>
      <c r="AT15" s="21">
        <v>0.61527604424544102</v>
      </c>
      <c r="AU15" s="21">
        <v>0.41904088369287801</v>
      </c>
    </row>
    <row r="16" spans="2:47" x14ac:dyDescent="0.35">
      <c r="B16" s="18" t="s">
        <v>96</v>
      </c>
      <c r="C16" s="21">
        <v>0.51634468528079602</v>
      </c>
      <c r="D16" s="21">
        <v>0.52903566365850296</v>
      </c>
      <c r="E16" s="21">
        <v>0.50382835701874296</v>
      </c>
      <c r="F16" s="21"/>
      <c r="G16" s="21">
        <v>0.38792915622254498</v>
      </c>
      <c r="H16" s="21">
        <v>0.438631194174181</v>
      </c>
      <c r="I16" s="21">
        <v>0.49118216068440501</v>
      </c>
      <c r="J16" s="21">
        <v>0.50750216144909199</v>
      </c>
      <c r="K16" s="21">
        <v>0.65476302451553603</v>
      </c>
      <c r="L16" s="21">
        <v>0.629989880121545</v>
      </c>
      <c r="M16" s="21"/>
      <c r="N16" s="21">
        <v>0.55780152691066398</v>
      </c>
      <c r="O16" s="21">
        <v>0.32113525928833497</v>
      </c>
      <c r="P16" s="21"/>
      <c r="Q16" s="21">
        <v>0.44985860168664399</v>
      </c>
      <c r="R16" s="21">
        <v>0.44844018190962098</v>
      </c>
      <c r="S16" s="21">
        <v>0.58279983037280403</v>
      </c>
      <c r="T16" s="21">
        <v>0.51179113587052905</v>
      </c>
      <c r="U16" s="21">
        <v>0.54915768658182296</v>
      </c>
      <c r="V16" s="21">
        <v>0.44886212315673502</v>
      </c>
      <c r="W16" s="21">
        <v>0.51912536060575498</v>
      </c>
      <c r="X16" s="21">
        <v>0.40986806130521403</v>
      </c>
      <c r="Y16" s="21">
        <v>0.52812571504478001</v>
      </c>
      <c r="Z16" s="21">
        <v>0.60447938474489804</v>
      </c>
      <c r="AA16" s="21">
        <v>0.566973776597399</v>
      </c>
      <c r="AB16" s="21">
        <v>0.78241287307401197</v>
      </c>
      <c r="AC16" s="21"/>
      <c r="AD16" s="21">
        <v>0.44375482612136302</v>
      </c>
      <c r="AE16" s="21">
        <v>0.68815000252370495</v>
      </c>
      <c r="AF16" s="21"/>
      <c r="AG16" s="21">
        <v>0.43874303221631999</v>
      </c>
      <c r="AH16" s="21">
        <v>0.55558981315095401</v>
      </c>
      <c r="AI16" s="21"/>
      <c r="AJ16" s="21">
        <v>0.50298669600313395</v>
      </c>
      <c r="AK16" s="21">
        <v>0.53307363997867097</v>
      </c>
      <c r="AL16" s="21"/>
      <c r="AM16" s="21">
        <v>0.60798319083716901</v>
      </c>
      <c r="AN16" s="21">
        <v>0.49791582077575403</v>
      </c>
      <c r="AO16" s="21"/>
      <c r="AP16" s="21">
        <v>0.70834971764979204</v>
      </c>
      <c r="AQ16" s="21">
        <v>0.65671104449423301</v>
      </c>
      <c r="AR16" s="21">
        <v>0.42029027958390403</v>
      </c>
      <c r="AS16" s="21">
        <v>0.54186181270790501</v>
      </c>
      <c r="AT16" s="21">
        <v>0.163219484735594</v>
      </c>
      <c r="AU16" s="21">
        <v>0.382222501252799</v>
      </c>
    </row>
    <row r="17" spans="2:47" x14ac:dyDescent="0.35">
      <c r="B17" s="18" t="s">
        <v>97</v>
      </c>
      <c r="C17" s="22">
        <v>-0.25117146708690002</v>
      </c>
      <c r="D17" s="22">
        <v>-0.26183402089284702</v>
      </c>
      <c r="E17" s="22">
        <v>-0.23932029668416599</v>
      </c>
      <c r="F17" s="22"/>
      <c r="G17" s="22">
        <v>-5.27318575381946E-2</v>
      </c>
      <c r="H17" s="22">
        <v>-0.11154126808781401</v>
      </c>
      <c r="I17" s="22">
        <v>-0.22587845315771399</v>
      </c>
      <c r="J17" s="22">
        <v>-0.209560739428864</v>
      </c>
      <c r="K17" s="22">
        <v>-0.46511037976111103</v>
      </c>
      <c r="L17" s="22">
        <v>-0.45754846468979499</v>
      </c>
      <c r="M17" s="22"/>
      <c r="N17" s="22">
        <v>-0.31434825055548399</v>
      </c>
      <c r="O17" s="22">
        <v>4.6311485113373199E-2</v>
      </c>
      <c r="P17" s="22"/>
      <c r="Q17" s="22">
        <v>-0.15274283156174001</v>
      </c>
      <c r="R17" s="22">
        <v>-0.18598040456259901</v>
      </c>
      <c r="S17" s="22">
        <v>-0.281915694376354</v>
      </c>
      <c r="T17" s="22">
        <v>-0.21442806915515999</v>
      </c>
      <c r="U17" s="22">
        <v>-0.29070266718132098</v>
      </c>
      <c r="V17" s="22">
        <v>-0.19043248715962199</v>
      </c>
      <c r="W17" s="22">
        <v>-0.22938906384952201</v>
      </c>
      <c r="X17" s="22">
        <v>-5.6874498000330002E-2</v>
      </c>
      <c r="Y17" s="22">
        <v>-0.31005312612637098</v>
      </c>
      <c r="Z17" s="22">
        <v>-0.40338345972103001</v>
      </c>
      <c r="AA17" s="22">
        <v>-0.32508449402585898</v>
      </c>
      <c r="AB17" s="22">
        <v>-0.60931823924519501</v>
      </c>
      <c r="AC17" s="22"/>
      <c r="AD17" s="22">
        <v>-0.106978828392047</v>
      </c>
      <c r="AE17" s="22">
        <v>-0.5799051888415</v>
      </c>
      <c r="AF17" s="22"/>
      <c r="AG17" s="22">
        <v>-5.2801994621817797E-2</v>
      </c>
      <c r="AH17" s="22">
        <v>-0.345286629127389</v>
      </c>
      <c r="AI17" s="22"/>
      <c r="AJ17" s="22">
        <v>-0.21685260607284099</v>
      </c>
      <c r="AK17" s="22">
        <v>-0.29206001186475</v>
      </c>
      <c r="AL17" s="22"/>
      <c r="AM17" s="22">
        <v>-0.37418602102140602</v>
      </c>
      <c r="AN17" s="22">
        <v>-0.22520662792621399</v>
      </c>
      <c r="AO17" s="22"/>
      <c r="AP17" s="22">
        <v>-0.65279829588897897</v>
      </c>
      <c r="AQ17" s="22">
        <v>-0.54259461299492096</v>
      </c>
      <c r="AR17" s="22">
        <v>-5.8511255610299399E-2</v>
      </c>
      <c r="AS17" s="22">
        <v>-0.289312057281156</v>
      </c>
      <c r="AT17" s="22">
        <v>0.45205655950984702</v>
      </c>
      <c r="AU17" s="22">
        <v>3.6818382440078602E-2</v>
      </c>
    </row>
    <row r="18" spans="2:47" x14ac:dyDescent="0.35">
      <c r="B18" s="16" t="s">
        <v>406</v>
      </c>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B2:AU27"/>
  <sheetViews>
    <sheetView showGridLines="0" topLeftCell="A20" workbookViewId="0">
      <pane xSplit="2" topLeftCell="C1" activePane="topRight" state="frozen"/>
      <selection pane="topRight" activeCell="B27" sqref="B27"/>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428</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ht="43.5" x14ac:dyDescent="0.35">
      <c r="B9" s="18" t="s">
        <v>416</v>
      </c>
      <c r="C9" s="17">
        <v>0.38184163021506701</v>
      </c>
      <c r="D9" s="17">
        <v>0.37003266638691701</v>
      </c>
      <c r="E9" s="17">
        <v>0.39266975889252997</v>
      </c>
      <c r="F9" s="17"/>
      <c r="G9" s="17">
        <v>0.187209527086173</v>
      </c>
      <c r="H9" s="17">
        <v>0.291575014875392</v>
      </c>
      <c r="I9" s="17">
        <v>0.37622119985897801</v>
      </c>
      <c r="J9" s="17">
        <v>0.41858981531295603</v>
      </c>
      <c r="K9" s="17">
        <v>0.47139192934163399</v>
      </c>
      <c r="L9" s="17">
        <v>0.50017118570325303</v>
      </c>
      <c r="M9" s="17"/>
      <c r="N9" s="17">
        <v>0.41189765111013699</v>
      </c>
      <c r="O9" s="17">
        <v>0.232560848920114</v>
      </c>
      <c r="P9" s="17"/>
      <c r="Q9" s="17">
        <v>0.28765117203360302</v>
      </c>
      <c r="R9" s="17">
        <v>0.36666136927576698</v>
      </c>
      <c r="S9" s="17">
        <v>0.39710463590896999</v>
      </c>
      <c r="T9" s="17">
        <v>0.42325318515068699</v>
      </c>
      <c r="U9" s="17">
        <v>0.386568660352829</v>
      </c>
      <c r="V9" s="17">
        <v>0.39339614799940897</v>
      </c>
      <c r="W9" s="17">
        <v>0.41695893770599401</v>
      </c>
      <c r="X9" s="17">
        <v>0.34458766137897301</v>
      </c>
      <c r="Y9" s="17">
        <v>0.367971873279198</v>
      </c>
      <c r="Z9" s="17">
        <v>0.40618012358662597</v>
      </c>
      <c r="AA9" s="17">
        <v>0.43960956962879799</v>
      </c>
      <c r="AB9" s="17">
        <v>0.51300780983504102</v>
      </c>
      <c r="AC9" s="17"/>
      <c r="AD9" s="17">
        <v>0.29482387644934099</v>
      </c>
      <c r="AE9" s="17">
        <v>0.58020312171327604</v>
      </c>
      <c r="AF9" s="17"/>
      <c r="AG9" s="17">
        <v>0.22665782341738699</v>
      </c>
      <c r="AH9" s="17">
        <v>0.45928292263366199</v>
      </c>
      <c r="AI9" s="17"/>
      <c r="AJ9" s="17">
        <v>0.38699288312428298</v>
      </c>
      <c r="AK9" s="17">
        <v>0.37626504026901902</v>
      </c>
      <c r="AL9" s="17"/>
      <c r="AM9" s="17">
        <v>0.39154613135745198</v>
      </c>
      <c r="AN9" s="17">
        <v>0.37988143576330302</v>
      </c>
      <c r="AO9" s="17"/>
      <c r="AP9" s="17">
        <v>0.69204603784521901</v>
      </c>
      <c r="AQ9" s="17">
        <v>0.43500104171374099</v>
      </c>
      <c r="AR9" s="17">
        <v>0.222821960628932</v>
      </c>
      <c r="AS9" s="17">
        <v>0.39546926796033599</v>
      </c>
      <c r="AT9" s="17">
        <v>8.7248698873689204E-2</v>
      </c>
      <c r="AU9" s="17">
        <v>0.201272211735226</v>
      </c>
    </row>
    <row r="10" spans="2:47" ht="72.5" x14ac:dyDescent="0.35">
      <c r="B10" s="18" t="s">
        <v>417</v>
      </c>
      <c r="C10" s="17">
        <v>0.185147471467033</v>
      </c>
      <c r="D10" s="17">
        <v>0.17163328190433499</v>
      </c>
      <c r="E10" s="17">
        <v>0.19909122711603999</v>
      </c>
      <c r="F10" s="17"/>
      <c r="G10" s="17">
        <v>0.212699308888604</v>
      </c>
      <c r="H10" s="17">
        <v>0.175827465201182</v>
      </c>
      <c r="I10" s="17">
        <v>0.15169966126992099</v>
      </c>
      <c r="J10" s="17">
        <v>0.19589726144574801</v>
      </c>
      <c r="K10" s="17">
        <v>0.17935014855486101</v>
      </c>
      <c r="L10" s="17">
        <v>0.196871215904631</v>
      </c>
      <c r="M10" s="17"/>
      <c r="N10" s="17">
        <v>0.185204922539324</v>
      </c>
      <c r="O10" s="17">
        <v>0.18486212627819801</v>
      </c>
      <c r="P10" s="17"/>
      <c r="Q10" s="17">
        <v>0.216592328063796</v>
      </c>
      <c r="R10" s="17">
        <v>0.21019537550022399</v>
      </c>
      <c r="S10" s="17">
        <v>0.17601357854631799</v>
      </c>
      <c r="T10" s="17">
        <v>0.18402573551539</v>
      </c>
      <c r="U10" s="17">
        <v>0.17218019280560201</v>
      </c>
      <c r="V10" s="17">
        <v>0.176491822844834</v>
      </c>
      <c r="W10" s="17">
        <v>0.17406982135057</v>
      </c>
      <c r="X10" s="17">
        <v>0.141535047382154</v>
      </c>
      <c r="Y10" s="17">
        <v>0.22236289342025201</v>
      </c>
      <c r="Z10" s="17">
        <v>0.111003533193742</v>
      </c>
      <c r="AA10" s="17">
        <v>0.182388292057269</v>
      </c>
      <c r="AB10" s="17">
        <v>0.19248648506867899</v>
      </c>
      <c r="AC10" s="17"/>
      <c r="AD10" s="17">
        <v>0.19983314518199</v>
      </c>
      <c r="AE10" s="17">
        <v>0.157923373582746</v>
      </c>
      <c r="AF10" s="17"/>
      <c r="AG10" s="17">
        <v>0.218612545182854</v>
      </c>
      <c r="AH10" s="17">
        <v>0.17061384146950301</v>
      </c>
      <c r="AI10" s="17"/>
      <c r="AJ10" s="17">
        <v>0.18996052880126099</v>
      </c>
      <c r="AK10" s="17">
        <v>0.17950953201615499</v>
      </c>
      <c r="AL10" s="17"/>
      <c r="AM10" s="17">
        <v>0.22764276859315799</v>
      </c>
      <c r="AN10" s="17">
        <v>0.17329872106010699</v>
      </c>
      <c r="AO10" s="17"/>
      <c r="AP10" s="17">
        <v>0.110194702695597</v>
      </c>
      <c r="AQ10" s="17">
        <v>0.21389024556594</v>
      </c>
      <c r="AR10" s="17">
        <v>0.17061515186196999</v>
      </c>
      <c r="AS10" s="17">
        <v>0.206908001314346</v>
      </c>
      <c r="AT10" s="17">
        <v>0.23383532778899199</v>
      </c>
      <c r="AU10" s="17">
        <v>0.218015047671474</v>
      </c>
    </row>
    <row r="11" spans="2:47" ht="43.5" x14ac:dyDescent="0.35">
      <c r="B11" s="18" t="s">
        <v>418</v>
      </c>
      <c r="C11" s="17">
        <v>0.17500460820747901</v>
      </c>
      <c r="D11" s="17">
        <v>0.16445007895107799</v>
      </c>
      <c r="E11" s="17">
        <v>0.18501803995622601</v>
      </c>
      <c r="F11" s="17"/>
      <c r="G11" s="17">
        <v>0.146417965493986</v>
      </c>
      <c r="H11" s="17">
        <v>0.17823285121866</v>
      </c>
      <c r="I11" s="17">
        <v>0.15580176929193501</v>
      </c>
      <c r="J11" s="17">
        <v>0.19500443133088499</v>
      </c>
      <c r="K11" s="17">
        <v>0.20257331249177399</v>
      </c>
      <c r="L11" s="17">
        <v>0.17243980136135401</v>
      </c>
      <c r="M11" s="17"/>
      <c r="N11" s="17">
        <v>0.17195752792357899</v>
      </c>
      <c r="O11" s="17">
        <v>0.19013869821350499</v>
      </c>
      <c r="P11" s="17"/>
      <c r="Q11" s="17">
        <v>0.193989252932283</v>
      </c>
      <c r="R11" s="17">
        <v>0.171408962362263</v>
      </c>
      <c r="S11" s="17">
        <v>0.20184141282800999</v>
      </c>
      <c r="T11" s="17">
        <v>0.13347852068758101</v>
      </c>
      <c r="U11" s="17">
        <v>0.22622593081404499</v>
      </c>
      <c r="V11" s="17">
        <v>0.13506027586595901</v>
      </c>
      <c r="W11" s="17">
        <v>0.169849933302158</v>
      </c>
      <c r="X11" s="17">
        <v>0.11161506380303</v>
      </c>
      <c r="Y11" s="17">
        <v>0.15996846670192799</v>
      </c>
      <c r="Z11" s="17">
        <v>0.18229738172502599</v>
      </c>
      <c r="AA11" s="17">
        <v>0.20009087039690099</v>
      </c>
      <c r="AB11" s="17">
        <v>0.24465114478067901</v>
      </c>
      <c r="AC11" s="17"/>
      <c r="AD11" s="17">
        <v>0.19227296994908499</v>
      </c>
      <c r="AE11" s="17">
        <v>0.13466614083060799</v>
      </c>
      <c r="AF11" s="17"/>
      <c r="AG11" s="17">
        <v>0.21381635810052299</v>
      </c>
      <c r="AH11" s="17">
        <v>0.15818092873928399</v>
      </c>
      <c r="AI11" s="17"/>
      <c r="AJ11" s="17">
        <v>0.178430317636846</v>
      </c>
      <c r="AK11" s="17">
        <v>0.17250047928972401</v>
      </c>
      <c r="AL11" s="17"/>
      <c r="AM11" s="17">
        <v>0.19876496710838101</v>
      </c>
      <c r="AN11" s="17">
        <v>0.16981857398832301</v>
      </c>
      <c r="AO11" s="17"/>
      <c r="AP11" s="17">
        <v>7.5384254323234895E-2</v>
      </c>
      <c r="AQ11" s="17">
        <v>0.23760833879315499</v>
      </c>
      <c r="AR11" s="17">
        <v>0.17646906561374101</v>
      </c>
      <c r="AS11" s="17">
        <v>0.17776354597583199</v>
      </c>
      <c r="AT11" s="17">
        <v>0.262790183496521</v>
      </c>
      <c r="AU11" s="17">
        <v>0.19723628756550099</v>
      </c>
    </row>
    <row r="12" spans="2:47" ht="43.5" x14ac:dyDescent="0.35">
      <c r="B12" s="18" t="s">
        <v>419</v>
      </c>
      <c r="C12" s="17">
        <v>0.13564659091088299</v>
      </c>
      <c r="D12" s="17">
        <v>0.15736236071356499</v>
      </c>
      <c r="E12" s="17">
        <v>0.11567087233538199</v>
      </c>
      <c r="F12" s="17"/>
      <c r="G12" s="17">
        <v>0.13958572610994199</v>
      </c>
      <c r="H12" s="17">
        <v>0.12768155400690701</v>
      </c>
      <c r="I12" s="17">
        <v>0.14026797052499099</v>
      </c>
      <c r="J12" s="17">
        <v>0.14046798069784799</v>
      </c>
      <c r="K12" s="17">
        <v>0.14451653976699599</v>
      </c>
      <c r="L12" s="17">
        <v>0.12593559830743001</v>
      </c>
      <c r="M12" s="17"/>
      <c r="N12" s="17">
        <v>0.13179787917970501</v>
      </c>
      <c r="O12" s="17">
        <v>0.15476218496157401</v>
      </c>
      <c r="P12" s="17"/>
      <c r="Q12" s="17">
        <v>0.14191837836062901</v>
      </c>
      <c r="R12" s="17">
        <v>0.125032383252692</v>
      </c>
      <c r="S12" s="17">
        <v>0.18804432813761601</v>
      </c>
      <c r="T12" s="17">
        <v>0.172439097895875</v>
      </c>
      <c r="U12" s="17">
        <v>0.10690134224981</v>
      </c>
      <c r="V12" s="17">
        <v>0.162735123838426</v>
      </c>
      <c r="W12" s="17">
        <v>0.11361766996793</v>
      </c>
      <c r="X12" s="17">
        <v>0.183850875332881</v>
      </c>
      <c r="Y12" s="17">
        <v>8.6284968502541706E-2</v>
      </c>
      <c r="Z12" s="17">
        <v>0.14940882463605901</v>
      </c>
      <c r="AA12" s="17">
        <v>0.103110235140325</v>
      </c>
      <c r="AB12" s="17">
        <v>7.6617386605421306E-2</v>
      </c>
      <c r="AC12" s="17"/>
      <c r="AD12" s="17">
        <v>0.17336864007211</v>
      </c>
      <c r="AE12" s="17">
        <v>6.1114159842955901E-2</v>
      </c>
      <c r="AF12" s="17"/>
      <c r="AG12" s="17">
        <v>0.172804536111722</v>
      </c>
      <c r="AH12" s="17">
        <v>0.121479853395714</v>
      </c>
      <c r="AI12" s="17"/>
      <c r="AJ12" s="17">
        <v>0.13132702931357201</v>
      </c>
      <c r="AK12" s="17">
        <v>0.141982800338356</v>
      </c>
      <c r="AL12" s="17"/>
      <c r="AM12" s="17">
        <v>0.119663831106279</v>
      </c>
      <c r="AN12" s="17">
        <v>0.14066212546450299</v>
      </c>
      <c r="AO12" s="17"/>
      <c r="AP12" s="17">
        <v>2.8729447815684199E-2</v>
      </c>
      <c r="AQ12" s="17">
        <v>0.10725981207968301</v>
      </c>
      <c r="AR12" s="17">
        <v>0.16520450494973901</v>
      </c>
      <c r="AS12" s="17">
        <v>0.20812587507389799</v>
      </c>
      <c r="AT12" s="17">
        <v>0.17808510127442001</v>
      </c>
      <c r="AU12" s="17">
        <v>0.17333689359437099</v>
      </c>
    </row>
    <row r="13" spans="2:47" ht="43.5" x14ac:dyDescent="0.35">
      <c r="B13" s="18" t="s">
        <v>420</v>
      </c>
      <c r="C13" s="17">
        <v>9.8083643632206396E-2</v>
      </c>
      <c r="D13" s="17">
        <v>8.0190821587752703E-2</v>
      </c>
      <c r="E13" s="17">
        <v>0.11537156707341201</v>
      </c>
      <c r="F13" s="17"/>
      <c r="G13" s="17">
        <v>0.138429162498096</v>
      </c>
      <c r="H13" s="17">
        <v>0.164170450460875</v>
      </c>
      <c r="I13" s="17">
        <v>0.12084535653994399</v>
      </c>
      <c r="J13" s="17">
        <v>8.2445716370605104E-2</v>
      </c>
      <c r="K13" s="17">
        <v>4.7472248185255701E-2</v>
      </c>
      <c r="L13" s="17">
        <v>4.51130673982671E-2</v>
      </c>
      <c r="M13" s="17"/>
      <c r="N13" s="17">
        <v>8.2945260175865898E-2</v>
      </c>
      <c r="O13" s="17">
        <v>0.173272229566274</v>
      </c>
      <c r="P13" s="17"/>
      <c r="Q13" s="17">
        <v>0.13214372226905799</v>
      </c>
      <c r="R13" s="17">
        <v>9.0137777924973003E-2</v>
      </c>
      <c r="S13" s="17">
        <v>8.4019724439969301E-2</v>
      </c>
      <c r="T13" s="17">
        <v>5.4859402473897E-2</v>
      </c>
      <c r="U13" s="17">
        <v>0.111658320438905</v>
      </c>
      <c r="V13" s="17">
        <v>0.105881926844843</v>
      </c>
      <c r="W13" s="17">
        <v>6.3217467240915301E-2</v>
      </c>
      <c r="X13" s="17">
        <v>7.4422615483952195E-2</v>
      </c>
      <c r="Y13" s="17">
        <v>0.11609855474242101</v>
      </c>
      <c r="Z13" s="17">
        <v>8.6615781561503305E-2</v>
      </c>
      <c r="AA13" s="17">
        <v>0.13767855980906299</v>
      </c>
      <c r="AB13" s="17">
        <v>0.112541377236605</v>
      </c>
      <c r="AC13" s="17"/>
      <c r="AD13" s="17">
        <v>0.113018814835031</v>
      </c>
      <c r="AE13" s="17">
        <v>6.6058770321296298E-2</v>
      </c>
      <c r="AF13" s="17"/>
      <c r="AG13" s="17">
        <v>0.138955596208823</v>
      </c>
      <c r="AH13" s="17">
        <v>7.7948153867549497E-2</v>
      </c>
      <c r="AI13" s="17"/>
      <c r="AJ13" s="17">
        <v>9.2374203624693493E-2</v>
      </c>
      <c r="AK13" s="17">
        <v>0.10415624181664</v>
      </c>
      <c r="AL13" s="17"/>
      <c r="AM13" s="17">
        <v>9.3522615878718102E-2</v>
      </c>
      <c r="AN13" s="17">
        <v>9.9917736102237906E-2</v>
      </c>
      <c r="AO13" s="17"/>
      <c r="AP13" s="17">
        <v>3.9912611473603997E-2</v>
      </c>
      <c r="AQ13" s="17">
        <v>8.6957529960506902E-2</v>
      </c>
      <c r="AR13" s="17">
        <v>0.12867588009557299</v>
      </c>
      <c r="AS13" s="17">
        <v>3.2962469284384899E-2</v>
      </c>
      <c r="AT13" s="17">
        <v>0.238473764910619</v>
      </c>
      <c r="AU13" s="17">
        <v>0.159652657190505</v>
      </c>
    </row>
    <row r="14" spans="2:47" ht="43.5" x14ac:dyDescent="0.35">
      <c r="B14" s="18" t="s">
        <v>421</v>
      </c>
      <c r="C14" s="17">
        <v>8.8159787608884099E-2</v>
      </c>
      <c r="D14" s="17">
        <v>8.1548711631470303E-2</v>
      </c>
      <c r="E14" s="17">
        <v>9.45162886086853E-2</v>
      </c>
      <c r="F14" s="17"/>
      <c r="G14" s="17">
        <v>0.19600831120456</v>
      </c>
      <c r="H14" s="17">
        <v>0.15353685211715501</v>
      </c>
      <c r="I14" s="17">
        <v>0.10821201762437201</v>
      </c>
      <c r="J14" s="17">
        <v>5.9635001070106997E-2</v>
      </c>
      <c r="K14" s="17">
        <v>1.4509825184603699E-2</v>
      </c>
      <c r="L14" s="17">
        <v>1.8879658633977101E-2</v>
      </c>
      <c r="M14" s="17"/>
      <c r="N14" s="17">
        <v>7.0094619767787497E-2</v>
      </c>
      <c r="O14" s="17">
        <v>0.177884983733755</v>
      </c>
      <c r="P14" s="17"/>
      <c r="Q14" s="17">
        <v>0.112426575460593</v>
      </c>
      <c r="R14" s="17">
        <v>8.7559715115370904E-2</v>
      </c>
      <c r="S14" s="17">
        <v>8.0930987373280097E-2</v>
      </c>
      <c r="T14" s="17">
        <v>6.1535073123382397E-2</v>
      </c>
      <c r="U14" s="17">
        <v>0.11108005970151399</v>
      </c>
      <c r="V14" s="17">
        <v>6.9199087420352204E-2</v>
      </c>
      <c r="W14" s="17">
        <v>7.9911122592365297E-2</v>
      </c>
      <c r="X14" s="17">
        <v>0.105269880509354</v>
      </c>
      <c r="Y14" s="17">
        <v>0.113840173178946</v>
      </c>
      <c r="Z14" s="17">
        <v>5.7868327331098299E-2</v>
      </c>
      <c r="AA14" s="17">
        <v>9.4920638594048895E-2</v>
      </c>
      <c r="AB14" s="17">
        <v>6.4886927502032801E-2</v>
      </c>
      <c r="AC14" s="17"/>
      <c r="AD14" s="17">
        <v>0.104143942666359</v>
      </c>
      <c r="AE14" s="17">
        <v>5.02699681862789E-2</v>
      </c>
      <c r="AF14" s="17"/>
      <c r="AG14" s="17">
        <v>0.122848102975379</v>
      </c>
      <c r="AH14" s="17">
        <v>7.2442288217582307E-2</v>
      </c>
      <c r="AI14" s="17"/>
      <c r="AJ14" s="17">
        <v>7.5612228962961006E-2</v>
      </c>
      <c r="AK14" s="17">
        <v>0.103836677862839</v>
      </c>
      <c r="AL14" s="17"/>
      <c r="AM14" s="17">
        <v>8.5256259500694001E-2</v>
      </c>
      <c r="AN14" s="17">
        <v>9.0614288348979E-2</v>
      </c>
      <c r="AO14" s="17"/>
      <c r="AP14" s="17">
        <v>3.5370866808668799E-2</v>
      </c>
      <c r="AQ14" s="17">
        <v>4.2760191182546897E-2</v>
      </c>
      <c r="AR14" s="17">
        <v>0.149613973195654</v>
      </c>
      <c r="AS14" s="17">
        <v>2.4097294743214599E-2</v>
      </c>
      <c r="AT14" s="17">
        <v>0.186384236194752</v>
      </c>
      <c r="AU14" s="17">
        <v>0.16640247405599401</v>
      </c>
    </row>
    <row r="15" spans="2:47" ht="43.5" x14ac:dyDescent="0.35">
      <c r="B15" s="18" t="s">
        <v>422</v>
      </c>
      <c r="C15" s="17">
        <v>8.3669391915088695E-2</v>
      </c>
      <c r="D15" s="17">
        <v>8.2150833951570398E-2</v>
      </c>
      <c r="E15" s="17">
        <v>8.5018922606195896E-2</v>
      </c>
      <c r="F15" s="17"/>
      <c r="G15" s="17">
        <v>0.146101302975084</v>
      </c>
      <c r="H15" s="17">
        <v>0.118238856168721</v>
      </c>
      <c r="I15" s="17">
        <v>9.5764796135709707E-2</v>
      </c>
      <c r="J15" s="17">
        <v>8.4226291264942799E-2</v>
      </c>
      <c r="K15" s="17">
        <v>4.5869132180554897E-2</v>
      </c>
      <c r="L15" s="17">
        <v>2.87824113468984E-2</v>
      </c>
      <c r="M15" s="17"/>
      <c r="N15" s="17">
        <v>6.8917858414468805E-2</v>
      </c>
      <c r="O15" s="17">
        <v>0.15693659032299301</v>
      </c>
      <c r="P15" s="17"/>
      <c r="Q15" s="17">
        <v>0.11557671437738901</v>
      </c>
      <c r="R15" s="17">
        <v>8.2876085446431103E-2</v>
      </c>
      <c r="S15" s="17">
        <v>8.0499999700434699E-2</v>
      </c>
      <c r="T15" s="17">
        <v>7.6958692603532705E-2</v>
      </c>
      <c r="U15" s="17">
        <v>7.4936108974252805E-2</v>
      </c>
      <c r="V15" s="17">
        <v>6.2392361707887499E-2</v>
      </c>
      <c r="W15" s="17">
        <v>4.4529951573623799E-2</v>
      </c>
      <c r="X15" s="17">
        <v>7.8430689282330199E-2</v>
      </c>
      <c r="Y15" s="17">
        <v>0.109361603214569</v>
      </c>
      <c r="Z15" s="17">
        <v>6.9711269086229599E-2</v>
      </c>
      <c r="AA15" s="17">
        <v>6.8447547213136103E-2</v>
      </c>
      <c r="AB15" s="17">
        <v>0.13626151385698901</v>
      </c>
      <c r="AC15" s="17"/>
      <c r="AD15" s="17">
        <v>9.9997666857581102E-2</v>
      </c>
      <c r="AE15" s="17">
        <v>4.4314158142903799E-2</v>
      </c>
      <c r="AF15" s="17"/>
      <c r="AG15" s="17">
        <v>0.130034754455744</v>
      </c>
      <c r="AH15" s="17">
        <v>6.2610078109057596E-2</v>
      </c>
      <c r="AI15" s="17"/>
      <c r="AJ15" s="17">
        <v>7.0529003473526003E-2</v>
      </c>
      <c r="AK15" s="17">
        <v>0.100009744986175</v>
      </c>
      <c r="AL15" s="17"/>
      <c r="AM15" s="17">
        <v>6.5593946055026803E-2</v>
      </c>
      <c r="AN15" s="17">
        <v>8.9312141757566202E-2</v>
      </c>
      <c r="AO15" s="17"/>
      <c r="AP15" s="17">
        <v>2.6896241262150799E-2</v>
      </c>
      <c r="AQ15" s="17">
        <v>4.7140668337243299E-2</v>
      </c>
      <c r="AR15" s="17">
        <v>0.116022406626219</v>
      </c>
      <c r="AS15" s="17">
        <v>3.9731477303997099E-2</v>
      </c>
      <c r="AT15" s="17">
        <v>0.19262125347370401</v>
      </c>
      <c r="AU15" s="17">
        <v>0.15667073197437301</v>
      </c>
    </row>
    <row r="16" spans="2:47" ht="43.5" x14ac:dyDescent="0.35">
      <c r="B16" s="18" t="s">
        <v>423</v>
      </c>
      <c r="C16" s="17">
        <v>7.2669553659516398E-2</v>
      </c>
      <c r="D16" s="17">
        <v>8.2499378312702099E-2</v>
      </c>
      <c r="E16" s="17">
        <v>6.28525154517834E-2</v>
      </c>
      <c r="F16" s="17"/>
      <c r="G16" s="17">
        <v>0.115107776331413</v>
      </c>
      <c r="H16" s="17">
        <v>0.115370440071449</v>
      </c>
      <c r="I16" s="17">
        <v>8.1001031596231801E-2</v>
      </c>
      <c r="J16" s="17">
        <v>7.9068692895689602E-2</v>
      </c>
      <c r="K16" s="17">
        <v>4.2380451466776499E-2</v>
      </c>
      <c r="L16" s="17">
        <v>1.77633271247143E-2</v>
      </c>
      <c r="M16" s="17"/>
      <c r="N16" s="17">
        <v>6.4321589459674894E-2</v>
      </c>
      <c r="O16" s="17">
        <v>0.11413181582406801</v>
      </c>
      <c r="P16" s="17"/>
      <c r="Q16" s="17">
        <v>8.3793092571704503E-2</v>
      </c>
      <c r="R16" s="17">
        <v>6.2945433421894098E-2</v>
      </c>
      <c r="S16" s="17">
        <v>7.2013380911753203E-2</v>
      </c>
      <c r="T16" s="17">
        <v>3.3240946646241901E-2</v>
      </c>
      <c r="U16" s="17">
        <v>7.2474729036769894E-2</v>
      </c>
      <c r="V16" s="17">
        <v>9.5204376477370803E-2</v>
      </c>
      <c r="W16" s="17">
        <v>6.2748768027524202E-2</v>
      </c>
      <c r="X16" s="17">
        <v>8.5549249329923902E-2</v>
      </c>
      <c r="Y16" s="17">
        <v>9.4210705174866696E-2</v>
      </c>
      <c r="Z16" s="17">
        <v>6.2728279138086498E-2</v>
      </c>
      <c r="AA16" s="17">
        <v>6.6956233491537495E-2</v>
      </c>
      <c r="AB16" s="17">
        <v>8.5759030809742107E-2</v>
      </c>
      <c r="AC16" s="17"/>
      <c r="AD16" s="17">
        <v>8.5758203765866806E-2</v>
      </c>
      <c r="AE16" s="17">
        <v>3.7440744186876401E-2</v>
      </c>
      <c r="AF16" s="17"/>
      <c r="AG16" s="17">
        <v>0.124486925596798</v>
      </c>
      <c r="AH16" s="17">
        <v>4.9295814647750298E-2</v>
      </c>
      <c r="AI16" s="17"/>
      <c r="AJ16" s="17">
        <v>7.8097659689245105E-2</v>
      </c>
      <c r="AK16" s="17">
        <v>6.6876210097914598E-2</v>
      </c>
      <c r="AL16" s="17"/>
      <c r="AM16" s="17">
        <v>5.6918241346703598E-2</v>
      </c>
      <c r="AN16" s="17">
        <v>7.8470779879999494E-2</v>
      </c>
      <c r="AO16" s="17"/>
      <c r="AP16" s="17">
        <v>1.3759172237570999E-2</v>
      </c>
      <c r="AQ16" s="17">
        <v>3.21643398275656E-2</v>
      </c>
      <c r="AR16" s="17">
        <v>9.5454692202887395E-2</v>
      </c>
      <c r="AS16" s="17">
        <v>4.2376229022322499E-2</v>
      </c>
      <c r="AT16" s="17">
        <v>0.15100725239114901</v>
      </c>
      <c r="AU16" s="17">
        <v>0.15872122102666</v>
      </c>
    </row>
    <row r="17" spans="2:47" ht="29" x14ac:dyDescent="0.35">
      <c r="B17" s="18" t="s">
        <v>424</v>
      </c>
      <c r="C17" s="17">
        <v>5.2957565071916998E-2</v>
      </c>
      <c r="D17" s="17">
        <v>5.3058229446989798E-2</v>
      </c>
      <c r="E17" s="17">
        <v>5.3329875097552097E-2</v>
      </c>
      <c r="F17" s="17"/>
      <c r="G17" s="17">
        <v>0.112362566983183</v>
      </c>
      <c r="H17" s="17">
        <v>8.1367481305883393E-2</v>
      </c>
      <c r="I17" s="17">
        <v>4.9164726680099101E-2</v>
      </c>
      <c r="J17" s="17">
        <v>3.4157399855300197E-2</v>
      </c>
      <c r="K17" s="17">
        <v>3.0649125166516699E-2</v>
      </c>
      <c r="L17" s="17">
        <v>2.3424673363737599E-2</v>
      </c>
      <c r="M17" s="17"/>
      <c r="N17" s="17">
        <v>4.7111786879411401E-2</v>
      </c>
      <c r="O17" s="17">
        <v>8.19920915949333E-2</v>
      </c>
      <c r="P17" s="17"/>
      <c r="Q17" s="17">
        <v>8.3976242552040295E-2</v>
      </c>
      <c r="R17" s="17">
        <v>3.9709770340709397E-2</v>
      </c>
      <c r="S17" s="17">
        <v>2.8065705340587398E-2</v>
      </c>
      <c r="T17" s="17">
        <v>5.0555676011985601E-2</v>
      </c>
      <c r="U17" s="17">
        <v>5.6031894017337401E-2</v>
      </c>
      <c r="V17" s="17">
        <v>4.9195130789390099E-2</v>
      </c>
      <c r="W17" s="17">
        <v>4.9672635886254903E-2</v>
      </c>
      <c r="X17" s="17">
        <v>5.1664404858517698E-2</v>
      </c>
      <c r="Y17" s="17">
        <v>4.2734155992357803E-2</v>
      </c>
      <c r="Z17" s="17">
        <v>5.2056398834777903E-2</v>
      </c>
      <c r="AA17" s="17">
        <v>6.3597448632476294E-2</v>
      </c>
      <c r="AB17" s="17">
        <v>7.6499227487129104E-2</v>
      </c>
      <c r="AC17" s="17"/>
      <c r="AD17" s="17">
        <v>6.8911275658880999E-2</v>
      </c>
      <c r="AE17" s="17">
        <v>1.41451534069931E-2</v>
      </c>
      <c r="AF17" s="17"/>
      <c r="AG17" s="17">
        <v>9.4574051530150902E-2</v>
      </c>
      <c r="AH17" s="17">
        <v>3.3067728593157798E-2</v>
      </c>
      <c r="AI17" s="17"/>
      <c r="AJ17" s="17">
        <v>5.1726011429903802E-2</v>
      </c>
      <c r="AK17" s="17">
        <v>5.4891508214176897E-2</v>
      </c>
      <c r="AL17" s="17"/>
      <c r="AM17" s="17">
        <v>3.7830257888865501E-2</v>
      </c>
      <c r="AN17" s="17">
        <v>5.7300420075395701E-2</v>
      </c>
      <c r="AO17" s="17"/>
      <c r="AP17" s="17">
        <v>1.8777045410632701E-2</v>
      </c>
      <c r="AQ17" s="17">
        <v>2.7537060426420901E-2</v>
      </c>
      <c r="AR17" s="17">
        <v>6.1236806771386501E-2</v>
      </c>
      <c r="AS17" s="17">
        <v>4.4576308912578202E-2</v>
      </c>
      <c r="AT17" s="17">
        <v>0.11992876096687299</v>
      </c>
      <c r="AU17" s="17">
        <v>8.9709857189646594E-2</v>
      </c>
    </row>
    <row r="18" spans="2:47" ht="29" x14ac:dyDescent="0.35">
      <c r="B18" s="18" t="s">
        <v>425</v>
      </c>
      <c r="C18" s="17">
        <v>4.9252136454814001E-2</v>
      </c>
      <c r="D18" s="17">
        <v>6.1623401282450398E-2</v>
      </c>
      <c r="E18" s="17">
        <v>3.7623182644155102E-2</v>
      </c>
      <c r="F18" s="17"/>
      <c r="G18" s="17">
        <v>7.6103501785431502E-2</v>
      </c>
      <c r="H18" s="17">
        <v>5.7866249718090498E-2</v>
      </c>
      <c r="I18" s="17">
        <v>7.7109221790856802E-2</v>
      </c>
      <c r="J18" s="17">
        <v>4.7805859438789802E-2</v>
      </c>
      <c r="K18" s="17">
        <v>3.0692960290003901E-2</v>
      </c>
      <c r="L18" s="17">
        <v>1.5180235831900301E-2</v>
      </c>
      <c r="M18" s="17"/>
      <c r="N18" s="17">
        <v>4.1127491740289901E-2</v>
      </c>
      <c r="O18" s="17">
        <v>8.9605226272069793E-2</v>
      </c>
      <c r="P18" s="17"/>
      <c r="Q18" s="17">
        <v>6.3162889207396794E-2</v>
      </c>
      <c r="R18" s="17">
        <v>5.76812735105919E-2</v>
      </c>
      <c r="S18" s="17">
        <v>4.83785047292251E-2</v>
      </c>
      <c r="T18" s="17">
        <v>3.5497264794821098E-2</v>
      </c>
      <c r="U18" s="17">
        <v>6.2919050345496594E-2</v>
      </c>
      <c r="V18" s="17">
        <v>5.4801479886261301E-2</v>
      </c>
      <c r="W18" s="17">
        <v>4.1728360296833897E-2</v>
      </c>
      <c r="X18" s="17">
        <v>5.6764049377071198E-2</v>
      </c>
      <c r="Y18" s="17">
        <v>6.4514290093268603E-2</v>
      </c>
      <c r="Z18" s="17">
        <v>3.3003702187993797E-2</v>
      </c>
      <c r="AA18" s="17">
        <v>1.6802434611383501E-2</v>
      </c>
      <c r="AB18" s="17">
        <v>0</v>
      </c>
      <c r="AC18" s="17"/>
      <c r="AD18" s="17">
        <v>5.8969091631941702E-2</v>
      </c>
      <c r="AE18" s="17">
        <v>2.29454780185342E-2</v>
      </c>
      <c r="AF18" s="17"/>
      <c r="AG18" s="17">
        <v>8.2141233212565307E-2</v>
      </c>
      <c r="AH18" s="17">
        <v>3.3842978836297603E-2</v>
      </c>
      <c r="AI18" s="17"/>
      <c r="AJ18" s="17">
        <v>7.0865962655267595E-2</v>
      </c>
      <c r="AK18" s="17">
        <v>2.4041999772945102E-2</v>
      </c>
      <c r="AL18" s="17"/>
      <c r="AM18" s="17">
        <v>3.61254225486956E-2</v>
      </c>
      <c r="AN18" s="17">
        <v>5.1940924321108202E-2</v>
      </c>
      <c r="AO18" s="17"/>
      <c r="AP18" s="17">
        <v>1.5659518151817198E-2</v>
      </c>
      <c r="AQ18" s="17">
        <v>3.0727012461122201E-2</v>
      </c>
      <c r="AR18" s="17">
        <v>4.07171585348855E-2</v>
      </c>
      <c r="AS18" s="17">
        <v>2.5469426790861699E-2</v>
      </c>
      <c r="AT18" s="17">
        <v>9.4000847676518395E-2</v>
      </c>
      <c r="AU18" s="17">
        <v>0.118092311078089</v>
      </c>
    </row>
    <row r="19" spans="2:47" ht="29" x14ac:dyDescent="0.35">
      <c r="B19" s="18" t="s">
        <v>426</v>
      </c>
      <c r="C19" s="17">
        <v>4.2922340401438698E-2</v>
      </c>
      <c r="D19" s="17">
        <v>4.7455272197181202E-2</v>
      </c>
      <c r="E19" s="17">
        <v>3.8882404680101103E-2</v>
      </c>
      <c r="F19" s="17"/>
      <c r="G19" s="17">
        <v>8.5275820376264605E-2</v>
      </c>
      <c r="H19" s="17">
        <v>6.0977551402729202E-2</v>
      </c>
      <c r="I19" s="17">
        <v>3.9896783455977601E-2</v>
      </c>
      <c r="J19" s="17">
        <v>4.1523907231521301E-2</v>
      </c>
      <c r="K19" s="17">
        <v>2.1172543688982599E-2</v>
      </c>
      <c r="L19" s="17">
        <v>1.8099551971795001E-2</v>
      </c>
      <c r="M19" s="17"/>
      <c r="N19" s="17">
        <v>3.9397346143005503E-2</v>
      </c>
      <c r="O19" s="17">
        <v>6.0430110268788501E-2</v>
      </c>
      <c r="P19" s="17"/>
      <c r="Q19" s="17">
        <v>0.101545252916385</v>
      </c>
      <c r="R19" s="17">
        <v>3.5148490423753898E-2</v>
      </c>
      <c r="S19" s="17">
        <v>1.16724297424505E-2</v>
      </c>
      <c r="T19" s="17">
        <v>5.6624670409945503E-2</v>
      </c>
      <c r="U19" s="17">
        <v>4.5465001020295298E-2</v>
      </c>
      <c r="V19" s="17">
        <v>4.8894281769449197E-2</v>
      </c>
      <c r="W19" s="17">
        <v>2.1776340501517898E-2</v>
      </c>
      <c r="X19" s="17">
        <v>4.6449184431773101E-2</v>
      </c>
      <c r="Y19" s="17">
        <v>3.5751356957481599E-2</v>
      </c>
      <c r="Z19" s="17">
        <v>7.8991237631883208E-3</v>
      </c>
      <c r="AA19" s="17">
        <v>4.5791868254632703E-2</v>
      </c>
      <c r="AB19" s="17">
        <v>0</v>
      </c>
      <c r="AC19" s="17"/>
      <c r="AD19" s="17">
        <v>5.32571238822976E-2</v>
      </c>
      <c r="AE19" s="17">
        <v>2.0716981737498499E-2</v>
      </c>
      <c r="AF19" s="17"/>
      <c r="AG19" s="17">
        <v>8.0877296976914995E-2</v>
      </c>
      <c r="AH19" s="17">
        <v>2.54815561948535E-2</v>
      </c>
      <c r="AI19" s="17"/>
      <c r="AJ19" s="17">
        <v>4.1599183869504397E-2</v>
      </c>
      <c r="AK19" s="17">
        <v>4.3297561128261101E-2</v>
      </c>
      <c r="AL19" s="17"/>
      <c r="AM19" s="17">
        <v>3.8739999350093098E-2</v>
      </c>
      <c r="AN19" s="17">
        <v>4.2912220232672701E-2</v>
      </c>
      <c r="AO19" s="17"/>
      <c r="AP19" s="17">
        <v>1.21033679290208E-2</v>
      </c>
      <c r="AQ19" s="17">
        <v>1.6644366443706999E-2</v>
      </c>
      <c r="AR19" s="17">
        <v>3.6002553119934402E-2</v>
      </c>
      <c r="AS19" s="17">
        <v>2.1661496571395999E-2</v>
      </c>
      <c r="AT19" s="17">
        <v>0.110582094649015</v>
      </c>
      <c r="AU19" s="17">
        <v>0.101462653597527</v>
      </c>
    </row>
    <row r="20" spans="2:47" ht="58" x14ac:dyDescent="0.35">
      <c r="B20" s="18" t="s">
        <v>427</v>
      </c>
      <c r="C20" s="17">
        <v>2.85755535764593E-2</v>
      </c>
      <c r="D20" s="17">
        <v>2.8687691507592601E-2</v>
      </c>
      <c r="E20" s="17">
        <v>2.76719981144933E-2</v>
      </c>
      <c r="F20" s="17"/>
      <c r="G20" s="17">
        <v>6.1803025823505102E-2</v>
      </c>
      <c r="H20" s="17">
        <v>4.0047445809321E-2</v>
      </c>
      <c r="I20" s="17">
        <v>3.9255386539854997E-2</v>
      </c>
      <c r="J20" s="17">
        <v>8.0499983615657002E-3</v>
      </c>
      <c r="K20" s="17">
        <v>2.0662456674267901E-2</v>
      </c>
      <c r="L20" s="17">
        <v>1.02908097521814E-2</v>
      </c>
      <c r="M20" s="17"/>
      <c r="N20" s="17">
        <v>2.4848857861646499E-2</v>
      </c>
      <c r="O20" s="17">
        <v>4.70851244174572E-2</v>
      </c>
      <c r="P20" s="17"/>
      <c r="Q20" s="17">
        <v>3.3444268197728499E-2</v>
      </c>
      <c r="R20" s="17">
        <v>4.7280089575817801E-2</v>
      </c>
      <c r="S20" s="17">
        <v>2.22733784084252E-2</v>
      </c>
      <c r="T20" s="17">
        <v>2.8881748126402401E-2</v>
      </c>
      <c r="U20" s="17">
        <v>4.1382631079118201E-2</v>
      </c>
      <c r="V20" s="17">
        <v>1.03902544491772E-2</v>
      </c>
      <c r="W20" s="17">
        <v>1.07128585843349E-2</v>
      </c>
      <c r="X20" s="17">
        <v>1.9974150293056301E-2</v>
      </c>
      <c r="Y20" s="17">
        <v>3.0331138004299499E-2</v>
      </c>
      <c r="Z20" s="17">
        <v>3.2034558118646202E-2</v>
      </c>
      <c r="AA20" s="17">
        <v>1.76152169222306E-2</v>
      </c>
      <c r="AB20" s="17">
        <v>2.61112612783219E-2</v>
      </c>
      <c r="AC20" s="17"/>
      <c r="AD20" s="17">
        <v>3.3215811459130003E-2</v>
      </c>
      <c r="AE20" s="17">
        <v>1.9718523942514301E-2</v>
      </c>
      <c r="AF20" s="17"/>
      <c r="AG20" s="17">
        <v>5.6777958742043E-2</v>
      </c>
      <c r="AH20" s="17">
        <v>1.4879514188910099E-2</v>
      </c>
      <c r="AI20" s="17"/>
      <c r="AJ20" s="17">
        <v>2.8530084283582401E-2</v>
      </c>
      <c r="AK20" s="17">
        <v>2.8884436302813E-2</v>
      </c>
      <c r="AL20" s="17"/>
      <c r="AM20" s="17">
        <v>3.3678043513701503E-2</v>
      </c>
      <c r="AN20" s="17">
        <v>2.7120178203897699E-2</v>
      </c>
      <c r="AO20" s="17"/>
      <c r="AP20" s="17">
        <v>9.0542169376917597E-3</v>
      </c>
      <c r="AQ20" s="17">
        <v>1.38388412558711E-2</v>
      </c>
      <c r="AR20" s="17">
        <v>5.4456813487476399E-2</v>
      </c>
      <c r="AS20" s="17">
        <v>6.8153076840787603E-3</v>
      </c>
      <c r="AT20" s="17">
        <v>7.6407556585697298E-2</v>
      </c>
      <c r="AU20" s="17">
        <v>4.6166804264978503E-2</v>
      </c>
    </row>
    <row r="21" spans="2:47" x14ac:dyDescent="0.35">
      <c r="B21" s="18" t="s">
        <v>258</v>
      </c>
      <c r="C21" s="17">
        <v>5.0377285234113299E-3</v>
      </c>
      <c r="D21" s="17">
        <v>4.4647639143805696E-3</v>
      </c>
      <c r="E21" s="17">
        <v>5.6413365739076899E-3</v>
      </c>
      <c r="F21" s="17"/>
      <c r="G21" s="17">
        <v>3.1914002221985799E-3</v>
      </c>
      <c r="H21" s="17">
        <v>2.7558451875219401E-3</v>
      </c>
      <c r="I21" s="17">
        <v>2.6081843873281101E-3</v>
      </c>
      <c r="J21" s="17">
        <v>1.1382765626189E-2</v>
      </c>
      <c r="K21" s="17">
        <v>2.8036470523341E-3</v>
      </c>
      <c r="L21" s="17">
        <v>6.4628603494539302E-3</v>
      </c>
      <c r="M21" s="17"/>
      <c r="N21" s="17">
        <v>5.5178344896679799E-3</v>
      </c>
      <c r="O21" s="17">
        <v>2.6531615843153498E-3</v>
      </c>
      <c r="P21" s="17"/>
      <c r="Q21" s="17">
        <v>6.5595410130131204E-3</v>
      </c>
      <c r="R21" s="17">
        <v>1.42769506650639E-2</v>
      </c>
      <c r="S21" s="17">
        <v>6.1332997784195997E-3</v>
      </c>
      <c r="T21" s="17">
        <v>0</v>
      </c>
      <c r="U21" s="17">
        <v>0</v>
      </c>
      <c r="V21" s="17">
        <v>0</v>
      </c>
      <c r="W21" s="17">
        <v>1.01703828099475E-2</v>
      </c>
      <c r="X21" s="17">
        <v>2.41419960522231E-2</v>
      </c>
      <c r="Y21" s="17">
        <v>0</v>
      </c>
      <c r="Z21" s="17">
        <v>0</v>
      </c>
      <c r="AA21" s="17">
        <v>0</v>
      </c>
      <c r="AB21" s="17">
        <v>0</v>
      </c>
      <c r="AC21" s="17"/>
      <c r="AD21" s="17">
        <v>4.5909068346711903E-3</v>
      </c>
      <c r="AE21" s="17">
        <v>6.4684603365046996E-3</v>
      </c>
      <c r="AF21" s="17"/>
      <c r="AG21" s="17">
        <v>2.9158083236126898E-3</v>
      </c>
      <c r="AH21" s="17">
        <v>6.2437661615213497E-3</v>
      </c>
      <c r="AI21" s="17"/>
      <c r="AJ21" s="17">
        <v>4.36784569245721E-3</v>
      </c>
      <c r="AK21" s="17">
        <v>5.8776322891941997E-3</v>
      </c>
      <c r="AL21" s="17"/>
      <c r="AM21" s="17">
        <v>5.7680290714990402E-3</v>
      </c>
      <c r="AN21" s="17">
        <v>4.9245115073212296E-3</v>
      </c>
      <c r="AO21" s="17"/>
      <c r="AP21" s="17">
        <v>2.3534353232981301E-3</v>
      </c>
      <c r="AQ21" s="17">
        <v>1.6211365115349E-2</v>
      </c>
      <c r="AR21" s="17">
        <v>0</v>
      </c>
      <c r="AS21" s="17">
        <v>4.8113113332487103E-3</v>
      </c>
      <c r="AT21" s="17">
        <v>1.0957181720991501E-2</v>
      </c>
      <c r="AU21" s="17">
        <v>0</v>
      </c>
    </row>
    <row r="22" spans="2:47" x14ac:dyDescent="0.35">
      <c r="B22" s="18" t="s">
        <v>382</v>
      </c>
      <c r="C22" s="19">
        <v>4.63355378458358E-2</v>
      </c>
      <c r="D22" s="19">
        <v>5.2731660387013303E-2</v>
      </c>
      <c r="E22" s="19">
        <v>4.0508630767014102E-2</v>
      </c>
      <c r="F22" s="19"/>
      <c r="G22" s="19">
        <v>5.4469669828205898E-2</v>
      </c>
      <c r="H22" s="19">
        <v>4.6543990528140899E-2</v>
      </c>
      <c r="I22" s="19">
        <v>5.18980431153356E-2</v>
      </c>
      <c r="J22" s="19">
        <v>4.2801361288321703E-2</v>
      </c>
      <c r="K22" s="19">
        <v>3.1514795233658799E-2</v>
      </c>
      <c r="L22" s="19">
        <v>4.8973930117567802E-2</v>
      </c>
      <c r="M22" s="19"/>
      <c r="N22" s="19">
        <v>4.58623424295483E-2</v>
      </c>
      <c r="O22" s="19">
        <v>4.8685781801787002E-2</v>
      </c>
      <c r="P22" s="19"/>
      <c r="Q22" s="19">
        <v>4.4646866271679103E-2</v>
      </c>
      <c r="R22" s="19">
        <v>4.79937367955518E-2</v>
      </c>
      <c r="S22" s="19">
        <v>3.6702332744904899E-2</v>
      </c>
      <c r="T22" s="19">
        <v>3.3721292573062098E-2</v>
      </c>
      <c r="U22" s="19">
        <v>3.9002490556865999E-2</v>
      </c>
      <c r="V22" s="19">
        <v>3.00608510285327E-2</v>
      </c>
      <c r="W22" s="19">
        <v>6.6415508796809006E-2</v>
      </c>
      <c r="X22" s="19">
        <v>1.0025665880460201E-2</v>
      </c>
      <c r="Y22" s="19">
        <v>6.8468416054433795E-2</v>
      </c>
      <c r="Z22" s="19">
        <v>5.67519563117947E-2</v>
      </c>
      <c r="AA22" s="19">
        <v>5.3977665663985701E-2</v>
      </c>
      <c r="AB22" s="19">
        <v>4.5981502038440397E-2</v>
      </c>
      <c r="AC22" s="19"/>
      <c r="AD22" s="19">
        <v>4.4451055959776803E-2</v>
      </c>
      <c r="AE22" s="19">
        <v>4.52061399686235E-2</v>
      </c>
      <c r="AF22" s="19"/>
      <c r="AG22" s="19">
        <v>3.0351156435119101E-2</v>
      </c>
      <c r="AH22" s="19">
        <v>4.3837737194250999E-2</v>
      </c>
      <c r="AI22" s="19"/>
      <c r="AJ22" s="19">
        <v>4.5517762674233297E-2</v>
      </c>
      <c r="AK22" s="19">
        <v>4.3246165187075601E-2</v>
      </c>
      <c r="AL22" s="19"/>
      <c r="AM22" s="19">
        <v>4.3587547953984902E-2</v>
      </c>
      <c r="AN22" s="19">
        <v>4.6297000321946197E-2</v>
      </c>
      <c r="AO22" s="19"/>
      <c r="AP22" s="19">
        <v>6.6014962019561099E-2</v>
      </c>
      <c r="AQ22" s="19">
        <v>5.8378746953548402E-2</v>
      </c>
      <c r="AR22" s="19">
        <v>4.6890078808688097E-2</v>
      </c>
      <c r="AS22" s="19">
        <v>4.5800166393239097E-2</v>
      </c>
      <c r="AT22" s="19">
        <v>1.5928487232148899E-2</v>
      </c>
      <c r="AU22" s="19">
        <v>2.5203801176092701E-2</v>
      </c>
    </row>
    <row r="23" spans="2:47" x14ac:dyDescent="0.35">
      <c r="B23" s="16"/>
    </row>
    <row r="24" spans="2:47" x14ac:dyDescent="0.35">
      <c r="B24" t="s">
        <v>66</v>
      </c>
    </row>
    <row r="25" spans="2:47" x14ac:dyDescent="0.35">
      <c r="B25" t="s">
        <v>67</v>
      </c>
    </row>
    <row r="27" spans="2:47" x14ac:dyDescent="0.35">
      <c r="B27"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B2:AU19"/>
  <sheetViews>
    <sheetView showGridLines="0" topLeftCell="A8"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434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429</v>
      </c>
      <c r="C9" s="17">
        <v>0.111305664231671</v>
      </c>
      <c r="D9" s="17">
        <v>0.13042897999064601</v>
      </c>
      <c r="E9" s="17">
        <v>9.3642286889477594E-2</v>
      </c>
      <c r="F9" s="17"/>
      <c r="G9" s="17">
        <v>0.133033004049044</v>
      </c>
      <c r="H9" s="17">
        <v>0.11475629763722101</v>
      </c>
      <c r="I9" s="17">
        <v>7.9293081190122294E-2</v>
      </c>
      <c r="J9" s="17">
        <v>0.108513287891302</v>
      </c>
      <c r="K9" s="17">
        <v>0.121403987545811</v>
      </c>
      <c r="L9" s="17">
        <v>0.115658719776908</v>
      </c>
      <c r="M9" s="17"/>
      <c r="N9" s="17">
        <v>0.106533479501194</v>
      </c>
      <c r="O9" s="17">
        <v>0.13500791901571299</v>
      </c>
      <c r="P9" s="17"/>
      <c r="Q9" s="17">
        <v>0.12948422918604099</v>
      </c>
      <c r="R9" s="17">
        <v>0.113415542433915</v>
      </c>
      <c r="S9" s="17">
        <v>8.9047598432879294E-2</v>
      </c>
      <c r="T9" s="17">
        <v>0.10474910157869199</v>
      </c>
      <c r="U9" s="17">
        <v>9.0227805440640602E-2</v>
      </c>
      <c r="V9" s="17">
        <v>8.98392257272949E-2</v>
      </c>
      <c r="W9" s="17">
        <v>0.124357512264562</v>
      </c>
      <c r="X9" s="17">
        <v>0.125507989096592</v>
      </c>
      <c r="Y9" s="17">
        <v>0.13075699675944699</v>
      </c>
      <c r="Z9" s="17">
        <v>0.110349761143686</v>
      </c>
      <c r="AA9" s="17">
        <v>0.107472278446471</v>
      </c>
      <c r="AB9" s="17">
        <v>9.4518904546500707E-2</v>
      </c>
      <c r="AC9" s="17"/>
      <c r="AD9" s="17">
        <v>0.13891920423422799</v>
      </c>
      <c r="AE9" s="17">
        <v>4.7299299029057398E-2</v>
      </c>
      <c r="AF9" s="17"/>
      <c r="AG9" s="17">
        <v>0.163252624683354</v>
      </c>
      <c r="AH9" s="17">
        <v>8.7457479698065596E-2</v>
      </c>
      <c r="AI9" s="17"/>
      <c r="AJ9" s="17">
        <v>0.103131201109382</v>
      </c>
      <c r="AK9" s="17">
        <v>0.121999408457133</v>
      </c>
      <c r="AL9" s="17"/>
      <c r="AM9" s="17">
        <v>0.12868290028497101</v>
      </c>
      <c r="AN9" s="17">
        <v>0.10671663406797301</v>
      </c>
      <c r="AO9" s="17"/>
      <c r="AP9" s="17">
        <v>2.8085905811540302E-2</v>
      </c>
      <c r="AQ9" s="17">
        <v>7.3660388398347001E-2</v>
      </c>
      <c r="AR9" s="17">
        <v>8.9503831794847E-2</v>
      </c>
      <c r="AS9" s="17">
        <v>0.18520954190108899</v>
      </c>
      <c r="AT9" s="17">
        <v>0.21150359498987101</v>
      </c>
      <c r="AU9" s="17">
        <v>0.14302232208409599</v>
      </c>
    </row>
    <row r="10" spans="2:47" x14ac:dyDescent="0.35">
      <c r="B10" s="18" t="s">
        <v>430</v>
      </c>
      <c r="C10" s="17">
        <v>0.31752834955940101</v>
      </c>
      <c r="D10" s="17">
        <v>0.31812270102788798</v>
      </c>
      <c r="E10" s="17">
        <v>0.316895832210567</v>
      </c>
      <c r="F10" s="17"/>
      <c r="G10" s="17">
        <v>0.40200821472394899</v>
      </c>
      <c r="H10" s="17">
        <v>0.35231362421395301</v>
      </c>
      <c r="I10" s="17">
        <v>0.33404786424337501</v>
      </c>
      <c r="J10" s="17">
        <v>0.29275323604433301</v>
      </c>
      <c r="K10" s="17">
        <v>0.28683227589080501</v>
      </c>
      <c r="L10" s="17">
        <v>0.25996913574659197</v>
      </c>
      <c r="M10" s="17"/>
      <c r="N10" s="17">
        <v>0.30239634397570198</v>
      </c>
      <c r="O10" s="17">
        <v>0.39268525818614403</v>
      </c>
      <c r="P10" s="17"/>
      <c r="Q10" s="17">
        <v>0.41436326001342499</v>
      </c>
      <c r="R10" s="17">
        <v>0.32017740005561002</v>
      </c>
      <c r="S10" s="17">
        <v>0.37549839187870498</v>
      </c>
      <c r="T10" s="17">
        <v>0.293882420747752</v>
      </c>
      <c r="U10" s="17">
        <v>0.26949848168707402</v>
      </c>
      <c r="V10" s="17">
        <v>0.27823317675438503</v>
      </c>
      <c r="W10" s="17">
        <v>0.29874741844712699</v>
      </c>
      <c r="X10" s="17">
        <v>0.36894680552827203</v>
      </c>
      <c r="Y10" s="17">
        <v>0.27089249150228201</v>
      </c>
      <c r="Z10" s="17">
        <v>0.27249544329259501</v>
      </c>
      <c r="AA10" s="17">
        <v>0.28496714891661101</v>
      </c>
      <c r="AB10" s="17">
        <v>0.34400594822852898</v>
      </c>
      <c r="AC10" s="17"/>
      <c r="AD10" s="17">
        <v>0.37057506178904598</v>
      </c>
      <c r="AE10" s="17">
        <v>0.213690584622584</v>
      </c>
      <c r="AF10" s="17"/>
      <c r="AG10" s="17">
        <v>0.40887973612744799</v>
      </c>
      <c r="AH10" s="17">
        <v>0.27885737478616601</v>
      </c>
      <c r="AI10" s="17"/>
      <c r="AJ10" s="17">
        <v>0.32653051175680498</v>
      </c>
      <c r="AK10" s="17">
        <v>0.30833110841719003</v>
      </c>
      <c r="AL10" s="17"/>
      <c r="AM10" s="17">
        <v>0.29790787789031398</v>
      </c>
      <c r="AN10" s="17">
        <v>0.32250638354304001</v>
      </c>
      <c r="AO10" s="17"/>
      <c r="AP10" s="17">
        <v>0.125970192047165</v>
      </c>
      <c r="AQ10" s="17">
        <v>0.33290059850975801</v>
      </c>
      <c r="AR10" s="17">
        <v>0.36642046481754298</v>
      </c>
      <c r="AS10" s="17">
        <v>0.30366754894485798</v>
      </c>
      <c r="AT10" s="17">
        <v>0.483390855316637</v>
      </c>
      <c r="AU10" s="17">
        <v>0.43804209824899798</v>
      </c>
    </row>
    <row r="11" spans="2:47" x14ac:dyDescent="0.35">
      <c r="B11" s="18" t="s">
        <v>431</v>
      </c>
      <c r="C11" s="17">
        <v>0.483507571281518</v>
      </c>
      <c r="D11" s="17">
        <v>0.46235692368349601</v>
      </c>
      <c r="E11" s="17">
        <v>0.50329888917302701</v>
      </c>
      <c r="F11" s="17"/>
      <c r="G11" s="17">
        <v>0.30783929311311498</v>
      </c>
      <c r="H11" s="17">
        <v>0.41562409125088401</v>
      </c>
      <c r="I11" s="17">
        <v>0.487138178320693</v>
      </c>
      <c r="J11" s="17">
        <v>0.53410608669806103</v>
      </c>
      <c r="K11" s="17">
        <v>0.55956014457210301</v>
      </c>
      <c r="L11" s="17">
        <v>0.56116113450958205</v>
      </c>
      <c r="M11" s="17"/>
      <c r="N11" s="17">
        <v>0.51189312552884503</v>
      </c>
      <c r="O11" s="17">
        <v>0.34252358240538799</v>
      </c>
      <c r="P11" s="17"/>
      <c r="Q11" s="17">
        <v>0.37497110201290201</v>
      </c>
      <c r="R11" s="17">
        <v>0.47892863208048603</v>
      </c>
      <c r="S11" s="17">
        <v>0.48629511266582598</v>
      </c>
      <c r="T11" s="17">
        <v>0.51802333307370796</v>
      </c>
      <c r="U11" s="17">
        <v>0.54235925153660902</v>
      </c>
      <c r="V11" s="17">
        <v>0.51237132089205195</v>
      </c>
      <c r="W11" s="17">
        <v>0.477570436913971</v>
      </c>
      <c r="X11" s="17">
        <v>0.41636129565146401</v>
      </c>
      <c r="Y11" s="17">
        <v>0.47017727373891399</v>
      </c>
      <c r="Z11" s="17">
        <v>0.54372783595340302</v>
      </c>
      <c r="AA11" s="17">
        <v>0.56291357349950399</v>
      </c>
      <c r="AB11" s="17">
        <v>0.51397690993648504</v>
      </c>
      <c r="AC11" s="17"/>
      <c r="AD11" s="17">
        <v>0.41444054464351698</v>
      </c>
      <c r="AE11" s="17">
        <v>0.63123633228225695</v>
      </c>
      <c r="AF11" s="17"/>
      <c r="AG11" s="17">
        <v>0.35860652391506398</v>
      </c>
      <c r="AH11" s="17">
        <v>0.55165275805723801</v>
      </c>
      <c r="AI11" s="17"/>
      <c r="AJ11" s="17">
        <v>0.483819545102185</v>
      </c>
      <c r="AK11" s="17">
        <v>0.48379874841014597</v>
      </c>
      <c r="AL11" s="17"/>
      <c r="AM11" s="17">
        <v>0.494821877937415</v>
      </c>
      <c r="AN11" s="17">
        <v>0.48133636996597601</v>
      </c>
      <c r="AO11" s="17"/>
      <c r="AP11" s="17">
        <v>0.71618264233103401</v>
      </c>
      <c r="AQ11" s="17">
        <v>0.52474554847199095</v>
      </c>
      <c r="AR11" s="17">
        <v>0.43663572633981401</v>
      </c>
      <c r="AS11" s="17">
        <v>0.46454038362955502</v>
      </c>
      <c r="AT11" s="17">
        <v>0.25352092212772498</v>
      </c>
      <c r="AU11" s="17">
        <v>0.32302017309388997</v>
      </c>
    </row>
    <row r="12" spans="2:47" x14ac:dyDescent="0.35">
      <c r="B12" s="18" t="s">
        <v>432</v>
      </c>
      <c r="C12" s="17">
        <v>2.3269961587422401E-2</v>
      </c>
      <c r="D12" s="17">
        <v>2.7051663045789199E-2</v>
      </c>
      <c r="E12" s="17">
        <v>1.8911621399829302E-2</v>
      </c>
      <c r="F12" s="17"/>
      <c r="G12" s="17">
        <v>5.5083049525164199E-2</v>
      </c>
      <c r="H12" s="17">
        <v>4.5117804579672301E-2</v>
      </c>
      <c r="I12" s="17">
        <v>1.60879698727521E-2</v>
      </c>
      <c r="J12" s="17">
        <v>2.2226543526025998E-2</v>
      </c>
      <c r="K12" s="17">
        <v>2.8796594689732501E-3</v>
      </c>
      <c r="L12" s="17">
        <v>4.5574369017098099E-3</v>
      </c>
      <c r="M12" s="17"/>
      <c r="N12" s="17">
        <v>2.0444626044910999E-2</v>
      </c>
      <c r="O12" s="17">
        <v>3.7302700607632799E-2</v>
      </c>
      <c r="P12" s="17"/>
      <c r="Q12" s="17">
        <v>1.5608725918844E-2</v>
      </c>
      <c r="R12" s="17">
        <v>1.8218679848376301E-2</v>
      </c>
      <c r="S12" s="17">
        <v>0</v>
      </c>
      <c r="T12" s="17">
        <v>2.37979635013888E-2</v>
      </c>
      <c r="U12" s="17">
        <v>1.9880363162340701E-2</v>
      </c>
      <c r="V12" s="17">
        <v>3.3215539237039501E-2</v>
      </c>
      <c r="W12" s="17">
        <v>3.7155319964127097E-2</v>
      </c>
      <c r="X12" s="17">
        <v>2.42079188940281E-2</v>
      </c>
      <c r="Y12" s="17">
        <v>5.3320573012572897E-2</v>
      </c>
      <c r="Z12" s="17">
        <v>2.6548984042601701E-2</v>
      </c>
      <c r="AA12" s="17">
        <v>0</v>
      </c>
      <c r="AB12" s="17">
        <v>0</v>
      </c>
      <c r="AC12" s="17"/>
      <c r="AD12" s="17">
        <v>2.60673648186917E-2</v>
      </c>
      <c r="AE12" s="17">
        <v>1.7672470741841501E-2</v>
      </c>
      <c r="AF12" s="17"/>
      <c r="AG12" s="17">
        <v>3.3524745374266203E-2</v>
      </c>
      <c r="AH12" s="17">
        <v>1.8920299030712798E-2</v>
      </c>
      <c r="AI12" s="17"/>
      <c r="AJ12" s="17">
        <v>1.2131333464675501E-2</v>
      </c>
      <c r="AK12" s="17">
        <v>3.6695964249754201E-2</v>
      </c>
      <c r="AL12" s="17"/>
      <c r="AM12" s="17">
        <v>1.7128404372567001E-2</v>
      </c>
      <c r="AN12" s="17">
        <v>2.5438076872950698E-2</v>
      </c>
      <c r="AO12" s="17"/>
      <c r="AP12" s="17">
        <v>8.2752663705640897E-3</v>
      </c>
      <c r="AQ12" s="17">
        <v>9.8012885871352207E-3</v>
      </c>
      <c r="AR12" s="17">
        <v>5.2785570013930402E-2</v>
      </c>
      <c r="AS12" s="17">
        <v>7.0679988600807504E-3</v>
      </c>
      <c r="AT12" s="17">
        <v>3.5257003156356402E-2</v>
      </c>
      <c r="AU12" s="17">
        <v>4.1256335057456101E-2</v>
      </c>
    </row>
    <row r="13" spans="2:47" x14ac:dyDescent="0.35">
      <c r="B13" s="18" t="s">
        <v>433</v>
      </c>
      <c r="C13" s="17">
        <v>3.3585724409131601E-2</v>
      </c>
      <c r="D13" s="17">
        <v>3.6449149490883598E-2</v>
      </c>
      <c r="E13" s="17">
        <v>3.1091221097623301E-2</v>
      </c>
      <c r="F13" s="17"/>
      <c r="G13" s="17">
        <v>4.7176069023467201E-2</v>
      </c>
      <c r="H13" s="17">
        <v>2.6727368157898002E-2</v>
      </c>
      <c r="I13" s="17">
        <v>3.1551882682482699E-2</v>
      </c>
      <c r="J13" s="17">
        <v>3.2422304327262098E-2</v>
      </c>
      <c r="K13" s="17">
        <v>2.57241966319324E-2</v>
      </c>
      <c r="L13" s="17">
        <v>3.7997531914968997E-2</v>
      </c>
      <c r="M13" s="17"/>
      <c r="N13" s="17">
        <v>3.0312265463046498E-2</v>
      </c>
      <c r="O13" s="17">
        <v>4.9844180933185302E-2</v>
      </c>
      <c r="P13" s="17"/>
      <c r="Q13" s="17">
        <v>3.4020841970227901E-2</v>
      </c>
      <c r="R13" s="17">
        <v>1.9541663844395599E-2</v>
      </c>
      <c r="S13" s="17">
        <v>4.2202171705623799E-2</v>
      </c>
      <c r="T13" s="17">
        <v>5.0319567884607903E-2</v>
      </c>
      <c r="U13" s="17">
        <v>3.4583614830989998E-2</v>
      </c>
      <c r="V13" s="17">
        <v>4.8131525853132497E-2</v>
      </c>
      <c r="W13" s="17">
        <v>1.7349116694068498E-2</v>
      </c>
      <c r="X13" s="17">
        <v>5.4830765872690597E-2</v>
      </c>
      <c r="Y13" s="17">
        <v>4.3324357069639302E-2</v>
      </c>
      <c r="Z13" s="17">
        <v>1.6040384793156E-2</v>
      </c>
      <c r="AA13" s="17">
        <v>2.25752911233504E-2</v>
      </c>
      <c r="AB13" s="17">
        <v>2.3635709740543399E-2</v>
      </c>
      <c r="AC13" s="17"/>
      <c r="AD13" s="17">
        <v>3.4168280308718602E-2</v>
      </c>
      <c r="AE13" s="17">
        <v>3.18200135916996E-2</v>
      </c>
      <c r="AF13" s="17"/>
      <c r="AG13" s="17">
        <v>2.7203879142498701E-2</v>
      </c>
      <c r="AH13" s="17">
        <v>3.20407450571581E-2</v>
      </c>
      <c r="AI13" s="17"/>
      <c r="AJ13" s="17">
        <v>3.8298192947212199E-2</v>
      </c>
      <c r="AK13" s="17">
        <v>2.7497125835708399E-2</v>
      </c>
      <c r="AL13" s="17"/>
      <c r="AM13" s="17">
        <v>3.93049704368858E-2</v>
      </c>
      <c r="AN13" s="17">
        <v>3.1330743545356199E-2</v>
      </c>
      <c r="AO13" s="17"/>
      <c r="AP13" s="17">
        <v>2.74908386880682E-2</v>
      </c>
      <c r="AQ13" s="17">
        <v>3.4578302739032001E-2</v>
      </c>
      <c r="AR13" s="17">
        <v>3.4736393505890702E-2</v>
      </c>
      <c r="AS13" s="17">
        <v>3.7165207913481699E-2</v>
      </c>
      <c r="AT13" s="17">
        <v>1.6327624409410199E-2</v>
      </c>
      <c r="AU13" s="17">
        <v>4.2970489921398201E-2</v>
      </c>
    </row>
    <row r="14" spans="2:47" x14ac:dyDescent="0.35">
      <c r="B14" s="18" t="s">
        <v>242</v>
      </c>
      <c r="C14" s="19">
        <v>3.0802728930856099E-2</v>
      </c>
      <c r="D14" s="19">
        <v>2.5590582761297199E-2</v>
      </c>
      <c r="E14" s="19">
        <v>3.6160149229475802E-2</v>
      </c>
      <c r="F14" s="19"/>
      <c r="G14" s="19">
        <v>5.4860369565261198E-2</v>
      </c>
      <c r="H14" s="19">
        <v>4.5460814160371801E-2</v>
      </c>
      <c r="I14" s="19">
        <v>5.1881023690574402E-2</v>
      </c>
      <c r="J14" s="19">
        <v>9.97854151301617E-3</v>
      </c>
      <c r="K14" s="19">
        <v>3.5997358903755599E-3</v>
      </c>
      <c r="L14" s="19">
        <v>2.06560411502393E-2</v>
      </c>
      <c r="M14" s="19"/>
      <c r="N14" s="19">
        <v>2.84201594863021E-2</v>
      </c>
      <c r="O14" s="19">
        <v>4.2636358851936298E-2</v>
      </c>
      <c r="P14" s="19"/>
      <c r="Q14" s="19">
        <v>3.1551840898561397E-2</v>
      </c>
      <c r="R14" s="19">
        <v>4.9718081737217201E-2</v>
      </c>
      <c r="S14" s="19">
        <v>6.95672531696594E-3</v>
      </c>
      <c r="T14" s="19">
        <v>9.22761321385125E-3</v>
      </c>
      <c r="U14" s="19">
        <v>4.3450483342345303E-2</v>
      </c>
      <c r="V14" s="19">
        <v>3.82092115360958E-2</v>
      </c>
      <c r="W14" s="19">
        <v>4.4820195716144498E-2</v>
      </c>
      <c r="X14" s="19">
        <v>1.0145224956953299E-2</v>
      </c>
      <c r="Y14" s="19">
        <v>3.1528307917145101E-2</v>
      </c>
      <c r="Z14" s="19">
        <v>3.0837590774558901E-2</v>
      </c>
      <c r="AA14" s="19">
        <v>2.2071708014062899E-2</v>
      </c>
      <c r="AB14" s="19">
        <v>2.3862527547941999E-2</v>
      </c>
      <c r="AC14" s="19"/>
      <c r="AD14" s="19">
        <v>1.5829544205798102E-2</v>
      </c>
      <c r="AE14" s="19">
        <v>5.8281299732560299E-2</v>
      </c>
      <c r="AF14" s="19"/>
      <c r="AG14" s="19">
        <v>8.5324907573692908E-3</v>
      </c>
      <c r="AH14" s="19">
        <v>3.1071343370659602E-2</v>
      </c>
      <c r="AI14" s="19"/>
      <c r="AJ14" s="19">
        <v>3.6089215619740399E-2</v>
      </c>
      <c r="AK14" s="19">
        <v>2.1677644630069201E-2</v>
      </c>
      <c r="AL14" s="19"/>
      <c r="AM14" s="19">
        <v>2.2153969077847401E-2</v>
      </c>
      <c r="AN14" s="19">
        <v>3.2671792004705102E-2</v>
      </c>
      <c r="AO14" s="19"/>
      <c r="AP14" s="19">
        <v>9.3995154751628299E-2</v>
      </c>
      <c r="AQ14" s="19">
        <v>2.4313873293736299E-2</v>
      </c>
      <c r="AR14" s="19">
        <v>1.9918013527974301E-2</v>
      </c>
      <c r="AS14" s="19">
        <v>2.3493187509347098E-3</v>
      </c>
      <c r="AT14" s="19">
        <v>0</v>
      </c>
      <c r="AU14" s="19">
        <v>1.1688581594162001E-2</v>
      </c>
    </row>
    <row r="15" spans="2:47" x14ac:dyDescent="0.35">
      <c r="B15" s="16"/>
    </row>
    <row r="16" spans="2:47" x14ac:dyDescent="0.35">
      <c r="B16" t="s">
        <v>66</v>
      </c>
    </row>
    <row r="17" spans="2:2" x14ac:dyDescent="0.35">
      <c r="B17" t="s">
        <v>67</v>
      </c>
    </row>
    <row r="19" spans="2:2" x14ac:dyDescent="0.35">
      <c r="B19"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B2:AU19"/>
  <sheetViews>
    <sheetView showGridLines="0" topLeftCell="A7" workbookViewId="0">
      <pane xSplit="2" topLeftCell="C1" activePane="topRight" state="frozen"/>
      <selection pane="topRight" activeCell="B19" sqref="B19"/>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435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429</v>
      </c>
      <c r="C9" s="17">
        <v>0.110448079924142</v>
      </c>
      <c r="D9" s="17">
        <v>0.125116512703393</v>
      </c>
      <c r="E9" s="17">
        <v>9.71222310270317E-2</v>
      </c>
      <c r="F9" s="17"/>
      <c r="G9" s="17">
        <v>0.120492493508968</v>
      </c>
      <c r="H9" s="17">
        <v>9.2540558504848894E-2</v>
      </c>
      <c r="I9" s="17">
        <v>9.3877793772990104E-2</v>
      </c>
      <c r="J9" s="17">
        <v>0.119313065377737</v>
      </c>
      <c r="K9" s="17">
        <v>0.117713291168205</v>
      </c>
      <c r="L9" s="17">
        <v>0.119881453058546</v>
      </c>
      <c r="M9" s="17"/>
      <c r="N9" s="17">
        <v>0.105389132941008</v>
      </c>
      <c r="O9" s="17">
        <v>0.135574611503577</v>
      </c>
      <c r="P9" s="17"/>
      <c r="Q9" s="17">
        <v>0.11452734223530101</v>
      </c>
      <c r="R9" s="17">
        <v>0.13456226141389199</v>
      </c>
      <c r="S9" s="17">
        <v>9.2984735839616403E-2</v>
      </c>
      <c r="T9" s="17">
        <v>0.1081821400637</v>
      </c>
      <c r="U9" s="17">
        <v>0.106974552718091</v>
      </c>
      <c r="V9" s="17">
        <v>0.109308484128998</v>
      </c>
      <c r="W9" s="17">
        <v>0.12784727172914401</v>
      </c>
      <c r="X9" s="17">
        <v>0.10865733692893199</v>
      </c>
      <c r="Y9" s="17">
        <v>8.3182587500747807E-2</v>
      </c>
      <c r="Z9" s="17">
        <v>0.116430591786675</v>
      </c>
      <c r="AA9" s="17">
        <v>0.116038216232434</v>
      </c>
      <c r="AB9" s="17">
        <v>8.0421411987470798E-2</v>
      </c>
      <c r="AC9" s="17"/>
      <c r="AD9" s="17">
        <v>0.13898754629957599</v>
      </c>
      <c r="AE9" s="17">
        <v>5.0018075787748403E-2</v>
      </c>
      <c r="AF9" s="17"/>
      <c r="AG9" s="17">
        <v>0.15351390623134401</v>
      </c>
      <c r="AH9" s="17">
        <v>9.1261406816685195E-2</v>
      </c>
      <c r="AI9" s="17"/>
      <c r="AJ9" s="17">
        <v>0.10641517959635501</v>
      </c>
      <c r="AK9" s="17">
        <v>0.11621930647743001</v>
      </c>
      <c r="AL9" s="17"/>
      <c r="AM9" s="17">
        <v>0.127439895264889</v>
      </c>
      <c r="AN9" s="17">
        <v>0.10478393299463</v>
      </c>
      <c r="AO9" s="17"/>
      <c r="AP9" s="17">
        <v>1.6899475090365299E-2</v>
      </c>
      <c r="AQ9" s="17">
        <v>9.0006850655214798E-2</v>
      </c>
      <c r="AR9" s="17">
        <v>8.4689092938250596E-2</v>
      </c>
      <c r="AS9" s="17">
        <v>0.167816334206394</v>
      </c>
      <c r="AT9" s="17">
        <v>0.21880148174817199</v>
      </c>
      <c r="AU9" s="17">
        <v>0.155923284562344</v>
      </c>
    </row>
    <row r="10" spans="2:47" x14ac:dyDescent="0.35">
      <c r="B10" s="18" t="s">
        <v>430</v>
      </c>
      <c r="C10" s="17">
        <v>0.28366356697998901</v>
      </c>
      <c r="D10" s="17">
        <v>0.28975726411583502</v>
      </c>
      <c r="E10" s="17">
        <v>0.27736629988310302</v>
      </c>
      <c r="F10" s="17"/>
      <c r="G10" s="17">
        <v>0.33312400887864102</v>
      </c>
      <c r="H10" s="17">
        <v>0.34269680213261</v>
      </c>
      <c r="I10" s="17">
        <v>0.29351317424944601</v>
      </c>
      <c r="J10" s="17">
        <v>0.28145341061648199</v>
      </c>
      <c r="K10" s="17">
        <v>0.242587754295578</v>
      </c>
      <c r="L10" s="17">
        <v>0.22367529627566099</v>
      </c>
      <c r="M10" s="17"/>
      <c r="N10" s="17">
        <v>0.26642781850784097</v>
      </c>
      <c r="O10" s="17">
        <v>0.36926924336370298</v>
      </c>
      <c r="P10" s="17"/>
      <c r="Q10" s="17">
        <v>0.355941581182949</v>
      </c>
      <c r="R10" s="17">
        <v>0.25107986928491599</v>
      </c>
      <c r="S10" s="17">
        <v>0.33282027681290999</v>
      </c>
      <c r="T10" s="17">
        <v>0.27237183505942097</v>
      </c>
      <c r="U10" s="17">
        <v>0.241719818730743</v>
      </c>
      <c r="V10" s="17">
        <v>0.262676748139201</v>
      </c>
      <c r="W10" s="17">
        <v>0.24725358703964601</v>
      </c>
      <c r="X10" s="17">
        <v>0.29369235902298702</v>
      </c>
      <c r="Y10" s="17">
        <v>0.29959841132987902</v>
      </c>
      <c r="Z10" s="17">
        <v>0.25282912521520501</v>
      </c>
      <c r="AA10" s="17">
        <v>0.25049976013536901</v>
      </c>
      <c r="AB10" s="17">
        <v>0.32544320122562198</v>
      </c>
      <c r="AC10" s="17"/>
      <c r="AD10" s="17">
        <v>0.33065414335177901</v>
      </c>
      <c r="AE10" s="17">
        <v>0.18566211860544901</v>
      </c>
      <c r="AF10" s="17"/>
      <c r="AG10" s="17">
        <v>0.36796045299970598</v>
      </c>
      <c r="AH10" s="17">
        <v>0.24727513837624099</v>
      </c>
      <c r="AI10" s="17"/>
      <c r="AJ10" s="17">
        <v>0.28146446942730202</v>
      </c>
      <c r="AK10" s="17">
        <v>0.28722594346230101</v>
      </c>
      <c r="AL10" s="17"/>
      <c r="AM10" s="17">
        <v>0.26579096269546598</v>
      </c>
      <c r="AN10" s="17">
        <v>0.29046511276866299</v>
      </c>
      <c r="AO10" s="17"/>
      <c r="AP10" s="17">
        <v>0.1218385292613</v>
      </c>
      <c r="AQ10" s="17">
        <v>0.25908784027286602</v>
      </c>
      <c r="AR10" s="17">
        <v>0.31738743688802901</v>
      </c>
      <c r="AS10" s="17">
        <v>0.27856433639068501</v>
      </c>
      <c r="AT10" s="17">
        <v>0.43785291706585</v>
      </c>
      <c r="AU10" s="17">
        <v>0.41205503264250998</v>
      </c>
    </row>
    <row r="11" spans="2:47" x14ac:dyDescent="0.35">
      <c r="B11" s="18" t="s">
        <v>431</v>
      </c>
      <c r="C11" s="17">
        <v>0.51775542168136002</v>
      </c>
      <c r="D11" s="17">
        <v>0.49984124074682601</v>
      </c>
      <c r="E11" s="17">
        <v>0.53381773528062904</v>
      </c>
      <c r="F11" s="17"/>
      <c r="G11" s="17">
        <v>0.41373244156012901</v>
      </c>
      <c r="H11" s="17">
        <v>0.439198259182494</v>
      </c>
      <c r="I11" s="17">
        <v>0.51497649103641197</v>
      </c>
      <c r="J11" s="17">
        <v>0.53758147584998806</v>
      </c>
      <c r="K11" s="17">
        <v>0.60635219102551297</v>
      </c>
      <c r="L11" s="17">
        <v>0.57824227825943297</v>
      </c>
      <c r="M11" s="17"/>
      <c r="N11" s="17">
        <v>0.54891248484595401</v>
      </c>
      <c r="O11" s="17">
        <v>0.36300603724671698</v>
      </c>
      <c r="P11" s="17"/>
      <c r="Q11" s="17">
        <v>0.437673654623564</v>
      </c>
      <c r="R11" s="17">
        <v>0.52159354860691998</v>
      </c>
      <c r="S11" s="17">
        <v>0.51403143663180195</v>
      </c>
      <c r="T11" s="17">
        <v>0.55077842206258998</v>
      </c>
      <c r="U11" s="17">
        <v>0.54504414769286402</v>
      </c>
      <c r="V11" s="17">
        <v>0.50653860956664798</v>
      </c>
      <c r="W11" s="17">
        <v>0.53068387615008406</v>
      </c>
      <c r="X11" s="17">
        <v>0.51070193901488803</v>
      </c>
      <c r="Y11" s="17">
        <v>0.519805477273798</v>
      </c>
      <c r="Z11" s="17">
        <v>0.55527380721987796</v>
      </c>
      <c r="AA11" s="17">
        <v>0.57201258988339998</v>
      </c>
      <c r="AB11" s="17">
        <v>0.51882285595815403</v>
      </c>
      <c r="AC11" s="17"/>
      <c r="AD11" s="17">
        <v>0.45167645399075701</v>
      </c>
      <c r="AE11" s="17">
        <v>0.66065221620933101</v>
      </c>
      <c r="AF11" s="17"/>
      <c r="AG11" s="17">
        <v>0.39902982319693198</v>
      </c>
      <c r="AH11" s="17">
        <v>0.58159788816749802</v>
      </c>
      <c r="AI11" s="17"/>
      <c r="AJ11" s="17">
        <v>0.51698269735817404</v>
      </c>
      <c r="AK11" s="17">
        <v>0.52042141378824203</v>
      </c>
      <c r="AL11" s="17"/>
      <c r="AM11" s="17">
        <v>0.52220387528425805</v>
      </c>
      <c r="AN11" s="17">
        <v>0.51833320136205596</v>
      </c>
      <c r="AO11" s="17"/>
      <c r="AP11" s="17">
        <v>0.73878962241666202</v>
      </c>
      <c r="AQ11" s="17">
        <v>0.57484828135503196</v>
      </c>
      <c r="AR11" s="17">
        <v>0.49547451377284402</v>
      </c>
      <c r="AS11" s="17">
        <v>0.50329365272582904</v>
      </c>
      <c r="AT11" s="17">
        <v>0.27441277807879499</v>
      </c>
      <c r="AU11" s="17">
        <v>0.33874636159765598</v>
      </c>
    </row>
    <row r="12" spans="2:47" x14ac:dyDescent="0.35">
      <c r="B12" s="18" t="s">
        <v>432</v>
      </c>
      <c r="C12" s="17">
        <v>2.42836879312552E-2</v>
      </c>
      <c r="D12" s="17">
        <v>2.5920090258584501E-2</v>
      </c>
      <c r="E12" s="17">
        <v>2.29033398261549E-2</v>
      </c>
      <c r="F12" s="17"/>
      <c r="G12" s="17">
        <v>4.95374122120451E-2</v>
      </c>
      <c r="H12" s="17">
        <v>4.6065813710739499E-2</v>
      </c>
      <c r="I12" s="17">
        <v>2.3735855278067201E-2</v>
      </c>
      <c r="J12" s="17">
        <v>1.9502489946163899E-2</v>
      </c>
      <c r="K12" s="17">
        <v>5.7909282827706002E-3</v>
      </c>
      <c r="L12" s="17">
        <v>6.3411285369116199E-3</v>
      </c>
      <c r="M12" s="17"/>
      <c r="N12" s="17">
        <v>2.0102468191559301E-2</v>
      </c>
      <c r="O12" s="17">
        <v>4.5050766570399498E-2</v>
      </c>
      <c r="P12" s="17"/>
      <c r="Q12" s="17">
        <v>2.5814513182758798E-2</v>
      </c>
      <c r="R12" s="17">
        <v>2.5554706882600298E-2</v>
      </c>
      <c r="S12" s="17">
        <v>1.1711468494907E-2</v>
      </c>
      <c r="T12" s="17">
        <v>3.2479684067268901E-2</v>
      </c>
      <c r="U12" s="17">
        <v>1.27011524856566E-2</v>
      </c>
      <c r="V12" s="17">
        <v>3.7313654636760799E-2</v>
      </c>
      <c r="W12" s="17">
        <v>1.39429418571471E-2</v>
      </c>
      <c r="X12" s="17">
        <v>4.5020031636619599E-2</v>
      </c>
      <c r="Y12" s="17">
        <v>3.5043697833174299E-2</v>
      </c>
      <c r="Z12" s="17">
        <v>2.75479024612609E-2</v>
      </c>
      <c r="AA12" s="17">
        <v>0</v>
      </c>
      <c r="AB12" s="17">
        <v>0</v>
      </c>
      <c r="AC12" s="17"/>
      <c r="AD12" s="17">
        <v>2.5801724811734799E-2</v>
      </c>
      <c r="AE12" s="17">
        <v>2.1565056948871199E-2</v>
      </c>
      <c r="AF12" s="17"/>
      <c r="AG12" s="17">
        <v>2.59288488689066E-2</v>
      </c>
      <c r="AH12" s="17">
        <v>2.3132559695533898E-2</v>
      </c>
      <c r="AI12" s="17"/>
      <c r="AJ12" s="17">
        <v>2.2408443278311301E-2</v>
      </c>
      <c r="AK12" s="17">
        <v>2.6725710139443901E-2</v>
      </c>
      <c r="AL12" s="17"/>
      <c r="AM12" s="17">
        <v>1.9134333417340402E-2</v>
      </c>
      <c r="AN12" s="17">
        <v>2.61899618934332E-2</v>
      </c>
      <c r="AO12" s="17"/>
      <c r="AP12" s="17">
        <v>1.6829915096489099E-2</v>
      </c>
      <c r="AQ12" s="17">
        <v>5.2803768338319E-3</v>
      </c>
      <c r="AR12" s="17">
        <v>6.26324826703442E-2</v>
      </c>
      <c r="AS12" s="17">
        <v>4.3404979952624996E-3</v>
      </c>
      <c r="AT12" s="17">
        <v>4.1043000727802502E-2</v>
      </c>
      <c r="AU12" s="17">
        <v>3.2820474107401403E-2</v>
      </c>
    </row>
    <row r="13" spans="2:47" x14ac:dyDescent="0.35">
      <c r="B13" s="18" t="s">
        <v>433</v>
      </c>
      <c r="C13" s="17">
        <v>3.5948782288611703E-2</v>
      </c>
      <c r="D13" s="17">
        <v>3.4589808179879597E-2</v>
      </c>
      <c r="E13" s="17">
        <v>3.75936637048047E-2</v>
      </c>
      <c r="F13" s="17"/>
      <c r="G13" s="17">
        <v>4.2428723197578802E-2</v>
      </c>
      <c r="H13" s="17">
        <v>3.7238266912583397E-2</v>
      </c>
      <c r="I13" s="17">
        <v>2.9736993469095301E-2</v>
      </c>
      <c r="J13" s="17">
        <v>2.90389748778015E-2</v>
      </c>
      <c r="K13" s="17">
        <v>2.45545855425243E-2</v>
      </c>
      <c r="L13" s="17">
        <v>4.8857104064716002E-2</v>
      </c>
      <c r="M13" s="17"/>
      <c r="N13" s="17">
        <v>3.2642428997397097E-2</v>
      </c>
      <c r="O13" s="17">
        <v>5.2370616844582801E-2</v>
      </c>
      <c r="P13" s="17"/>
      <c r="Q13" s="17">
        <v>3.6837471529586302E-2</v>
      </c>
      <c r="R13" s="17">
        <v>2.5876361949598199E-2</v>
      </c>
      <c r="S13" s="17">
        <v>4.2318782442344702E-2</v>
      </c>
      <c r="T13" s="17">
        <v>3.1574112140094202E-2</v>
      </c>
      <c r="U13" s="17">
        <v>3.4188061856564499E-2</v>
      </c>
      <c r="V13" s="17">
        <v>4.5907919707543501E-2</v>
      </c>
      <c r="W13" s="17">
        <v>4.4131720898162599E-2</v>
      </c>
      <c r="X13" s="17">
        <v>3.0573425846578E-2</v>
      </c>
      <c r="Y13" s="17">
        <v>3.5665806931165701E-2</v>
      </c>
      <c r="Z13" s="17">
        <v>2.7604314478844601E-2</v>
      </c>
      <c r="AA13" s="17">
        <v>3.9377725734733901E-2</v>
      </c>
      <c r="AB13" s="17">
        <v>5.1450003280811202E-2</v>
      </c>
      <c r="AC13" s="17"/>
      <c r="AD13" s="17">
        <v>3.3546140475574103E-2</v>
      </c>
      <c r="AE13" s="17">
        <v>3.94045558328203E-2</v>
      </c>
      <c r="AF13" s="17"/>
      <c r="AG13" s="17">
        <v>4.4274002541853798E-2</v>
      </c>
      <c r="AH13" s="17">
        <v>2.9755882532206401E-2</v>
      </c>
      <c r="AI13" s="17"/>
      <c r="AJ13" s="17">
        <v>4.3454395941057197E-2</v>
      </c>
      <c r="AK13" s="17">
        <v>2.7362435761229299E-2</v>
      </c>
      <c r="AL13" s="17"/>
      <c r="AM13" s="17">
        <v>4.3276964260199197E-2</v>
      </c>
      <c r="AN13" s="17">
        <v>3.13328771695554E-2</v>
      </c>
      <c r="AO13" s="17"/>
      <c r="AP13" s="17">
        <v>3.23953851704619E-2</v>
      </c>
      <c r="AQ13" s="17">
        <v>4.5962919104556001E-2</v>
      </c>
      <c r="AR13" s="17">
        <v>1.24131411973509E-2</v>
      </c>
      <c r="AS13" s="17">
        <v>3.8307630680807198E-2</v>
      </c>
      <c r="AT13" s="17">
        <v>2.27253975683324E-2</v>
      </c>
      <c r="AU13" s="17">
        <v>5.3431727636957298E-2</v>
      </c>
    </row>
    <row r="14" spans="2:47" x14ac:dyDescent="0.35">
      <c r="B14" s="18" t="s">
        <v>242</v>
      </c>
      <c r="C14" s="19">
        <v>2.7900461194641599E-2</v>
      </c>
      <c r="D14" s="19">
        <v>2.4775083995481499E-2</v>
      </c>
      <c r="E14" s="19">
        <v>3.11967302782768E-2</v>
      </c>
      <c r="F14" s="19"/>
      <c r="G14" s="19">
        <v>4.0684920642638497E-2</v>
      </c>
      <c r="H14" s="19">
        <v>4.2260299556723703E-2</v>
      </c>
      <c r="I14" s="19">
        <v>4.4159692193989998E-2</v>
      </c>
      <c r="J14" s="19">
        <v>1.3110583331827101E-2</v>
      </c>
      <c r="K14" s="19">
        <v>3.0012496854094602E-3</v>
      </c>
      <c r="L14" s="19">
        <v>2.3002739804733E-2</v>
      </c>
      <c r="M14" s="19"/>
      <c r="N14" s="19">
        <v>2.65256665162403E-2</v>
      </c>
      <c r="O14" s="19">
        <v>3.4728724471020503E-2</v>
      </c>
      <c r="P14" s="19"/>
      <c r="Q14" s="19">
        <v>2.92054372458403E-2</v>
      </c>
      <c r="R14" s="19">
        <v>4.1333251862073199E-2</v>
      </c>
      <c r="S14" s="19">
        <v>6.1332997784195997E-3</v>
      </c>
      <c r="T14" s="19">
        <v>4.6138066069256198E-3</v>
      </c>
      <c r="U14" s="19">
        <v>5.93722665160809E-2</v>
      </c>
      <c r="V14" s="19">
        <v>3.8254583820848502E-2</v>
      </c>
      <c r="W14" s="19">
        <v>3.6140602325815799E-2</v>
      </c>
      <c r="X14" s="19">
        <v>1.1354907549995E-2</v>
      </c>
      <c r="Y14" s="19">
        <v>2.6704019131235799E-2</v>
      </c>
      <c r="Z14" s="19">
        <v>2.03142588381371E-2</v>
      </c>
      <c r="AA14" s="19">
        <v>2.2071708014062899E-2</v>
      </c>
      <c r="AB14" s="19">
        <v>2.3862527547941999E-2</v>
      </c>
      <c r="AC14" s="19"/>
      <c r="AD14" s="19">
        <v>1.9333991070579301E-2</v>
      </c>
      <c r="AE14" s="19">
        <v>4.2697976615779898E-2</v>
      </c>
      <c r="AF14" s="19"/>
      <c r="AG14" s="19">
        <v>9.2929661612587405E-3</v>
      </c>
      <c r="AH14" s="19">
        <v>2.6977124411835699E-2</v>
      </c>
      <c r="AI14" s="19"/>
      <c r="AJ14" s="19">
        <v>2.9274814398800399E-2</v>
      </c>
      <c r="AK14" s="19">
        <v>2.2045190371354301E-2</v>
      </c>
      <c r="AL14" s="19"/>
      <c r="AM14" s="19">
        <v>2.2153969077847401E-2</v>
      </c>
      <c r="AN14" s="19">
        <v>2.88949138116615E-2</v>
      </c>
      <c r="AO14" s="19"/>
      <c r="AP14" s="19">
        <v>7.3247072964721896E-2</v>
      </c>
      <c r="AQ14" s="19">
        <v>2.48137317784996E-2</v>
      </c>
      <c r="AR14" s="19">
        <v>2.7403332533181501E-2</v>
      </c>
      <c r="AS14" s="19">
        <v>7.67754800102214E-3</v>
      </c>
      <c r="AT14" s="19">
        <v>5.1644248110487801E-3</v>
      </c>
      <c r="AU14" s="19">
        <v>7.0231194531318797E-3</v>
      </c>
    </row>
    <row r="15" spans="2:47" x14ac:dyDescent="0.35">
      <c r="B15" s="16"/>
    </row>
    <row r="16" spans="2:47" x14ac:dyDescent="0.35">
      <c r="B16" t="s">
        <v>66</v>
      </c>
    </row>
    <row r="17" spans="2:2" x14ac:dyDescent="0.35">
      <c r="B17" t="s">
        <v>67</v>
      </c>
    </row>
    <row r="19" spans="2:2" x14ac:dyDescent="0.35">
      <c r="B19"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B2:AU19"/>
  <sheetViews>
    <sheetView showGridLines="0" topLeftCell="A6" workbookViewId="0">
      <pane xSplit="2" topLeftCell="C1" activePane="topRight" state="frozen"/>
      <selection pane="topRight" activeCell="B19" sqref="B19"/>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440</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859</v>
      </c>
      <c r="D7" s="10">
        <v>418</v>
      </c>
      <c r="E7" s="10">
        <v>438</v>
      </c>
      <c r="F7" s="10"/>
      <c r="G7" s="10">
        <v>124</v>
      </c>
      <c r="H7" s="10">
        <v>144</v>
      </c>
      <c r="I7" s="10">
        <v>152</v>
      </c>
      <c r="J7" s="10">
        <v>143</v>
      </c>
      <c r="K7" s="10">
        <v>127</v>
      </c>
      <c r="L7" s="10">
        <v>169</v>
      </c>
      <c r="M7" s="10"/>
      <c r="N7" s="10">
        <v>694</v>
      </c>
      <c r="O7" s="10">
        <v>165</v>
      </c>
      <c r="P7" s="10"/>
      <c r="Q7" s="10">
        <v>143</v>
      </c>
      <c r="R7" s="10">
        <v>120</v>
      </c>
      <c r="S7" s="10">
        <v>71</v>
      </c>
      <c r="T7" s="10">
        <v>78</v>
      </c>
      <c r="U7" s="10">
        <v>53</v>
      </c>
      <c r="V7" s="10">
        <v>70</v>
      </c>
      <c r="W7" s="10">
        <v>74</v>
      </c>
      <c r="X7" s="10">
        <v>40</v>
      </c>
      <c r="Y7" s="10">
        <v>95</v>
      </c>
      <c r="Z7" s="10">
        <v>61</v>
      </c>
      <c r="AA7" s="10">
        <v>37</v>
      </c>
      <c r="AB7" s="10">
        <v>17</v>
      </c>
      <c r="AC7" s="10"/>
      <c r="AD7" s="10">
        <v>685</v>
      </c>
      <c r="AE7" s="10">
        <v>158</v>
      </c>
      <c r="AF7" s="10"/>
      <c r="AG7" s="10">
        <v>362</v>
      </c>
      <c r="AH7" s="10">
        <v>490</v>
      </c>
      <c r="AI7" s="10"/>
      <c r="AJ7" s="10">
        <v>480</v>
      </c>
      <c r="AK7" s="10">
        <v>378</v>
      </c>
      <c r="AL7" s="10"/>
      <c r="AM7" s="10">
        <v>187</v>
      </c>
      <c r="AN7" s="10">
        <v>661</v>
      </c>
      <c r="AO7" s="10"/>
      <c r="AP7" s="10">
        <v>71</v>
      </c>
      <c r="AQ7" s="10">
        <v>142</v>
      </c>
      <c r="AR7" s="10">
        <v>131</v>
      </c>
      <c r="AS7" s="10">
        <v>202</v>
      </c>
      <c r="AT7" s="10">
        <v>120</v>
      </c>
      <c r="AU7" s="10">
        <v>193</v>
      </c>
    </row>
    <row r="8" spans="2:47" ht="30" customHeight="1" x14ac:dyDescent="0.35">
      <c r="B8" s="11" t="s">
        <v>20</v>
      </c>
      <c r="C8" s="11">
        <v>862</v>
      </c>
      <c r="D8" s="11">
        <v>443</v>
      </c>
      <c r="E8" s="11">
        <v>416</v>
      </c>
      <c r="F8" s="11"/>
      <c r="G8" s="11">
        <v>150</v>
      </c>
      <c r="H8" s="11">
        <v>161</v>
      </c>
      <c r="I8" s="11">
        <v>142</v>
      </c>
      <c r="J8" s="11">
        <v>137</v>
      </c>
      <c r="K8" s="11">
        <v>115</v>
      </c>
      <c r="L8" s="11">
        <v>158</v>
      </c>
      <c r="M8" s="11"/>
      <c r="N8" s="11">
        <v>684</v>
      </c>
      <c r="O8" s="11">
        <v>178</v>
      </c>
      <c r="P8" s="11"/>
      <c r="Q8" s="11">
        <v>153</v>
      </c>
      <c r="R8" s="11">
        <v>113</v>
      </c>
      <c r="S8" s="11">
        <v>75</v>
      </c>
      <c r="T8" s="11">
        <v>72</v>
      </c>
      <c r="U8" s="11">
        <v>51</v>
      </c>
      <c r="V8" s="11">
        <v>67</v>
      </c>
      <c r="W8" s="11">
        <v>68</v>
      </c>
      <c r="X8" s="11">
        <v>40</v>
      </c>
      <c r="Y8" s="11">
        <v>89</v>
      </c>
      <c r="Z8" s="11">
        <v>69</v>
      </c>
      <c r="AA8" s="11">
        <v>40</v>
      </c>
      <c r="AB8" s="11">
        <v>26</v>
      </c>
      <c r="AC8" s="11"/>
      <c r="AD8" s="11">
        <v>686</v>
      </c>
      <c r="AE8" s="11">
        <v>159</v>
      </c>
      <c r="AF8" s="11"/>
      <c r="AG8" s="11">
        <v>373</v>
      </c>
      <c r="AH8" s="11">
        <v>483</v>
      </c>
      <c r="AI8" s="11"/>
      <c r="AJ8" s="11">
        <v>467</v>
      </c>
      <c r="AK8" s="11">
        <v>394</v>
      </c>
      <c r="AL8" s="11"/>
      <c r="AM8" s="11">
        <v>186</v>
      </c>
      <c r="AN8" s="11">
        <v>663</v>
      </c>
      <c r="AO8" s="11"/>
      <c r="AP8" s="11">
        <v>70</v>
      </c>
      <c r="AQ8" s="11">
        <v>136</v>
      </c>
      <c r="AR8" s="11">
        <v>136</v>
      </c>
      <c r="AS8" s="11">
        <v>189</v>
      </c>
      <c r="AT8" s="11">
        <v>113</v>
      </c>
      <c r="AU8" s="11">
        <v>218</v>
      </c>
    </row>
    <row r="9" spans="2:47" ht="58" x14ac:dyDescent="0.35">
      <c r="B9" s="18" t="s">
        <v>436</v>
      </c>
      <c r="C9" s="17">
        <v>0.59961325202304705</v>
      </c>
      <c r="D9" s="17">
        <v>0.602313153150694</v>
      </c>
      <c r="E9" s="17">
        <v>0.59880214893133399</v>
      </c>
      <c r="F9" s="17"/>
      <c r="G9" s="17">
        <v>0.49901750612725099</v>
      </c>
      <c r="H9" s="17">
        <v>0.54228569178768404</v>
      </c>
      <c r="I9" s="17">
        <v>0.62174774853137205</v>
      </c>
      <c r="J9" s="17">
        <v>0.65093559981696603</v>
      </c>
      <c r="K9" s="17">
        <v>0.614986915584948</v>
      </c>
      <c r="L9" s="17">
        <v>0.67778574577897199</v>
      </c>
      <c r="M9" s="17"/>
      <c r="N9" s="17">
        <v>0.62190636079321104</v>
      </c>
      <c r="O9" s="17">
        <v>0.51380869443047705</v>
      </c>
      <c r="P9" s="17"/>
      <c r="Q9" s="17">
        <v>0.50334129881843603</v>
      </c>
      <c r="R9" s="17">
        <v>0.59600926183379699</v>
      </c>
      <c r="S9" s="17">
        <v>0.62255989332905504</v>
      </c>
      <c r="T9" s="17">
        <v>0.630238163968733</v>
      </c>
      <c r="U9" s="17">
        <v>0.562884091893599</v>
      </c>
      <c r="V9" s="17">
        <v>0.59324340687477595</v>
      </c>
      <c r="W9" s="17">
        <v>0.68686586918627401</v>
      </c>
      <c r="X9" s="17">
        <v>0.61431536920190799</v>
      </c>
      <c r="Y9" s="17">
        <v>0.60271657929432998</v>
      </c>
      <c r="Z9" s="17">
        <v>0.63093362830824895</v>
      </c>
      <c r="AA9" s="17">
        <v>0.58641975447713102</v>
      </c>
      <c r="AB9" s="17">
        <v>0.79089458825289805</v>
      </c>
      <c r="AC9" s="17"/>
      <c r="AD9" s="17">
        <v>0.59502942552055205</v>
      </c>
      <c r="AE9" s="17">
        <v>0.58694837033397296</v>
      </c>
      <c r="AF9" s="17"/>
      <c r="AG9" s="17">
        <v>0.58304247633291695</v>
      </c>
      <c r="AH9" s="17">
        <v>0.61259174481358403</v>
      </c>
      <c r="AI9" s="17"/>
      <c r="AJ9" s="17">
        <v>0.600834359842917</v>
      </c>
      <c r="AK9" s="17">
        <v>0.60004312730746201</v>
      </c>
      <c r="AL9" s="17"/>
      <c r="AM9" s="17">
        <v>0.57521726062877998</v>
      </c>
      <c r="AN9" s="17">
        <v>0.60322536871171395</v>
      </c>
      <c r="AO9" s="17"/>
      <c r="AP9" s="17">
        <v>0.56654771571019502</v>
      </c>
      <c r="AQ9" s="17">
        <v>0.72053593574646702</v>
      </c>
      <c r="AR9" s="17">
        <v>0.53194585169953301</v>
      </c>
      <c r="AS9" s="17">
        <v>0.60927191175863005</v>
      </c>
      <c r="AT9" s="17">
        <v>0.54938615195492102</v>
      </c>
      <c r="AU9" s="17">
        <v>0.59499183441724601</v>
      </c>
    </row>
    <row r="10" spans="2:47" ht="29" x14ac:dyDescent="0.35">
      <c r="B10" s="18" t="s">
        <v>437</v>
      </c>
      <c r="C10" s="17">
        <v>0.45004308252292702</v>
      </c>
      <c r="D10" s="17">
        <v>0.49741984135274298</v>
      </c>
      <c r="E10" s="17">
        <v>0.40270495932813799</v>
      </c>
      <c r="F10" s="17"/>
      <c r="G10" s="17">
        <v>0.42811129911991602</v>
      </c>
      <c r="H10" s="17">
        <v>0.43561810735857798</v>
      </c>
      <c r="I10" s="17">
        <v>0.45923775660855898</v>
      </c>
      <c r="J10" s="17">
        <v>0.48321480493868701</v>
      </c>
      <c r="K10" s="17">
        <v>0.43959256011493397</v>
      </c>
      <c r="L10" s="17">
        <v>0.45610624772493502</v>
      </c>
      <c r="M10" s="17"/>
      <c r="N10" s="17">
        <v>0.43712435598287003</v>
      </c>
      <c r="O10" s="17">
        <v>0.49976632331707099</v>
      </c>
      <c r="P10" s="17"/>
      <c r="Q10" s="17">
        <v>0.46112910122369799</v>
      </c>
      <c r="R10" s="17">
        <v>0.48791073248372502</v>
      </c>
      <c r="S10" s="17">
        <v>0.47246286273612098</v>
      </c>
      <c r="T10" s="17">
        <v>0.51744555996057795</v>
      </c>
      <c r="U10" s="17">
        <v>0.44901410018230498</v>
      </c>
      <c r="V10" s="17">
        <v>0.481455453141302</v>
      </c>
      <c r="W10" s="17">
        <v>0.416659328809242</v>
      </c>
      <c r="X10" s="17">
        <v>0.46056647263942002</v>
      </c>
      <c r="Y10" s="17">
        <v>0.45148764958634802</v>
      </c>
      <c r="Z10" s="17">
        <v>0.42205186133601102</v>
      </c>
      <c r="AA10" s="17">
        <v>0.18732645540103701</v>
      </c>
      <c r="AB10" s="17">
        <v>0.43186558181741103</v>
      </c>
      <c r="AC10" s="17"/>
      <c r="AD10" s="17">
        <v>0.48671501550118201</v>
      </c>
      <c r="AE10" s="17">
        <v>0.30305656631398298</v>
      </c>
      <c r="AF10" s="17"/>
      <c r="AG10" s="17">
        <v>0.51471799288597697</v>
      </c>
      <c r="AH10" s="17">
        <v>0.40443920302047798</v>
      </c>
      <c r="AI10" s="17"/>
      <c r="AJ10" s="17">
        <v>0.45319217939657103</v>
      </c>
      <c r="AK10" s="17">
        <v>0.447720393646935</v>
      </c>
      <c r="AL10" s="17"/>
      <c r="AM10" s="17">
        <v>0.45147716205378502</v>
      </c>
      <c r="AN10" s="17">
        <v>0.45291727576332802</v>
      </c>
      <c r="AO10" s="17"/>
      <c r="AP10" s="17">
        <v>0.16095206344697699</v>
      </c>
      <c r="AQ10" s="17">
        <v>0.31540789772716998</v>
      </c>
      <c r="AR10" s="17">
        <v>0.41688873320508102</v>
      </c>
      <c r="AS10" s="17">
        <v>0.52061475196339402</v>
      </c>
      <c r="AT10" s="17">
        <v>0.50546388402569298</v>
      </c>
      <c r="AU10" s="17">
        <v>0.55728517793338805</v>
      </c>
    </row>
    <row r="11" spans="2:47" ht="43.5" x14ac:dyDescent="0.35">
      <c r="B11" s="18" t="s">
        <v>438</v>
      </c>
      <c r="C11" s="17">
        <v>0.307887314254364</v>
      </c>
      <c r="D11" s="17">
        <v>0.28935022779470099</v>
      </c>
      <c r="E11" s="17">
        <v>0.32766592728646299</v>
      </c>
      <c r="F11" s="17"/>
      <c r="G11" s="17">
        <v>0.47866919786832102</v>
      </c>
      <c r="H11" s="17">
        <v>0.42085437030485201</v>
      </c>
      <c r="I11" s="17">
        <v>0.38598769486706502</v>
      </c>
      <c r="J11" s="17">
        <v>0.23153831208266601</v>
      </c>
      <c r="K11" s="17">
        <v>0.24090577138335001</v>
      </c>
      <c r="L11" s="17">
        <v>7.5771362087121194E-2</v>
      </c>
      <c r="M11" s="17"/>
      <c r="N11" s="17">
        <v>0.26232111467348801</v>
      </c>
      <c r="O11" s="17">
        <v>0.48326830918515701</v>
      </c>
      <c r="P11" s="17"/>
      <c r="Q11" s="17">
        <v>0.34491369882724998</v>
      </c>
      <c r="R11" s="17">
        <v>0.25638765259739399</v>
      </c>
      <c r="S11" s="17">
        <v>0.28327853905912997</v>
      </c>
      <c r="T11" s="17">
        <v>0.215765734586154</v>
      </c>
      <c r="U11" s="17">
        <v>0.34779206471288199</v>
      </c>
      <c r="V11" s="17">
        <v>0.329770821348711</v>
      </c>
      <c r="W11" s="17">
        <v>0.25046271531705699</v>
      </c>
      <c r="X11" s="17">
        <v>0.42293882491280099</v>
      </c>
      <c r="Y11" s="17">
        <v>0.365275402821651</v>
      </c>
      <c r="Z11" s="17">
        <v>0.33912222361024602</v>
      </c>
      <c r="AA11" s="17">
        <v>0.359212859363788</v>
      </c>
      <c r="AB11" s="17">
        <v>0.127084857591266</v>
      </c>
      <c r="AC11" s="17"/>
      <c r="AD11" s="17">
        <v>0.32214838060812101</v>
      </c>
      <c r="AE11" s="17">
        <v>0.247384659137766</v>
      </c>
      <c r="AF11" s="17"/>
      <c r="AG11" s="17">
        <v>0.36767342698640798</v>
      </c>
      <c r="AH11" s="17">
        <v>0.26406256617445301</v>
      </c>
      <c r="AI11" s="17"/>
      <c r="AJ11" s="17">
        <v>0.29311892089503999</v>
      </c>
      <c r="AK11" s="17">
        <v>0.32634965308623698</v>
      </c>
      <c r="AL11" s="17"/>
      <c r="AM11" s="17">
        <v>0.24778071646756999</v>
      </c>
      <c r="AN11" s="17">
        <v>0.32726021970444102</v>
      </c>
      <c r="AO11" s="17"/>
      <c r="AP11" s="17">
        <v>0.252793935464385</v>
      </c>
      <c r="AQ11" s="17">
        <v>0.15027158515637801</v>
      </c>
      <c r="AR11" s="17">
        <v>0.350018727899643</v>
      </c>
      <c r="AS11" s="17">
        <v>0.138360356678255</v>
      </c>
      <c r="AT11" s="17">
        <v>0.47816930843469002</v>
      </c>
      <c r="AU11" s="17">
        <v>0.45544235054055099</v>
      </c>
    </row>
    <row r="12" spans="2:47" ht="29" x14ac:dyDescent="0.35">
      <c r="B12" s="18" t="s">
        <v>439</v>
      </c>
      <c r="C12" s="17">
        <v>0.11807929881446599</v>
      </c>
      <c r="D12" s="17">
        <v>0.14456497010656699</v>
      </c>
      <c r="E12" s="17">
        <v>8.8531071668986605E-2</v>
      </c>
      <c r="F12" s="17"/>
      <c r="G12" s="17">
        <v>0.21773283554365599</v>
      </c>
      <c r="H12" s="17">
        <v>0.135173205294254</v>
      </c>
      <c r="I12" s="17">
        <v>0.12554492893116001</v>
      </c>
      <c r="J12" s="17">
        <v>9.1392468348082997E-2</v>
      </c>
      <c r="K12" s="17">
        <v>2.8768687520384702E-2</v>
      </c>
      <c r="L12" s="17">
        <v>8.7445520866332394E-2</v>
      </c>
      <c r="M12" s="17"/>
      <c r="N12" s="17">
        <v>0.112198775758742</v>
      </c>
      <c r="O12" s="17">
        <v>0.140713005239684</v>
      </c>
      <c r="P12" s="17"/>
      <c r="Q12" s="17">
        <v>0.18460283200156599</v>
      </c>
      <c r="R12" s="17">
        <v>0.112080528246183</v>
      </c>
      <c r="S12" s="17">
        <v>5.3762909108904001E-2</v>
      </c>
      <c r="T12" s="17">
        <v>0.10648884932764099</v>
      </c>
      <c r="U12" s="17">
        <v>0.16346364001352501</v>
      </c>
      <c r="V12" s="17">
        <v>0.10723132785961</v>
      </c>
      <c r="W12" s="17">
        <v>4.4889869915191297E-2</v>
      </c>
      <c r="X12" s="17">
        <v>0.106608203418777</v>
      </c>
      <c r="Y12" s="17">
        <v>0.13028757402472499</v>
      </c>
      <c r="Z12" s="17">
        <v>0.104122171869774</v>
      </c>
      <c r="AA12" s="17">
        <v>0.15007116750123101</v>
      </c>
      <c r="AB12" s="17">
        <v>6.6220475720682098E-2</v>
      </c>
      <c r="AC12" s="17"/>
      <c r="AD12" s="17">
        <v>0.125335891272501</v>
      </c>
      <c r="AE12" s="17">
        <v>9.9056214729767597E-2</v>
      </c>
      <c r="AF12" s="17"/>
      <c r="AG12" s="17">
        <v>0.17770526424136801</v>
      </c>
      <c r="AH12" s="17">
        <v>7.3613199468916299E-2</v>
      </c>
      <c r="AI12" s="17"/>
      <c r="AJ12" s="17">
        <v>0.11273498519609899</v>
      </c>
      <c r="AK12" s="17">
        <v>0.124781212432613</v>
      </c>
      <c r="AL12" s="17"/>
      <c r="AM12" s="17">
        <v>0.11886588561471401</v>
      </c>
      <c r="AN12" s="17">
        <v>0.12011134452147799</v>
      </c>
      <c r="AO12" s="17"/>
      <c r="AP12" s="17">
        <v>7.6819008031142805E-2</v>
      </c>
      <c r="AQ12" s="17">
        <v>1.3860407627321899E-2</v>
      </c>
      <c r="AR12" s="17">
        <v>0.10535517368659</v>
      </c>
      <c r="AS12" s="17">
        <v>7.48043843629628E-2</v>
      </c>
      <c r="AT12" s="17">
        <v>0.18311372089532399</v>
      </c>
      <c r="AU12" s="17">
        <v>0.20780303946269399</v>
      </c>
    </row>
    <row r="13" spans="2:47" x14ac:dyDescent="0.35">
      <c r="B13" s="18" t="s">
        <v>151</v>
      </c>
      <c r="C13" s="17">
        <v>7.6038988287622997E-2</v>
      </c>
      <c r="D13" s="17">
        <v>7.5841363901327299E-2</v>
      </c>
      <c r="E13" s="17">
        <v>7.4062493377718697E-2</v>
      </c>
      <c r="F13" s="17"/>
      <c r="G13" s="17">
        <v>6.3906754128547294E-2</v>
      </c>
      <c r="H13" s="17">
        <v>6.4789024136157794E-2</v>
      </c>
      <c r="I13" s="17">
        <v>7.4895858905624196E-2</v>
      </c>
      <c r="J13" s="17">
        <v>6.1549408681822501E-2</v>
      </c>
      <c r="K13" s="17">
        <v>8.6981461651762099E-2</v>
      </c>
      <c r="L13" s="17">
        <v>0.10460478493547801</v>
      </c>
      <c r="M13" s="17"/>
      <c r="N13" s="17">
        <v>8.2463189796414801E-2</v>
      </c>
      <c r="O13" s="17">
        <v>5.1312702957461702E-2</v>
      </c>
      <c r="P13" s="17"/>
      <c r="Q13" s="17">
        <v>5.1863532922834799E-2</v>
      </c>
      <c r="R13" s="17">
        <v>6.4794908516417504E-2</v>
      </c>
      <c r="S13" s="17">
        <v>7.2034265544866596E-2</v>
      </c>
      <c r="T13" s="17">
        <v>0.13131867714116199</v>
      </c>
      <c r="U13" s="17">
        <v>0.114401559825673</v>
      </c>
      <c r="V13" s="17">
        <v>9.0776129129248997E-2</v>
      </c>
      <c r="W13" s="17">
        <v>4.65410862728401E-2</v>
      </c>
      <c r="X13" s="17">
        <v>9.0771815039600703E-2</v>
      </c>
      <c r="Y13" s="17">
        <v>4.9942485288802199E-2</v>
      </c>
      <c r="Z13" s="17">
        <v>0.10116101372455</v>
      </c>
      <c r="AA13" s="17">
        <v>0.105800459267689</v>
      </c>
      <c r="AB13" s="17">
        <v>4.4606916002965402E-2</v>
      </c>
      <c r="AC13" s="17"/>
      <c r="AD13" s="17">
        <v>7.0784112747322103E-2</v>
      </c>
      <c r="AE13" s="17">
        <v>0.106641793266154</v>
      </c>
      <c r="AF13" s="17"/>
      <c r="AG13" s="17">
        <v>4.7656967099997997E-2</v>
      </c>
      <c r="AH13" s="17">
        <v>9.7105437856099805E-2</v>
      </c>
      <c r="AI13" s="17"/>
      <c r="AJ13" s="17">
        <v>7.7163146067900895E-2</v>
      </c>
      <c r="AK13" s="17">
        <v>7.1815091240813506E-2</v>
      </c>
      <c r="AL13" s="17"/>
      <c r="AM13" s="17">
        <v>9.1500461664157096E-2</v>
      </c>
      <c r="AN13" s="17">
        <v>7.3143825745709906E-2</v>
      </c>
      <c r="AO13" s="17"/>
      <c r="AP13" s="17">
        <v>0.17404216638792699</v>
      </c>
      <c r="AQ13" s="17">
        <v>9.37746752236472E-2</v>
      </c>
      <c r="AR13" s="17">
        <v>6.5589620708427707E-2</v>
      </c>
      <c r="AS13" s="17">
        <v>0.105834871218677</v>
      </c>
      <c r="AT13" s="17">
        <v>1.7799358714731799E-2</v>
      </c>
      <c r="AU13" s="17">
        <v>4.4704588394200502E-2</v>
      </c>
    </row>
    <row r="14" spans="2:47" x14ac:dyDescent="0.35">
      <c r="B14" s="18" t="s">
        <v>242</v>
      </c>
      <c r="C14" s="19">
        <v>1.10353659071043E-2</v>
      </c>
      <c r="D14" s="19">
        <v>7.7802228901471503E-3</v>
      </c>
      <c r="E14" s="19">
        <v>1.4581559720008099E-2</v>
      </c>
      <c r="F14" s="19"/>
      <c r="G14" s="19">
        <v>1.4763767783091001E-2</v>
      </c>
      <c r="H14" s="19">
        <v>8.7834553609413106E-3</v>
      </c>
      <c r="I14" s="19">
        <v>1.23526742337955E-2</v>
      </c>
      <c r="J14" s="19">
        <v>7.7272814954012798E-3</v>
      </c>
      <c r="K14" s="19">
        <v>1.7520780098491701E-2</v>
      </c>
      <c r="L14" s="19">
        <v>6.7649952742310504E-3</v>
      </c>
      <c r="M14" s="19"/>
      <c r="N14" s="19">
        <v>1.23396901095165E-2</v>
      </c>
      <c r="O14" s="19">
        <v>6.0151167216230999E-3</v>
      </c>
      <c r="P14" s="19"/>
      <c r="Q14" s="19">
        <v>6.9198783117426802E-3</v>
      </c>
      <c r="R14" s="19">
        <v>9.2054462062988399E-3</v>
      </c>
      <c r="S14" s="19">
        <v>0</v>
      </c>
      <c r="T14" s="19">
        <v>0</v>
      </c>
      <c r="U14" s="19">
        <v>0</v>
      </c>
      <c r="V14" s="19">
        <v>1.44835078712835E-2</v>
      </c>
      <c r="W14" s="19">
        <v>1.4206259595492401E-2</v>
      </c>
      <c r="X14" s="19">
        <v>4.4020983946459098E-2</v>
      </c>
      <c r="Y14" s="19">
        <v>1.20448954647816E-2</v>
      </c>
      <c r="Z14" s="19">
        <v>2.0364783456978199E-2</v>
      </c>
      <c r="AA14" s="19">
        <v>3.1750281619843203E-2</v>
      </c>
      <c r="AB14" s="19">
        <v>0</v>
      </c>
      <c r="AC14" s="19"/>
      <c r="AD14" s="19">
        <v>7.8524894957236694E-3</v>
      </c>
      <c r="AE14" s="19">
        <v>2.5923527465793399E-2</v>
      </c>
      <c r="AF14" s="19"/>
      <c r="AG14" s="19">
        <v>5.1839365999009103E-3</v>
      </c>
      <c r="AH14" s="19">
        <v>1.37288971011977E-2</v>
      </c>
      <c r="AI14" s="19"/>
      <c r="AJ14" s="19">
        <v>1.0928523256297701E-2</v>
      </c>
      <c r="AK14" s="19">
        <v>1.1196500618665299E-2</v>
      </c>
      <c r="AL14" s="19"/>
      <c r="AM14" s="19">
        <v>1.7867932593819798E-2</v>
      </c>
      <c r="AN14" s="19">
        <v>7.8655581976853992E-3</v>
      </c>
      <c r="AO14" s="19"/>
      <c r="AP14" s="19">
        <v>1.49417360881813E-2</v>
      </c>
      <c r="AQ14" s="19">
        <v>1.5658580933723101E-2</v>
      </c>
      <c r="AR14" s="19">
        <v>3.2323496866001597E-2</v>
      </c>
      <c r="AS14" s="19">
        <v>1.02476166703086E-2</v>
      </c>
      <c r="AT14" s="19">
        <v>0</v>
      </c>
      <c r="AU14" s="19">
        <v>0</v>
      </c>
    </row>
    <row r="15" spans="2:47" x14ac:dyDescent="0.35">
      <c r="B15" s="16" t="s">
        <v>620</v>
      </c>
    </row>
    <row r="16" spans="2:47" x14ac:dyDescent="0.35">
      <c r="B16" t="s">
        <v>66</v>
      </c>
    </row>
    <row r="17" spans="2:2" x14ac:dyDescent="0.35">
      <c r="B17" t="s">
        <v>67</v>
      </c>
    </row>
    <row r="19" spans="2:2" x14ac:dyDescent="0.35">
      <c r="B19"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B2:AU22"/>
  <sheetViews>
    <sheetView showGridLines="0" topLeftCell="A7"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5" width="10.7265625" customWidth="1"/>
    <col min="16" max="16" width="2.1796875" customWidth="1"/>
    <col min="17" max="28" width="10.7265625" customWidth="1"/>
    <col min="29" max="29" width="2.1796875" customWidth="1"/>
    <col min="30" max="31" width="10.7265625" customWidth="1"/>
    <col min="32" max="32" width="2.1796875" customWidth="1"/>
    <col min="33" max="34" width="10.7265625" customWidth="1"/>
    <col min="35" max="35" width="2.1796875" customWidth="1"/>
    <col min="36" max="37" width="10.7265625" customWidth="1"/>
    <col min="38" max="38" width="2.1796875" customWidth="1"/>
    <col min="39" max="40" width="10.7265625" customWidth="1"/>
    <col min="41" max="41" width="2.1796875" customWidth="1"/>
    <col min="42" max="47" width="10.7265625" customWidth="1"/>
    <col min="48" max="48" width="2.1796875" customWidth="1"/>
  </cols>
  <sheetData>
    <row r="2" spans="2:47" ht="40" customHeight="1" x14ac:dyDescent="0.35">
      <c r="D2" s="30" t="s">
        <v>447</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row>
    <row r="5" spans="2:47" ht="30" customHeight="1" x14ac:dyDescent="0.35">
      <c r="B5" s="15"/>
      <c r="C5" s="15"/>
      <c r="D5" s="29" t="s">
        <v>49</v>
      </c>
      <c r="E5" s="29"/>
      <c r="F5" s="15"/>
      <c r="G5" s="29" t="s">
        <v>50</v>
      </c>
      <c r="H5" s="29"/>
      <c r="I5" s="29"/>
      <c r="J5" s="29"/>
      <c r="K5" s="29"/>
      <c r="L5" s="29"/>
      <c r="M5" s="15"/>
      <c r="N5" s="29" t="s">
        <v>51</v>
      </c>
      <c r="O5" s="29"/>
      <c r="P5" s="15"/>
      <c r="Q5" s="29" t="s">
        <v>52</v>
      </c>
      <c r="R5" s="29"/>
      <c r="S5" s="29"/>
      <c r="T5" s="29"/>
      <c r="U5" s="29"/>
      <c r="V5" s="29"/>
      <c r="W5" s="29"/>
      <c r="X5" s="29"/>
      <c r="Y5" s="29"/>
      <c r="Z5" s="29"/>
      <c r="AA5" s="29"/>
      <c r="AB5" s="29"/>
      <c r="AC5" s="15"/>
      <c r="AD5" s="29" t="s">
        <v>53</v>
      </c>
      <c r="AE5" s="29"/>
      <c r="AF5" s="15"/>
      <c r="AG5" s="29" t="s">
        <v>54</v>
      </c>
      <c r="AH5" s="29"/>
      <c r="AI5" s="15"/>
      <c r="AJ5" s="29" t="s">
        <v>55</v>
      </c>
      <c r="AK5" s="29"/>
      <c r="AL5" s="15"/>
      <c r="AM5" s="29" t="s">
        <v>56</v>
      </c>
      <c r="AN5" s="29"/>
      <c r="AO5" s="15"/>
      <c r="AP5" s="29" t="s">
        <v>57</v>
      </c>
      <c r="AQ5" s="29"/>
      <c r="AR5" s="29"/>
      <c r="AS5" s="29"/>
      <c r="AT5" s="29"/>
      <c r="AU5" s="29"/>
    </row>
    <row r="6" spans="2:47" ht="43.5" x14ac:dyDescent="0.35">
      <c r="B6" t="s">
        <v>15</v>
      </c>
      <c r="C6" s="9" t="s">
        <v>16</v>
      </c>
      <c r="D6" s="12" t="s">
        <v>17</v>
      </c>
      <c r="E6" s="12" t="s">
        <v>18</v>
      </c>
      <c r="G6" s="12" t="s">
        <v>21</v>
      </c>
      <c r="H6" s="12" t="s">
        <v>22</v>
      </c>
      <c r="I6" s="12" t="s">
        <v>23</v>
      </c>
      <c r="J6" s="12" t="s">
        <v>24</v>
      </c>
      <c r="K6" s="12" t="s">
        <v>25</v>
      </c>
      <c r="L6" s="12" t="s">
        <v>26</v>
      </c>
      <c r="N6" s="12" t="s">
        <v>27</v>
      </c>
      <c r="O6" s="12" t="s">
        <v>28</v>
      </c>
      <c r="Q6" s="12" t="s">
        <v>29</v>
      </c>
      <c r="R6" s="12" t="s">
        <v>30</v>
      </c>
      <c r="S6" s="12" t="s">
        <v>31</v>
      </c>
      <c r="T6" s="12" t="s">
        <v>32</v>
      </c>
      <c r="U6" s="12" t="s">
        <v>33</v>
      </c>
      <c r="V6" s="12" t="s">
        <v>34</v>
      </c>
      <c r="W6" s="12" t="s">
        <v>35</v>
      </c>
      <c r="X6" s="12" t="s">
        <v>36</v>
      </c>
      <c r="Y6" s="12" t="s">
        <v>37</v>
      </c>
      <c r="Z6" s="12" t="s">
        <v>38</v>
      </c>
      <c r="AA6" s="12" t="s">
        <v>39</v>
      </c>
      <c r="AB6" s="12" t="s">
        <v>40</v>
      </c>
      <c r="AD6" s="12" t="s">
        <v>41</v>
      </c>
      <c r="AE6" s="12" t="s">
        <v>42</v>
      </c>
      <c r="AG6" s="12" t="s">
        <v>41</v>
      </c>
      <c r="AH6" s="12" t="s">
        <v>42</v>
      </c>
      <c r="AJ6" s="12" t="s">
        <v>41</v>
      </c>
      <c r="AK6" s="12" t="s">
        <v>42</v>
      </c>
      <c r="AM6" s="12" t="s">
        <v>41</v>
      </c>
      <c r="AN6" s="12" t="s">
        <v>42</v>
      </c>
      <c r="AP6" s="12" t="s">
        <v>43</v>
      </c>
      <c r="AQ6" s="12" t="s">
        <v>44</v>
      </c>
      <c r="AR6" s="12" t="s">
        <v>45</v>
      </c>
      <c r="AS6" s="12" t="s">
        <v>46</v>
      </c>
      <c r="AT6" s="12" t="s">
        <v>47</v>
      </c>
      <c r="AU6" s="12" t="s">
        <v>48</v>
      </c>
    </row>
    <row r="7" spans="2:47" ht="30" customHeight="1" x14ac:dyDescent="0.35">
      <c r="B7" s="10" t="s">
        <v>19</v>
      </c>
      <c r="C7" s="10">
        <v>2010</v>
      </c>
      <c r="D7" s="10">
        <v>940</v>
      </c>
      <c r="E7" s="10">
        <v>1061</v>
      </c>
      <c r="F7" s="10"/>
      <c r="G7" s="10">
        <v>232</v>
      </c>
      <c r="H7" s="10">
        <v>306</v>
      </c>
      <c r="I7" s="10">
        <v>361</v>
      </c>
      <c r="J7" s="10">
        <v>356</v>
      </c>
      <c r="K7" s="10">
        <v>313</v>
      </c>
      <c r="L7" s="10">
        <v>442</v>
      </c>
      <c r="M7" s="10"/>
      <c r="N7" s="10">
        <v>1693</v>
      </c>
      <c r="O7" s="10">
        <v>317</v>
      </c>
      <c r="P7" s="10"/>
      <c r="Q7" s="10">
        <v>269</v>
      </c>
      <c r="R7" s="10">
        <v>276</v>
      </c>
      <c r="S7" s="10">
        <v>157</v>
      </c>
      <c r="T7" s="10">
        <v>194</v>
      </c>
      <c r="U7" s="10">
        <v>147</v>
      </c>
      <c r="V7" s="10">
        <v>184</v>
      </c>
      <c r="W7" s="10">
        <v>171</v>
      </c>
      <c r="X7" s="10">
        <v>86</v>
      </c>
      <c r="Y7" s="10">
        <v>233</v>
      </c>
      <c r="Z7" s="10">
        <v>159</v>
      </c>
      <c r="AA7" s="10">
        <v>94</v>
      </c>
      <c r="AB7" s="10">
        <v>40</v>
      </c>
      <c r="AC7" s="10"/>
      <c r="AD7" s="10">
        <v>1338</v>
      </c>
      <c r="AE7" s="10">
        <v>619</v>
      </c>
      <c r="AF7" s="10"/>
      <c r="AG7" s="10">
        <v>636</v>
      </c>
      <c r="AH7" s="10">
        <v>1337</v>
      </c>
      <c r="AI7" s="10"/>
      <c r="AJ7" s="10">
        <v>1118</v>
      </c>
      <c r="AK7" s="10">
        <v>885</v>
      </c>
      <c r="AL7" s="10"/>
      <c r="AM7" s="10">
        <v>443</v>
      </c>
      <c r="AN7" s="10">
        <v>1539</v>
      </c>
      <c r="AO7" s="10"/>
      <c r="AP7" s="10">
        <v>464</v>
      </c>
      <c r="AQ7" s="10">
        <v>348</v>
      </c>
      <c r="AR7" s="10">
        <v>281</v>
      </c>
      <c r="AS7" s="10">
        <v>409</v>
      </c>
      <c r="AT7" s="10">
        <v>173</v>
      </c>
      <c r="AU7" s="10">
        <v>335</v>
      </c>
    </row>
    <row r="8" spans="2:47" ht="30" customHeight="1" x14ac:dyDescent="0.35">
      <c r="B8" s="11" t="s">
        <v>20</v>
      </c>
      <c r="C8" s="11">
        <v>2010</v>
      </c>
      <c r="D8" s="11">
        <v>988</v>
      </c>
      <c r="E8" s="11">
        <v>1013</v>
      </c>
      <c r="F8" s="11"/>
      <c r="G8" s="11">
        <v>280</v>
      </c>
      <c r="H8" s="11">
        <v>344</v>
      </c>
      <c r="I8" s="11">
        <v>343</v>
      </c>
      <c r="J8" s="11">
        <v>341</v>
      </c>
      <c r="K8" s="11">
        <v>281</v>
      </c>
      <c r="L8" s="11">
        <v>421</v>
      </c>
      <c r="M8" s="11"/>
      <c r="N8" s="11">
        <v>1673</v>
      </c>
      <c r="O8" s="11">
        <v>337</v>
      </c>
      <c r="P8" s="11"/>
      <c r="Q8" s="11">
        <v>281</v>
      </c>
      <c r="R8" s="11">
        <v>261</v>
      </c>
      <c r="S8" s="11">
        <v>161</v>
      </c>
      <c r="T8" s="11">
        <v>181</v>
      </c>
      <c r="U8" s="11">
        <v>141</v>
      </c>
      <c r="V8" s="11">
        <v>181</v>
      </c>
      <c r="W8" s="11">
        <v>161</v>
      </c>
      <c r="X8" s="11">
        <v>80</v>
      </c>
      <c r="Y8" s="11">
        <v>221</v>
      </c>
      <c r="Z8" s="11">
        <v>181</v>
      </c>
      <c r="AA8" s="11">
        <v>101</v>
      </c>
      <c r="AB8" s="11">
        <v>60</v>
      </c>
      <c r="AC8" s="11"/>
      <c r="AD8" s="11">
        <v>1347</v>
      </c>
      <c r="AE8" s="11">
        <v>609</v>
      </c>
      <c r="AF8" s="11"/>
      <c r="AG8" s="11">
        <v>652</v>
      </c>
      <c r="AH8" s="11">
        <v>1317</v>
      </c>
      <c r="AI8" s="11"/>
      <c r="AJ8" s="11">
        <v>1086</v>
      </c>
      <c r="AK8" s="11">
        <v>915</v>
      </c>
      <c r="AL8" s="11"/>
      <c r="AM8" s="11">
        <v>437</v>
      </c>
      <c r="AN8" s="11">
        <v>1545</v>
      </c>
      <c r="AO8" s="11"/>
      <c r="AP8" s="11">
        <v>453</v>
      </c>
      <c r="AQ8" s="11">
        <v>334</v>
      </c>
      <c r="AR8" s="11">
        <v>299</v>
      </c>
      <c r="AS8" s="11">
        <v>386</v>
      </c>
      <c r="AT8" s="11">
        <v>163</v>
      </c>
      <c r="AU8" s="11">
        <v>375</v>
      </c>
    </row>
    <row r="9" spans="2:47" x14ac:dyDescent="0.35">
      <c r="B9" s="18" t="s">
        <v>441</v>
      </c>
      <c r="C9" s="17">
        <v>0.56561569246515597</v>
      </c>
      <c r="D9" s="17">
        <v>0.59092151843473795</v>
      </c>
      <c r="E9" s="17">
        <v>0.54195797035940196</v>
      </c>
      <c r="F9" s="17"/>
      <c r="G9" s="17">
        <v>0.66647127041718801</v>
      </c>
      <c r="H9" s="17">
        <v>0.56277392086689304</v>
      </c>
      <c r="I9" s="17">
        <v>0.56625578218195605</v>
      </c>
      <c r="J9" s="17">
        <v>0.59208251954570301</v>
      </c>
      <c r="K9" s="17">
        <v>0.54332278260367906</v>
      </c>
      <c r="L9" s="17">
        <v>0.49372622433593399</v>
      </c>
      <c r="M9" s="17"/>
      <c r="N9" s="17">
        <v>0.57074490754655804</v>
      </c>
      <c r="O9" s="17">
        <v>0.54014015671627003</v>
      </c>
      <c r="P9" s="17"/>
      <c r="Q9" s="17">
        <v>0.62368419546989795</v>
      </c>
      <c r="R9" s="17">
        <v>0.53069154734319701</v>
      </c>
      <c r="S9" s="17">
        <v>0.63438434361247698</v>
      </c>
      <c r="T9" s="17">
        <v>0.54725099864738103</v>
      </c>
      <c r="U9" s="17">
        <v>0.56775223834995803</v>
      </c>
      <c r="V9" s="17">
        <v>0.566013997692005</v>
      </c>
      <c r="W9" s="17">
        <v>0.48829616502349898</v>
      </c>
      <c r="X9" s="17">
        <v>0.49432703478346501</v>
      </c>
      <c r="Y9" s="17">
        <v>0.52866963863557104</v>
      </c>
      <c r="Z9" s="17">
        <v>0.58183887453421101</v>
      </c>
      <c r="AA9" s="17">
        <v>0.57026619928492195</v>
      </c>
      <c r="AB9" s="17">
        <v>0.69213946886606803</v>
      </c>
      <c r="AC9" s="17"/>
      <c r="AD9" s="17">
        <v>0.64060158560995195</v>
      </c>
      <c r="AE9" s="17">
        <v>0.410074002709715</v>
      </c>
      <c r="AF9" s="17"/>
      <c r="AG9" s="17">
        <v>0.66792367752023696</v>
      </c>
      <c r="AH9" s="17">
        <v>0.52139816905710301</v>
      </c>
      <c r="AI9" s="17"/>
      <c r="AJ9" s="17">
        <v>0.55275160962465997</v>
      </c>
      <c r="AK9" s="17">
        <v>0.58220696237281899</v>
      </c>
      <c r="AL9" s="17"/>
      <c r="AM9" s="17">
        <v>0.53489424278338404</v>
      </c>
      <c r="AN9" s="17">
        <v>0.57787060702669701</v>
      </c>
      <c r="AO9" s="17"/>
      <c r="AP9" s="17">
        <v>0.32235704953493799</v>
      </c>
      <c r="AQ9" s="17">
        <v>0.59187516371463</v>
      </c>
      <c r="AR9" s="17">
        <v>0.62059272066294002</v>
      </c>
      <c r="AS9" s="17">
        <v>0.62608246636814902</v>
      </c>
      <c r="AT9" s="17">
        <v>0.64832100130765302</v>
      </c>
      <c r="AU9" s="17">
        <v>0.69371074940414701</v>
      </c>
    </row>
    <row r="10" spans="2:47" x14ac:dyDescent="0.35">
      <c r="B10" s="18" t="s">
        <v>442</v>
      </c>
      <c r="C10" s="17">
        <v>0.36927868183659901</v>
      </c>
      <c r="D10" s="17">
        <v>0.38953168253711601</v>
      </c>
      <c r="E10" s="17">
        <v>0.35192291195462899</v>
      </c>
      <c r="F10" s="17"/>
      <c r="G10" s="17">
        <v>0.50271662920635096</v>
      </c>
      <c r="H10" s="17">
        <v>0.46185930422777899</v>
      </c>
      <c r="I10" s="17">
        <v>0.420738014491081</v>
      </c>
      <c r="J10" s="17">
        <v>0.33306869816130402</v>
      </c>
      <c r="K10" s="17">
        <v>0.32210849405150099</v>
      </c>
      <c r="L10" s="17">
        <v>0.223660406836904</v>
      </c>
      <c r="M10" s="17"/>
      <c r="N10" s="17">
        <v>0.32693152952068699</v>
      </c>
      <c r="O10" s="17">
        <v>0.57960645627505403</v>
      </c>
      <c r="P10" s="17"/>
      <c r="Q10" s="17">
        <v>0.44747204947341102</v>
      </c>
      <c r="R10" s="17">
        <v>0.31151034096753699</v>
      </c>
      <c r="S10" s="17">
        <v>0.36411448021367798</v>
      </c>
      <c r="T10" s="17">
        <v>0.34475493714352901</v>
      </c>
      <c r="U10" s="17">
        <v>0.30884820198101098</v>
      </c>
      <c r="V10" s="17">
        <v>0.39940752218026898</v>
      </c>
      <c r="W10" s="17">
        <v>0.32852084874811299</v>
      </c>
      <c r="X10" s="17">
        <v>0.39935976783719501</v>
      </c>
      <c r="Y10" s="17">
        <v>0.37746053338906199</v>
      </c>
      <c r="Z10" s="17">
        <v>0.36792577964009299</v>
      </c>
      <c r="AA10" s="17">
        <v>0.37618021189804401</v>
      </c>
      <c r="AB10" s="17">
        <v>0.42495287763671902</v>
      </c>
      <c r="AC10" s="17"/>
      <c r="AD10" s="17">
        <v>0.42221745499249902</v>
      </c>
      <c r="AE10" s="17">
        <v>0.25163469496158603</v>
      </c>
      <c r="AF10" s="17"/>
      <c r="AG10" s="17">
        <v>0.472225034294804</v>
      </c>
      <c r="AH10" s="17">
        <v>0.325131725451619</v>
      </c>
      <c r="AI10" s="17"/>
      <c r="AJ10" s="17">
        <v>0.35367769243463099</v>
      </c>
      <c r="AK10" s="17">
        <v>0.38974011015006599</v>
      </c>
      <c r="AL10" s="17"/>
      <c r="AM10" s="17">
        <v>0.33566064458580502</v>
      </c>
      <c r="AN10" s="17">
        <v>0.37936147538063902</v>
      </c>
      <c r="AO10" s="17"/>
      <c r="AP10" s="17">
        <v>0.192518510336327</v>
      </c>
      <c r="AQ10" s="17">
        <v>0.29652391451377402</v>
      </c>
      <c r="AR10" s="17">
        <v>0.44454267179343299</v>
      </c>
      <c r="AS10" s="17">
        <v>0.354487491670684</v>
      </c>
      <c r="AT10" s="17">
        <v>0.53974483972687803</v>
      </c>
      <c r="AU10" s="17">
        <v>0.52834332704012099</v>
      </c>
    </row>
    <row r="11" spans="2:47" x14ac:dyDescent="0.35">
      <c r="B11" s="18" t="s">
        <v>443</v>
      </c>
      <c r="C11" s="17">
        <v>0.16306235363421501</v>
      </c>
      <c r="D11" s="17">
        <v>0.17024414755119399</v>
      </c>
      <c r="E11" s="17">
        <v>0.15750617292085101</v>
      </c>
      <c r="F11" s="17"/>
      <c r="G11" s="17">
        <v>0.256923916391257</v>
      </c>
      <c r="H11" s="17">
        <v>0.19340968930057101</v>
      </c>
      <c r="I11" s="17">
        <v>0.18193209731832699</v>
      </c>
      <c r="J11" s="17">
        <v>0.16512233391939901</v>
      </c>
      <c r="K11" s="17">
        <v>0.113965126386583</v>
      </c>
      <c r="L11" s="17">
        <v>9.1507021536260794E-2</v>
      </c>
      <c r="M11" s="17"/>
      <c r="N11" s="17">
        <v>0.161457723139833</v>
      </c>
      <c r="O11" s="17">
        <v>0.17103215425178001</v>
      </c>
      <c r="P11" s="17"/>
      <c r="Q11" s="17">
        <v>0.16586366232570099</v>
      </c>
      <c r="R11" s="17">
        <v>0.16414133523117799</v>
      </c>
      <c r="S11" s="17">
        <v>0.19997837051478401</v>
      </c>
      <c r="T11" s="17">
        <v>0.112562820540825</v>
      </c>
      <c r="U11" s="17">
        <v>0.17501077712124799</v>
      </c>
      <c r="V11" s="17">
        <v>0.171211437984263</v>
      </c>
      <c r="W11" s="17">
        <v>0.13890230592782599</v>
      </c>
      <c r="X11" s="17">
        <v>0.19782947754764499</v>
      </c>
      <c r="Y11" s="17">
        <v>0.175408629358694</v>
      </c>
      <c r="Z11" s="17">
        <v>0.13350224170507799</v>
      </c>
      <c r="AA11" s="17">
        <v>0.186203153131935</v>
      </c>
      <c r="AB11" s="17">
        <v>0.16907334528717199</v>
      </c>
      <c r="AC11" s="17"/>
      <c r="AD11" s="17">
        <v>0.185420554055784</v>
      </c>
      <c r="AE11" s="17">
        <v>0.112712215298287</v>
      </c>
      <c r="AF11" s="17"/>
      <c r="AG11" s="17">
        <v>0.236708760490384</v>
      </c>
      <c r="AH11" s="17">
        <v>0.127803240174716</v>
      </c>
      <c r="AI11" s="17"/>
      <c r="AJ11" s="17">
        <v>0.16582063298579899</v>
      </c>
      <c r="AK11" s="17">
        <v>0.159896844209233</v>
      </c>
      <c r="AL11" s="17"/>
      <c r="AM11" s="17">
        <v>0.16694512857081401</v>
      </c>
      <c r="AN11" s="17">
        <v>0.16161830548963799</v>
      </c>
      <c r="AO11" s="17"/>
      <c r="AP11" s="17">
        <v>8.3452614676452097E-2</v>
      </c>
      <c r="AQ11" s="17">
        <v>0.13234066590260199</v>
      </c>
      <c r="AR11" s="17">
        <v>0.184104215777529</v>
      </c>
      <c r="AS11" s="17">
        <v>0.1284004240463</v>
      </c>
      <c r="AT11" s="17">
        <v>0.265444544596659</v>
      </c>
      <c r="AU11" s="17">
        <v>0.26079690573011999</v>
      </c>
    </row>
    <row r="12" spans="2:47" x14ac:dyDescent="0.35">
      <c r="B12" s="18" t="s">
        <v>444</v>
      </c>
      <c r="C12" s="17">
        <v>0.15835519073609999</v>
      </c>
      <c r="D12" s="17">
        <v>0.201865719399965</v>
      </c>
      <c r="E12" s="17">
        <v>0.117323326969235</v>
      </c>
      <c r="F12" s="17"/>
      <c r="G12" s="17">
        <v>0.25884019134087299</v>
      </c>
      <c r="H12" s="17">
        <v>0.248107817492114</v>
      </c>
      <c r="I12" s="17">
        <v>0.18587060079751599</v>
      </c>
      <c r="J12" s="17">
        <v>0.126231623326168</v>
      </c>
      <c r="K12" s="17">
        <v>6.05550892758299E-2</v>
      </c>
      <c r="L12" s="17">
        <v>8.7005425548180804E-2</v>
      </c>
      <c r="M12" s="17"/>
      <c r="N12" s="17">
        <v>0.124426880056204</v>
      </c>
      <c r="O12" s="17">
        <v>0.326868672410704</v>
      </c>
      <c r="P12" s="17"/>
      <c r="Q12" s="17">
        <v>0.22556197653902699</v>
      </c>
      <c r="R12" s="17">
        <v>0.12992502013794199</v>
      </c>
      <c r="S12" s="17">
        <v>0.13952590253580899</v>
      </c>
      <c r="T12" s="17">
        <v>0.12374711703708501</v>
      </c>
      <c r="U12" s="17">
        <v>0.16691210971502901</v>
      </c>
      <c r="V12" s="17">
        <v>0.133638259745019</v>
      </c>
      <c r="W12" s="17">
        <v>0.157880734087394</v>
      </c>
      <c r="X12" s="17">
        <v>0.158562600241583</v>
      </c>
      <c r="Y12" s="17">
        <v>0.18285547701628599</v>
      </c>
      <c r="Z12" s="17">
        <v>0.16140800254880799</v>
      </c>
      <c r="AA12" s="17">
        <v>0.144431779709602</v>
      </c>
      <c r="AB12" s="17">
        <v>0.101652876006457</v>
      </c>
      <c r="AC12" s="17"/>
      <c r="AD12" s="17">
        <v>0.192101881468903</v>
      </c>
      <c r="AE12" s="17">
        <v>7.75875917834698E-2</v>
      </c>
      <c r="AF12" s="17"/>
      <c r="AG12" s="17">
        <v>0.267451317015444</v>
      </c>
      <c r="AH12" s="17">
        <v>0.105919557884252</v>
      </c>
      <c r="AI12" s="17"/>
      <c r="AJ12" s="17">
        <v>0.16865018972715601</v>
      </c>
      <c r="AK12" s="17">
        <v>0.14620372766131601</v>
      </c>
      <c r="AL12" s="17"/>
      <c r="AM12" s="17">
        <v>0.14923144184318801</v>
      </c>
      <c r="AN12" s="17">
        <v>0.16117469373393301</v>
      </c>
      <c r="AO12" s="17"/>
      <c r="AP12" s="17">
        <v>3.5296162713429599E-2</v>
      </c>
      <c r="AQ12" s="17">
        <v>6.4329530965891404E-2</v>
      </c>
      <c r="AR12" s="17">
        <v>0.20849569479587199</v>
      </c>
      <c r="AS12" s="17">
        <v>0.122926152861444</v>
      </c>
      <c r="AT12" s="17">
        <v>0.27229579749031402</v>
      </c>
      <c r="AU12" s="17">
        <v>0.33745229756846201</v>
      </c>
    </row>
    <row r="13" spans="2:47" x14ac:dyDescent="0.35">
      <c r="B13" s="18" t="s">
        <v>445</v>
      </c>
      <c r="C13" s="17">
        <v>0.152370021970057</v>
      </c>
      <c r="D13" s="17">
        <v>0.17949102971059899</v>
      </c>
      <c r="E13" s="17">
        <v>0.1272707878272</v>
      </c>
      <c r="F13" s="17"/>
      <c r="G13" s="17">
        <v>0.19040455981294799</v>
      </c>
      <c r="H13" s="17">
        <v>0.20836450908010001</v>
      </c>
      <c r="I13" s="17">
        <v>0.14768682957186199</v>
      </c>
      <c r="J13" s="17">
        <v>0.12898037786005701</v>
      </c>
      <c r="K13" s="17">
        <v>0.109016383671664</v>
      </c>
      <c r="L13" s="17">
        <v>0.133010895370235</v>
      </c>
      <c r="M13" s="17"/>
      <c r="N13" s="17">
        <v>0.132753648976522</v>
      </c>
      <c r="O13" s="17">
        <v>0.24979966832515699</v>
      </c>
      <c r="P13" s="17"/>
      <c r="Q13" s="17">
        <v>0.17004080226148399</v>
      </c>
      <c r="R13" s="17">
        <v>0.14569128964178299</v>
      </c>
      <c r="S13" s="17">
        <v>0.163972228991592</v>
      </c>
      <c r="T13" s="17">
        <v>9.5731061018061503E-2</v>
      </c>
      <c r="U13" s="17">
        <v>0.16027369925235899</v>
      </c>
      <c r="V13" s="17">
        <v>0.13938108921928999</v>
      </c>
      <c r="W13" s="17">
        <v>9.8576084365843405E-2</v>
      </c>
      <c r="X13" s="17">
        <v>0.17790397941618899</v>
      </c>
      <c r="Y13" s="17">
        <v>0.19746141529036301</v>
      </c>
      <c r="Z13" s="17">
        <v>0.18508597710309099</v>
      </c>
      <c r="AA13" s="17">
        <v>0.13388311340135101</v>
      </c>
      <c r="AB13" s="17">
        <v>0.13565189019138599</v>
      </c>
      <c r="AC13" s="17"/>
      <c r="AD13" s="17">
        <v>0.189277388331513</v>
      </c>
      <c r="AE13" s="17">
        <v>7.3707552782923E-2</v>
      </c>
      <c r="AF13" s="17"/>
      <c r="AG13" s="17">
        <v>0.24720293669226101</v>
      </c>
      <c r="AH13" s="17">
        <v>0.108611370609699</v>
      </c>
      <c r="AI13" s="17"/>
      <c r="AJ13" s="17">
        <v>0.17335503913714601</v>
      </c>
      <c r="AK13" s="17">
        <v>0.12747912796569899</v>
      </c>
      <c r="AL13" s="17"/>
      <c r="AM13" s="17">
        <v>0.13702011404417799</v>
      </c>
      <c r="AN13" s="17">
        <v>0.156679403021345</v>
      </c>
      <c r="AO13" s="17"/>
      <c r="AP13" s="17">
        <v>3.14543895091507E-2</v>
      </c>
      <c r="AQ13" s="17">
        <v>0.110666871751766</v>
      </c>
      <c r="AR13" s="17">
        <v>0.177131057120792</v>
      </c>
      <c r="AS13" s="17">
        <v>0.14445061140556001</v>
      </c>
      <c r="AT13" s="17">
        <v>0.28711825068204599</v>
      </c>
      <c r="AU13" s="17">
        <v>0.265165987187301</v>
      </c>
    </row>
    <row r="14" spans="2:47" x14ac:dyDescent="0.35">
      <c r="B14" s="18" t="s">
        <v>446</v>
      </c>
      <c r="C14" s="17">
        <v>0.13484625142829099</v>
      </c>
      <c r="D14" s="17">
        <v>0.15822776258923299</v>
      </c>
      <c r="E14" s="17">
        <v>0.11212230045699099</v>
      </c>
      <c r="F14" s="17"/>
      <c r="G14" s="17">
        <v>0.19466725789029901</v>
      </c>
      <c r="H14" s="17">
        <v>0.229005442094078</v>
      </c>
      <c r="I14" s="17">
        <v>0.12572160656393899</v>
      </c>
      <c r="J14" s="17">
        <v>0.13009858230775201</v>
      </c>
      <c r="K14" s="17">
        <v>5.8386283422415503E-2</v>
      </c>
      <c r="L14" s="17">
        <v>8.0411501049019299E-2</v>
      </c>
      <c r="M14" s="17"/>
      <c r="N14" s="17">
        <v>0.114365330334099</v>
      </c>
      <c r="O14" s="17">
        <v>0.236569893198943</v>
      </c>
      <c r="P14" s="17"/>
      <c r="Q14" s="17">
        <v>0.204340865988133</v>
      </c>
      <c r="R14" s="17">
        <v>0.100608582330841</v>
      </c>
      <c r="S14" s="17">
        <v>0.10430821268931199</v>
      </c>
      <c r="T14" s="17">
        <v>0.10545403093797601</v>
      </c>
      <c r="U14" s="17">
        <v>0.125138078022211</v>
      </c>
      <c r="V14" s="17">
        <v>0.14050190132724499</v>
      </c>
      <c r="W14" s="17">
        <v>9.08102557580273E-2</v>
      </c>
      <c r="X14" s="17">
        <v>0.16497665199950701</v>
      </c>
      <c r="Y14" s="17">
        <v>0.169689329815987</v>
      </c>
      <c r="Z14" s="17">
        <v>0.114109971059905</v>
      </c>
      <c r="AA14" s="17">
        <v>0.10674775736480301</v>
      </c>
      <c r="AB14" s="17">
        <v>0.19419533748366999</v>
      </c>
      <c r="AC14" s="17"/>
      <c r="AD14" s="17">
        <v>0.15798105142852101</v>
      </c>
      <c r="AE14" s="17">
        <v>8.2244567847639199E-2</v>
      </c>
      <c r="AF14" s="17"/>
      <c r="AG14" s="17">
        <v>0.20944975905716401</v>
      </c>
      <c r="AH14" s="17">
        <v>9.8326555198787205E-2</v>
      </c>
      <c r="AI14" s="17"/>
      <c r="AJ14" s="17">
        <v>0.13267282646287601</v>
      </c>
      <c r="AK14" s="17">
        <v>0.13728156748699999</v>
      </c>
      <c r="AL14" s="17"/>
      <c r="AM14" s="17">
        <v>0.13182673269969999</v>
      </c>
      <c r="AN14" s="17">
        <v>0.136528297304507</v>
      </c>
      <c r="AO14" s="17"/>
      <c r="AP14" s="17">
        <v>5.2541782103257398E-2</v>
      </c>
      <c r="AQ14" s="17">
        <v>7.3714502594613193E-2</v>
      </c>
      <c r="AR14" s="17">
        <v>0.16415303880700399</v>
      </c>
      <c r="AS14" s="17">
        <v>0.11013859455003901</v>
      </c>
      <c r="AT14" s="17">
        <v>0.25073636098763302</v>
      </c>
      <c r="AU14" s="17">
        <v>0.24020466531793799</v>
      </c>
    </row>
    <row r="15" spans="2:47" x14ac:dyDescent="0.35">
      <c r="B15" s="18" t="s">
        <v>94</v>
      </c>
      <c r="C15" s="17">
        <v>3.16140400376448E-2</v>
      </c>
      <c r="D15" s="17">
        <v>2.5753271525781701E-2</v>
      </c>
      <c r="E15" s="17">
        <v>3.7611313402149502E-2</v>
      </c>
      <c r="F15" s="17"/>
      <c r="G15" s="17">
        <v>2.80960642209379E-2</v>
      </c>
      <c r="H15" s="17">
        <v>2.0529931947574399E-2</v>
      </c>
      <c r="I15" s="17">
        <v>4.8735885389864099E-2</v>
      </c>
      <c r="J15" s="17">
        <v>2.6216751424449802E-2</v>
      </c>
      <c r="K15" s="17">
        <v>2.6976843960009999E-2</v>
      </c>
      <c r="L15" s="17">
        <v>3.6518980291987399E-2</v>
      </c>
      <c r="M15" s="17"/>
      <c r="N15" s="17">
        <v>3.3033624191678997E-2</v>
      </c>
      <c r="O15" s="17">
        <v>2.4563318574281599E-2</v>
      </c>
      <c r="P15" s="17"/>
      <c r="Q15" s="17">
        <v>2.8737670612177201E-2</v>
      </c>
      <c r="R15" s="17">
        <v>3.7256858380046998E-2</v>
      </c>
      <c r="S15" s="17">
        <v>2.4403014031955599E-2</v>
      </c>
      <c r="T15" s="17">
        <v>3.3041048758223501E-2</v>
      </c>
      <c r="U15" s="17">
        <v>4.0364179474207597E-2</v>
      </c>
      <c r="V15" s="17">
        <v>3.4201758279884198E-2</v>
      </c>
      <c r="W15" s="17">
        <v>3.6607703337606802E-2</v>
      </c>
      <c r="X15" s="17">
        <v>1.1354907549995E-2</v>
      </c>
      <c r="Y15" s="17">
        <v>4.1975736545397997E-2</v>
      </c>
      <c r="Z15" s="17">
        <v>1.7953948032435298E-2</v>
      </c>
      <c r="AA15" s="17">
        <v>4.5786131415273497E-2</v>
      </c>
      <c r="AB15" s="17">
        <v>0</v>
      </c>
      <c r="AC15" s="17"/>
      <c r="AD15" s="17">
        <v>2.5798521595319999E-2</v>
      </c>
      <c r="AE15" s="17">
        <v>3.6334840110504897E-2</v>
      </c>
      <c r="AF15" s="17"/>
      <c r="AG15" s="17">
        <v>1.1187912284899499E-2</v>
      </c>
      <c r="AH15" s="17">
        <v>3.2469749451478402E-2</v>
      </c>
      <c r="AI15" s="17"/>
      <c r="AJ15" s="17">
        <v>3.09823848522679E-2</v>
      </c>
      <c r="AK15" s="17">
        <v>2.84467421216975E-2</v>
      </c>
      <c r="AL15" s="17"/>
      <c r="AM15" s="17">
        <v>3.3463949599583098E-2</v>
      </c>
      <c r="AN15" s="17">
        <v>3.05293228008633E-2</v>
      </c>
      <c r="AO15" s="17"/>
      <c r="AP15" s="17">
        <v>7.5995992938369394E-2</v>
      </c>
      <c r="AQ15" s="17">
        <v>3.8958850859782297E-2</v>
      </c>
      <c r="AR15" s="17">
        <v>2.71778576242372E-2</v>
      </c>
      <c r="AS15" s="17">
        <v>1.3501400296784699E-2</v>
      </c>
      <c r="AT15" s="17">
        <v>0</v>
      </c>
      <c r="AU15" s="17">
        <v>7.4465913923584103E-3</v>
      </c>
    </row>
    <row r="16" spans="2:47" x14ac:dyDescent="0.35">
      <c r="B16" s="18" t="s">
        <v>258</v>
      </c>
      <c r="C16" s="17">
        <v>3.05158724394028E-3</v>
      </c>
      <c r="D16" s="17">
        <v>4.5016003267653003E-3</v>
      </c>
      <c r="E16" s="17">
        <v>1.6644032210973801E-3</v>
      </c>
      <c r="F16" s="17"/>
      <c r="G16" s="17">
        <v>0</v>
      </c>
      <c r="H16" s="17">
        <v>0</v>
      </c>
      <c r="I16" s="17">
        <v>3.14809027515225E-3</v>
      </c>
      <c r="J16" s="17">
        <v>2.4169971946398998E-3</v>
      </c>
      <c r="K16" s="17">
        <v>6.3989669733199696E-3</v>
      </c>
      <c r="L16" s="17">
        <v>5.7774431183103903E-3</v>
      </c>
      <c r="M16" s="17"/>
      <c r="N16" s="17">
        <v>3.66599031157816E-3</v>
      </c>
      <c r="O16" s="17">
        <v>0</v>
      </c>
      <c r="P16" s="17"/>
      <c r="Q16" s="17">
        <v>0</v>
      </c>
      <c r="R16" s="17">
        <v>0</v>
      </c>
      <c r="S16" s="17">
        <v>6.7116763420038599E-3</v>
      </c>
      <c r="T16" s="17">
        <v>0</v>
      </c>
      <c r="U16" s="17">
        <v>5.1024527119462003E-3</v>
      </c>
      <c r="V16" s="17">
        <v>4.47310970759372E-3</v>
      </c>
      <c r="W16" s="17">
        <v>1.57496596555733E-2</v>
      </c>
      <c r="X16" s="17">
        <v>0</v>
      </c>
      <c r="Y16" s="17">
        <v>0</v>
      </c>
      <c r="Z16" s="17">
        <v>5.46003033495233E-3</v>
      </c>
      <c r="AA16" s="17">
        <v>0</v>
      </c>
      <c r="AB16" s="17">
        <v>0</v>
      </c>
      <c r="AC16" s="17"/>
      <c r="AD16" s="17">
        <v>2.7484475409635298E-3</v>
      </c>
      <c r="AE16" s="17">
        <v>3.9900626941001497E-3</v>
      </c>
      <c r="AF16" s="17"/>
      <c r="AG16" s="17">
        <v>0</v>
      </c>
      <c r="AH16" s="17">
        <v>4.6557856952877596E-3</v>
      </c>
      <c r="AI16" s="17"/>
      <c r="AJ16" s="17">
        <v>4.9836957010752601E-3</v>
      </c>
      <c r="AK16" s="17">
        <v>7.8594266706283995E-4</v>
      </c>
      <c r="AL16" s="17"/>
      <c r="AM16" s="17">
        <v>5.8817299560885803E-3</v>
      </c>
      <c r="AN16" s="17">
        <v>2.3076805488531599E-3</v>
      </c>
      <c r="AO16" s="17"/>
      <c r="AP16" s="17">
        <v>5.88141951837061E-3</v>
      </c>
      <c r="AQ16" s="17">
        <v>4.9676292436968599E-3</v>
      </c>
      <c r="AR16" s="17">
        <v>0</v>
      </c>
      <c r="AS16" s="17">
        <v>0</v>
      </c>
      <c r="AT16" s="17">
        <v>5.0483641086221404E-3</v>
      </c>
      <c r="AU16" s="17">
        <v>2.63503892126594E-3</v>
      </c>
    </row>
    <row r="17" spans="2:47" x14ac:dyDescent="0.35">
      <c r="B17" s="18" t="s">
        <v>151</v>
      </c>
      <c r="C17" s="19">
        <v>0.24788867232355299</v>
      </c>
      <c r="D17" s="19">
        <v>0.20944239035095299</v>
      </c>
      <c r="E17" s="19">
        <v>0.28358873302464999</v>
      </c>
      <c r="F17" s="19"/>
      <c r="G17" s="19">
        <v>0.11535488115063899</v>
      </c>
      <c r="H17" s="19">
        <v>0.163627925015666</v>
      </c>
      <c r="I17" s="19">
        <v>0.22016030773249401</v>
      </c>
      <c r="J17" s="19">
        <v>0.261992090359908</v>
      </c>
      <c r="K17" s="19">
        <v>0.33140659803920702</v>
      </c>
      <c r="L17" s="19">
        <v>0.36039401085015399</v>
      </c>
      <c r="M17" s="19"/>
      <c r="N17" s="19">
        <v>0.27318310416258801</v>
      </c>
      <c r="O17" s="19">
        <v>0.122257519732677</v>
      </c>
      <c r="P17" s="19"/>
      <c r="Q17" s="19">
        <v>0.18071331648570199</v>
      </c>
      <c r="R17" s="19">
        <v>0.27873021880288601</v>
      </c>
      <c r="S17" s="19">
        <v>0.24213304137141101</v>
      </c>
      <c r="T17" s="19">
        <v>0.27435199783772402</v>
      </c>
      <c r="U17" s="19">
        <v>0.22787618445691801</v>
      </c>
      <c r="V17" s="19">
        <v>0.23723749444842299</v>
      </c>
      <c r="W17" s="19">
        <v>0.29429451338100399</v>
      </c>
      <c r="X17" s="19">
        <v>0.21320218299633401</v>
      </c>
      <c r="Y17" s="19">
        <v>0.23440644938649799</v>
      </c>
      <c r="Z17" s="19">
        <v>0.29371323563434498</v>
      </c>
      <c r="AA17" s="19">
        <v>0.26230941447054501</v>
      </c>
      <c r="AB17" s="19">
        <v>0.25197654939890302</v>
      </c>
      <c r="AC17" s="19"/>
      <c r="AD17" s="19">
        <v>0.15266137480407299</v>
      </c>
      <c r="AE17" s="19">
        <v>0.45762900975758403</v>
      </c>
      <c r="AF17" s="19"/>
      <c r="AG17" s="19">
        <v>0.118889681264092</v>
      </c>
      <c r="AH17" s="19">
        <v>0.311999941617633</v>
      </c>
      <c r="AI17" s="19"/>
      <c r="AJ17" s="19">
        <v>0.249433483513049</v>
      </c>
      <c r="AK17" s="19">
        <v>0.247265376327197</v>
      </c>
      <c r="AL17" s="19"/>
      <c r="AM17" s="19">
        <v>0.29121164324302001</v>
      </c>
      <c r="AN17" s="19">
        <v>0.23483531527089099</v>
      </c>
      <c r="AO17" s="19"/>
      <c r="AP17" s="19">
        <v>0.53821032920998302</v>
      </c>
      <c r="AQ17" s="19">
        <v>0.28105289558921098</v>
      </c>
      <c r="AR17" s="19">
        <v>0.14163124441265401</v>
      </c>
      <c r="AS17" s="19">
        <v>0.21367177637304199</v>
      </c>
      <c r="AT17" s="19">
        <v>5.5967993080243902E-2</v>
      </c>
      <c r="AU17" s="19">
        <v>7.1533891557477997E-2</v>
      </c>
    </row>
    <row r="18" spans="2:47" x14ac:dyDescent="0.35">
      <c r="B18" s="16"/>
    </row>
    <row r="19" spans="2:47" x14ac:dyDescent="0.35">
      <c r="B19" t="s">
        <v>66</v>
      </c>
    </row>
    <row r="20" spans="2:47" x14ac:dyDescent="0.35">
      <c r="B20" t="s">
        <v>67</v>
      </c>
    </row>
    <row r="22" spans="2:47" x14ac:dyDescent="0.35">
      <c r="B22" s="8" t="str">
        <f>HYPERLINK("#'Contents'!A1", "Return to Contents")</f>
        <v>Return to Contents</v>
      </c>
    </row>
  </sheetData>
  <mergeCells count="10">
    <mergeCell ref="AG5:AH5"/>
    <mergeCell ref="AJ5:AK5"/>
    <mergeCell ref="AM5:AN5"/>
    <mergeCell ref="AP5:AU5"/>
    <mergeCell ref="D2:AN2"/>
    <mergeCell ref="D5:E5"/>
    <mergeCell ref="G5:L5"/>
    <mergeCell ref="N5:O5"/>
    <mergeCell ref="Q5:AB5"/>
    <mergeCell ref="AD5:AE5"/>
  </mergeCells>
  <pageMargins left="0.7" right="0.7" top="0.75" bottom="0.75" header="0.3" footer="0.3"/>
  <pageSetup paperSize="9"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196</vt:i4>
      </vt:variant>
    </vt:vector>
  </HeadingPairs>
  <TitlesOfParts>
    <vt:vector size="196" baseType="lpstr">
      <vt:lpstr>Cover Sheet</vt:lpstr>
      <vt:lpstr>Contents</vt:lpstr>
      <vt:lpstr>Full Results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41</vt:lpstr>
      <vt:lpstr>Table 42</vt:lpstr>
      <vt:lpstr>Table 43</vt:lpstr>
      <vt:lpstr>Table 44</vt:lpstr>
      <vt:lpstr>Table 45</vt:lpstr>
      <vt:lpstr>Table 46</vt:lpstr>
      <vt:lpstr>Table 47</vt:lpstr>
      <vt:lpstr>Table 48</vt:lpstr>
      <vt:lpstr>Table 49</vt:lpstr>
      <vt:lpstr>Table 50</vt:lpstr>
      <vt:lpstr>Table 51</vt:lpstr>
      <vt:lpstr>Table 52</vt:lpstr>
      <vt:lpstr>Table 53</vt:lpstr>
      <vt:lpstr>Table 54</vt:lpstr>
      <vt:lpstr>Table 55</vt:lpstr>
      <vt:lpstr>Table 56</vt:lpstr>
      <vt:lpstr>Table 57</vt:lpstr>
      <vt:lpstr>Table 58</vt:lpstr>
      <vt:lpstr>Table 59</vt:lpstr>
      <vt:lpstr>Table 60</vt:lpstr>
      <vt:lpstr>Table 61</vt:lpstr>
      <vt:lpstr>Table 62</vt:lpstr>
      <vt:lpstr>Table 63</vt:lpstr>
      <vt:lpstr>Table 64</vt:lpstr>
      <vt:lpstr>Table 65</vt:lpstr>
      <vt:lpstr>Table 66</vt:lpstr>
      <vt:lpstr>Table 67</vt:lpstr>
      <vt:lpstr>Table 68</vt:lpstr>
      <vt:lpstr>Table 69</vt:lpstr>
      <vt:lpstr>Table 70</vt:lpstr>
      <vt:lpstr>Table 71</vt:lpstr>
      <vt:lpstr>Table 72</vt:lpstr>
      <vt:lpstr>Table 73</vt:lpstr>
      <vt:lpstr>Table 74</vt:lpstr>
      <vt:lpstr>Table 75</vt:lpstr>
      <vt:lpstr>Table 76</vt:lpstr>
      <vt:lpstr>Table 77</vt:lpstr>
      <vt:lpstr>Table 78</vt:lpstr>
      <vt:lpstr>Table 79</vt:lpstr>
      <vt:lpstr>Table 80</vt:lpstr>
      <vt:lpstr>Table 81</vt:lpstr>
      <vt:lpstr>Table 82</vt:lpstr>
      <vt:lpstr>Table 83</vt:lpstr>
      <vt:lpstr>Table 84</vt:lpstr>
      <vt:lpstr>Table 85</vt:lpstr>
      <vt:lpstr>Table 86</vt:lpstr>
      <vt:lpstr>Table 87</vt:lpstr>
      <vt:lpstr>Table 88</vt:lpstr>
      <vt:lpstr>Table 89</vt:lpstr>
      <vt:lpstr>Table 90</vt:lpstr>
      <vt:lpstr>Table 91</vt:lpstr>
      <vt:lpstr>Table 92</vt:lpstr>
      <vt:lpstr>Table 93</vt:lpstr>
      <vt:lpstr>Table 94</vt:lpstr>
      <vt:lpstr>Table 95</vt:lpstr>
      <vt:lpstr>Table 96</vt:lpstr>
      <vt:lpstr>Table 97</vt:lpstr>
      <vt:lpstr>Table 98</vt:lpstr>
      <vt:lpstr>Table 99</vt:lpstr>
      <vt:lpstr>Table 100</vt:lpstr>
      <vt:lpstr>Table 101</vt:lpstr>
      <vt:lpstr>Table 102</vt:lpstr>
      <vt:lpstr>Table 103</vt:lpstr>
      <vt:lpstr>Table 104</vt:lpstr>
      <vt:lpstr>Table 105</vt:lpstr>
      <vt:lpstr>Table 106</vt:lpstr>
      <vt:lpstr>Table 107</vt:lpstr>
      <vt:lpstr>Table 108</vt:lpstr>
      <vt:lpstr>Table 109</vt:lpstr>
      <vt:lpstr>Table 110</vt:lpstr>
      <vt:lpstr>Table 111</vt:lpstr>
      <vt:lpstr>Table 112</vt:lpstr>
      <vt:lpstr>Table 113</vt:lpstr>
      <vt:lpstr>Table 114</vt:lpstr>
      <vt:lpstr>Table 115</vt:lpstr>
      <vt:lpstr>Table 116</vt:lpstr>
      <vt:lpstr>Table 117</vt:lpstr>
      <vt:lpstr>Table 118</vt:lpstr>
      <vt:lpstr>Table 119</vt:lpstr>
      <vt:lpstr>Table 120</vt:lpstr>
      <vt:lpstr>Table 121</vt:lpstr>
      <vt:lpstr>Table 122</vt:lpstr>
      <vt:lpstr>Table 123</vt:lpstr>
      <vt:lpstr>Table 124</vt:lpstr>
      <vt:lpstr>Table 125</vt:lpstr>
      <vt:lpstr>Table 126</vt:lpstr>
      <vt:lpstr>Table 127</vt:lpstr>
      <vt:lpstr>Table 128</vt:lpstr>
      <vt:lpstr>Table 129</vt:lpstr>
      <vt:lpstr>Table 130</vt:lpstr>
      <vt:lpstr>Table 131</vt:lpstr>
      <vt:lpstr>Table 132</vt:lpstr>
      <vt:lpstr>Table 133</vt:lpstr>
      <vt:lpstr>Table 134</vt:lpstr>
      <vt:lpstr>Table 135</vt:lpstr>
      <vt:lpstr>Table 136</vt:lpstr>
      <vt:lpstr>Table 137</vt:lpstr>
      <vt:lpstr>Table 138</vt:lpstr>
      <vt:lpstr>Table 139</vt:lpstr>
      <vt:lpstr>Table 140</vt:lpstr>
      <vt:lpstr>Table 141</vt:lpstr>
      <vt:lpstr>Table 142</vt:lpstr>
      <vt:lpstr>Table 143</vt:lpstr>
      <vt:lpstr>Table 144</vt:lpstr>
      <vt:lpstr>Table 145</vt:lpstr>
      <vt:lpstr>Table 146</vt:lpstr>
      <vt:lpstr>Table 147</vt:lpstr>
      <vt:lpstr>Table 148</vt:lpstr>
      <vt:lpstr>Table 149</vt:lpstr>
      <vt:lpstr>Table 150</vt:lpstr>
      <vt:lpstr>Table 151</vt:lpstr>
      <vt:lpstr>Table 152</vt:lpstr>
      <vt:lpstr>Table 153</vt:lpstr>
      <vt:lpstr>Table 154</vt:lpstr>
      <vt:lpstr>Table 155</vt:lpstr>
      <vt:lpstr>Table 156</vt:lpstr>
      <vt:lpstr>Table 157</vt:lpstr>
      <vt:lpstr>Table 158</vt:lpstr>
      <vt:lpstr>Table 159</vt:lpstr>
      <vt:lpstr>Table 160</vt:lpstr>
      <vt:lpstr>Table 161</vt:lpstr>
      <vt:lpstr>Table 162</vt:lpstr>
      <vt:lpstr>Table 163</vt:lpstr>
      <vt:lpstr>Table 164</vt:lpstr>
      <vt:lpstr>Table 165</vt:lpstr>
      <vt:lpstr>Table 166</vt:lpstr>
      <vt:lpstr>Table 167</vt:lpstr>
      <vt:lpstr>Table 168</vt:lpstr>
      <vt:lpstr>Table 169</vt:lpstr>
      <vt:lpstr>Table 170</vt:lpstr>
      <vt:lpstr>Table 171</vt:lpstr>
      <vt:lpstr>Table 172</vt:lpstr>
      <vt:lpstr>Table 173</vt:lpstr>
      <vt:lpstr>Table 174</vt:lpstr>
      <vt:lpstr>Table 175</vt:lpstr>
      <vt:lpstr>Table 176</vt:lpstr>
      <vt:lpstr>Table 177</vt:lpstr>
      <vt:lpstr>Table 178</vt:lpstr>
      <vt:lpstr>Table 179</vt:lpstr>
      <vt:lpstr>Table 180</vt:lpstr>
      <vt:lpstr>Table 181</vt:lpstr>
      <vt:lpstr>Table 182</vt:lpstr>
      <vt:lpstr>Table 183</vt:lpstr>
      <vt:lpstr>Table 184</vt:lpstr>
      <vt:lpstr>Table 185</vt:lpstr>
      <vt:lpstr>Table 186</vt:lpstr>
      <vt:lpstr>Table 187</vt:lpstr>
      <vt:lpstr>Table 188</vt:lpstr>
      <vt:lpstr>Table 189</vt:lpstr>
      <vt:lpstr>Table 190</vt:lpstr>
      <vt:lpstr>Table 191</vt:lpstr>
      <vt:lpstr>Table 192</vt:lpstr>
      <vt:lpstr>Table 193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MichelaArena</dc:creator>
  <cp:lastModifiedBy>Michela Arena</cp:lastModifiedBy>
  <dcterms:created xsi:type="dcterms:W3CDTF">2024-04-23T11:47:14Z</dcterms:created>
  <dcterms:modified xsi:type="dcterms:W3CDTF">2024-04-23T11:23:08Z</dcterms:modified>
</cp:coreProperties>
</file>